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zan\Downloads\drive-download-20200128T200520Z-001\"/>
    </mc:Choice>
  </mc:AlternateContent>
  <xr:revisionPtr revIDLastSave="0" documentId="13_ncr:1_{AE4E130D-97AC-4FB7-BBCC-AD5C49E958FC}" xr6:coauthVersionLast="44" xr6:coauthVersionMax="44" xr10:uidLastSave="{00000000-0000-0000-0000-000000000000}"/>
  <bookViews>
    <workbookView xWindow="28680" yWindow="-120" windowWidth="19440" windowHeight="15000" firstSheet="1" activeTab="1" xr2:uid="{00000000-000D-0000-FFFF-FFFF00000000}"/>
  </bookViews>
  <sheets>
    <sheet name="Summary Sheet - Transportation" sheetId="1" r:id="rId1"/>
    <sheet name="Cost Calculations" sheetId="2" r:id="rId2"/>
    <sheet name="Variables" sheetId="3" r:id="rId3"/>
    <sheet name="Calc_Budget" sheetId="4" state="hidden" r:id="rId4"/>
    <sheet name="Calc_Road data" sheetId="7" state="hidden" r:id="rId5"/>
    <sheet name="Population" sheetId="5" state="hidden" r:id="rId6"/>
    <sheet name="Area (Sq.km)" sheetId="6" state="hidden" r:id="rId7"/>
  </sheets>
  <definedNames>
    <definedName name="_xlnm._FilterDatabase" localSheetId="1" hidden="1">'Cost Calculations'!$A$1:$W$244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iFn+o3R8ag7fEgo61vxAfvuen6yA=="/>
    </ext>
  </extLst>
</workbook>
</file>

<file path=xl/calcChain.xml><?xml version="1.0" encoding="utf-8"?>
<calcChain xmlns="http://schemas.openxmlformats.org/spreadsheetml/2006/main">
  <c r="AQ4" i="2" l="1"/>
  <c r="E2" i="6"/>
  <c r="F2" i="6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E3" i="6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E4" i="6"/>
  <c r="F4" i="6" s="1"/>
  <c r="G4" i="6"/>
  <c r="H4" i="6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E5" i="6"/>
  <c r="F5" i="6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E6" i="6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E7" i="6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E8" i="6"/>
  <c r="F8" i="6" s="1"/>
  <c r="G8" i="6"/>
  <c r="H8" i="6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E9" i="6"/>
  <c r="F9" i="6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R9" i="6" s="1"/>
  <c r="S9" i="6" s="1"/>
  <c r="T9" i="6" s="1"/>
  <c r="U9" i="6" s="1"/>
  <c r="E10" i="6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E11" i="6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E12" i="6"/>
  <c r="F12" i="6" s="1"/>
  <c r="G12" i="6"/>
  <c r="H12" i="6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E13" i="6"/>
  <c r="F13" i="6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E14" i="6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E15" i="6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E16" i="6"/>
  <c r="F16" i="6"/>
  <c r="G16" i="6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E17" i="6"/>
  <c r="F17" i="6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U17" i="6" s="1"/>
  <c r="E18" i="6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U18" i="6" s="1"/>
  <c r="E19" i="6"/>
  <c r="F19" i="6" s="1"/>
  <c r="G19" i="6" s="1"/>
  <c r="H19" i="6"/>
  <c r="I19" i="6"/>
  <c r="J19" i="6" s="1"/>
  <c r="K19" i="6" s="1"/>
  <c r="L19" i="6" s="1"/>
  <c r="M19" i="6" s="1"/>
  <c r="N19" i="6" s="1"/>
  <c r="O19" i="6" s="1"/>
  <c r="P19" i="6" s="1"/>
  <c r="Q19" i="6" s="1"/>
  <c r="R19" i="6" s="1"/>
  <c r="S19" i="6" s="1"/>
  <c r="T19" i="6" s="1"/>
  <c r="U19" i="6" s="1"/>
  <c r="E20" i="6"/>
  <c r="F20" i="6" s="1"/>
  <c r="G20" i="6"/>
  <c r="H20" i="6" s="1"/>
  <c r="I20" i="6" s="1"/>
  <c r="J20" i="6" s="1"/>
  <c r="K20" i="6" s="1"/>
  <c r="L20" i="6" s="1"/>
  <c r="M20" i="6" s="1"/>
  <c r="N20" i="6" s="1"/>
  <c r="O20" i="6" s="1"/>
  <c r="P20" i="6" s="1"/>
  <c r="Q20" i="6" s="1"/>
  <c r="R20" i="6" s="1"/>
  <c r="S20" i="6" s="1"/>
  <c r="T20" i="6" s="1"/>
  <c r="U20" i="6" s="1"/>
  <c r="E21" i="6"/>
  <c r="F21" i="6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T21" i="6" s="1"/>
  <c r="U21" i="6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" i="6"/>
  <c r="E2" i="5"/>
  <c r="F2" i="5"/>
  <c r="G2" i="5"/>
  <c r="H2" i="5"/>
  <c r="I2" i="5"/>
  <c r="E3" i="5"/>
  <c r="F3" i="5"/>
  <c r="G3" i="5"/>
  <c r="H3" i="5"/>
  <c r="I3" i="5"/>
  <c r="E4" i="5"/>
  <c r="F4" i="5"/>
  <c r="G4" i="5"/>
  <c r="H4" i="5"/>
  <c r="I4" i="5"/>
  <c r="E5" i="5"/>
  <c r="F5" i="5"/>
  <c r="G5" i="5"/>
  <c r="H5" i="5"/>
  <c r="I5" i="5"/>
  <c r="E6" i="5"/>
  <c r="F6" i="5"/>
  <c r="G6" i="5"/>
  <c r="H6" i="5"/>
  <c r="I6" i="5"/>
  <c r="E7" i="5"/>
  <c r="F7" i="5"/>
  <c r="G7" i="5"/>
  <c r="H7" i="5"/>
  <c r="I7" i="5"/>
  <c r="E8" i="5"/>
  <c r="F8" i="5"/>
  <c r="G8" i="5"/>
  <c r="H8" i="5"/>
  <c r="I8" i="5"/>
  <c r="E9" i="5"/>
  <c r="F9" i="5"/>
  <c r="G9" i="5"/>
  <c r="H9" i="5"/>
  <c r="I9" i="5"/>
  <c r="E10" i="5"/>
  <c r="F10" i="5"/>
  <c r="G10" i="5"/>
  <c r="H10" i="5"/>
  <c r="I10" i="5"/>
  <c r="E11" i="5"/>
  <c r="F11" i="5"/>
  <c r="G11" i="5"/>
  <c r="H11" i="5"/>
  <c r="I11" i="5"/>
  <c r="E12" i="5"/>
  <c r="F12" i="5"/>
  <c r="G12" i="5"/>
  <c r="H12" i="5"/>
  <c r="I12" i="5"/>
  <c r="E13" i="5"/>
  <c r="F13" i="5"/>
  <c r="G13" i="5"/>
  <c r="H13" i="5"/>
  <c r="I13" i="5"/>
  <c r="E14" i="5"/>
  <c r="F14" i="5"/>
  <c r="G14" i="5"/>
  <c r="H14" i="5"/>
  <c r="I14" i="5"/>
  <c r="E15" i="5"/>
  <c r="F15" i="5"/>
  <c r="G15" i="5"/>
  <c r="H15" i="5"/>
  <c r="I15" i="5"/>
  <c r="E16" i="5"/>
  <c r="F16" i="5"/>
  <c r="G16" i="5"/>
  <c r="H16" i="5"/>
  <c r="I16" i="5"/>
  <c r="E17" i="5"/>
  <c r="F17" i="5"/>
  <c r="G17" i="5"/>
  <c r="H17" i="5"/>
  <c r="I17" i="5"/>
  <c r="E18" i="5"/>
  <c r="F18" i="5"/>
  <c r="G18" i="5"/>
  <c r="H18" i="5"/>
  <c r="I18" i="5"/>
  <c r="E19" i="5"/>
  <c r="F19" i="5"/>
  <c r="G19" i="5"/>
  <c r="H19" i="5"/>
  <c r="I19" i="5"/>
  <c r="E20" i="5"/>
  <c r="F20" i="5"/>
  <c r="G20" i="5"/>
  <c r="H20" i="5"/>
  <c r="I20" i="5"/>
  <c r="E21" i="5"/>
  <c r="F21" i="5"/>
  <c r="G21" i="5"/>
  <c r="H21" i="5"/>
  <c r="I2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K2" i="5" l="1"/>
  <c r="L2" i="5"/>
  <c r="M2" i="5"/>
  <c r="N2" i="5"/>
  <c r="O2" i="5"/>
  <c r="P2" i="5"/>
  <c r="Q2" i="5"/>
  <c r="R2" i="5"/>
  <c r="S2" i="5"/>
  <c r="T2" i="5"/>
  <c r="U2" i="5"/>
  <c r="K3" i="5"/>
  <c r="L3" i="5"/>
  <c r="M3" i="5"/>
  <c r="N3" i="5"/>
  <c r="O3" i="5"/>
  <c r="P3" i="5"/>
  <c r="Q3" i="5"/>
  <c r="R3" i="5"/>
  <c r="S3" i="5"/>
  <c r="T3" i="5"/>
  <c r="U3" i="5"/>
  <c r="K4" i="5"/>
  <c r="L4" i="5"/>
  <c r="M4" i="5"/>
  <c r="N4" i="5"/>
  <c r="O4" i="5"/>
  <c r="P4" i="5"/>
  <c r="Q4" i="5"/>
  <c r="R4" i="5"/>
  <c r="S4" i="5"/>
  <c r="T4" i="5"/>
  <c r="U4" i="5"/>
  <c r="K5" i="5"/>
  <c r="L5" i="5"/>
  <c r="M5" i="5"/>
  <c r="N5" i="5"/>
  <c r="O5" i="5"/>
  <c r="P5" i="5"/>
  <c r="Q5" i="5"/>
  <c r="R5" i="5"/>
  <c r="S5" i="5"/>
  <c r="T5" i="5"/>
  <c r="U5" i="5"/>
  <c r="K6" i="5"/>
  <c r="L6" i="5"/>
  <c r="M6" i="5"/>
  <c r="N6" i="5"/>
  <c r="O6" i="5"/>
  <c r="P6" i="5"/>
  <c r="Q6" i="5"/>
  <c r="R6" i="5"/>
  <c r="S6" i="5"/>
  <c r="T6" i="5"/>
  <c r="U6" i="5"/>
  <c r="K7" i="5"/>
  <c r="L7" i="5"/>
  <c r="M7" i="5"/>
  <c r="N7" i="5"/>
  <c r="O7" i="5"/>
  <c r="P7" i="5"/>
  <c r="Q7" i="5"/>
  <c r="R7" i="5"/>
  <c r="S7" i="5"/>
  <c r="T7" i="5"/>
  <c r="U7" i="5"/>
  <c r="K8" i="5"/>
  <c r="L8" i="5"/>
  <c r="M8" i="5"/>
  <c r="N8" i="5"/>
  <c r="O8" i="5"/>
  <c r="P8" i="5"/>
  <c r="Q8" i="5"/>
  <c r="R8" i="5"/>
  <c r="S8" i="5"/>
  <c r="T8" i="5"/>
  <c r="U8" i="5"/>
  <c r="K9" i="5"/>
  <c r="L9" i="5"/>
  <c r="M9" i="5"/>
  <c r="N9" i="5"/>
  <c r="O9" i="5"/>
  <c r="P9" i="5"/>
  <c r="Q9" i="5"/>
  <c r="R9" i="5"/>
  <c r="S9" i="5"/>
  <c r="T9" i="5"/>
  <c r="U9" i="5"/>
  <c r="K10" i="5"/>
  <c r="L10" i="5"/>
  <c r="M10" i="5"/>
  <c r="N10" i="5"/>
  <c r="O10" i="5"/>
  <c r="P10" i="5"/>
  <c r="Q10" i="5"/>
  <c r="R10" i="5"/>
  <c r="S10" i="5"/>
  <c r="T10" i="5"/>
  <c r="U10" i="5"/>
  <c r="K11" i="5"/>
  <c r="L11" i="5"/>
  <c r="M11" i="5"/>
  <c r="N11" i="5"/>
  <c r="O11" i="5"/>
  <c r="P11" i="5"/>
  <c r="Q11" i="5"/>
  <c r="R11" i="5"/>
  <c r="S11" i="5"/>
  <c r="T11" i="5"/>
  <c r="U11" i="5"/>
  <c r="K12" i="5"/>
  <c r="L12" i="5"/>
  <c r="M12" i="5"/>
  <c r="N12" i="5"/>
  <c r="O12" i="5"/>
  <c r="P12" i="5"/>
  <c r="Q12" i="5"/>
  <c r="R12" i="5"/>
  <c r="S12" i="5"/>
  <c r="T12" i="5"/>
  <c r="U12" i="5"/>
  <c r="K13" i="5"/>
  <c r="L13" i="5"/>
  <c r="M13" i="5"/>
  <c r="N13" i="5"/>
  <c r="O13" i="5"/>
  <c r="P13" i="5"/>
  <c r="Q13" i="5"/>
  <c r="R13" i="5"/>
  <c r="S13" i="5"/>
  <c r="T13" i="5"/>
  <c r="U13" i="5"/>
  <c r="K14" i="5"/>
  <c r="L14" i="5"/>
  <c r="M14" i="5"/>
  <c r="N14" i="5"/>
  <c r="O14" i="5"/>
  <c r="P14" i="5"/>
  <c r="Q14" i="5"/>
  <c r="R14" i="5"/>
  <c r="S14" i="5"/>
  <c r="T14" i="5"/>
  <c r="U14" i="5"/>
  <c r="K15" i="5"/>
  <c r="L15" i="5"/>
  <c r="M15" i="5"/>
  <c r="N15" i="5"/>
  <c r="O15" i="5"/>
  <c r="P15" i="5"/>
  <c r="Q15" i="5"/>
  <c r="R15" i="5"/>
  <c r="S15" i="5"/>
  <c r="T15" i="5"/>
  <c r="U15" i="5"/>
  <c r="K16" i="5"/>
  <c r="L16" i="5"/>
  <c r="M16" i="5"/>
  <c r="N16" i="5"/>
  <c r="O16" i="5"/>
  <c r="P16" i="5"/>
  <c r="Q16" i="5"/>
  <c r="R16" i="5"/>
  <c r="S16" i="5"/>
  <c r="T16" i="5"/>
  <c r="U16" i="5"/>
  <c r="K17" i="5"/>
  <c r="L17" i="5"/>
  <c r="M17" i="5"/>
  <c r="N17" i="5"/>
  <c r="O17" i="5"/>
  <c r="P17" i="5"/>
  <c r="Q17" i="5"/>
  <c r="R17" i="5"/>
  <c r="S17" i="5"/>
  <c r="T17" i="5"/>
  <c r="U17" i="5"/>
  <c r="K18" i="5"/>
  <c r="L18" i="5"/>
  <c r="M18" i="5"/>
  <c r="N18" i="5"/>
  <c r="O18" i="5"/>
  <c r="P18" i="5"/>
  <c r="Q18" i="5"/>
  <c r="R18" i="5"/>
  <c r="S18" i="5"/>
  <c r="T18" i="5"/>
  <c r="U18" i="5"/>
  <c r="K19" i="5"/>
  <c r="L19" i="5"/>
  <c r="M19" i="5"/>
  <c r="N19" i="5"/>
  <c r="O19" i="5"/>
  <c r="P19" i="5"/>
  <c r="Q19" i="5"/>
  <c r="R19" i="5"/>
  <c r="S19" i="5"/>
  <c r="T19" i="5"/>
  <c r="U19" i="5"/>
  <c r="K20" i="5"/>
  <c r="L20" i="5"/>
  <c r="M20" i="5"/>
  <c r="N20" i="5"/>
  <c r="O20" i="5"/>
  <c r="P20" i="5"/>
  <c r="Q20" i="5"/>
  <c r="R20" i="5"/>
  <c r="S20" i="5"/>
  <c r="T20" i="5"/>
  <c r="U20" i="5"/>
  <c r="K21" i="5"/>
  <c r="L21" i="5"/>
  <c r="M21" i="5"/>
  <c r="N21" i="5"/>
  <c r="O21" i="5"/>
  <c r="P21" i="5"/>
  <c r="Q21" i="5"/>
  <c r="R21" i="5"/>
  <c r="S21" i="5"/>
  <c r="T21" i="5"/>
  <c r="U21" i="5"/>
  <c r="D5" i="2" l="1"/>
  <c r="Y5" i="2" s="1"/>
  <c r="E5" i="2" l="1"/>
  <c r="D4" i="2"/>
  <c r="Y4" i="2" s="1"/>
  <c r="D24" i="2"/>
  <c r="Y24" i="2" s="1"/>
  <c r="D44" i="2"/>
  <c r="Y44" i="2" s="1"/>
  <c r="D64" i="2"/>
  <c r="Y64" i="2" s="1"/>
  <c r="D84" i="2"/>
  <c r="Y84" i="2" s="1"/>
  <c r="D104" i="2"/>
  <c r="Y104" i="2" s="1"/>
  <c r="D124" i="2"/>
  <c r="Y124" i="2" s="1"/>
  <c r="D25" i="2"/>
  <c r="Y25" i="2" s="1"/>
  <c r="D45" i="2"/>
  <c r="Y45" i="2" s="1"/>
  <c r="D65" i="2"/>
  <c r="Y65" i="2" s="1"/>
  <c r="D85" i="2"/>
  <c r="Y85" i="2" s="1"/>
  <c r="D105" i="2"/>
  <c r="Y105" i="2" s="1"/>
  <c r="D125" i="2"/>
  <c r="Y125" i="2" s="1"/>
  <c r="D6" i="2"/>
  <c r="Y6" i="2" s="1"/>
  <c r="D26" i="2"/>
  <c r="Y26" i="2" s="1"/>
  <c r="D46" i="2"/>
  <c r="Y46" i="2" s="1"/>
  <c r="D66" i="2"/>
  <c r="Y66" i="2" s="1"/>
  <c r="D86" i="2"/>
  <c r="Y86" i="2" s="1"/>
  <c r="D106" i="2"/>
  <c r="Y106" i="2" s="1"/>
  <c r="D126" i="2"/>
  <c r="Y126" i="2" s="1"/>
  <c r="D8" i="2"/>
  <c r="Y8" i="2" s="1"/>
  <c r="D28" i="2"/>
  <c r="Y28" i="2" s="1"/>
  <c r="D48" i="2"/>
  <c r="Y48" i="2" s="1"/>
  <c r="D68" i="2"/>
  <c r="Y68" i="2" s="1"/>
  <c r="D88" i="2"/>
  <c r="Y88" i="2" s="1"/>
  <c r="D108" i="2"/>
  <c r="Y108" i="2" s="1"/>
  <c r="D128" i="2"/>
  <c r="Y128" i="2" s="1"/>
  <c r="D9" i="2"/>
  <c r="Y9" i="2" s="1"/>
  <c r="D29" i="2"/>
  <c r="Y29" i="2" s="1"/>
  <c r="D49" i="2"/>
  <c r="Y49" i="2" s="1"/>
  <c r="D69" i="2"/>
  <c r="Y69" i="2" s="1"/>
  <c r="D89" i="2"/>
  <c r="Y89" i="2" s="1"/>
  <c r="D109" i="2"/>
  <c r="Y109" i="2" s="1"/>
  <c r="D129" i="2"/>
  <c r="Y129" i="2" s="1"/>
  <c r="D10" i="2"/>
  <c r="Y10" i="2" s="1"/>
  <c r="D30" i="2"/>
  <c r="Y30" i="2" s="1"/>
  <c r="D50" i="2"/>
  <c r="Y50" i="2" s="1"/>
  <c r="D70" i="2"/>
  <c r="Y70" i="2" s="1"/>
  <c r="D90" i="2"/>
  <c r="Y90" i="2" s="1"/>
  <c r="D110" i="2"/>
  <c r="Y110" i="2" s="1"/>
  <c r="D130" i="2"/>
  <c r="Y130" i="2" s="1"/>
  <c r="D11" i="2"/>
  <c r="Y11" i="2" s="1"/>
  <c r="D31" i="2"/>
  <c r="Y31" i="2" s="1"/>
  <c r="D51" i="2"/>
  <c r="Y51" i="2" s="1"/>
  <c r="D71" i="2"/>
  <c r="Y71" i="2" s="1"/>
  <c r="D91" i="2"/>
  <c r="Y91" i="2" s="1"/>
  <c r="D111" i="2"/>
  <c r="Y111" i="2" s="1"/>
  <c r="D131" i="2"/>
  <c r="Y131" i="2" s="1"/>
  <c r="D12" i="2"/>
  <c r="Y12" i="2" s="1"/>
  <c r="D32" i="2"/>
  <c r="Y32" i="2" s="1"/>
  <c r="D52" i="2"/>
  <c r="Y52" i="2" s="1"/>
  <c r="D72" i="2"/>
  <c r="Y72" i="2" s="1"/>
  <c r="D92" i="2"/>
  <c r="Y92" i="2" s="1"/>
  <c r="D112" i="2"/>
  <c r="Y112" i="2" s="1"/>
  <c r="D132" i="2"/>
  <c r="Y132" i="2" s="1"/>
  <c r="D13" i="2"/>
  <c r="Y13" i="2" s="1"/>
  <c r="D33" i="2"/>
  <c r="Y33" i="2" s="1"/>
  <c r="D53" i="2"/>
  <c r="Y53" i="2" s="1"/>
  <c r="D73" i="2"/>
  <c r="Y73" i="2" s="1"/>
  <c r="D93" i="2"/>
  <c r="Y93" i="2" s="1"/>
  <c r="D113" i="2"/>
  <c r="Y113" i="2" s="1"/>
  <c r="D133" i="2"/>
  <c r="Y133" i="2" s="1"/>
  <c r="D14" i="2"/>
  <c r="Y14" i="2" s="1"/>
  <c r="D34" i="2"/>
  <c r="Y34" i="2" s="1"/>
  <c r="D54" i="2"/>
  <c r="Y54" i="2" s="1"/>
  <c r="D74" i="2"/>
  <c r="Y74" i="2" s="1"/>
  <c r="D94" i="2"/>
  <c r="Y94" i="2" s="1"/>
  <c r="D114" i="2"/>
  <c r="Y114" i="2" s="1"/>
  <c r="D134" i="2"/>
  <c r="Y134" i="2" s="1"/>
  <c r="D15" i="2"/>
  <c r="Y15" i="2" s="1"/>
  <c r="D35" i="2"/>
  <c r="Y35" i="2" s="1"/>
  <c r="D55" i="2"/>
  <c r="Y55" i="2" s="1"/>
  <c r="D75" i="2"/>
  <c r="Y75" i="2" s="1"/>
  <c r="D95" i="2"/>
  <c r="Y95" i="2" s="1"/>
  <c r="D115" i="2"/>
  <c r="Y115" i="2" s="1"/>
  <c r="D135" i="2"/>
  <c r="Y135" i="2" s="1"/>
  <c r="D16" i="2"/>
  <c r="Y16" i="2" s="1"/>
  <c r="D36" i="2"/>
  <c r="Y36" i="2" s="1"/>
  <c r="D56" i="2"/>
  <c r="Y56" i="2" s="1"/>
  <c r="D76" i="2"/>
  <c r="Y76" i="2" s="1"/>
  <c r="D96" i="2"/>
  <c r="Y96" i="2" s="1"/>
  <c r="D116" i="2"/>
  <c r="Y116" i="2" s="1"/>
  <c r="D136" i="2"/>
  <c r="Y136" i="2" s="1"/>
  <c r="D17" i="2"/>
  <c r="Y17" i="2" s="1"/>
  <c r="D37" i="2"/>
  <c r="Y37" i="2" s="1"/>
  <c r="D57" i="2"/>
  <c r="Y57" i="2" s="1"/>
  <c r="D77" i="2"/>
  <c r="Y77" i="2" s="1"/>
  <c r="D97" i="2"/>
  <c r="Y97" i="2" s="1"/>
  <c r="D117" i="2"/>
  <c r="Y117" i="2" s="1"/>
  <c r="D137" i="2"/>
  <c r="Y137" i="2" s="1"/>
  <c r="D18" i="2"/>
  <c r="Y18" i="2" s="1"/>
  <c r="D38" i="2"/>
  <c r="Y38" i="2" s="1"/>
  <c r="D58" i="2"/>
  <c r="Y58" i="2" s="1"/>
  <c r="D78" i="2"/>
  <c r="Y78" i="2" s="1"/>
  <c r="D98" i="2"/>
  <c r="Y98" i="2" s="1"/>
  <c r="D118" i="2"/>
  <c r="Y118" i="2" s="1"/>
  <c r="D138" i="2"/>
  <c r="Y138" i="2" s="1"/>
  <c r="D19" i="2"/>
  <c r="Y19" i="2" s="1"/>
  <c r="D39" i="2"/>
  <c r="Y39" i="2" s="1"/>
  <c r="D59" i="2"/>
  <c r="Y59" i="2" s="1"/>
  <c r="D79" i="2"/>
  <c r="Y79" i="2" s="1"/>
  <c r="D99" i="2"/>
  <c r="Y99" i="2" s="1"/>
  <c r="D119" i="2"/>
  <c r="Y119" i="2" s="1"/>
  <c r="D139" i="2"/>
  <c r="Y139" i="2" s="1"/>
  <c r="D20" i="2"/>
  <c r="Y20" i="2" s="1"/>
  <c r="D40" i="2"/>
  <c r="Y40" i="2" s="1"/>
  <c r="D60" i="2"/>
  <c r="Y60" i="2" s="1"/>
  <c r="D80" i="2"/>
  <c r="Y80" i="2" s="1"/>
  <c r="D100" i="2"/>
  <c r="Y100" i="2" s="1"/>
  <c r="D120" i="2"/>
  <c r="Y120" i="2" s="1"/>
  <c r="D140" i="2"/>
  <c r="Y140" i="2" s="1"/>
  <c r="D21" i="2"/>
  <c r="Y21" i="2" s="1"/>
  <c r="D41" i="2"/>
  <c r="Y41" i="2" s="1"/>
  <c r="D61" i="2"/>
  <c r="Y61" i="2" s="1"/>
  <c r="D81" i="2"/>
  <c r="Y81" i="2" s="1"/>
  <c r="D101" i="2"/>
  <c r="Y101" i="2" s="1"/>
  <c r="D121" i="2"/>
  <c r="Y121" i="2" s="1"/>
  <c r="D141" i="2"/>
  <c r="Y141" i="2" s="1"/>
  <c r="D22" i="2"/>
  <c r="Y22" i="2" s="1"/>
  <c r="D42" i="2"/>
  <c r="Y42" i="2" s="1"/>
  <c r="D62" i="2"/>
  <c r="Y62" i="2" s="1"/>
  <c r="D82" i="2"/>
  <c r="Y82" i="2" s="1"/>
  <c r="D102" i="2"/>
  <c r="Y102" i="2" s="1"/>
  <c r="D122" i="2"/>
  <c r="Y122" i="2" s="1"/>
  <c r="D142" i="2"/>
  <c r="Y142" i="2" s="1"/>
  <c r="D23" i="2"/>
  <c r="Y23" i="2" s="1"/>
  <c r="D43" i="2"/>
  <c r="Y43" i="2" s="1"/>
  <c r="D63" i="2"/>
  <c r="Y63" i="2" s="1"/>
  <c r="D83" i="2"/>
  <c r="Y83" i="2" s="1"/>
  <c r="D103" i="2"/>
  <c r="Y103" i="2" s="1"/>
  <c r="D123" i="2"/>
  <c r="Y123" i="2" s="1"/>
  <c r="D143" i="2"/>
  <c r="Y143" i="2" s="1"/>
  <c r="D144" i="2"/>
  <c r="Y144" i="2" s="1"/>
  <c r="D164" i="2"/>
  <c r="Y164" i="2" s="1"/>
  <c r="D184" i="2"/>
  <c r="Y184" i="2" s="1"/>
  <c r="D204" i="2"/>
  <c r="Y204" i="2" s="1"/>
  <c r="D224" i="2"/>
  <c r="Y224" i="2" s="1"/>
  <c r="D145" i="2"/>
  <c r="Y145" i="2" s="1"/>
  <c r="D165" i="2"/>
  <c r="Y165" i="2" s="1"/>
  <c r="D185" i="2"/>
  <c r="Y185" i="2" s="1"/>
  <c r="D205" i="2"/>
  <c r="Y205" i="2" s="1"/>
  <c r="D225" i="2"/>
  <c r="Y225" i="2" s="1"/>
  <c r="D146" i="2"/>
  <c r="Y146" i="2" s="1"/>
  <c r="D166" i="2"/>
  <c r="Y166" i="2" s="1"/>
  <c r="D186" i="2"/>
  <c r="Y186" i="2" s="1"/>
  <c r="D206" i="2"/>
  <c r="Y206" i="2" s="1"/>
  <c r="D226" i="2"/>
  <c r="Y226" i="2" s="1"/>
  <c r="D148" i="2"/>
  <c r="Y148" i="2" s="1"/>
  <c r="D168" i="2"/>
  <c r="Y168" i="2" s="1"/>
  <c r="D188" i="2"/>
  <c r="Y188" i="2" s="1"/>
  <c r="D208" i="2"/>
  <c r="Y208" i="2" s="1"/>
  <c r="D228" i="2"/>
  <c r="Y228" i="2" s="1"/>
  <c r="D149" i="2"/>
  <c r="Y149" i="2" s="1"/>
  <c r="D169" i="2"/>
  <c r="Y169" i="2" s="1"/>
  <c r="D189" i="2"/>
  <c r="Y189" i="2" s="1"/>
  <c r="D209" i="2"/>
  <c r="Y209" i="2" s="1"/>
  <c r="D229" i="2"/>
  <c r="Y229" i="2" s="1"/>
  <c r="D150" i="2"/>
  <c r="Y150" i="2" s="1"/>
  <c r="D170" i="2"/>
  <c r="Y170" i="2" s="1"/>
  <c r="D190" i="2"/>
  <c r="Y190" i="2" s="1"/>
  <c r="D210" i="2"/>
  <c r="Y210" i="2" s="1"/>
  <c r="D230" i="2"/>
  <c r="Y230" i="2" s="1"/>
  <c r="D151" i="2"/>
  <c r="Y151" i="2" s="1"/>
  <c r="D171" i="2"/>
  <c r="Y171" i="2" s="1"/>
  <c r="D191" i="2"/>
  <c r="Y191" i="2" s="1"/>
  <c r="D211" i="2"/>
  <c r="Y211" i="2" s="1"/>
  <c r="D231" i="2"/>
  <c r="Y231" i="2" s="1"/>
  <c r="D152" i="2"/>
  <c r="Y152" i="2" s="1"/>
  <c r="D172" i="2"/>
  <c r="Y172" i="2" s="1"/>
  <c r="D192" i="2"/>
  <c r="Y192" i="2" s="1"/>
  <c r="D212" i="2"/>
  <c r="Y212" i="2" s="1"/>
  <c r="D232" i="2"/>
  <c r="Y232" i="2" s="1"/>
  <c r="D153" i="2"/>
  <c r="Y153" i="2" s="1"/>
  <c r="D173" i="2"/>
  <c r="Y173" i="2" s="1"/>
  <c r="D193" i="2"/>
  <c r="Y193" i="2" s="1"/>
  <c r="D213" i="2"/>
  <c r="Y213" i="2" s="1"/>
  <c r="D233" i="2"/>
  <c r="Y233" i="2" s="1"/>
  <c r="D154" i="2"/>
  <c r="Y154" i="2" s="1"/>
  <c r="D174" i="2"/>
  <c r="Y174" i="2" s="1"/>
  <c r="D194" i="2"/>
  <c r="Y194" i="2" s="1"/>
  <c r="D214" i="2"/>
  <c r="Y214" i="2" s="1"/>
  <c r="D234" i="2"/>
  <c r="Y234" i="2" s="1"/>
  <c r="D155" i="2"/>
  <c r="Y155" i="2" s="1"/>
  <c r="D175" i="2"/>
  <c r="Y175" i="2" s="1"/>
  <c r="D195" i="2"/>
  <c r="Y195" i="2" s="1"/>
  <c r="D215" i="2"/>
  <c r="Y215" i="2" s="1"/>
  <c r="D235" i="2"/>
  <c r="Y235" i="2" s="1"/>
  <c r="D156" i="2"/>
  <c r="Y156" i="2" s="1"/>
  <c r="D176" i="2"/>
  <c r="Y176" i="2" s="1"/>
  <c r="D196" i="2"/>
  <c r="Y196" i="2" s="1"/>
  <c r="D216" i="2"/>
  <c r="Y216" i="2" s="1"/>
  <c r="D236" i="2"/>
  <c r="Y236" i="2" s="1"/>
  <c r="D157" i="2"/>
  <c r="Y157" i="2" s="1"/>
  <c r="D177" i="2"/>
  <c r="Y177" i="2" s="1"/>
  <c r="D197" i="2"/>
  <c r="Y197" i="2" s="1"/>
  <c r="D217" i="2"/>
  <c r="Y217" i="2" s="1"/>
  <c r="D237" i="2"/>
  <c r="Y237" i="2" s="1"/>
  <c r="D158" i="2"/>
  <c r="Y158" i="2" s="1"/>
  <c r="D178" i="2"/>
  <c r="Y178" i="2" s="1"/>
  <c r="D198" i="2"/>
  <c r="Y198" i="2" s="1"/>
  <c r="D218" i="2"/>
  <c r="Y218" i="2" s="1"/>
  <c r="D238" i="2"/>
  <c r="Y238" i="2" s="1"/>
  <c r="D159" i="2"/>
  <c r="Y159" i="2" s="1"/>
  <c r="D179" i="2"/>
  <c r="Y179" i="2" s="1"/>
  <c r="D199" i="2"/>
  <c r="Y199" i="2" s="1"/>
  <c r="D219" i="2"/>
  <c r="Y219" i="2" s="1"/>
  <c r="D239" i="2"/>
  <c r="Y239" i="2" s="1"/>
  <c r="D160" i="2"/>
  <c r="Y160" i="2" s="1"/>
  <c r="D180" i="2"/>
  <c r="Y180" i="2" s="1"/>
  <c r="D200" i="2"/>
  <c r="Y200" i="2" s="1"/>
  <c r="D220" i="2"/>
  <c r="Y220" i="2" s="1"/>
  <c r="D240" i="2"/>
  <c r="Y240" i="2" s="1"/>
  <c r="D161" i="2"/>
  <c r="Y161" i="2" s="1"/>
  <c r="D181" i="2"/>
  <c r="Y181" i="2" s="1"/>
  <c r="D201" i="2"/>
  <c r="Y201" i="2" s="1"/>
  <c r="D221" i="2"/>
  <c r="Y221" i="2" s="1"/>
  <c r="D241" i="2"/>
  <c r="Y241" i="2" s="1"/>
  <c r="D162" i="2"/>
  <c r="Y162" i="2" s="1"/>
  <c r="D182" i="2"/>
  <c r="Y182" i="2" s="1"/>
  <c r="D202" i="2"/>
  <c r="Y202" i="2" s="1"/>
  <c r="D222" i="2"/>
  <c r="Y222" i="2" s="1"/>
  <c r="D242" i="2"/>
  <c r="Y242" i="2" s="1"/>
  <c r="D163" i="2"/>
  <c r="Y163" i="2" s="1"/>
  <c r="D183" i="2"/>
  <c r="Y183" i="2" s="1"/>
  <c r="D203" i="2"/>
  <c r="Y203" i="2" s="1"/>
  <c r="D223" i="2"/>
  <c r="Y223" i="2" s="1"/>
  <c r="D243" i="2"/>
  <c r="Y243" i="2" s="1"/>
  <c r="E84" i="2" l="1"/>
  <c r="E240" i="2"/>
  <c r="E204" i="2"/>
  <c r="E68" i="2"/>
  <c r="E152" i="2"/>
  <c r="E16" i="2"/>
  <c r="E100" i="2"/>
  <c r="E188" i="2"/>
  <c r="E32" i="2"/>
  <c r="E236" i="2"/>
  <c r="E200" i="2"/>
  <c r="E164" i="2"/>
  <c r="E148" i="2"/>
  <c r="E112" i="2"/>
  <c r="E96" i="2"/>
  <c r="E80" i="2"/>
  <c r="E44" i="2"/>
  <c r="E28" i="2"/>
  <c r="E12" i="2"/>
  <c r="E116" i="2"/>
  <c r="E232" i="2"/>
  <c r="E196" i="2"/>
  <c r="E160" i="2"/>
  <c r="E124" i="2"/>
  <c r="E108" i="2"/>
  <c r="E92" i="2"/>
  <c r="E76" i="2"/>
  <c r="E40" i="2"/>
  <c r="E24" i="2"/>
  <c r="E8" i="2"/>
  <c r="E4" i="2"/>
  <c r="E228" i="2"/>
  <c r="E192" i="2"/>
  <c r="E156" i="2"/>
  <c r="E120" i="2"/>
  <c r="E104" i="2"/>
  <c r="E88" i="2"/>
  <c r="E72" i="2"/>
  <c r="E36" i="2"/>
  <c r="E20" i="2"/>
  <c r="E224" i="2"/>
  <c r="E220" i="2"/>
  <c r="E216" i="2"/>
  <c r="E212" i="2"/>
  <c r="E208" i="2"/>
  <c r="E184" i="2"/>
  <c r="E180" i="2"/>
  <c r="E176" i="2"/>
  <c r="E172" i="2"/>
  <c r="E168" i="2"/>
  <c r="E144" i="2"/>
  <c r="E140" i="2"/>
  <c r="E136" i="2"/>
  <c r="E132" i="2"/>
  <c r="E128" i="2"/>
  <c r="E64" i="2"/>
  <c r="E60" i="2"/>
  <c r="E56" i="2"/>
  <c r="E52" i="2"/>
  <c r="E48" i="2"/>
  <c r="E243" i="2"/>
  <c r="E239" i="2"/>
  <c r="E235" i="2"/>
  <c r="E231" i="2"/>
  <c r="E223" i="2"/>
  <c r="E219" i="2"/>
  <c r="E215" i="2"/>
  <c r="E211" i="2"/>
  <c r="E203" i="2"/>
  <c r="E199" i="2"/>
  <c r="E195" i="2"/>
  <c r="E191" i="2"/>
  <c r="E183" i="2"/>
  <c r="E179" i="2"/>
  <c r="E175" i="2"/>
  <c r="E171" i="2"/>
  <c r="E163" i="2"/>
  <c r="E159" i="2"/>
  <c r="E155" i="2"/>
  <c r="E151" i="2"/>
  <c r="E143" i="2"/>
  <c r="E139" i="2"/>
  <c r="E135" i="2"/>
  <c r="E131" i="2"/>
  <c r="E123" i="2"/>
  <c r="E119" i="2"/>
  <c r="E115" i="2"/>
  <c r="E111" i="2"/>
  <c r="E103" i="2"/>
  <c r="E99" i="2"/>
  <c r="E95" i="2"/>
  <c r="E91" i="2"/>
  <c r="E83" i="2"/>
  <c r="E79" i="2"/>
  <c r="E75" i="2"/>
  <c r="E71" i="2"/>
  <c r="E63" i="2"/>
  <c r="E59" i="2"/>
  <c r="E55" i="2"/>
  <c r="E51" i="2"/>
  <c r="E43" i="2"/>
  <c r="E39" i="2"/>
  <c r="E35" i="2"/>
  <c r="E31" i="2"/>
  <c r="E23" i="2"/>
  <c r="E19" i="2"/>
  <c r="E15" i="2"/>
  <c r="E11" i="2"/>
  <c r="E242" i="2"/>
  <c r="E238" i="2"/>
  <c r="E234" i="2"/>
  <c r="E230" i="2"/>
  <c r="E226" i="2"/>
  <c r="E222" i="2"/>
  <c r="E218" i="2"/>
  <c r="E214" i="2"/>
  <c r="E210" i="2"/>
  <c r="E206" i="2"/>
  <c r="E202" i="2"/>
  <c r="E198" i="2"/>
  <c r="E194" i="2"/>
  <c r="E190" i="2"/>
  <c r="E186" i="2"/>
  <c r="E182" i="2"/>
  <c r="E178" i="2"/>
  <c r="E174" i="2"/>
  <c r="E170" i="2"/>
  <c r="E166" i="2"/>
  <c r="E162" i="2"/>
  <c r="E158" i="2"/>
  <c r="E154" i="2"/>
  <c r="E150" i="2"/>
  <c r="E146" i="2"/>
  <c r="E142" i="2"/>
  <c r="E138" i="2"/>
  <c r="E134" i="2"/>
  <c r="E130" i="2"/>
  <c r="E126" i="2"/>
  <c r="E122" i="2"/>
  <c r="E118" i="2"/>
  <c r="E114" i="2"/>
  <c r="E110" i="2"/>
  <c r="E106" i="2"/>
  <c r="E102" i="2"/>
  <c r="E98" i="2"/>
  <c r="E94" i="2"/>
  <c r="E90" i="2"/>
  <c r="E86" i="2"/>
  <c r="E82" i="2"/>
  <c r="E78" i="2"/>
  <c r="E74" i="2"/>
  <c r="E70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E6" i="2"/>
  <c r="D7" i="2"/>
  <c r="E241" i="2"/>
  <c r="E237" i="2"/>
  <c r="E233" i="2"/>
  <c r="E229" i="2"/>
  <c r="E225" i="2"/>
  <c r="E221" i="2"/>
  <c r="E217" i="2"/>
  <c r="E213" i="2"/>
  <c r="E209" i="2"/>
  <c r="E205" i="2"/>
  <c r="E201" i="2"/>
  <c r="E197" i="2"/>
  <c r="E193" i="2"/>
  <c r="E189" i="2"/>
  <c r="E185" i="2"/>
  <c r="E181" i="2"/>
  <c r="E177" i="2"/>
  <c r="E173" i="2"/>
  <c r="E169" i="2"/>
  <c r="E165" i="2"/>
  <c r="E161" i="2"/>
  <c r="E157" i="2"/>
  <c r="E153" i="2"/>
  <c r="E149" i="2"/>
  <c r="E145" i="2"/>
  <c r="E141" i="2"/>
  <c r="E137" i="2"/>
  <c r="E133" i="2"/>
  <c r="E129" i="2"/>
  <c r="E125" i="2"/>
  <c r="E121" i="2"/>
  <c r="E117" i="2"/>
  <c r="E113" i="2"/>
  <c r="E109" i="2"/>
  <c r="E105" i="2"/>
  <c r="E101" i="2"/>
  <c r="E97" i="2"/>
  <c r="E93" i="2"/>
  <c r="E89" i="2"/>
  <c r="E85" i="2"/>
  <c r="E81" i="2"/>
  <c r="E77" i="2"/>
  <c r="E73" i="2"/>
  <c r="E69" i="2"/>
  <c r="E65" i="2"/>
  <c r="E61" i="2"/>
  <c r="E57" i="2"/>
  <c r="E53" i="2"/>
  <c r="E49" i="2"/>
  <c r="E45" i="2"/>
  <c r="E41" i="2"/>
  <c r="E37" i="2"/>
  <c r="E33" i="2"/>
  <c r="E29" i="2"/>
  <c r="E25" i="2"/>
  <c r="E21" i="2"/>
  <c r="E17" i="2"/>
  <c r="E13" i="2"/>
  <c r="E9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4" i="2"/>
  <c r="F5" i="1" l="1"/>
  <c r="Y7" i="2"/>
  <c r="E7" i="2"/>
  <c r="F3" i="1" s="1"/>
  <c r="D27" i="2"/>
  <c r="E27" i="3"/>
  <c r="Y27" i="2" l="1"/>
  <c r="E27" i="2"/>
  <c r="D47" i="2"/>
  <c r="F4" i="1"/>
  <c r="AO4" i="2"/>
  <c r="Y47" i="2" l="1"/>
  <c r="E47" i="2"/>
  <c r="D67" i="2"/>
  <c r="E42" i="3"/>
  <c r="D87" i="2" l="1"/>
  <c r="Y67" i="2"/>
  <c r="E67" i="2"/>
  <c r="E31" i="3"/>
  <c r="Y87" i="2" l="1"/>
  <c r="E87" i="2"/>
  <c r="D107" i="2"/>
  <c r="C16" i="7"/>
  <c r="Y107" i="2" l="1"/>
  <c r="E107" i="2"/>
  <c r="D127" i="2"/>
  <c r="C19" i="7"/>
  <c r="C21" i="7"/>
  <c r="C18" i="7"/>
  <c r="C17" i="7"/>
  <c r="C20" i="7"/>
  <c r="B6" i="4"/>
  <c r="C6" i="4" s="1"/>
  <c r="D6" i="4" s="1"/>
  <c r="D147" i="2" l="1"/>
  <c r="Y127" i="2"/>
  <c r="E127" i="2"/>
  <c r="C40" i="3"/>
  <c r="AH103" i="2"/>
  <c r="G139" i="2"/>
  <c r="G28" i="2"/>
  <c r="G65" i="2"/>
  <c r="G25" i="2"/>
  <c r="G64" i="2"/>
  <c r="G44" i="2"/>
  <c r="G24" i="2"/>
  <c r="E6" i="4"/>
  <c r="F6" i="4" s="1"/>
  <c r="E40" i="3" s="1"/>
  <c r="C44" i="3"/>
  <c r="E44" i="3" s="1"/>
  <c r="C43" i="3"/>
  <c r="E43" i="3" s="1"/>
  <c r="C41" i="3"/>
  <c r="E34" i="3"/>
  <c r="E33" i="3"/>
  <c r="C32" i="3"/>
  <c r="E32" i="3" s="1"/>
  <c r="E30" i="3"/>
  <c r="E29" i="3"/>
  <c r="E28" i="3"/>
  <c r="C27" i="3"/>
  <c r="AN243" i="2"/>
  <c r="AO243" i="2" s="1"/>
  <c r="AN242" i="2"/>
  <c r="AO242" i="2" s="1"/>
  <c r="AN241" i="2"/>
  <c r="AO241" i="2" s="1"/>
  <c r="AN240" i="2"/>
  <c r="AO240" i="2" s="1"/>
  <c r="AN239" i="2"/>
  <c r="AO239" i="2" s="1"/>
  <c r="AN238" i="2"/>
  <c r="AO238" i="2" s="1"/>
  <c r="AO237" i="2"/>
  <c r="AN236" i="2"/>
  <c r="AO236" i="2" s="1"/>
  <c r="AN235" i="2"/>
  <c r="AO235" i="2" s="1"/>
  <c r="AN234" i="2"/>
  <c r="AO234" i="2" s="1"/>
  <c r="AN233" i="2"/>
  <c r="AO233" i="2" s="1"/>
  <c r="AN232" i="2"/>
  <c r="AO232" i="2" s="1"/>
  <c r="AN231" i="2"/>
  <c r="AO231" i="2" s="1"/>
  <c r="AN230" i="2"/>
  <c r="AO230" i="2" s="1"/>
  <c r="AN229" i="2"/>
  <c r="AO229" i="2" s="1"/>
  <c r="AO228" i="2"/>
  <c r="AN227" i="2"/>
  <c r="AO227" i="2" s="1"/>
  <c r="AN226" i="2"/>
  <c r="AO226" i="2" s="1"/>
  <c r="AO225" i="2"/>
  <c r="AO224" i="2"/>
  <c r="AN223" i="2"/>
  <c r="AO223" i="2" s="1"/>
  <c r="AN222" i="2"/>
  <c r="AO222" i="2" s="1"/>
  <c r="AN221" i="2"/>
  <c r="AO221" i="2" s="1"/>
  <c r="AN220" i="2"/>
  <c r="AO220" i="2" s="1"/>
  <c r="AN219" i="2"/>
  <c r="AO219" i="2" s="1"/>
  <c r="AN218" i="2"/>
  <c r="AO218" i="2" s="1"/>
  <c r="AO217" i="2"/>
  <c r="AN216" i="2"/>
  <c r="AO216" i="2" s="1"/>
  <c r="AN215" i="2"/>
  <c r="AO215" i="2" s="1"/>
  <c r="AN214" i="2"/>
  <c r="AO214" i="2" s="1"/>
  <c r="AN213" i="2"/>
  <c r="AO213" i="2" s="1"/>
  <c r="AN212" i="2"/>
  <c r="AO212" i="2" s="1"/>
  <c r="AN211" i="2"/>
  <c r="AO211" i="2" s="1"/>
  <c r="AN210" i="2"/>
  <c r="AO210" i="2" s="1"/>
  <c r="AN209" i="2"/>
  <c r="AO209" i="2" s="1"/>
  <c r="AO208" i="2"/>
  <c r="AN207" i="2"/>
  <c r="AO207" i="2" s="1"/>
  <c r="AN206" i="2"/>
  <c r="AO206" i="2" s="1"/>
  <c r="AO205" i="2"/>
  <c r="AO204" i="2"/>
  <c r="AN203" i="2"/>
  <c r="AO203" i="2" s="1"/>
  <c r="AN202" i="2"/>
  <c r="AO202" i="2" s="1"/>
  <c r="AN201" i="2"/>
  <c r="AO201" i="2" s="1"/>
  <c r="AN200" i="2"/>
  <c r="AO200" i="2" s="1"/>
  <c r="AN199" i="2"/>
  <c r="AO199" i="2" s="1"/>
  <c r="AN198" i="2"/>
  <c r="AO198" i="2" s="1"/>
  <c r="AO197" i="2"/>
  <c r="AN196" i="2"/>
  <c r="AO196" i="2" s="1"/>
  <c r="AN195" i="2"/>
  <c r="AO195" i="2" s="1"/>
  <c r="AN194" i="2"/>
  <c r="AO194" i="2" s="1"/>
  <c r="AN193" i="2"/>
  <c r="AO193" i="2" s="1"/>
  <c r="AN192" i="2"/>
  <c r="AO192" i="2" s="1"/>
  <c r="AN191" i="2"/>
  <c r="AO191" i="2" s="1"/>
  <c r="AN190" i="2"/>
  <c r="AO190" i="2" s="1"/>
  <c r="AN189" i="2"/>
  <c r="AO189" i="2" s="1"/>
  <c r="AO188" i="2"/>
  <c r="AN187" i="2"/>
  <c r="AO187" i="2" s="1"/>
  <c r="AN186" i="2"/>
  <c r="AO186" i="2" s="1"/>
  <c r="AO185" i="2"/>
  <c r="AO184" i="2"/>
  <c r="AN183" i="2"/>
  <c r="AO183" i="2" s="1"/>
  <c r="AN182" i="2"/>
  <c r="AO182" i="2" s="1"/>
  <c r="AN181" i="2"/>
  <c r="AO181" i="2" s="1"/>
  <c r="AN180" i="2"/>
  <c r="AO180" i="2" s="1"/>
  <c r="AN179" i="2"/>
  <c r="AO179" i="2" s="1"/>
  <c r="AN178" i="2"/>
  <c r="AO178" i="2" s="1"/>
  <c r="AO177" i="2"/>
  <c r="AN176" i="2"/>
  <c r="AO176" i="2" s="1"/>
  <c r="AN175" i="2"/>
  <c r="AO175" i="2" s="1"/>
  <c r="AN174" i="2"/>
  <c r="AO174" i="2" s="1"/>
  <c r="AN173" i="2"/>
  <c r="AO173" i="2" s="1"/>
  <c r="AN172" i="2"/>
  <c r="AO172" i="2" s="1"/>
  <c r="AN171" i="2"/>
  <c r="AO171" i="2" s="1"/>
  <c r="AN170" i="2"/>
  <c r="AO170" i="2" s="1"/>
  <c r="AN169" i="2"/>
  <c r="AO169" i="2" s="1"/>
  <c r="AO168" i="2"/>
  <c r="AN167" i="2"/>
  <c r="AO167" i="2" s="1"/>
  <c r="AN166" i="2"/>
  <c r="AO166" i="2" s="1"/>
  <c r="AO165" i="2"/>
  <c r="AO164" i="2"/>
  <c r="AN163" i="2"/>
  <c r="AO163" i="2" s="1"/>
  <c r="AN162" i="2"/>
  <c r="AO162" i="2" s="1"/>
  <c r="AN161" i="2"/>
  <c r="AO161" i="2" s="1"/>
  <c r="AN160" i="2"/>
  <c r="AO160" i="2" s="1"/>
  <c r="AN159" i="2"/>
  <c r="AO159" i="2" s="1"/>
  <c r="G159" i="2"/>
  <c r="AN158" i="2"/>
  <c r="AO158" i="2" s="1"/>
  <c r="AO157" i="2"/>
  <c r="AN156" i="2"/>
  <c r="AO156" i="2" s="1"/>
  <c r="AN155" i="2"/>
  <c r="AO155" i="2" s="1"/>
  <c r="AN154" i="2"/>
  <c r="AO154" i="2" s="1"/>
  <c r="AN153" i="2"/>
  <c r="AO153" i="2" s="1"/>
  <c r="AN152" i="2"/>
  <c r="AO152" i="2" s="1"/>
  <c r="AN151" i="2"/>
  <c r="AO151" i="2" s="1"/>
  <c r="AN150" i="2"/>
  <c r="AO150" i="2" s="1"/>
  <c r="AN149" i="2"/>
  <c r="AO149" i="2" s="1"/>
  <c r="AO148" i="2"/>
  <c r="AN147" i="2"/>
  <c r="AO147" i="2" s="1"/>
  <c r="AN146" i="2"/>
  <c r="AO146" i="2" s="1"/>
  <c r="AO145" i="2"/>
  <c r="AO144" i="2"/>
  <c r="AN143" i="2"/>
  <c r="AO143" i="2" s="1"/>
  <c r="AN142" i="2"/>
  <c r="AO142" i="2" s="1"/>
  <c r="AN141" i="2"/>
  <c r="AO141" i="2" s="1"/>
  <c r="AN140" i="2"/>
  <c r="AO140" i="2" s="1"/>
  <c r="AN139" i="2"/>
  <c r="AO139" i="2" s="1"/>
  <c r="AN138" i="2"/>
  <c r="AO138" i="2" s="1"/>
  <c r="AO137" i="2"/>
  <c r="AN136" i="2"/>
  <c r="AO136" i="2" s="1"/>
  <c r="AN135" i="2"/>
  <c r="AO135" i="2" s="1"/>
  <c r="AN134" i="2"/>
  <c r="AO134" i="2" s="1"/>
  <c r="AN133" i="2"/>
  <c r="AO133" i="2" s="1"/>
  <c r="AN132" i="2"/>
  <c r="AO132" i="2" s="1"/>
  <c r="AN131" i="2"/>
  <c r="AO131" i="2" s="1"/>
  <c r="AN130" i="2"/>
  <c r="AO130" i="2" s="1"/>
  <c r="AN129" i="2"/>
  <c r="AO129" i="2" s="1"/>
  <c r="AO128" i="2"/>
  <c r="AN127" i="2"/>
  <c r="AO127" i="2" s="1"/>
  <c r="AN126" i="2"/>
  <c r="AO126" i="2" s="1"/>
  <c r="AO125" i="2"/>
  <c r="AO124" i="2"/>
  <c r="AN123" i="2"/>
  <c r="AO123" i="2" s="1"/>
  <c r="AN122" i="2"/>
  <c r="AO122" i="2" s="1"/>
  <c r="AN121" i="2"/>
  <c r="AO121" i="2" s="1"/>
  <c r="AN120" i="2"/>
  <c r="AO120" i="2" s="1"/>
  <c r="AN119" i="2"/>
  <c r="AO119" i="2" s="1"/>
  <c r="AN118" i="2"/>
  <c r="AO118" i="2" s="1"/>
  <c r="AO117" i="2"/>
  <c r="AN116" i="2"/>
  <c r="AO116" i="2" s="1"/>
  <c r="AN115" i="2"/>
  <c r="AO115" i="2" s="1"/>
  <c r="AN114" i="2"/>
  <c r="AO114" i="2" s="1"/>
  <c r="AN113" i="2"/>
  <c r="AO113" i="2" s="1"/>
  <c r="AN112" i="2"/>
  <c r="AO112" i="2" s="1"/>
  <c r="AN111" i="2"/>
  <c r="AO111" i="2" s="1"/>
  <c r="AN110" i="2"/>
  <c r="AO110" i="2" s="1"/>
  <c r="AN109" i="2"/>
  <c r="AO109" i="2" s="1"/>
  <c r="AO108" i="2"/>
  <c r="AN107" i="2"/>
  <c r="AO107" i="2" s="1"/>
  <c r="AN106" i="2"/>
  <c r="AO106" i="2" s="1"/>
  <c r="AO105" i="2"/>
  <c r="AO104" i="2"/>
  <c r="AN103" i="2"/>
  <c r="AO103" i="2" s="1"/>
  <c r="AN102" i="2"/>
  <c r="AO102" i="2" s="1"/>
  <c r="AN101" i="2"/>
  <c r="AO101" i="2" s="1"/>
  <c r="AN100" i="2"/>
  <c r="AO100" i="2" s="1"/>
  <c r="AN99" i="2"/>
  <c r="AO99" i="2" s="1"/>
  <c r="AN98" i="2"/>
  <c r="AO98" i="2" s="1"/>
  <c r="AO97" i="2"/>
  <c r="AN96" i="2"/>
  <c r="AO96" i="2" s="1"/>
  <c r="AN95" i="2"/>
  <c r="AO95" i="2" s="1"/>
  <c r="AN94" i="2"/>
  <c r="AO94" i="2" s="1"/>
  <c r="AN93" i="2"/>
  <c r="AO93" i="2" s="1"/>
  <c r="AN92" i="2"/>
  <c r="AO92" i="2" s="1"/>
  <c r="AN91" i="2"/>
  <c r="AO91" i="2" s="1"/>
  <c r="AN90" i="2"/>
  <c r="AO90" i="2" s="1"/>
  <c r="AN89" i="2"/>
  <c r="AO89" i="2" s="1"/>
  <c r="AO88" i="2"/>
  <c r="AN87" i="2"/>
  <c r="AO87" i="2" s="1"/>
  <c r="AN86" i="2"/>
  <c r="AO86" i="2" s="1"/>
  <c r="AO85" i="2"/>
  <c r="AO84" i="2"/>
  <c r="AN83" i="2"/>
  <c r="AO83" i="2" s="1"/>
  <c r="AN82" i="2"/>
  <c r="AO82" i="2" s="1"/>
  <c r="AN81" i="2"/>
  <c r="AO81" i="2" s="1"/>
  <c r="AN80" i="2"/>
  <c r="AO80" i="2" s="1"/>
  <c r="AN79" i="2"/>
  <c r="AO79" i="2" s="1"/>
  <c r="AN78" i="2"/>
  <c r="AO78" i="2" s="1"/>
  <c r="AO77" i="2"/>
  <c r="AN76" i="2"/>
  <c r="AO76" i="2" s="1"/>
  <c r="AN75" i="2"/>
  <c r="AO75" i="2" s="1"/>
  <c r="AN74" i="2"/>
  <c r="AO74" i="2" s="1"/>
  <c r="AN73" i="2"/>
  <c r="AO73" i="2" s="1"/>
  <c r="AN72" i="2"/>
  <c r="AO72" i="2" s="1"/>
  <c r="AN71" i="2"/>
  <c r="AO71" i="2" s="1"/>
  <c r="AN70" i="2"/>
  <c r="AO70" i="2" s="1"/>
  <c r="AN69" i="2"/>
  <c r="AO69" i="2" s="1"/>
  <c r="AO68" i="2"/>
  <c r="AN67" i="2"/>
  <c r="AO67" i="2" s="1"/>
  <c r="AN66" i="2"/>
  <c r="AO66" i="2" s="1"/>
  <c r="AO65" i="2"/>
  <c r="AO64" i="2"/>
  <c r="AN63" i="2"/>
  <c r="AO63" i="2" s="1"/>
  <c r="AN62" i="2"/>
  <c r="AO62" i="2" s="1"/>
  <c r="AN61" i="2"/>
  <c r="AO61" i="2" s="1"/>
  <c r="AN60" i="2"/>
  <c r="AO60" i="2" s="1"/>
  <c r="AN59" i="2"/>
  <c r="AO59" i="2" s="1"/>
  <c r="AN58" i="2"/>
  <c r="AO58" i="2" s="1"/>
  <c r="AO57" i="2"/>
  <c r="AN56" i="2"/>
  <c r="AO56" i="2" s="1"/>
  <c r="AN55" i="2"/>
  <c r="AO55" i="2" s="1"/>
  <c r="AN54" i="2"/>
  <c r="AO54" i="2" s="1"/>
  <c r="AN53" i="2"/>
  <c r="AO53" i="2" s="1"/>
  <c r="AN52" i="2"/>
  <c r="AO52" i="2" s="1"/>
  <c r="AN51" i="2"/>
  <c r="AO51" i="2" s="1"/>
  <c r="AN50" i="2"/>
  <c r="AO50" i="2" s="1"/>
  <c r="AN49" i="2"/>
  <c r="AO49" i="2" s="1"/>
  <c r="AO48" i="2"/>
  <c r="AN47" i="2"/>
  <c r="AO47" i="2" s="1"/>
  <c r="AN46" i="2"/>
  <c r="AO46" i="2" s="1"/>
  <c r="AO45" i="2"/>
  <c r="AO44" i="2"/>
  <c r="AN43" i="2"/>
  <c r="AO43" i="2" s="1"/>
  <c r="AN42" i="2"/>
  <c r="AO42" i="2" s="1"/>
  <c r="AN41" i="2"/>
  <c r="AO41" i="2" s="1"/>
  <c r="AN40" i="2"/>
  <c r="AO40" i="2" s="1"/>
  <c r="AN39" i="2"/>
  <c r="AO39" i="2" s="1"/>
  <c r="AN38" i="2"/>
  <c r="AO38" i="2" s="1"/>
  <c r="AO37" i="2"/>
  <c r="AN36" i="2"/>
  <c r="AO36" i="2" s="1"/>
  <c r="AN35" i="2"/>
  <c r="AO35" i="2" s="1"/>
  <c r="AN34" i="2"/>
  <c r="AO34" i="2" s="1"/>
  <c r="AN33" i="2"/>
  <c r="AO33" i="2" s="1"/>
  <c r="AN32" i="2"/>
  <c r="AO32" i="2" s="1"/>
  <c r="AN31" i="2"/>
  <c r="AO31" i="2" s="1"/>
  <c r="AN30" i="2"/>
  <c r="AO30" i="2" s="1"/>
  <c r="AN29" i="2"/>
  <c r="AO29" i="2" s="1"/>
  <c r="AO28" i="2"/>
  <c r="AN27" i="2"/>
  <c r="AO27" i="2" s="1"/>
  <c r="AN26" i="2"/>
  <c r="AO26" i="2" s="1"/>
  <c r="AO25" i="2"/>
  <c r="AO24" i="2"/>
  <c r="AN23" i="2"/>
  <c r="AO23" i="2" s="1"/>
  <c r="L23" i="2"/>
  <c r="AN22" i="2"/>
  <c r="AO22" i="2" s="1"/>
  <c r="L22" i="2"/>
  <c r="AN21" i="2"/>
  <c r="AO21" i="2" s="1"/>
  <c r="L21" i="2"/>
  <c r="AN20" i="2"/>
  <c r="AO20" i="2" s="1"/>
  <c r="L20" i="2"/>
  <c r="AN19" i="2"/>
  <c r="AO19" i="2" s="1"/>
  <c r="L19" i="2"/>
  <c r="AN18" i="2"/>
  <c r="AO18" i="2" s="1"/>
  <c r="L18" i="2"/>
  <c r="AO17" i="2"/>
  <c r="L17" i="2"/>
  <c r="AN16" i="2"/>
  <c r="AO16" i="2" s="1"/>
  <c r="L16" i="2"/>
  <c r="AN15" i="2"/>
  <c r="AO15" i="2" s="1"/>
  <c r="L15" i="2"/>
  <c r="AN14" i="2"/>
  <c r="AO14" i="2" s="1"/>
  <c r="L14" i="2"/>
  <c r="AN13" i="2"/>
  <c r="AO13" i="2" s="1"/>
  <c r="L13" i="2"/>
  <c r="AN12" i="2"/>
  <c r="AO12" i="2" s="1"/>
  <c r="L12" i="2"/>
  <c r="AN11" i="2"/>
  <c r="AO11" i="2" s="1"/>
  <c r="L11" i="2"/>
  <c r="AN10" i="2"/>
  <c r="AO10" i="2" s="1"/>
  <c r="L10" i="2"/>
  <c r="AN9" i="2"/>
  <c r="AO9" i="2" s="1"/>
  <c r="L9" i="2"/>
  <c r="AO8" i="2"/>
  <c r="L8" i="2"/>
  <c r="AN7" i="2"/>
  <c r="AO7" i="2" s="1"/>
  <c r="L7" i="2"/>
  <c r="AN6" i="2"/>
  <c r="AO6" i="2" s="1"/>
  <c r="L6" i="2"/>
  <c r="AO5" i="2"/>
  <c r="L5" i="2"/>
  <c r="L4" i="2"/>
  <c r="Y147" i="2" l="1"/>
  <c r="E147" i="2"/>
  <c r="D167" i="2"/>
  <c r="AQ44" i="2"/>
  <c r="AQ159" i="2"/>
  <c r="G229" i="2"/>
  <c r="AQ229" i="2" s="1"/>
  <c r="G174" i="2"/>
  <c r="AQ174" i="2" s="1"/>
  <c r="G191" i="2"/>
  <c r="AQ191" i="2" s="1"/>
  <c r="G185" i="2"/>
  <c r="G186" i="2"/>
  <c r="AQ186" i="2" s="1"/>
  <c r="G228" i="2"/>
  <c r="AQ228" i="2" s="1"/>
  <c r="G173" i="2"/>
  <c r="AQ173" i="2" s="1"/>
  <c r="G225" i="2"/>
  <c r="AQ225" i="2" s="1"/>
  <c r="G206" i="2"/>
  <c r="AQ206" i="2" s="1"/>
  <c r="AQ64" i="2"/>
  <c r="AQ25" i="2"/>
  <c r="AQ185" i="2"/>
  <c r="AQ139" i="2"/>
  <c r="AQ65" i="2"/>
  <c r="AQ28" i="2"/>
  <c r="AQ24" i="2"/>
  <c r="AH166" i="2"/>
  <c r="G6" i="2"/>
  <c r="AQ6" i="2" s="1"/>
  <c r="AD23" i="2"/>
  <c r="AF23" i="2" s="1"/>
  <c r="AH17" i="2"/>
  <c r="AJ17" i="2" s="1"/>
  <c r="AI37" i="2" s="1"/>
  <c r="AS8" i="2"/>
  <c r="AH126" i="2"/>
  <c r="AH111" i="2"/>
  <c r="AH97" i="2"/>
  <c r="AH124" i="2"/>
  <c r="AH46" i="2"/>
  <c r="AH74" i="2"/>
  <c r="AH117" i="2"/>
  <c r="AH66" i="2"/>
  <c r="AH129" i="2"/>
  <c r="AH137" i="2"/>
  <c r="AH60" i="2"/>
  <c r="AL111" i="2"/>
  <c r="AL117" i="2"/>
  <c r="AL46" i="2"/>
  <c r="AL103" i="2"/>
  <c r="AL60" i="2"/>
  <c r="AL97" i="2"/>
  <c r="AL66" i="2"/>
  <c r="AL129" i="2"/>
  <c r="AH142" i="2"/>
  <c r="G45" i="2"/>
  <c r="AQ45" i="2" s="1"/>
  <c r="AH120" i="2"/>
  <c r="G120" i="2"/>
  <c r="AQ120" i="2" s="1"/>
  <c r="G202" i="2"/>
  <c r="AQ202" i="2" s="1"/>
  <c r="AL74" i="2"/>
  <c r="AH112" i="2"/>
  <c r="AL166" i="2"/>
  <c r="AH242" i="2"/>
  <c r="AL137" i="2"/>
  <c r="AL124" i="2"/>
  <c r="AH78" i="2"/>
  <c r="AL126" i="2"/>
  <c r="G140" i="2"/>
  <c r="AQ140" i="2" s="1"/>
  <c r="AH159" i="2"/>
  <c r="AH45" i="2"/>
  <c r="G69" i="2"/>
  <c r="AQ69" i="2" s="1"/>
  <c r="G84" i="2"/>
  <c r="AQ84" i="2" s="1"/>
  <c r="G121" i="2"/>
  <c r="AQ121" i="2" s="1"/>
  <c r="G171" i="2"/>
  <c r="AQ171" i="2" s="1"/>
  <c r="G166" i="2"/>
  <c r="AQ166" i="2" s="1"/>
  <c r="AH234" i="2"/>
  <c r="AH113" i="2"/>
  <c r="AH116" i="2"/>
  <c r="AH170" i="2"/>
  <c r="G170" i="2"/>
  <c r="AQ170" i="2" s="1"/>
  <c r="G57" i="2"/>
  <c r="AQ57" i="2" s="1"/>
  <c r="G217" i="2"/>
  <c r="AQ217" i="2" s="1"/>
  <c r="G178" i="2"/>
  <c r="AQ178" i="2" s="1"/>
  <c r="G180" i="2"/>
  <c r="AQ180" i="2" s="1"/>
  <c r="AH63" i="2"/>
  <c r="G143" i="2"/>
  <c r="AQ143" i="2" s="1"/>
  <c r="G105" i="2"/>
  <c r="AQ105" i="2" s="1"/>
  <c r="G209" i="2"/>
  <c r="AQ209" i="2" s="1"/>
  <c r="AH146" i="2"/>
  <c r="G146" i="2"/>
  <c r="AQ146" i="2" s="1"/>
  <c r="G226" i="2"/>
  <c r="AQ226" i="2" s="1"/>
  <c r="AH226" i="2"/>
  <c r="AH88" i="2"/>
  <c r="AH172" i="2"/>
  <c r="G8" i="2"/>
  <c r="AQ8" i="2" s="1"/>
  <c r="G19" i="2"/>
  <c r="AQ19" i="2" s="1"/>
  <c r="AS19" i="2"/>
  <c r="AH25" i="2"/>
  <c r="AH31" i="2"/>
  <c r="G102" i="2"/>
  <c r="AQ102" i="2" s="1"/>
  <c r="G106" i="2"/>
  <c r="AQ106" i="2" s="1"/>
  <c r="G119" i="2"/>
  <c r="AQ119" i="2" s="1"/>
  <c r="G141" i="2"/>
  <c r="AQ141" i="2" s="1"/>
  <c r="G155" i="2"/>
  <c r="AQ155" i="2" s="1"/>
  <c r="G38" i="2"/>
  <c r="AQ38" i="2" s="1"/>
  <c r="G48" i="2"/>
  <c r="AQ48" i="2" s="1"/>
  <c r="G85" i="2"/>
  <c r="AQ85" i="2" s="1"/>
  <c r="G104" i="2"/>
  <c r="AQ104" i="2" s="1"/>
  <c r="AH133" i="2"/>
  <c r="G150" i="2"/>
  <c r="AQ150" i="2" s="1"/>
  <c r="AH181" i="2"/>
  <c r="G208" i="2"/>
  <c r="AQ208" i="2" s="1"/>
  <c r="G21" i="2"/>
  <c r="AQ21" i="2" s="1"/>
  <c r="AH24" i="2"/>
  <c r="AH141" i="2"/>
  <c r="AH150" i="2"/>
  <c r="G158" i="2"/>
  <c r="AQ158" i="2" s="1"/>
  <c r="G169" i="2"/>
  <c r="AQ169" i="2" s="1"/>
  <c r="AH179" i="2"/>
  <c r="AH206" i="2"/>
  <c r="AS10" i="2"/>
  <c r="AH23" i="2"/>
  <c r="AJ23" i="2" s="1"/>
  <c r="AI43" i="2" s="1"/>
  <c r="AH131" i="2"/>
  <c r="G131" i="2"/>
  <c r="AQ131" i="2" s="1"/>
  <c r="G148" i="2"/>
  <c r="AQ148" i="2" s="1"/>
  <c r="G49" i="2"/>
  <c r="AQ49" i="2" s="1"/>
  <c r="G53" i="2"/>
  <c r="AQ53" i="2" s="1"/>
  <c r="G58" i="2"/>
  <c r="AQ58" i="2" s="1"/>
  <c r="G73" i="2"/>
  <c r="AQ73" i="2" s="1"/>
  <c r="G80" i="2"/>
  <c r="AQ80" i="2" s="1"/>
  <c r="G91" i="2"/>
  <c r="AQ91" i="2" s="1"/>
  <c r="G101" i="2"/>
  <c r="AQ101" i="2" s="1"/>
  <c r="G123" i="2"/>
  <c r="AQ123" i="2" s="1"/>
  <c r="AH138" i="2"/>
  <c r="G149" i="2"/>
  <c r="AQ149" i="2" s="1"/>
  <c r="AH156" i="2"/>
  <c r="G222" i="2"/>
  <c r="AQ222" i="2" s="1"/>
  <c r="AH223" i="2"/>
  <c r="G223" i="2"/>
  <c r="AQ223" i="2" s="1"/>
  <c r="G243" i="2"/>
  <c r="AQ243" i="2" s="1"/>
  <c r="G164" i="2"/>
  <c r="AQ164" i="2" s="1"/>
  <c r="G153" i="2"/>
  <c r="AQ153" i="2" s="1"/>
  <c r="G194" i="2"/>
  <c r="AQ194" i="2" s="1"/>
  <c r="AS23" i="2"/>
  <c r="G37" i="2"/>
  <c r="AQ37" i="2" s="1"/>
  <c r="G62" i="2"/>
  <c r="AQ62" i="2" s="1"/>
  <c r="G68" i="2"/>
  <c r="AQ68" i="2" s="1"/>
  <c r="AH70" i="2"/>
  <c r="G78" i="2"/>
  <c r="AQ78" i="2" s="1"/>
  <c r="G86" i="2"/>
  <c r="AQ86" i="2" s="1"/>
  <c r="G88" i="2"/>
  <c r="AQ88" i="2" s="1"/>
  <c r="G95" i="2"/>
  <c r="AQ95" i="2" s="1"/>
  <c r="G100" i="2"/>
  <c r="AQ100" i="2" s="1"/>
  <c r="AH101" i="2"/>
  <c r="AH102" i="2"/>
  <c r="G112" i="2"/>
  <c r="AQ112" i="2" s="1"/>
  <c r="G130" i="2"/>
  <c r="AQ130" i="2" s="1"/>
  <c r="AH132" i="2"/>
  <c r="AH135" i="2"/>
  <c r="G135" i="2"/>
  <c r="AQ135" i="2" s="1"/>
  <c r="AH140" i="2"/>
  <c r="G162" i="2"/>
  <c r="AQ162" i="2" s="1"/>
  <c r="AH163" i="2"/>
  <c r="AH164" i="2"/>
  <c r="G168" i="2"/>
  <c r="AQ168" i="2" s="1"/>
  <c r="AH171" i="2"/>
  <c r="G188" i="2"/>
  <c r="AQ188" i="2" s="1"/>
  <c r="G200" i="2"/>
  <c r="AQ200" i="2" s="1"/>
  <c r="AH191" i="2"/>
  <c r="AS12" i="2"/>
  <c r="G13" i="2"/>
  <c r="AQ13" i="2" s="1"/>
  <c r="AS14" i="2"/>
  <c r="G23" i="2"/>
  <c r="AQ23" i="2" s="1"/>
  <c r="G29" i="2"/>
  <c r="AQ29" i="2" s="1"/>
  <c r="G54" i="2"/>
  <c r="AQ54" i="2" s="1"/>
  <c r="G70" i="2"/>
  <c r="AQ70" i="2" s="1"/>
  <c r="G111" i="2"/>
  <c r="AQ111" i="2" s="1"/>
  <c r="G132" i="2"/>
  <c r="AQ132" i="2" s="1"/>
  <c r="G193" i="2"/>
  <c r="AQ193" i="2" s="1"/>
  <c r="AH205" i="2"/>
  <c r="G205" i="2"/>
  <c r="AQ205" i="2" s="1"/>
  <c r="AH6" i="2"/>
  <c r="AJ6" i="2" s="1"/>
  <c r="AI26" i="2" s="1"/>
  <c r="AS6" i="2"/>
  <c r="AH8" i="2"/>
  <c r="AJ8" i="2" s="1"/>
  <c r="AI28" i="2" s="1"/>
  <c r="AH13" i="2"/>
  <c r="AJ13" i="2" s="1"/>
  <c r="AI33" i="2" s="1"/>
  <c r="AS16" i="2"/>
  <c r="AH19" i="2"/>
  <c r="AJ19" i="2" s="1"/>
  <c r="AI39" i="2" s="1"/>
  <c r="AH21" i="2"/>
  <c r="AJ21" i="2" s="1"/>
  <c r="AI41" i="2" s="1"/>
  <c r="AS21" i="2"/>
  <c r="G33" i="2"/>
  <c r="AQ33" i="2" s="1"/>
  <c r="AH40" i="2"/>
  <c r="G42" i="2"/>
  <c r="AQ42" i="2" s="1"/>
  <c r="G63" i="2"/>
  <c r="AQ63" i="2" s="1"/>
  <c r="AH79" i="2"/>
  <c r="AH122" i="2"/>
  <c r="G134" i="2"/>
  <c r="AQ134" i="2" s="1"/>
  <c r="AH154" i="2"/>
  <c r="G154" i="2"/>
  <c r="AQ154" i="2" s="1"/>
  <c r="G157" i="2"/>
  <c r="AQ157" i="2" s="1"/>
  <c r="G163" i="2"/>
  <c r="AQ163" i="2" s="1"/>
  <c r="AH185" i="2"/>
  <c r="G189" i="2"/>
  <c r="AQ189" i="2" s="1"/>
  <c r="AH195" i="2"/>
  <c r="G195" i="2"/>
  <c r="AQ195" i="2" s="1"/>
  <c r="G197" i="2"/>
  <c r="AQ197" i="2" s="1"/>
  <c r="AH200" i="2"/>
  <c r="G233" i="2"/>
  <c r="AQ233" i="2" s="1"/>
  <c r="G235" i="2"/>
  <c r="AQ235" i="2" s="1"/>
  <c r="G198" i="2"/>
  <c r="AQ198" i="2" s="1"/>
  <c r="AH239" i="2"/>
  <c r="AH121" i="2"/>
  <c r="AH155" i="2"/>
  <c r="AH174" i="2"/>
  <c r="AH186" i="2"/>
  <c r="AH199" i="2"/>
  <c r="G199" i="2"/>
  <c r="AQ199" i="2" s="1"/>
  <c r="AH214" i="2"/>
  <c r="G214" i="2"/>
  <c r="AQ214" i="2" s="1"/>
  <c r="G114" i="2"/>
  <c r="AQ114" i="2" s="1"/>
  <c r="G177" i="2"/>
  <c r="AQ177" i="2" s="1"/>
  <c r="AH180" i="2"/>
  <c r="AH215" i="2"/>
  <c r="G215" i="2"/>
  <c r="AQ215" i="2" s="1"/>
  <c r="AH216" i="2"/>
  <c r="G213" i="2"/>
  <c r="AQ213" i="2" s="1"/>
  <c r="G218" i="2"/>
  <c r="AQ218" i="2" s="1"/>
  <c r="G179" i="2"/>
  <c r="AQ179" i="2" s="1"/>
  <c r="G182" i="2"/>
  <c r="AQ182" i="2" s="1"/>
  <c r="G240" i="2"/>
  <c r="AQ240" i="2" s="1"/>
  <c r="O14" i="2"/>
  <c r="O10" i="2"/>
  <c r="O4" i="2"/>
  <c r="O20" i="2"/>
  <c r="O18" i="2"/>
  <c r="O16" i="2"/>
  <c r="O12" i="2"/>
  <c r="O11" i="2"/>
  <c r="O22" i="2"/>
  <c r="O7" i="2"/>
  <c r="O5" i="2"/>
  <c r="O19" i="2"/>
  <c r="O13" i="2"/>
  <c r="O15" i="2"/>
  <c r="O17" i="2"/>
  <c r="O21" i="2"/>
  <c r="O8" i="2"/>
  <c r="O9" i="2"/>
  <c r="O6" i="2"/>
  <c r="O23" i="2"/>
  <c r="AS22" i="2"/>
  <c r="AH22" i="2"/>
  <c r="AJ22" i="2" s="1"/>
  <c r="AI42" i="2" s="1"/>
  <c r="G22" i="2"/>
  <c r="AQ22" i="2" s="1"/>
  <c r="G35" i="2"/>
  <c r="AQ35" i="2" s="1"/>
  <c r="G51" i="2"/>
  <c r="AQ51" i="2" s="1"/>
  <c r="AH125" i="2"/>
  <c r="G125" i="2"/>
  <c r="AQ125" i="2" s="1"/>
  <c r="G128" i="2"/>
  <c r="AQ128" i="2" s="1"/>
  <c r="AH128" i="2"/>
  <c r="AH190" i="2"/>
  <c r="G190" i="2"/>
  <c r="AQ190" i="2" s="1"/>
  <c r="G30" i="2"/>
  <c r="AQ30" i="2" s="1"/>
  <c r="G39" i="2"/>
  <c r="AQ39" i="2" s="1"/>
  <c r="AD43" i="2"/>
  <c r="G55" i="2"/>
  <c r="AQ55" i="2" s="1"/>
  <c r="G71" i="2"/>
  <c r="AQ71" i="2" s="1"/>
  <c r="G74" i="2"/>
  <c r="AQ74" i="2" s="1"/>
  <c r="G9" i="2"/>
  <c r="AQ9" i="2" s="1"/>
  <c r="AH9" i="2"/>
  <c r="AJ9" i="2" s="1"/>
  <c r="AI29" i="2" s="1"/>
  <c r="AS15" i="2"/>
  <c r="G17" i="2"/>
  <c r="AQ17" i="2" s="1"/>
  <c r="AS18" i="2"/>
  <c r="AH18" i="2"/>
  <c r="AJ18" i="2" s="1"/>
  <c r="AI38" i="2" s="1"/>
  <c r="G18" i="2"/>
  <c r="AQ18" i="2" s="1"/>
  <c r="AH30" i="2"/>
  <c r="G34" i="2"/>
  <c r="AQ34" i="2" s="1"/>
  <c r="AH35" i="2"/>
  <c r="AH39" i="2"/>
  <c r="G43" i="2"/>
  <c r="AQ43" i="2" s="1"/>
  <c r="AH44" i="2"/>
  <c r="G46" i="2"/>
  <c r="AQ46" i="2" s="1"/>
  <c r="G50" i="2"/>
  <c r="AQ50" i="2" s="1"/>
  <c r="AH51" i="2"/>
  <c r="G59" i="2"/>
  <c r="AQ59" i="2" s="1"/>
  <c r="AH65" i="2"/>
  <c r="AH93" i="2"/>
  <c r="G93" i="2"/>
  <c r="AQ93" i="2" s="1"/>
  <c r="G110" i="2"/>
  <c r="AQ110" i="2" s="1"/>
  <c r="AH110" i="2"/>
  <c r="G118" i="2"/>
  <c r="AQ118" i="2" s="1"/>
  <c r="AH118" i="2"/>
  <c r="AH144" i="2"/>
  <c r="G144" i="2"/>
  <c r="AQ144" i="2" s="1"/>
  <c r="AS11" i="2"/>
  <c r="G60" i="2"/>
  <c r="AQ60" i="2" s="1"/>
  <c r="AS9" i="2"/>
  <c r="G11" i="2"/>
  <c r="AQ11" i="2" s="1"/>
  <c r="AH11" i="2"/>
  <c r="AJ11" i="2" s="1"/>
  <c r="AI31" i="2" s="1"/>
  <c r="AS17" i="2"/>
  <c r="AS20" i="2"/>
  <c r="AH20" i="2"/>
  <c r="AJ20" i="2" s="1"/>
  <c r="AI40" i="2" s="1"/>
  <c r="G20" i="2"/>
  <c r="AQ20" i="2" s="1"/>
  <c r="G26" i="2"/>
  <c r="AQ26" i="2" s="1"/>
  <c r="AH77" i="2"/>
  <c r="G77" i="2"/>
  <c r="AQ77" i="2" s="1"/>
  <c r="AH92" i="2"/>
  <c r="G92" i="2"/>
  <c r="AQ92" i="2" s="1"/>
  <c r="AH109" i="2"/>
  <c r="G109" i="2"/>
  <c r="AQ109" i="2" s="1"/>
  <c r="AH136" i="2"/>
  <c r="G136" i="2"/>
  <c r="AQ136" i="2" s="1"/>
  <c r="AS4" i="2"/>
  <c r="G4" i="2"/>
  <c r="AS13" i="2"/>
  <c r="G15" i="2"/>
  <c r="AQ15" i="2" s="1"/>
  <c r="AH15" i="2"/>
  <c r="AJ15" i="2" s="1"/>
  <c r="AI35" i="2" s="1"/>
  <c r="AH26" i="2"/>
  <c r="G31" i="2"/>
  <c r="AQ31" i="2" s="1"/>
  <c r="AH34" i="2"/>
  <c r="G40" i="2"/>
  <c r="AQ40" i="2" s="1"/>
  <c r="AH43" i="2"/>
  <c r="AH50" i="2"/>
  <c r="AH55" i="2"/>
  <c r="AH59" i="2"/>
  <c r="AH64" i="2"/>
  <c r="G66" i="2"/>
  <c r="AQ66" i="2" s="1"/>
  <c r="AH71" i="2"/>
  <c r="G94" i="2"/>
  <c r="AQ94" i="2" s="1"/>
  <c r="AH94" i="2"/>
  <c r="AH224" i="2"/>
  <c r="G224" i="2"/>
  <c r="AQ224" i="2" s="1"/>
  <c r="G137" i="2"/>
  <c r="AQ137" i="2" s="1"/>
  <c r="AH32" i="2"/>
  <c r="AH36" i="2"/>
  <c r="AH41" i="2"/>
  <c r="AH52" i="2"/>
  <c r="AH56" i="2"/>
  <c r="AH61" i="2"/>
  <c r="AH72" i="2"/>
  <c r="G75" i="2"/>
  <c r="AQ75" i="2" s="1"/>
  <c r="AH76" i="2"/>
  <c r="G81" i="2"/>
  <c r="AQ81" i="2" s="1"/>
  <c r="AH81" i="2"/>
  <c r="G82" i="2"/>
  <c r="AQ82" i="2" s="1"/>
  <c r="AH82" i="2"/>
  <c r="AH83" i="2"/>
  <c r="G90" i="2"/>
  <c r="AQ90" i="2" s="1"/>
  <c r="G98" i="2"/>
  <c r="AQ98" i="2" s="1"/>
  <c r="AH98" i="2"/>
  <c r="AH99" i="2"/>
  <c r="G108" i="2"/>
  <c r="AQ108" i="2" s="1"/>
  <c r="AH108" i="2"/>
  <c r="G115" i="2"/>
  <c r="AQ115" i="2" s="1"/>
  <c r="G138" i="2"/>
  <c r="AQ138" i="2" s="1"/>
  <c r="G152" i="2"/>
  <c r="AQ152" i="2" s="1"/>
  <c r="AH152" i="2"/>
  <c r="G161" i="2"/>
  <c r="AQ161" i="2" s="1"/>
  <c r="AH161" i="2"/>
  <c r="AH75" i="2"/>
  <c r="G83" i="2"/>
  <c r="AQ83" i="2" s="1"/>
  <c r="G99" i="2"/>
  <c r="AQ99" i="2" s="1"/>
  <c r="G129" i="2"/>
  <c r="AQ129" i="2" s="1"/>
  <c r="G5" i="2"/>
  <c r="AQ5" i="2" s="1"/>
  <c r="AH5" i="2"/>
  <c r="AJ5" i="2" s="1"/>
  <c r="AI25" i="2" s="1"/>
  <c r="AS5" i="2"/>
  <c r="G10" i="2"/>
  <c r="AQ10" i="2" s="1"/>
  <c r="AH10" i="2"/>
  <c r="AJ10" i="2" s="1"/>
  <c r="AI30" i="2" s="1"/>
  <c r="G12" i="2"/>
  <c r="AQ12" i="2" s="1"/>
  <c r="AH12" i="2"/>
  <c r="AJ12" i="2" s="1"/>
  <c r="AI32" i="2" s="1"/>
  <c r="G14" i="2"/>
  <c r="AQ14" i="2" s="1"/>
  <c r="AH14" i="2"/>
  <c r="AJ14" i="2" s="1"/>
  <c r="AI34" i="2" s="1"/>
  <c r="G16" i="2"/>
  <c r="AQ16" i="2" s="1"/>
  <c r="AH16" i="2"/>
  <c r="AJ16" i="2" s="1"/>
  <c r="AI36" i="2" s="1"/>
  <c r="AH28" i="2"/>
  <c r="AH29" i="2"/>
  <c r="G32" i="2"/>
  <c r="AQ32" i="2" s="1"/>
  <c r="AH33" i="2"/>
  <c r="G36" i="2"/>
  <c r="AQ36" i="2" s="1"/>
  <c r="AH37" i="2"/>
  <c r="AH38" i="2"/>
  <c r="G41" i="2"/>
  <c r="AQ41" i="2" s="1"/>
  <c r="AH42" i="2"/>
  <c r="AH48" i="2"/>
  <c r="AH49" i="2"/>
  <c r="G52" i="2"/>
  <c r="AQ52" i="2" s="1"/>
  <c r="AH53" i="2"/>
  <c r="G56" i="2"/>
  <c r="AQ56" i="2" s="1"/>
  <c r="AH57" i="2"/>
  <c r="AH58" i="2"/>
  <c r="G61" i="2"/>
  <c r="AQ61" i="2" s="1"/>
  <c r="AH62" i="2"/>
  <c r="AH68" i="2"/>
  <c r="AH69" i="2"/>
  <c r="G72" i="2"/>
  <c r="AQ72" i="2" s="1"/>
  <c r="AH73" i="2"/>
  <c r="G76" i="2"/>
  <c r="AQ76" i="2" s="1"/>
  <c r="G79" i="2"/>
  <c r="AQ79" i="2" s="1"/>
  <c r="G89" i="2"/>
  <c r="AQ89" i="2" s="1"/>
  <c r="AH89" i="2"/>
  <c r="AH90" i="2"/>
  <c r="G96" i="2"/>
  <c r="AQ96" i="2" s="1"/>
  <c r="AH96" i="2"/>
  <c r="G97" i="2"/>
  <c r="AQ97" i="2" s="1"/>
  <c r="G103" i="2"/>
  <c r="AQ103" i="2" s="1"/>
  <c r="G116" i="2"/>
  <c r="AQ116" i="2" s="1"/>
  <c r="G117" i="2"/>
  <c r="AQ117" i="2" s="1"/>
  <c r="G124" i="2"/>
  <c r="AQ124" i="2" s="1"/>
  <c r="G126" i="2"/>
  <c r="AQ126" i="2" s="1"/>
  <c r="G145" i="2"/>
  <c r="AQ145" i="2" s="1"/>
  <c r="AH145" i="2"/>
  <c r="G176" i="2"/>
  <c r="AQ176" i="2" s="1"/>
  <c r="AH176" i="2"/>
  <c r="AH184" i="2"/>
  <c r="G184" i="2"/>
  <c r="AQ184" i="2" s="1"/>
  <c r="AH165" i="2"/>
  <c r="G165" i="2"/>
  <c r="AQ165" i="2" s="1"/>
  <c r="G192" i="2"/>
  <c r="AQ192" i="2" s="1"/>
  <c r="G196" i="2"/>
  <c r="AQ196" i="2" s="1"/>
  <c r="AH196" i="2"/>
  <c r="AH204" i="2"/>
  <c r="G204" i="2"/>
  <c r="AQ204" i="2" s="1"/>
  <c r="AH220" i="2"/>
  <c r="G220" i="2"/>
  <c r="AQ220" i="2" s="1"/>
  <c r="AH80" i="2"/>
  <c r="AH84" i="2"/>
  <c r="AH85" i="2"/>
  <c r="AH86" i="2"/>
  <c r="AH91" i="2"/>
  <c r="AH95" i="2"/>
  <c r="AH100" i="2"/>
  <c r="AH104" i="2"/>
  <c r="AH105" i="2"/>
  <c r="AH106" i="2"/>
  <c r="G113" i="2"/>
  <c r="AQ113" i="2" s="1"/>
  <c r="G122" i="2"/>
  <c r="AQ122" i="2" s="1"/>
  <c r="G133" i="2"/>
  <c r="AQ133" i="2" s="1"/>
  <c r="G142" i="2"/>
  <c r="AQ142" i="2" s="1"/>
  <c r="G151" i="2"/>
  <c r="AQ151" i="2" s="1"/>
  <c r="AH151" i="2"/>
  <c r="G160" i="2"/>
  <c r="AQ160" i="2" s="1"/>
  <c r="AH160" i="2"/>
  <c r="G175" i="2"/>
  <c r="AQ175" i="2" s="1"/>
  <c r="AH175" i="2"/>
  <c r="G183" i="2"/>
  <c r="AQ183" i="2" s="1"/>
  <c r="AH183" i="2"/>
  <c r="AH192" i="2"/>
  <c r="AH203" i="2"/>
  <c r="G203" i="2"/>
  <c r="AQ203" i="2" s="1"/>
  <c r="AH219" i="2"/>
  <c r="G219" i="2"/>
  <c r="AQ219" i="2" s="1"/>
  <c r="G221" i="2"/>
  <c r="AQ221" i="2" s="1"/>
  <c r="AH221" i="2"/>
  <c r="AH225" i="2"/>
  <c r="AH114" i="2"/>
  <c r="AH119" i="2"/>
  <c r="AH123" i="2"/>
  <c r="AH130" i="2"/>
  <c r="AH134" i="2"/>
  <c r="AH139" i="2"/>
  <c r="AH143" i="2"/>
  <c r="G156" i="2"/>
  <c r="AQ156" i="2" s="1"/>
  <c r="G172" i="2"/>
  <c r="AQ172" i="2" s="1"/>
  <c r="G181" i="2"/>
  <c r="AQ181" i="2" s="1"/>
  <c r="AH210" i="2"/>
  <c r="G210" i="2"/>
  <c r="AQ210" i="2" s="1"/>
  <c r="AH211" i="2"/>
  <c r="G211" i="2"/>
  <c r="AQ211" i="2" s="1"/>
  <c r="G212" i="2"/>
  <c r="AQ212" i="2" s="1"/>
  <c r="AH212" i="2"/>
  <c r="AH148" i="2"/>
  <c r="AH149" i="2"/>
  <c r="AH153" i="2"/>
  <c r="AH157" i="2"/>
  <c r="AH158" i="2"/>
  <c r="AH162" i="2"/>
  <c r="AH168" i="2"/>
  <c r="AH169" i="2"/>
  <c r="AH173" i="2"/>
  <c r="AH177" i="2"/>
  <c r="AH178" i="2"/>
  <c r="AH182" i="2"/>
  <c r="AH188" i="2"/>
  <c r="AH189" i="2"/>
  <c r="AH193" i="2"/>
  <c r="AH197" i="2"/>
  <c r="AH194" i="2"/>
  <c r="G201" i="2"/>
  <c r="AQ201" i="2" s="1"/>
  <c r="G216" i="2"/>
  <c r="AQ216" i="2" s="1"/>
  <c r="AH236" i="2"/>
  <c r="G236" i="2"/>
  <c r="AQ236" i="2" s="1"/>
  <c r="AH237" i="2"/>
  <c r="G237" i="2"/>
  <c r="AQ237" i="2" s="1"/>
  <c r="AH238" i="2"/>
  <c r="G238" i="2"/>
  <c r="AQ238" i="2" s="1"/>
  <c r="G239" i="2"/>
  <c r="AQ239" i="2" s="1"/>
  <c r="AH198" i="2"/>
  <c r="AH202" i="2"/>
  <c r="AH208" i="2"/>
  <c r="AH209" i="2"/>
  <c r="AH213" i="2"/>
  <c r="AH217" i="2"/>
  <c r="AH218" i="2"/>
  <c r="AH222" i="2"/>
  <c r="G230" i="2"/>
  <c r="AQ230" i="2" s="1"/>
  <c r="AH230" i="2"/>
  <c r="G231" i="2"/>
  <c r="AQ231" i="2" s="1"/>
  <c r="AH231" i="2"/>
  <c r="AH232" i="2"/>
  <c r="AH228" i="2"/>
  <c r="AH229" i="2"/>
  <c r="G232" i="2"/>
  <c r="AQ232" i="2" s="1"/>
  <c r="AH233" i="2"/>
  <c r="G234" i="2"/>
  <c r="AQ234" i="2" s="1"/>
  <c r="G241" i="2"/>
  <c r="AQ241" i="2" s="1"/>
  <c r="AH241" i="2"/>
  <c r="AH235" i="2"/>
  <c r="AH240" i="2"/>
  <c r="G242" i="2"/>
  <c r="AQ242" i="2" s="1"/>
  <c r="AH243" i="2"/>
  <c r="Y167" i="2" l="1"/>
  <c r="E167" i="2"/>
  <c r="D187" i="2"/>
  <c r="H17" i="2"/>
  <c r="I17" i="2" s="1"/>
  <c r="K17" i="2" s="1"/>
  <c r="H140" i="2"/>
  <c r="H4" i="2"/>
  <c r="I4" i="2" s="1"/>
  <c r="W4" i="2" s="1"/>
  <c r="AL17" i="2"/>
  <c r="AJ42" i="2"/>
  <c r="AI62" i="2" s="1"/>
  <c r="AJ62" i="2" s="1"/>
  <c r="AI82" i="2" s="1"/>
  <c r="AJ82" i="2" s="1"/>
  <c r="AJ37" i="2"/>
  <c r="AI57" i="2" s="1"/>
  <c r="AJ57" i="2" s="1"/>
  <c r="AI77" i="2" s="1"/>
  <c r="AJ77" i="2" s="1"/>
  <c r="AI97" i="2" s="1"/>
  <c r="AJ97" i="2" s="1"/>
  <c r="AB17" i="2"/>
  <c r="AA37" i="2" s="1"/>
  <c r="AB37" i="2" s="1"/>
  <c r="AJ33" i="2"/>
  <c r="AI53" i="2" s="1"/>
  <c r="AJ53" i="2" s="1"/>
  <c r="AI73" i="2" s="1"/>
  <c r="AJ73" i="2" s="1"/>
  <c r="AJ26" i="2"/>
  <c r="AI46" i="2" s="1"/>
  <c r="AJ46" i="2" s="1"/>
  <c r="AI66" i="2" s="1"/>
  <c r="AJ66" i="2" s="1"/>
  <c r="AJ38" i="2"/>
  <c r="AI58" i="2" s="1"/>
  <c r="AJ58" i="2" s="1"/>
  <c r="AI78" i="2" s="1"/>
  <c r="AJ78" i="2" s="1"/>
  <c r="AI98" i="2" s="1"/>
  <c r="AJ98" i="2" s="1"/>
  <c r="AI118" i="2" s="1"/>
  <c r="AJ118" i="2" s="1"/>
  <c r="AI138" i="2" s="1"/>
  <c r="AJ138" i="2" s="1"/>
  <c r="AI158" i="2" s="1"/>
  <c r="AJ158" i="2" s="1"/>
  <c r="AI178" i="2" s="1"/>
  <c r="AJ178" i="2" s="1"/>
  <c r="AI198" i="2" s="1"/>
  <c r="AJ198" i="2" s="1"/>
  <c r="AI218" i="2" s="1"/>
  <c r="AJ29" i="2"/>
  <c r="AI49" i="2" s="1"/>
  <c r="AJ49" i="2" s="1"/>
  <c r="AI69" i="2" s="1"/>
  <c r="AJ69" i="2" s="1"/>
  <c r="AI89" i="2" s="1"/>
  <c r="AJ89" i="2" s="1"/>
  <c r="AI109" i="2" s="1"/>
  <c r="AJ109" i="2" s="1"/>
  <c r="AI129" i="2" s="1"/>
  <c r="AJ129" i="2" s="1"/>
  <c r="AJ39" i="2"/>
  <c r="AI59" i="2" s="1"/>
  <c r="AJ59" i="2" s="1"/>
  <c r="AI79" i="2" s="1"/>
  <c r="AJ79" i="2" s="1"/>
  <c r="AI99" i="2" s="1"/>
  <c r="AJ99" i="2" s="1"/>
  <c r="AI119" i="2" s="1"/>
  <c r="AJ119" i="2" s="1"/>
  <c r="AI139" i="2" s="1"/>
  <c r="AJ139" i="2" s="1"/>
  <c r="AI159" i="2" s="1"/>
  <c r="AJ159" i="2" s="1"/>
  <c r="AJ41" i="2"/>
  <c r="AI61" i="2" s="1"/>
  <c r="AJ61" i="2" s="1"/>
  <c r="AI81" i="2" s="1"/>
  <c r="AJ81" i="2" s="1"/>
  <c r="AI101" i="2" s="1"/>
  <c r="AJ101" i="2" s="1"/>
  <c r="AJ40" i="2"/>
  <c r="AI60" i="2" s="1"/>
  <c r="AJ60" i="2" s="1"/>
  <c r="AI80" i="2" s="1"/>
  <c r="AJ80" i="2" s="1"/>
  <c r="AI100" i="2" s="1"/>
  <c r="AJ100" i="2" s="1"/>
  <c r="AI120" i="2" s="1"/>
  <c r="AJ120" i="2" s="1"/>
  <c r="AJ36" i="2"/>
  <c r="AI56" i="2" s="1"/>
  <c r="AJ56" i="2" s="1"/>
  <c r="AI76" i="2" s="1"/>
  <c r="AJ76" i="2" s="1"/>
  <c r="AI96" i="2" s="1"/>
  <c r="AJ96" i="2" s="1"/>
  <c r="AI116" i="2" s="1"/>
  <c r="AJ116" i="2" s="1"/>
  <c r="AJ35" i="2"/>
  <c r="AI55" i="2" s="1"/>
  <c r="AJ55" i="2" s="1"/>
  <c r="AI75" i="2" s="1"/>
  <c r="AJ75" i="2" s="1"/>
  <c r="AI95" i="2" s="1"/>
  <c r="AJ95" i="2" s="1"/>
  <c r="AI115" i="2" s="1"/>
  <c r="AG23" i="2"/>
  <c r="AE43" i="2"/>
  <c r="AF43" i="2" s="1"/>
  <c r="AJ25" i="2"/>
  <c r="AI45" i="2" s="1"/>
  <c r="AJ34" i="2"/>
  <c r="AI54" i="2" s="1"/>
  <c r="AJ28" i="2"/>
  <c r="AI48" i="2" s="1"/>
  <c r="AJ30" i="2"/>
  <c r="AI50" i="2" s="1"/>
  <c r="AJ50" i="2" s="1"/>
  <c r="AH4" i="2"/>
  <c r="AL4" i="2"/>
  <c r="AJ32" i="2"/>
  <c r="AI52" i="2" s="1"/>
  <c r="AJ52" i="2" s="1"/>
  <c r="AJ43" i="2"/>
  <c r="AI63" i="2" s="1"/>
  <c r="AJ31" i="2"/>
  <c r="AI51" i="2" s="1"/>
  <c r="AH201" i="2"/>
  <c r="AH54" i="2"/>
  <c r="AH115" i="2"/>
  <c r="AL243" i="2"/>
  <c r="AL230" i="2"/>
  <c r="AL202" i="2"/>
  <c r="AL169" i="2"/>
  <c r="AL160" i="2"/>
  <c r="AL104" i="2"/>
  <c r="AL196" i="2"/>
  <c r="AL81" i="2"/>
  <c r="AL34" i="2"/>
  <c r="AL77" i="2"/>
  <c r="AL35" i="2"/>
  <c r="AL9" i="2"/>
  <c r="AL128" i="2"/>
  <c r="AL125" i="2"/>
  <c r="AL22" i="2"/>
  <c r="AL216" i="2"/>
  <c r="AL214" i="2"/>
  <c r="AL201" i="2"/>
  <c r="AL155" i="2"/>
  <c r="AL200" i="2"/>
  <c r="AL154" i="2"/>
  <c r="AL88" i="2"/>
  <c r="AL170" i="2"/>
  <c r="AL240" i="2"/>
  <c r="AL228" i="2"/>
  <c r="AL232" i="2"/>
  <c r="AL217" i="2"/>
  <c r="AL237" i="2"/>
  <c r="AL182" i="2"/>
  <c r="AL130" i="2"/>
  <c r="AL175" i="2"/>
  <c r="AL69" i="2"/>
  <c r="AL99" i="2"/>
  <c r="AL72" i="2"/>
  <c r="AL64" i="2"/>
  <c r="AL92" i="2"/>
  <c r="AL11" i="2"/>
  <c r="AL110" i="2"/>
  <c r="AL239" i="2"/>
  <c r="AL205" i="2"/>
  <c r="AL171" i="2"/>
  <c r="AL235" i="2"/>
  <c r="AL233" i="2"/>
  <c r="AL198" i="2"/>
  <c r="AL178" i="2"/>
  <c r="AL210" i="2"/>
  <c r="AL143" i="2"/>
  <c r="AL203" i="2"/>
  <c r="AL220" i="2"/>
  <c r="AL96" i="2"/>
  <c r="AL57" i="2"/>
  <c r="AL75" i="2"/>
  <c r="AL83" i="2"/>
  <c r="AL61" i="2"/>
  <c r="AL94" i="2"/>
  <c r="AL43" i="2"/>
  <c r="AL241" i="2"/>
  <c r="AL231" i="2"/>
  <c r="AL222" i="2"/>
  <c r="AL209" i="2"/>
  <c r="AL189" i="2"/>
  <c r="AL177" i="2"/>
  <c r="AL162" i="2"/>
  <c r="AL149" i="2"/>
  <c r="AL212" i="2"/>
  <c r="AL211" i="2"/>
  <c r="AL139" i="2"/>
  <c r="AL119" i="2"/>
  <c r="AL221" i="2"/>
  <c r="AL219" i="2"/>
  <c r="AL183" i="2"/>
  <c r="AL106" i="2"/>
  <c r="AL95" i="2"/>
  <c r="AL84" i="2"/>
  <c r="AL176" i="2"/>
  <c r="AL73" i="2"/>
  <c r="AL62" i="2"/>
  <c r="AL48" i="2"/>
  <c r="AL37" i="2"/>
  <c r="AL29" i="2"/>
  <c r="AL5" i="2"/>
  <c r="AL152" i="2"/>
  <c r="AL108" i="2"/>
  <c r="AL82" i="2"/>
  <c r="AL76" i="2"/>
  <c r="AL56" i="2"/>
  <c r="AL32" i="2"/>
  <c r="AL71" i="2"/>
  <c r="AL55" i="2"/>
  <c r="AL26" i="2"/>
  <c r="AL15" i="2"/>
  <c r="AL136" i="2"/>
  <c r="AL109" i="2"/>
  <c r="AL65" i="2"/>
  <c r="AL44" i="2"/>
  <c r="AL18" i="2"/>
  <c r="AL180" i="2"/>
  <c r="AL121" i="2"/>
  <c r="AL140" i="2"/>
  <c r="AL132" i="2"/>
  <c r="AL156" i="2"/>
  <c r="AL206" i="2"/>
  <c r="AL234" i="2"/>
  <c r="AL78" i="2"/>
  <c r="AL157" i="2"/>
  <c r="AL225" i="2"/>
  <c r="AL192" i="2"/>
  <c r="AL86" i="2"/>
  <c r="AL204" i="2"/>
  <c r="AL184" i="2"/>
  <c r="AL89" i="2"/>
  <c r="AL58" i="2"/>
  <c r="AL33" i="2"/>
  <c r="AL41" i="2"/>
  <c r="AL20" i="2"/>
  <c r="AL39" i="2"/>
  <c r="AL163" i="2"/>
  <c r="AL54" i="2"/>
  <c r="AL138" i="2"/>
  <c r="AL23" i="2"/>
  <c r="AL113" i="2"/>
  <c r="AL45" i="2"/>
  <c r="AL142" i="2"/>
  <c r="AL213" i="2"/>
  <c r="AL238" i="2"/>
  <c r="AL194" i="2"/>
  <c r="AL193" i="2"/>
  <c r="AL168" i="2"/>
  <c r="AL153" i="2"/>
  <c r="AL123" i="2"/>
  <c r="AL100" i="2"/>
  <c r="AL85" i="2"/>
  <c r="AL165" i="2"/>
  <c r="AL145" i="2"/>
  <c r="AL68" i="2"/>
  <c r="AL49" i="2"/>
  <c r="AL38" i="2"/>
  <c r="AL16" i="2"/>
  <c r="AL12" i="2"/>
  <c r="AL98" i="2"/>
  <c r="AL36" i="2"/>
  <c r="AL59" i="2"/>
  <c r="AL229" i="2"/>
  <c r="AL218" i="2"/>
  <c r="AL208" i="2"/>
  <c r="AL236" i="2"/>
  <c r="AL197" i="2"/>
  <c r="AL188" i="2"/>
  <c r="AL173" i="2"/>
  <c r="AL158" i="2"/>
  <c r="AL148" i="2"/>
  <c r="AL134" i="2"/>
  <c r="AL114" i="2"/>
  <c r="AL151" i="2"/>
  <c r="AL105" i="2"/>
  <c r="AL91" i="2"/>
  <c r="AL80" i="2"/>
  <c r="AL90" i="2"/>
  <c r="AL53" i="2"/>
  <c r="AL42" i="2"/>
  <c r="AL28" i="2"/>
  <c r="AL14" i="2"/>
  <c r="AL10" i="2"/>
  <c r="AL161" i="2"/>
  <c r="AL52" i="2"/>
  <c r="AL224" i="2"/>
  <c r="AL50" i="2"/>
  <c r="AL144" i="2"/>
  <c r="AL118" i="2"/>
  <c r="AL93" i="2"/>
  <c r="AL51" i="2"/>
  <c r="AL30" i="2"/>
  <c r="AL190" i="2"/>
  <c r="AL199" i="2"/>
  <c r="AL174" i="2"/>
  <c r="AL21" i="2"/>
  <c r="AL8" i="2"/>
  <c r="AL164" i="2"/>
  <c r="AL179" i="2"/>
  <c r="AL226" i="2"/>
  <c r="AL146" i="2"/>
  <c r="AL115" i="2"/>
  <c r="AL40" i="2"/>
  <c r="AL131" i="2"/>
  <c r="AL159" i="2"/>
  <c r="AL242" i="2"/>
  <c r="AL186" i="2"/>
  <c r="AL195" i="2"/>
  <c r="AL101" i="2"/>
  <c r="AL181" i="2"/>
  <c r="AL120" i="2"/>
  <c r="AB6" i="2"/>
  <c r="AL6" i="2"/>
  <c r="AL135" i="2"/>
  <c r="AL150" i="2"/>
  <c r="AL116" i="2"/>
  <c r="AL112" i="2"/>
  <c r="AL215" i="2"/>
  <c r="AL185" i="2"/>
  <c r="AL79" i="2"/>
  <c r="AK19" i="2"/>
  <c r="AL19" i="2"/>
  <c r="AL13" i="2"/>
  <c r="AL191" i="2"/>
  <c r="AL102" i="2"/>
  <c r="AL70" i="2"/>
  <c r="AL223" i="2"/>
  <c r="AL141" i="2"/>
  <c r="AL24" i="2"/>
  <c r="AL133" i="2"/>
  <c r="AL31" i="2"/>
  <c r="AL63" i="2"/>
  <c r="AL122" i="2"/>
  <c r="AL25" i="2"/>
  <c r="AL172" i="2"/>
  <c r="AB19" i="2"/>
  <c r="H6" i="2"/>
  <c r="I6" i="2" s="1"/>
  <c r="W6" i="2" s="1"/>
  <c r="H18" i="2"/>
  <c r="I18" i="2" s="1"/>
  <c r="K18" i="2" s="1"/>
  <c r="H38" i="2"/>
  <c r="I38" i="2" s="1"/>
  <c r="W38" i="2" s="1"/>
  <c r="AB13" i="2"/>
  <c r="AB23" i="2"/>
  <c r="AB21" i="2"/>
  <c r="AB8" i="2"/>
  <c r="H16" i="2"/>
  <c r="I16" i="2" s="1"/>
  <c r="W16" i="2" s="1"/>
  <c r="H9" i="2"/>
  <c r="I9" i="2" s="1"/>
  <c r="K9" i="2" s="1"/>
  <c r="J29" i="2" s="1"/>
  <c r="H22" i="2"/>
  <c r="I22" i="2" s="1"/>
  <c r="W22" i="2" s="1"/>
  <c r="H10" i="2"/>
  <c r="I10" i="2" s="1"/>
  <c r="W10" i="2" s="1"/>
  <c r="AB10" i="2"/>
  <c r="AB9" i="2"/>
  <c r="H20" i="2"/>
  <c r="I20" i="2" s="1"/>
  <c r="H11" i="2"/>
  <c r="I11" i="2" s="1"/>
  <c r="K11" i="2" s="1"/>
  <c r="H15" i="2"/>
  <c r="I15" i="2" s="1"/>
  <c r="K15" i="2" s="1"/>
  <c r="H13" i="2"/>
  <c r="I13" i="2" s="1"/>
  <c r="K13" i="2" s="1"/>
  <c r="H23" i="2"/>
  <c r="I23" i="2" s="1"/>
  <c r="W23" i="2" s="1"/>
  <c r="P16" i="2"/>
  <c r="P14" i="2"/>
  <c r="P12" i="2"/>
  <c r="P10" i="2"/>
  <c r="P5" i="2"/>
  <c r="P4" i="2"/>
  <c r="P22" i="2"/>
  <c r="P20" i="2"/>
  <c r="P18" i="2"/>
  <c r="P7" i="2"/>
  <c r="P21" i="2"/>
  <c r="P15" i="2"/>
  <c r="P6" i="2"/>
  <c r="P13" i="2"/>
  <c r="P23" i="2"/>
  <c r="P17" i="2"/>
  <c r="P9" i="2"/>
  <c r="P8" i="2"/>
  <c r="P11" i="2"/>
  <c r="P19" i="2"/>
  <c r="H8" i="2"/>
  <c r="I8" i="2" s="1"/>
  <c r="W8" i="2" s="1"/>
  <c r="H5" i="2"/>
  <c r="I5" i="2" s="1"/>
  <c r="H12" i="2"/>
  <c r="I12" i="2" s="1"/>
  <c r="W12" i="2" s="1"/>
  <c r="H14" i="2"/>
  <c r="I14" i="2" s="1"/>
  <c r="K14" i="2" s="1"/>
  <c r="U14" i="2" s="1"/>
  <c r="H21" i="2"/>
  <c r="I21" i="2" s="1"/>
  <c r="W21" i="2" s="1"/>
  <c r="AB11" i="2"/>
  <c r="N17" i="2"/>
  <c r="N15" i="2"/>
  <c r="N13" i="2"/>
  <c r="N11" i="2"/>
  <c r="N9" i="2"/>
  <c r="N8" i="2"/>
  <c r="N6" i="2"/>
  <c r="N23" i="2"/>
  <c r="N21" i="2"/>
  <c r="N19" i="2"/>
  <c r="N12" i="2"/>
  <c r="N4" i="2"/>
  <c r="N20" i="2"/>
  <c r="N16" i="2"/>
  <c r="N22" i="2"/>
  <c r="N7" i="2"/>
  <c r="N18" i="2"/>
  <c r="N14" i="2"/>
  <c r="N5" i="2"/>
  <c r="N10" i="2"/>
  <c r="AB12" i="2"/>
  <c r="AB14" i="2"/>
  <c r="H19" i="2"/>
  <c r="I19" i="2" s="1"/>
  <c r="W19" i="2" s="1"/>
  <c r="M22" i="2"/>
  <c r="M20" i="2"/>
  <c r="M18" i="2"/>
  <c r="M7" i="2"/>
  <c r="M4" i="2"/>
  <c r="M17" i="2"/>
  <c r="M15" i="2"/>
  <c r="M13" i="2"/>
  <c r="M11" i="2"/>
  <c r="M9" i="2"/>
  <c r="M19" i="2"/>
  <c r="M10" i="2"/>
  <c r="M23" i="2"/>
  <c r="M8" i="2"/>
  <c r="M5" i="2"/>
  <c r="M21" i="2"/>
  <c r="M12" i="2"/>
  <c r="M6" i="2"/>
  <c r="M14" i="2"/>
  <c r="M16" i="2"/>
  <c r="AK21" i="2"/>
  <c r="AB15" i="2"/>
  <c r="AB20" i="2"/>
  <c r="AB22" i="2"/>
  <c r="AK13" i="2"/>
  <c r="AB16" i="2"/>
  <c r="AB5" i="2"/>
  <c r="AB4" i="2"/>
  <c r="AB18" i="2"/>
  <c r="AK17" i="2"/>
  <c r="W17" i="2" l="1"/>
  <c r="AD4" i="2"/>
  <c r="AF4" i="2" s="1"/>
  <c r="K4" i="2"/>
  <c r="U4" i="2" s="1"/>
  <c r="AD17" i="2"/>
  <c r="AF17" i="2" s="1"/>
  <c r="Y187" i="2"/>
  <c r="E187" i="2"/>
  <c r="D227" i="2"/>
  <c r="D207" i="2"/>
  <c r="T14" i="2"/>
  <c r="K5" i="2"/>
  <c r="S5" i="2" s="1"/>
  <c r="W5" i="2"/>
  <c r="AC17" i="2"/>
  <c r="W15" i="2"/>
  <c r="W18" i="2"/>
  <c r="K22" i="2"/>
  <c r="J42" i="2" s="1"/>
  <c r="S14" i="2"/>
  <c r="K23" i="2"/>
  <c r="U23" i="2" s="1"/>
  <c r="K8" i="2"/>
  <c r="R8" i="2" s="1"/>
  <c r="W9" i="2"/>
  <c r="R14" i="2"/>
  <c r="J34" i="2"/>
  <c r="W11" i="2"/>
  <c r="W13" i="2"/>
  <c r="K20" i="2"/>
  <c r="W20" i="2"/>
  <c r="K6" i="2"/>
  <c r="T6" i="2" s="1"/>
  <c r="W14" i="2"/>
  <c r="K21" i="2"/>
  <c r="U21" i="2" s="1"/>
  <c r="K10" i="2"/>
  <c r="U10" i="2" s="1"/>
  <c r="K16" i="2"/>
  <c r="K12" i="2"/>
  <c r="U12" i="2" s="1"/>
  <c r="K19" i="2"/>
  <c r="T19" i="2" s="1"/>
  <c r="AD6" i="2"/>
  <c r="AF6" i="2" s="1"/>
  <c r="AD11" i="2"/>
  <c r="AF11" i="2" s="1"/>
  <c r="AD22" i="2"/>
  <c r="AF22" i="2" s="1"/>
  <c r="AD18" i="2"/>
  <c r="AF18" i="2" s="1"/>
  <c r="AG18" i="2" s="1"/>
  <c r="AD20" i="2"/>
  <c r="AF20" i="2" s="1"/>
  <c r="AD9" i="2"/>
  <c r="AF9" i="2" s="1"/>
  <c r="AD14" i="2"/>
  <c r="AF14" i="2" s="1"/>
  <c r="AD12" i="2"/>
  <c r="AF12" i="2" s="1"/>
  <c r="AD10" i="2"/>
  <c r="AF10" i="2" s="1"/>
  <c r="AD21" i="2"/>
  <c r="AF21" i="2" s="1"/>
  <c r="AD13" i="2"/>
  <c r="AF13" i="2" s="1"/>
  <c r="AD16" i="2"/>
  <c r="AF16" i="2" s="1"/>
  <c r="AD19" i="2"/>
  <c r="AF19" i="2" s="1"/>
  <c r="AD15" i="2"/>
  <c r="AF15" i="2" s="1"/>
  <c r="AD38" i="2"/>
  <c r="R21" i="2"/>
  <c r="AK46" i="2"/>
  <c r="Q4" i="2"/>
  <c r="AI136" i="2"/>
  <c r="AJ136" i="2" s="1"/>
  <c r="AI156" i="2" s="1"/>
  <c r="AJ156" i="2" s="1"/>
  <c r="AI176" i="2" s="1"/>
  <c r="AK116" i="2"/>
  <c r="AI149" i="2"/>
  <c r="AJ149" i="2" s="1"/>
  <c r="AI169" i="2" s="1"/>
  <c r="AK129" i="2"/>
  <c r="AI121" i="2"/>
  <c r="AJ121" i="2" s="1"/>
  <c r="AI141" i="2" s="1"/>
  <c r="AJ141" i="2" s="1"/>
  <c r="AI161" i="2" s="1"/>
  <c r="AJ161" i="2" s="1"/>
  <c r="AI181" i="2" s="1"/>
  <c r="AK101" i="2"/>
  <c r="AI86" i="2"/>
  <c r="AJ86" i="2" s="1"/>
  <c r="AI106" i="2" s="1"/>
  <c r="AJ106" i="2" s="1"/>
  <c r="AI126" i="2" s="1"/>
  <c r="AJ126" i="2" s="1"/>
  <c r="AK66" i="2"/>
  <c r="AI117" i="2"/>
  <c r="AJ117" i="2" s="1"/>
  <c r="AK97" i="2"/>
  <c r="AI179" i="2"/>
  <c r="AJ179" i="2" s="1"/>
  <c r="AI199" i="2" s="1"/>
  <c r="AJ199" i="2" s="1"/>
  <c r="AI219" i="2" s="1"/>
  <c r="AJ219" i="2" s="1"/>
  <c r="AK159" i="2"/>
  <c r="AI140" i="2"/>
  <c r="AJ140" i="2" s="1"/>
  <c r="AI160" i="2" s="1"/>
  <c r="AJ160" i="2" s="1"/>
  <c r="AI180" i="2" s="1"/>
  <c r="AJ180" i="2" s="1"/>
  <c r="AI200" i="2" s="1"/>
  <c r="AJ200" i="2" s="1"/>
  <c r="AI220" i="2" s="1"/>
  <c r="AJ220" i="2" s="1"/>
  <c r="AI240" i="2" s="1"/>
  <c r="AJ240" i="2" s="1"/>
  <c r="AK240" i="2" s="1"/>
  <c r="AK120" i="2"/>
  <c r="AA42" i="2"/>
  <c r="AB42" i="2" s="1"/>
  <c r="AC42" i="2" s="1"/>
  <c r="AC22" i="2"/>
  <c r="AA35" i="2"/>
  <c r="AB35" i="2" s="1"/>
  <c r="AC35" i="2" s="1"/>
  <c r="AC15" i="2"/>
  <c r="AA30" i="2"/>
  <c r="AB30" i="2" s="1"/>
  <c r="AC30" i="2" s="1"/>
  <c r="AC10" i="2"/>
  <c r="AJ63" i="2"/>
  <c r="AI83" i="2" s="1"/>
  <c r="AJ83" i="2" s="1"/>
  <c r="AA32" i="2"/>
  <c r="AB32" i="2" s="1"/>
  <c r="AC32" i="2" s="1"/>
  <c r="AC12" i="2"/>
  <c r="AA28" i="2"/>
  <c r="AB28" i="2" s="1"/>
  <c r="AC28" i="2" s="1"/>
  <c r="AC8" i="2"/>
  <c r="AA26" i="2"/>
  <c r="AB26" i="2" s="1"/>
  <c r="AC26" i="2" s="1"/>
  <c r="AC6" i="2"/>
  <c r="AI102" i="2"/>
  <c r="AJ102" i="2" s="1"/>
  <c r="AI122" i="2" s="1"/>
  <c r="AJ122" i="2" s="1"/>
  <c r="AI142" i="2" s="1"/>
  <c r="AJ142" i="2" s="1"/>
  <c r="AI162" i="2" s="1"/>
  <c r="AJ162" i="2" s="1"/>
  <c r="AI182" i="2" s="1"/>
  <c r="AA25" i="2"/>
  <c r="AB25" i="2" s="1"/>
  <c r="AC25" i="2" s="1"/>
  <c r="AC5" i="2"/>
  <c r="AA34" i="2"/>
  <c r="AB34" i="2" s="1"/>
  <c r="AC34" i="2" s="1"/>
  <c r="AC14" i="2"/>
  <c r="AJ45" i="2"/>
  <c r="AI65" i="2" s="1"/>
  <c r="AI70" i="2"/>
  <c r="AJ70" i="2" s="1"/>
  <c r="AI90" i="2" s="1"/>
  <c r="AJ90" i="2" s="1"/>
  <c r="AI110" i="2" s="1"/>
  <c r="AJ110" i="2" s="1"/>
  <c r="AI130" i="2" s="1"/>
  <c r="AJ130" i="2" s="1"/>
  <c r="AI150" i="2" s="1"/>
  <c r="AJ150" i="2" s="1"/>
  <c r="AJ48" i="2"/>
  <c r="AI68" i="2" s="1"/>
  <c r="AA41" i="2"/>
  <c r="AB41" i="2" s="1"/>
  <c r="AC41" i="2" s="1"/>
  <c r="AC21" i="2"/>
  <c r="AA33" i="2"/>
  <c r="AB33" i="2" s="1"/>
  <c r="AC33" i="2" s="1"/>
  <c r="AC13" i="2"/>
  <c r="AA39" i="2"/>
  <c r="AB39" i="2" s="1"/>
  <c r="AC39" i="2" s="1"/>
  <c r="AC19" i="2"/>
  <c r="AJ115" i="2"/>
  <c r="AI135" i="2" s="1"/>
  <c r="AJ135" i="2" s="1"/>
  <c r="AI155" i="2" s="1"/>
  <c r="AJ155" i="2" s="1"/>
  <c r="AI175" i="2" s="1"/>
  <c r="AJ51" i="2"/>
  <c r="AI71" i="2" s="1"/>
  <c r="AI93" i="2"/>
  <c r="AJ93" i="2" s="1"/>
  <c r="AI113" i="2" s="1"/>
  <c r="AJ113" i="2" s="1"/>
  <c r="AI133" i="2" s="1"/>
  <c r="AJ133" i="2" s="1"/>
  <c r="AA40" i="2"/>
  <c r="AB40" i="2" s="1"/>
  <c r="AC40" i="2" s="1"/>
  <c r="AC20" i="2"/>
  <c r="AA43" i="2"/>
  <c r="AB43" i="2" s="1"/>
  <c r="AC43" i="2" s="1"/>
  <c r="AC23" i="2"/>
  <c r="AA24" i="2"/>
  <c r="AC4" i="2"/>
  <c r="AA38" i="2"/>
  <c r="AB38" i="2" s="1"/>
  <c r="AC38" i="2" s="1"/>
  <c r="AC18" i="2"/>
  <c r="AA36" i="2"/>
  <c r="AB36" i="2" s="1"/>
  <c r="AC36" i="2" s="1"/>
  <c r="AC16" i="2"/>
  <c r="AA31" i="2"/>
  <c r="AB31" i="2" s="1"/>
  <c r="AC31" i="2" s="1"/>
  <c r="AC11" i="2"/>
  <c r="AA29" i="2"/>
  <c r="AB29" i="2" s="1"/>
  <c r="AC29" i="2" s="1"/>
  <c r="AC9" i="2"/>
  <c r="AJ54" i="2"/>
  <c r="AI74" i="2" s="1"/>
  <c r="AI72" i="2"/>
  <c r="AJ218" i="2"/>
  <c r="AK218" i="2" s="1"/>
  <c r="AG43" i="2"/>
  <c r="AE63" i="2"/>
  <c r="AA57" i="2"/>
  <c r="AC37" i="2"/>
  <c r="H26" i="2"/>
  <c r="I26" i="2" s="1"/>
  <c r="W26" i="2" s="1"/>
  <c r="AK78" i="2"/>
  <c r="AK6" i="2"/>
  <c r="AK31" i="2"/>
  <c r="AK40" i="2"/>
  <c r="AK60" i="2"/>
  <c r="H58" i="2"/>
  <c r="I58" i="2" s="1"/>
  <c r="W58" i="2" s="1"/>
  <c r="Q8" i="2"/>
  <c r="Q6" i="2"/>
  <c r="Q23" i="2"/>
  <c r="Q11" i="2"/>
  <c r="Q7" i="2"/>
  <c r="AK8" i="2"/>
  <c r="AK23" i="2"/>
  <c r="Q12" i="2"/>
  <c r="Q16" i="2"/>
  <c r="Q10" i="2"/>
  <c r="Q13" i="2"/>
  <c r="Q22" i="2"/>
  <c r="Q14" i="2"/>
  <c r="Q5" i="2"/>
  <c r="Q19" i="2"/>
  <c r="Q15" i="2"/>
  <c r="AK57" i="2"/>
  <c r="AK12" i="2"/>
  <c r="H25" i="2"/>
  <c r="I25" i="2" s="1"/>
  <c r="W25" i="2" s="1"/>
  <c r="H31" i="2"/>
  <c r="I31" i="2" s="1"/>
  <c r="W31" i="2" s="1"/>
  <c r="R11" i="2"/>
  <c r="U11" i="2"/>
  <c r="T11" i="2"/>
  <c r="S11" i="2"/>
  <c r="J31" i="2"/>
  <c r="AK118" i="2"/>
  <c r="R15" i="2"/>
  <c r="U15" i="2"/>
  <c r="J35" i="2"/>
  <c r="T15" i="2"/>
  <c r="S15" i="2"/>
  <c r="AK61" i="2"/>
  <c r="AK76" i="2"/>
  <c r="AK16" i="2"/>
  <c r="AK22" i="2"/>
  <c r="AK81" i="2"/>
  <c r="AK98" i="2"/>
  <c r="AK49" i="2"/>
  <c r="AK69" i="2"/>
  <c r="AK119" i="2"/>
  <c r="Q21" i="2"/>
  <c r="AK14" i="2"/>
  <c r="AK53" i="2"/>
  <c r="AK80" i="2"/>
  <c r="AK43" i="2"/>
  <c r="AK138" i="2"/>
  <c r="AK11" i="2"/>
  <c r="H34" i="2"/>
  <c r="I34" i="2" s="1"/>
  <c r="W34" i="2" s="1"/>
  <c r="AD5" i="2"/>
  <c r="AD8" i="2"/>
  <c r="H40" i="2"/>
  <c r="I40" i="2" s="1"/>
  <c r="W40" i="2" s="1"/>
  <c r="H29" i="2"/>
  <c r="I29" i="2" s="1"/>
  <c r="W29" i="2" s="1"/>
  <c r="AK55" i="2"/>
  <c r="AK29" i="2"/>
  <c r="J38" i="2"/>
  <c r="U18" i="2"/>
  <c r="T18" i="2"/>
  <c r="S18" i="2"/>
  <c r="R18" i="2"/>
  <c r="AK73" i="2"/>
  <c r="AK75" i="2"/>
  <c r="AK36" i="2"/>
  <c r="AK82" i="2"/>
  <c r="AK5" i="2"/>
  <c r="AK25" i="2"/>
  <c r="R9" i="2"/>
  <c r="U9" i="2"/>
  <c r="S9" i="2"/>
  <c r="T9" i="2"/>
  <c r="AK32" i="2"/>
  <c r="AK52" i="2"/>
  <c r="AK56" i="2"/>
  <c r="AK89" i="2"/>
  <c r="AK198" i="2"/>
  <c r="Q18" i="2"/>
  <c r="H39" i="2"/>
  <c r="I39" i="2" s="1"/>
  <c r="W39" i="2" s="1"/>
  <c r="AK38" i="2"/>
  <c r="H37" i="2"/>
  <c r="I37" i="2" s="1"/>
  <c r="W37" i="2" s="1"/>
  <c r="AK26" i="2"/>
  <c r="AK37" i="2"/>
  <c r="AK42" i="2"/>
  <c r="J33" i="2"/>
  <c r="R13" i="2"/>
  <c r="U13" i="2"/>
  <c r="S13" i="2"/>
  <c r="T13" i="2"/>
  <c r="AK100" i="2"/>
  <c r="H33" i="2"/>
  <c r="I33" i="2" s="1"/>
  <c r="W33" i="2" s="1"/>
  <c r="AK95" i="2"/>
  <c r="AK9" i="2"/>
  <c r="AK109" i="2"/>
  <c r="H24" i="2"/>
  <c r="I24" i="2" s="1"/>
  <c r="W24" i="2" s="1"/>
  <c r="H36" i="2"/>
  <c r="I36" i="2" s="1"/>
  <c r="W36" i="2" s="1"/>
  <c r="AK30" i="2"/>
  <c r="AK39" i="2"/>
  <c r="AK139" i="2"/>
  <c r="AK28" i="2"/>
  <c r="H41" i="2"/>
  <c r="I41" i="2" s="1"/>
  <c r="W41" i="2" s="1"/>
  <c r="H28" i="2"/>
  <c r="I28" i="2" s="1"/>
  <c r="W28" i="2" s="1"/>
  <c r="H42" i="2"/>
  <c r="I42" i="2" s="1"/>
  <c r="W42" i="2" s="1"/>
  <c r="AK18" i="2"/>
  <c r="J37" i="2"/>
  <c r="R17" i="2"/>
  <c r="U17" i="2"/>
  <c r="S17" i="2"/>
  <c r="T17" i="2"/>
  <c r="AJ4" i="2"/>
  <c r="AK59" i="2"/>
  <c r="AK35" i="2"/>
  <c r="AK79" i="2"/>
  <c r="AK20" i="2"/>
  <c r="AK77" i="2"/>
  <c r="AK15" i="2"/>
  <c r="AK41" i="2"/>
  <c r="AK96" i="2"/>
  <c r="Q9" i="2"/>
  <c r="Q17" i="2"/>
  <c r="Q20" i="2"/>
  <c r="AK33" i="2"/>
  <c r="AK158" i="2"/>
  <c r="AK34" i="2"/>
  <c r="AK178" i="2"/>
  <c r="H32" i="2"/>
  <c r="I32" i="2" s="1"/>
  <c r="W32" i="2" s="1"/>
  <c r="H46" i="2"/>
  <c r="I46" i="2" s="1"/>
  <c r="W46" i="2" s="1"/>
  <c r="AK62" i="2"/>
  <c r="H43" i="2"/>
  <c r="I43" i="2" s="1"/>
  <c r="W43" i="2" s="1"/>
  <c r="H35" i="2"/>
  <c r="I35" i="2" s="1"/>
  <c r="W35" i="2" s="1"/>
  <c r="AK10" i="2"/>
  <c r="AK58" i="2"/>
  <c r="H30" i="2"/>
  <c r="I30" i="2" s="1"/>
  <c r="W30" i="2" s="1"/>
  <c r="AK50" i="2"/>
  <c r="AK99" i="2"/>
  <c r="S4" i="2" l="1"/>
  <c r="R4" i="2"/>
  <c r="J24" i="2"/>
  <c r="K24" i="2" s="1"/>
  <c r="J44" i="2" s="1"/>
  <c r="T4" i="2"/>
  <c r="Y207" i="2"/>
  <c r="E207" i="2"/>
  <c r="Y227" i="2"/>
  <c r="E227" i="2"/>
  <c r="J4" i="1" s="1"/>
  <c r="S10" i="2"/>
  <c r="U5" i="2"/>
  <c r="J25" i="2"/>
  <c r="K25" i="2" s="1"/>
  <c r="U25" i="2" s="1"/>
  <c r="T5" i="2"/>
  <c r="R5" i="2"/>
  <c r="J28" i="2"/>
  <c r="K28" i="2" s="1"/>
  <c r="S12" i="2"/>
  <c r="T8" i="2"/>
  <c r="S8" i="2"/>
  <c r="S22" i="2"/>
  <c r="T23" i="2"/>
  <c r="T22" i="2"/>
  <c r="AK140" i="2"/>
  <c r="U22" i="2"/>
  <c r="T12" i="2"/>
  <c r="U8" i="2"/>
  <c r="R12" i="2"/>
  <c r="J32" i="2"/>
  <c r="K32" i="2" s="1"/>
  <c r="T32" i="2" s="1"/>
  <c r="R22" i="2"/>
  <c r="S19" i="2"/>
  <c r="R19" i="2"/>
  <c r="S21" i="2"/>
  <c r="T21" i="2"/>
  <c r="V14" i="2"/>
  <c r="R23" i="2"/>
  <c r="U6" i="2"/>
  <c r="J43" i="2"/>
  <c r="K43" i="2" s="1"/>
  <c r="S23" i="2"/>
  <c r="AA45" i="2"/>
  <c r="AB45" i="2" s="1"/>
  <c r="AC45" i="2" s="1"/>
  <c r="J26" i="2"/>
  <c r="K26" i="2" s="1"/>
  <c r="U19" i="2"/>
  <c r="J39" i="2"/>
  <c r="K39" i="2" s="1"/>
  <c r="R39" i="2" s="1"/>
  <c r="K34" i="2"/>
  <c r="R34" i="2" s="1"/>
  <c r="S6" i="2"/>
  <c r="R6" i="2"/>
  <c r="T10" i="2"/>
  <c r="R10" i="2"/>
  <c r="J41" i="2"/>
  <c r="K41" i="2" s="1"/>
  <c r="J61" i="2" s="1"/>
  <c r="T20" i="2"/>
  <c r="J40" i="2"/>
  <c r="K40" i="2" s="1"/>
  <c r="U40" i="2" s="1"/>
  <c r="U20" i="2"/>
  <c r="S20" i="2"/>
  <c r="R20" i="2"/>
  <c r="AK102" i="2"/>
  <c r="J30" i="2"/>
  <c r="K30" i="2" s="1"/>
  <c r="U16" i="2"/>
  <c r="J36" i="2"/>
  <c r="K36" i="2" s="1"/>
  <c r="T16" i="2"/>
  <c r="R16" i="2"/>
  <c r="S16" i="2"/>
  <c r="AD35" i="2"/>
  <c r="AD24" i="2"/>
  <c r="AD34" i="2"/>
  <c r="AD26" i="2"/>
  <c r="AD36" i="2"/>
  <c r="AD39" i="2"/>
  <c r="AD29" i="2"/>
  <c r="AE38" i="2"/>
  <c r="AF38" i="2" s="1"/>
  <c r="AG38" i="2" s="1"/>
  <c r="AD42" i="2"/>
  <c r="AD41" i="2"/>
  <c r="AD58" i="2"/>
  <c r="AD30" i="2"/>
  <c r="AD32" i="2"/>
  <c r="AD40" i="2"/>
  <c r="AD31" i="2"/>
  <c r="AD33" i="2"/>
  <c r="AK63" i="2"/>
  <c r="AA53" i="2"/>
  <c r="AB53" i="2" s="1"/>
  <c r="AC53" i="2" s="1"/>
  <c r="AA63" i="2"/>
  <c r="AB63" i="2" s="1"/>
  <c r="AC63" i="2" s="1"/>
  <c r="AK136" i="2"/>
  <c r="AA62" i="2"/>
  <c r="AB62" i="2" s="1"/>
  <c r="AC62" i="2" s="1"/>
  <c r="AK156" i="2"/>
  <c r="AA50" i="2"/>
  <c r="AB50" i="2" s="1"/>
  <c r="AC50" i="2" s="1"/>
  <c r="AK48" i="2"/>
  <c r="AA55" i="2"/>
  <c r="AB55" i="2" s="1"/>
  <c r="AC55" i="2" s="1"/>
  <c r="AK51" i="2"/>
  <c r="AK149" i="2"/>
  <c r="AK161" i="2"/>
  <c r="AA49" i="2"/>
  <c r="AB49" i="2" s="1"/>
  <c r="AC49" i="2" s="1"/>
  <c r="AK160" i="2"/>
  <c r="AA59" i="2"/>
  <c r="AB59" i="2" s="1"/>
  <c r="AC59" i="2" s="1"/>
  <c r="AK162" i="2"/>
  <c r="AA52" i="2"/>
  <c r="AB52" i="2" s="1"/>
  <c r="AC52" i="2" s="1"/>
  <c r="AK142" i="2"/>
  <c r="AK93" i="2"/>
  <c r="AK122" i="2"/>
  <c r="AA61" i="2"/>
  <c r="AB61" i="2" s="1"/>
  <c r="AC61" i="2" s="1"/>
  <c r="AA58" i="2"/>
  <c r="AB58" i="2" s="1"/>
  <c r="AC58" i="2" s="1"/>
  <c r="AI103" i="2"/>
  <c r="AJ103" i="2" s="1"/>
  <c r="AK103" i="2" s="1"/>
  <c r="AK83" i="2"/>
  <c r="AI239" i="2"/>
  <c r="AJ239" i="2" s="1"/>
  <c r="AK239" i="2" s="1"/>
  <c r="AK219" i="2"/>
  <c r="AK179" i="2"/>
  <c r="AA60" i="2"/>
  <c r="AB60" i="2" s="1"/>
  <c r="AC60" i="2" s="1"/>
  <c r="AK70" i="2"/>
  <c r="AK115" i="2"/>
  <c r="AK130" i="2"/>
  <c r="AK200" i="2"/>
  <c r="AK45" i="2"/>
  <c r="AK141" i="2"/>
  <c r="AK110" i="2"/>
  <c r="AK199" i="2"/>
  <c r="AA46" i="2"/>
  <c r="AB46" i="2" s="1"/>
  <c r="AC46" i="2" s="1"/>
  <c r="AK180" i="2"/>
  <c r="AK90" i="2"/>
  <c r="AK121" i="2"/>
  <c r="AA56" i="2"/>
  <c r="AB56" i="2" s="1"/>
  <c r="AC56" i="2" s="1"/>
  <c r="AK155" i="2"/>
  <c r="AK113" i="2"/>
  <c r="AK135" i="2"/>
  <c r="AK54" i="2"/>
  <c r="AJ74" i="2"/>
  <c r="AK74" i="2" s="1"/>
  <c r="AJ71" i="2"/>
  <c r="AK71" i="2" s="1"/>
  <c r="AJ68" i="2"/>
  <c r="AK68" i="2" s="1"/>
  <c r="AG10" i="2"/>
  <c r="AE30" i="2"/>
  <c r="AG16" i="2"/>
  <c r="AE36" i="2"/>
  <c r="AG13" i="2"/>
  <c r="AE33" i="2"/>
  <c r="AG9" i="2"/>
  <c r="AE29" i="2"/>
  <c r="AG4" i="2"/>
  <c r="AE24" i="2"/>
  <c r="AG20" i="2"/>
  <c r="AE40" i="2"/>
  <c r="AG6" i="2"/>
  <c r="AE26" i="2"/>
  <c r="AI146" i="2"/>
  <c r="AJ146" i="2" s="1"/>
  <c r="AK126" i="2"/>
  <c r="AG11" i="2"/>
  <c r="AE31" i="2"/>
  <c r="AA48" i="2"/>
  <c r="AB48" i="2" s="1"/>
  <c r="AC48" i="2" s="1"/>
  <c r="AA51" i="2"/>
  <c r="AB51" i="2" s="1"/>
  <c r="AC51" i="2" s="1"/>
  <c r="AJ72" i="2"/>
  <c r="AK72" i="2" s="1"/>
  <c r="AJ181" i="2"/>
  <c r="AK181" i="2" s="1"/>
  <c r="AG15" i="2"/>
  <c r="AE35" i="2"/>
  <c r="AK86" i="2"/>
  <c r="AG19" i="2"/>
  <c r="AE39" i="2"/>
  <c r="AI153" i="2"/>
  <c r="AJ153" i="2" s="1"/>
  <c r="AK133" i="2"/>
  <c r="AJ65" i="2"/>
  <c r="AK65" i="2" s="1"/>
  <c r="AG17" i="2"/>
  <c r="AE37" i="2"/>
  <c r="AG22" i="2"/>
  <c r="AE42" i="2"/>
  <c r="AG12" i="2"/>
  <c r="AE32" i="2"/>
  <c r="AJ182" i="2"/>
  <c r="AK182" i="2" s="1"/>
  <c r="AJ169" i="2"/>
  <c r="AK169" i="2" s="1"/>
  <c r="AG21" i="2"/>
  <c r="AE41" i="2"/>
  <c r="AG14" i="2"/>
  <c r="AE34" i="2"/>
  <c r="AJ175" i="2"/>
  <c r="AK175" i="2" s="1"/>
  <c r="AI170" i="2"/>
  <c r="AJ170" i="2" s="1"/>
  <c r="AK150" i="2"/>
  <c r="AK4" i="2"/>
  <c r="AI24" i="2"/>
  <c r="AK106" i="2"/>
  <c r="AA54" i="2"/>
  <c r="AB54" i="2" s="1"/>
  <c r="AC54" i="2" s="1"/>
  <c r="AB24" i="2"/>
  <c r="AC24" i="2" s="1"/>
  <c r="AI137" i="2"/>
  <c r="AJ137" i="2" s="1"/>
  <c r="AK117" i="2"/>
  <c r="AJ176" i="2"/>
  <c r="AK176" i="2" s="1"/>
  <c r="AK220" i="2"/>
  <c r="AI238" i="2"/>
  <c r="AJ238" i="2" s="1"/>
  <c r="AK238" i="2" s="1"/>
  <c r="AB57" i="2"/>
  <c r="AC57" i="2" s="1"/>
  <c r="H78" i="2"/>
  <c r="I78" i="2" s="1"/>
  <c r="W78" i="2" s="1"/>
  <c r="V4" i="2"/>
  <c r="V18" i="2"/>
  <c r="Q244" i="2"/>
  <c r="C3" i="1" s="1"/>
  <c r="V11" i="2"/>
  <c r="H44" i="2"/>
  <c r="I44" i="2" s="1"/>
  <c r="W44" i="2" s="1"/>
  <c r="K31" i="2"/>
  <c r="H63" i="2"/>
  <c r="I63" i="2" s="1"/>
  <c r="W63" i="2" s="1"/>
  <c r="H66" i="2"/>
  <c r="I66" i="2" s="1"/>
  <c r="W66" i="2" s="1"/>
  <c r="H62" i="2"/>
  <c r="I62" i="2" s="1"/>
  <c r="W62" i="2" s="1"/>
  <c r="H48" i="2"/>
  <c r="I48" i="2" s="1"/>
  <c r="W48" i="2" s="1"/>
  <c r="V9" i="2"/>
  <c r="H49" i="2"/>
  <c r="I49" i="2" s="1"/>
  <c r="W49" i="2" s="1"/>
  <c r="AF8" i="2"/>
  <c r="AF5" i="2"/>
  <c r="H51" i="2"/>
  <c r="I51" i="2" s="1"/>
  <c r="W51" i="2" s="1"/>
  <c r="K37" i="2"/>
  <c r="K38" i="2"/>
  <c r="AD25" i="2"/>
  <c r="H61" i="2"/>
  <c r="I61" i="2" s="1"/>
  <c r="W61" i="2" s="1"/>
  <c r="H57" i="2"/>
  <c r="I57" i="2" s="1"/>
  <c r="W57" i="2" s="1"/>
  <c r="K29" i="2"/>
  <c r="H60" i="2"/>
  <c r="I60" i="2" s="1"/>
  <c r="W60" i="2" s="1"/>
  <c r="H54" i="2"/>
  <c r="I54" i="2" s="1"/>
  <c r="W54" i="2" s="1"/>
  <c r="K35" i="2"/>
  <c r="J55" i="2" s="1"/>
  <c r="AD28" i="2"/>
  <c r="K33" i="2"/>
  <c r="J53" i="2" s="1"/>
  <c r="H59" i="2"/>
  <c r="I59" i="2" s="1"/>
  <c r="W59" i="2" s="1"/>
  <c r="V15" i="2"/>
  <c r="H50" i="2"/>
  <c r="I50" i="2" s="1"/>
  <c r="W50" i="2" s="1"/>
  <c r="AD46" i="2"/>
  <c r="H55" i="2"/>
  <c r="I55" i="2" s="1"/>
  <c r="W55" i="2" s="1"/>
  <c r="H52" i="2"/>
  <c r="I52" i="2" s="1"/>
  <c r="W52" i="2" s="1"/>
  <c r="V17" i="2"/>
  <c r="H56" i="2"/>
  <c r="I56" i="2" s="1"/>
  <c r="W56" i="2" s="1"/>
  <c r="H53" i="2"/>
  <c r="I53" i="2" s="1"/>
  <c r="W53" i="2" s="1"/>
  <c r="V13" i="2"/>
  <c r="AD37" i="2"/>
  <c r="K42" i="2"/>
  <c r="J62" i="2" s="1"/>
  <c r="H45" i="2"/>
  <c r="I45" i="2" s="1"/>
  <c r="W45" i="2" s="1"/>
  <c r="J5" i="1" l="1"/>
  <c r="R25" i="2"/>
  <c r="T34" i="2"/>
  <c r="V5" i="2"/>
  <c r="J48" i="2"/>
  <c r="K48" i="2" s="1"/>
  <c r="U48" i="2" s="1"/>
  <c r="T28" i="2"/>
  <c r="V8" i="2"/>
  <c r="V12" i="2"/>
  <c r="R40" i="2"/>
  <c r="J60" i="2"/>
  <c r="K60" i="2" s="1"/>
  <c r="J80" i="2" s="1"/>
  <c r="AF39" i="2"/>
  <c r="AE59" i="2" s="1"/>
  <c r="V19" i="2"/>
  <c r="V10" i="2"/>
  <c r="U28" i="2"/>
  <c r="S28" i="2"/>
  <c r="V22" i="2"/>
  <c r="J45" i="2"/>
  <c r="K45" i="2" s="1"/>
  <c r="V23" i="2"/>
  <c r="S25" i="2"/>
  <c r="R41" i="2"/>
  <c r="V21" i="2"/>
  <c r="S34" i="2"/>
  <c r="S41" i="2"/>
  <c r="R28" i="2"/>
  <c r="T25" i="2"/>
  <c r="T41" i="2"/>
  <c r="U41" i="2"/>
  <c r="AF30" i="2"/>
  <c r="AG30" i="2" s="1"/>
  <c r="V6" i="2"/>
  <c r="U43" i="2"/>
  <c r="R43" i="2"/>
  <c r="J63" i="2"/>
  <c r="K63" i="2" s="1"/>
  <c r="J50" i="2"/>
  <c r="K50" i="2" s="1"/>
  <c r="U30" i="2"/>
  <c r="T30" i="2"/>
  <c r="AF34" i="2"/>
  <c r="AE54" i="2" s="1"/>
  <c r="J52" i="2"/>
  <c r="K52" i="2" s="1"/>
  <c r="J72" i="2" s="1"/>
  <c r="U32" i="2"/>
  <c r="S39" i="2"/>
  <c r="V20" i="2"/>
  <c r="R26" i="2"/>
  <c r="J46" i="2"/>
  <c r="K46" i="2" s="1"/>
  <c r="T46" i="2" s="1"/>
  <c r="S26" i="2"/>
  <c r="T26" i="2"/>
  <c r="U26" i="2"/>
  <c r="R30" i="2"/>
  <c r="S43" i="2"/>
  <c r="U34" i="2"/>
  <c r="S30" i="2"/>
  <c r="J54" i="2"/>
  <c r="K54" i="2" s="1"/>
  <c r="K61" i="2"/>
  <c r="U61" i="2" s="1"/>
  <c r="T43" i="2"/>
  <c r="AF35" i="2"/>
  <c r="AE55" i="2" s="1"/>
  <c r="AF36" i="2"/>
  <c r="AG36" i="2" s="1"/>
  <c r="T36" i="2"/>
  <c r="R36" i="2"/>
  <c r="S36" i="2"/>
  <c r="J56" i="2"/>
  <c r="K56" i="2" s="1"/>
  <c r="J76" i="2" s="1"/>
  <c r="U36" i="2"/>
  <c r="R32" i="2"/>
  <c r="T39" i="2"/>
  <c r="S40" i="2"/>
  <c r="AF24" i="2"/>
  <c r="AG24" i="2" s="1"/>
  <c r="J59" i="2"/>
  <c r="K59" i="2" s="1"/>
  <c r="J79" i="2" s="1"/>
  <c r="S32" i="2"/>
  <c r="U39" i="2"/>
  <c r="T40" i="2"/>
  <c r="AF41" i="2"/>
  <c r="AE61" i="2" s="1"/>
  <c r="AF40" i="2"/>
  <c r="AG40" i="2" s="1"/>
  <c r="V16" i="2"/>
  <c r="AF31" i="2"/>
  <c r="AE51" i="2" s="1"/>
  <c r="AF29" i="2"/>
  <c r="AG29" i="2" s="1"/>
  <c r="AF33" i="2"/>
  <c r="AG33" i="2" s="1"/>
  <c r="AF26" i="2"/>
  <c r="AG26" i="2" s="1"/>
  <c r="AD54" i="2"/>
  <c r="AD60" i="2"/>
  <c r="AD44" i="2"/>
  <c r="AF32" i="2"/>
  <c r="AG32" i="2" s="1"/>
  <c r="AD62" i="2"/>
  <c r="AD78" i="2"/>
  <c r="AE58" i="2"/>
  <c r="AF58" i="2" s="1"/>
  <c r="AG58" i="2" s="1"/>
  <c r="AF42" i="2"/>
  <c r="AE62" i="2" s="1"/>
  <c r="AD49" i="2"/>
  <c r="AD56" i="2"/>
  <c r="AD52" i="2"/>
  <c r="AD61" i="2"/>
  <c r="AD51" i="2"/>
  <c r="AD59" i="2"/>
  <c r="AD50" i="2"/>
  <c r="AD53" i="2"/>
  <c r="AD55" i="2"/>
  <c r="AD63" i="2"/>
  <c r="AF63" i="2" s="1"/>
  <c r="AI123" i="2"/>
  <c r="AJ123" i="2" s="1"/>
  <c r="AK123" i="2" s="1"/>
  <c r="AI85" i="2"/>
  <c r="AJ85" i="2" s="1"/>
  <c r="AK85" i="2" s="1"/>
  <c r="AI195" i="2"/>
  <c r="AJ195" i="2" s="1"/>
  <c r="AI215" i="2" s="1"/>
  <c r="AJ215" i="2" s="1"/>
  <c r="AG8" i="2"/>
  <c r="AE28" i="2"/>
  <c r="AF28" i="2" s="1"/>
  <c r="AJ24" i="2"/>
  <c r="AK24" i="2" s="1"/>
  <c r="AI196" i="2"/>
  <c r="AJ196" i="2" s="1"/>
  <c r="AI201" i="2"/>
  <c r="AJ201" i="2" s="1"/>
  <c r="AI166" i="2"/>
  <c r="AK146" i="2"/>
  <c r="AI88" i="2"/>
  <c r="AJ88" i="2" s="1"/>
  <c r="AI173" i="2"/>
  <c r="AJ173" i="2" s="1"/>
  <c r="AK153" i="2"/>
  <c r="AI157" i="2"/>
  <c r="AJ157" i="2" s="1"/>
  <c r="AK137" i="2"/>
  <c r="AI190" i="2"/>
  <c r="AJ190" i="2" s="1"/>
  <c r="AK170" i="2"/>
  <c r="AI189" i="2"/>
  <c r="AJ189" i="2" s="1"/>
  <c r="AI92" i="2"/>
  <c r="AJ92" i="2" s="1"/>
  <c r="AI91" i="2"/>
  <c r="AJ91" i="2" s="1"/>
  <c r="AG5" i="2"/>
  <c r="AE25" i="2"/>
  <c r="AF25" i="2" s="1"/>
  <c r="AA44" i="2"/>
  <c r="AI202" i="2"/>
  <c r="AJ202" i="2" s="1"/>
  <c r="AI94" i="2"/>
  <c r="AJ94" i="2" s="1"/>
  <c r="AA76" i="2"/>
  <c r="AA82" i="2"/>
  <c r="AA68" i="2"/>
  <c r="AA81" i="2"/>
  <c r="AA83" i="2"/>
  <c r="AA80" i="2"/>
  <c r="AA73" i="2"/>
  <c r="AA74" i="2"/>
  <c r="AA78" i="2"/>
  <c r="AA75" i="2"/>
  <c r="AA70" i="2"/>
  <c r="AA66" i="2"/>
  <c r="AA77" i="2"/>
  <c r="AA72" i="2"/>
  <c r="AA65" i="2"/>
  <c r="AA71" i="2"/>
  <c r="AA79" i="2"/>
  <c r="AA69" i="2"/>
  <c r="K44" i="2"/>
  <c r="J64" i="2" s="1"/>
  <c r="S24" i="2"/>
  <c r="R24" i="2"/>
  <c r="U24" i="2"/>
  <c r="T24" i="2"/>
  <c r="K55" i="2"/>
  <c r="J75" i="2" s="1"/>
  <c r="T38" i="2"/>
  <c r="S38" i="2"/>
  <c r="U38" i="2"/>
  <c r="R38" i="2"/>
  <c r="H71" i="2"/>
  <c r="I71" i="2" s="1"/>
  <c r="W71" i="2" s="1"/>
  <c r="R31" i="2"/>
  <c r="U31" i="2"/>
  <c r="T31" i="2"/>
  <c r="S31" i="2"/>
  <c r="H65" i="2"/>
  <c r="I65" i="2" s="1"/>
  <c r="W65" i="2" s="1"/>
  <c r="T42" i="2"/>
  <c r="S42" i="2"/>
  <c r="U42" i="2"/>
  <c r="R42" i="2"/>
  <c r="H75" i="2"/>
  <c r="I75" i="2" s="1"/>
  <c r="W75" i="2" s="1"/>
  <c r="H70" i="2"/>
  <c r="I70" i="2" s="1"/>
  <c r="W70" i="2" s="1"/>
  <c r="H79" i="2"/>
  <c r="I79" i="2" s="1"/>
  <c r="W79" i="2" s="1"/>
  <c r="H74" i="2"/>
  <c r="I74" i="2" s="1"/>
  <c r="W74" i="2" s="1"/>
  <c r="H80" i="2"/>
  <c r="I80" i="2" s="1"/>
  <c r="W80" i="2" s="1"/>
  <c r="AD57" i="2"/>
  <c r="J58" i="2"/>
  <c r="H82" i="2"/>
  <c r="I82" i="2" s="1"/>
  <c r="W82" i="2" s="1"/>
  <c r="AD66" i="2"/>
  <c r="J51" i="2"/>
  <c r="H64" i="2"/>
  <c r="I64" i="2" s="1"/>
  <c r="W64" i="2" s="1"/>
  <c r="K53" i="2"/>
  <c r="J73" i="2" s="1"/>
  <c r="H77" i="2"/>
  <c r="I77" i="2" s="1"/>
  <c r="W77" i="2" s="1"/>
  <c r="H86" i="2"/>
  <c r="I86" i="2" s="1"/>
  <c r="W86" i="2" s="1"/>
  <c r="AD45" i="2"/>
  <c r="K62" i="2"/>
  <c r="H76" i="2"/>
  <c r="I76" i="2" s="1"/>
  <c r="W76" i="2" s="1"/>
  <c r="T29" i="2"/>
  <c r="S29" i="2"/>
  <c r="U29" i="2"/>
  <c r="R29" i="2"/>
  <c r="H81" i="2"/>
  <c r="I81" i="2" s="1"/>
  <c r="W81" i="2" s="1"/>
  <c r="T37" i="2"/>
  <c r="S37" i="2"/>
  <c r="U37" i="2"/>
  <c r="R37" i="2"/>
  <c r="H69" i="2"/>
  <c r="I69" i="2" s="1"/>
  <c r="W69" i="2" s="1"/>
  <c r="H83" i="2"/>
  <c r="I83" i="2" s="1"/>
  <c r="W83" i="2" s="1"/>
  <c r="H98" i="2"/>
  <c r="I98" i="2" s="1"/>
  <c r="W98" i="2" s="1"/>
  <c r="AF37" i="2"/>
  <c r="H68" i="2"/>
  <c r="I68" i="2" s="1"/>
  <c r="W68" i="2" s="1"/>
  <c r="H73" i="2"/>
  <c r="I73" i="2" s="1"/>
  <c r="W73" i="2" s="1"/>
  <c r="H72" i="2"/>
  <c r="I72" i="2" s="1"/>
  <c r="W72" i="2" s="1"/>
  <c r="T33" i="2"/>
  <c r="S33" i="2"/>
  <c r="U33" i="2"/>
  <c r="R33" i="2"/>
  <c r="R35" i="2"/>
  <c r="U35" i="2"/>
  <c r="S35" i="2"/>
  <c r="T35" i="2"/>
  <c r="J49" i="2"/>
  <c r="J57" i="2"/>
  <c r="AD48" i="2"/>
  <c r="AG39" i="2" l="1"/>
  <c r="U46" i="2"/>
  <c r="V34" i="2"/>
  <c r="V28" i="2"/>
  <c r="V25" i="2"/>
  <c r="R48" i="2"/>
  <c r="V41" i="2"/>
  <c r="AE50" i="2"/>
  <c r="AF50" i="2" s="1"/>
  <c r="AG50" i="2" s="1"/>
  <c r="AG34" i="2"/>
  <c r="S61" i="2"/>
  <c r="R46" i="2"/>
  <c r="S46" i="2"/>
  <c r="AE56" i="2"/>
  <c r="AF56" i="2" s="1"/>
  <c r="AG56" i="2" s="1"/>
  <c r="J66" i="2"/>
  <c r="K66" i="2" s="1"/>
  <c r="V32" i="2"/>
  <c r="T50" i="2"/>
  <c r="U50" i="2"/>
  <c r="AG31" i="2"/>
  <c r="AE60" i="2"/>
  <c r="R61" i="2"/>
  <c r="S48" i="2"/>
  <c r="J68" i="2"/>
  <c r="K68" i="2" s="1"/>
  <c r="T48" i="2"/>
  <c r="T61" i="2"/>
  <c r="AE53" i="2"/>
  <c r="AF53" i="2" s="1"/>
  <c r="AG53" i="2" s="1"/>
  <c r="AE78" i="2"/>
  <c r="AF78" i="2" s="1"/>
  <c r="AG78" i="2" s="1"/>
  <c r="J81" i="2"/>
  <c r="K81" i="2" s="1"/>
  <c r="AG35" i="2"/>
  <c r="AE49" i="2"/>
  <c r="AF49" i="2" s="1"/>
  <c r="AG49" i="2" s="1"/>
  <c r="AG41" i="2"/>
  <c r="V36" i="2"/>
  <c r="V43" i="2"/>
  <c r="V26" i="2"/>
  <c r="AE46" i="2"/>
  <c r="AF46" i="2" s="1"/>
  <c r="AG46" i="2" s="1"/>
  <c r="AG42" i="2"/>
  <c r="AE44" i="2"/>
  <c r="V39" i="2"/>
  <c r="V30" i="2"/>
  <c r="V40" i="2"/>
  <c r="S50" i="2"/>
  <c r="K64" i="2"/>
  <c r="T64" i="2" s="1"/>
  <c r="R50" i="2"/>
  <c r="J70" i="2"/>
  <c r="K70" i="2" s="1"/>
  <c r="J90" i="2" s="1"/>
  <c r="AF59" i="2"/>
  <c r="AG59" i="2" s="1"/>
  <c r="AF54" i="2"/>
  <c r="AG54" i="2" s="1"/>
  <c r="AE52" i="2"/>
  <c r="AF52" i="2" s="1"/>
  <c r="AG52" i="2" s="1"/>
  <c r="AF61" i="2"/>
  <c r="AG61" i="2" s="1"/>
  <c r="AD98" i="2"/>
  <c r="AD73" i="2"/>
  <c r="AD81" i="2"/>
  <c r="AD80" i="2"/>
  <c r="AF51" i="2"/>
  <c r="AG51" i="2" s="1"/>
  <c r="AD82" i="2"/>
  <c r="AD83" i="2"/>
  <c r="AD79" i="2"/>
  <c r="AF55" i="2"/>
  <c r="AG55" i="2" s="1"/>
  <c r="AD76" i="2"/>
  <c r="AD74" i="2"/>
  <c r="AD70" i="2"/>
  <c r="AD75" i="2"/>
  <c r="AD69" i="2"/>
  <c r="AD71" i="2"/>
  <c r="AD72" i="2"/>
  <c r="AD64" i="2"/>
  <c r="AI105" i="2"/>
  <c r="AJ105" i="2" s="1"/>
  <c r="AK105" i="2" s="1"/>
  <c r="AI143" i="2"/>
  <c r="AJ143" i="2" s="1"/>
  <c r="AK143" i="2" s="1"/>
  <c r="AK195" i="2"/>
  <c r="AI235" i="2"/>
  <c r="AJ235" i="2" s="1"/>
  <c r="AK235" i="2" s="1"/>
  <c r="AK215" i="2"/>
  <c r="AI114" i="2"/>
  <c r="AJ114" i="2" s="1"/>
  <c r="AK94" i="2"/>
  <c r="AI112" i="2"/>
  <c r="AJ112" i="2" s="1"/>
  <c r="AK92" i="2"/>
  <c r="AI108" i="2"/>
  <c r="AJ108" i="2" s="1"/>
  <c r="AK88" i="2"/>
  <c r="AI44" i="2"/>
  <c r="AJ44" i="2" s="1"/>
  <c r="AI222" i="2"/>
  <c r="AJ222" i="2" s="1"/>
  <c r="AK202" i="2"/>
  <c r="AI209" i="2"/>
  <c r="AJ209" i="2" s="1"/>
  <c r="AK189" i="2"/>
  <c r="AI111" i="2"/>
  <c r="AJ111" i="2" s="1"/>
  <c r="AK91" i="2"/>
  <c r="AB44" i="2"/>
  <c r="AC44" i="2" s="1"/>
  <c r="AJ166" i="2"/>
  <c r="AK166" i="2" s="1"/>
  <c r="AI193" i="2"/>
  <c r="AJ193" i="2" s="1"/>
  <c r="AK173" i="2"/>
  <c r="AI210" i="2"/>
  <c r="AJ210" i="2" s="1"/>
  <c r="AK190" i="2"/>
  <c r="AI221" i="2"/>
  <c r="AK201" i="2"/>
  <c r="AI216" i="2"/>
  <c r="AJ216" i="2" s="1"/>
  <c r="AK196" i="2"/>
  <c r="AI177" i="2"/>
  <c r="AK157" i="2"/>
  <c r="AG28" i="2"/>
  <c r="AE48" i="2"/>
  <c r="AF48" i="2" s="1"/>
  <c r="AG48" i="2" s="1"/>
  <c r="AG25" i="2"/>
  <c r="AE45" i="2"/>
  <c r="AF45" i="2" s="1"/>
  <c r="AG45" i="2" s="1"/>
  <c r="AF60" i="2"/>
  <c r="AG60" i="2" s="1"/>
  <c r="AG37" i="2"/>
  <c r="AE57" i="2"/>
  <c r="AF57" i="2" s="1"/>
  <c r="AG57" i="2" s="1"/>
  <c r="AG63" i="2"/>
  <c r="AE83" i="2"/>
  <c r="AF62" i="2"/>
  <c r="AG62" i="2" s="1"/>
  <c r="AB65" i="2"/>
  <c r="AC65" i="2" s="1"/>
  <c r="AB74" i="2"/>
  <c r="AC74" i="2" s="1"/>
  <c r="AB72" i="2"/>
  <c r="AC72" i="2" s="1"/>
  <c r="AB68" i="2"/>
  <c r="AC68" i="2" s="1"/>
  <c r="AB79" i="2"/>
  <c r="AC79" i="2" s="1"/>
  <c r="AB77" i="2"/>
  <c r="AC77" i="2" s="1"/>
  <c r="AB75" i="2"/>
  <c r="AC75" i="2" s="1"/>
  <c r="AB80" i="2"/>
  <c r="AC80" i="2" s="1"/>
  <c r="AB82" i="2"/>
  <c r="AC82" i="2" s="1"/>
  <c r="AB66" i="2"/>
  <c r="AC66" i="2" s="1"/>
  <c r="AB81" i="2"/>
  <c r="AC81" i="2" s="1"/>
  <c r="AB69" i="2"/>
  <c r="AC69" i="2" s="1"/>
  <c r="AB70" i="2"/>
  <c r="AC70" i="2" s="1"/>
  <c r="AB73" i="2"/>
  <c r="AC73" i="2" s="1"/>
  <c r="AB71" i="2"/>
  <c r="AC71" i="2" s="1"/>
  <c r="AB78" i="2"/>
  <c r="AC78" i="2" s="1"/>
  <c r="AB83" i="2"/>
  <c r="AC83" i="2" s="1"/>
  <c r="AB76" i="2"/>
  <c r="AC76" i="2" s="1"/>
  <c r="V24" i="2"/>
  <c r="R44" i="2"/>
  <c r="U44" i="2"/>
  <c r="S44" i="2"/>
  <c r="T44" i="2"/>
  <c r="V37" i="2"/>
  <c r="V38" i="2"/>
  <c r="K79" i="2"/>
  <c r="K75" i="2"/>
  <c r="J95" i="2" s="1"/>
  <c r="S54" i="2"/>
  <c r="R54" i="2"/>
  <c r="U54" i="2"/>
  <c r="T54" i="2"/>
  <c r="H84" i="2"/>
  <c r="I84" i="2" s="1"/>
  <c r="W84" i="2" s="1"/>
  <c r="K58" i="2"/>
  <c r="H90" i="2"/>
  <c r="I90" i="2" s="1"/>
  <c r="W90" i="2" s="1"/>
  <c r="AD65" i="2"/>
  <c r="K57" i="2"/>
  <c r="H92" i="2"/>
  <c r="I92" i="2" s="1"/>
  <c r="W92" i="2" s="1"/>
  <c r="J74" i="2"/>
  <c r="V29" i="2"/>
  <c r="S63" i="2"/>
  <c r="R63" i="2"/>
  <c r="U63" i="2"/>
  <c r="T63" i="2"/>
  <c r="T62" i="2"/>
  <c r="S62" i="2"/>
  <c r="U62" i="2"/>
  <c r="R62" i="2"/>
  <c r="H97" i="2"/>
  <c r="I97" i="2" s="1"/>
  <c r="W97" i="2" s="1"/>
  <c r="H102" i="2"/>
  <c r="I102" i="2" s="1"/>
  <c r="W102" i="2" s="1"/>
  <c r="H100" i="2"/>
  <c r="I100" i="2" s="1"/>
  <c r="W100" i="2" s="1"/>
  <c r="H99" i="2"/>
  <c r="I99" i="2" s="1"/>
  <c r="W99" i="2" s="1"/>
  <c r="H85" i="2"/>
  <c r="I85" i="2" s="1"/>
  <c r="W85" i="2" s="1"/>
  <c r="V31" i="2"/>
  <c r="AD86" i="2"/>
  <c r="K73" i="2"/>
  <c r="K76" i="2"/>
  <c r="J96" i="2" s="1"/>
  <c r="S59" i="2"/>
  <c r="R59" i="2"/>
  <c r="U59" i="2"/>
  <c r="T59" i="2"/>
  <c r="V33" i="2"/>
  <c r="H93" i="2"/>
  <c r="I93" i="2" s="1"/>
  <c r="W93" i="2" s="1"/>
  <c r="H88" i="2"/>
  <c r="I88" i="2" s="1"/>
  <c r="W88" i="2" s="1"/>
  <c r="H89" i="2"/>
  <c r="I89" i="2" s="1"/>
  <c r="W89" i="2" s="1"/>
  <c r="J83" i="2"/>
  <c r="J82" i="2"/>
  <c r="AD77" i="2"/>
  <c r="K51" i="2"/>
  <c r="J71" i="2" s="1"/>
  <c r="H95" i="2"/>
  <c r="I95" i="2" s="1"/>
  <c r="W95" i="2" s="1"/>
  <c r="V42" i="2"/>
  <c r="H91" i="2"/>
  <c r="I91" i="2" s="1"/>
  <c r="W91" i="2" s="1"/>
  <c r="R45" i="2"/>
  <c r="U45" i="2"/>
  <c r="T45" i="2"/>
  <c r="S45" i="2"/>
  <c r="K80" i="2"/>
  <c r="J100" i="2" s="1"/>
  <c r="K72" i="2"/>
  <c r="H118" i="2"/>
  <c r="I118" i="2" s="1"/>
  <c r="W118" i="2" s="1"/>
  <c r="R55" i="2"/>
  <c r="U55" i="2"/>
  <c r="T55" i="2"/>
  <c r="S55" i="2"/>
  <c r="R60" i="2"/>
  <c r="U60" i="2"/>
  <c r="S60" i="2"/>
  <c r="T60" i="2"/>
  <c r="K49" i="2"/>
  <c r="J69" i="2" s="1"/>
  <c r="V35" i="2"/>
  <c r="U52" i="2"/>
  <c r="T52" i="2"/>
  <c r="R52" i="2"/>
  <c r="S52" i="2"/>
  <c r="AD68" i="2"/>
  <c r="H103" i="2"/>
  <c r="I103" i="2" s="1"/>
  <c r="W103" i="2" s="1"/>
  <c r="H101" i="2"/>
  <c r="I101" i="2" s="1"/>
  <c r="W101" i="2" s="1"/>
  <c r="H96" i="2"/>
  <c r="I96" i="2" s="1"/>
  <c r="W96" i="2" s="1"/>
  <c r="H106" i="2"/>
  <c r="I106" i="2" s="1"/>
  <c r="W106" i="2" s="1"/>
  <c r="T53" i="2"/>
  <c r="S53" i="2"/>
  <c r="U53" i="2"/>
  <c r="R53" i="2"/>
  <c r="U56" i="2"/>
  <c r="T56" i="2"/>
  <c r="S56" i="2"/>
  <c r="R56" i="2"/>
  <c r="H94" i="2"/>
  <c r="I94" i="2" s="1"/>
  <c r="W94" i="2" s="1"/>
  <c r="J65" i="2"/>
  <c r="V61" i="2" l="1"/>
  <c r="V46" i="2"/>
  <c r="V48" i="2"/>
  <c r="AE66" i="2"/>
  <c r="AF66" i="2" s="1"/>
  <c r="AG66" i="2" s="1"/>
  <c r="AE81" i="2"/>
  <c r="AF81" i="2" s="1"/>
  <c r="AG81" i="2" s="1"/>
  <c r="AE70" i="2"/>
  <c r="AF70" i="2" s="1"/>
  <c r="AE98" i="2"/>
  <c r="AF98" i="2" s="1"/>
  <c r="AG98" i="2" s="1"/>
  <c r="S64" i="2"/>
  <c r="U64" i="2"/>
  <c r="R64" i="2"/>
  <c r="J84" i="2"/>
  <c r="K84" i="2" s="1"/>
  <c r="J104" i="2" s="1"/>
  <c r="AE73" i="2"/>
  <c r="AF73" i="2" s="1"/>
  <c r="AG73" i="2" s="1"/>
  <c r="AE75" i="2"/>
  <c r="AF75" i="2" s="1"/>
  <c r="AG75" i="2" s="1"/>
  <c r="AF44" i="2"/>
  <c r="AG44" i="2" s="1"/>
  <c r="AE79" i="2"/>
  <c r="AF79" i="2" s="1"/>
  <c r="AG79" i="2" s="1"/>
  <c r="V50" i="2"/>
  <c r="AE74" i="2"/>
  <c r="AF74" i="2" s="1"/>
  <c r="AE71" i="2"/>
  <c r="AF71" i="2" s="1"/>
  <c r="AG71" i="2" s="1"/>
  <c r="AI125" i="2"/>
  <c r="AJ125" i="2" s="1"/>
  <c r="AK125" i="2" s="1"/>
  <c r="AI163" i="2"/>
  <c r="AJ163" i="2" s="1"/>
  <c r="AK163" i="2" s="1"/>
  <c r="AD95" i="2"/>
  <c r="AD103" i="2"/>
  <c r="AD118" i="2"/>
  <c r="AD93" i="2"/>
  <c r="AD100" i="2"/>
  <c r="AE69" i="2"/>
  <c r="AF69" i="2" s="1"/>
  <c r="AG69" i="2" s="1"/>
  <c r="AD94" i="2"/>
  <c r="AD102" i="2"/>
  <c r="AD90" i="2"/>
  <c r="AD84" i="2"/>
  <c r="AD96" i="2"/>
  <c r="AD91" i="2"/>
  <c r="AD101" i="2"/>
  <c r="AD89" i="2"/>
  <c r="AD99" i="2"/>
  <c r="AD92" i="2"/>
  <c r="AA64" i="2"/>
  <c r="AB64" i="2" s="1"/>
  <c r="AE82" i="2"/>
  <c r="AF82" i="2" s="1"/>
  <c r="AG82" i="2" s="1"/>
  <c r="AI132" i="2"/>
  <c r="AJ132" i="2" s="1"/>
  <c r="AK112" i="2"/>
  <c r="AI131" i="2"/>
  <c r="AJ131" i="2" s="1"/>
  <c r="AK111" i="2"/>
  <c r="AI236" i="2"/>
  <c r="AJ236" i="2" s="1"/>
  <c r="AK236" i="2" s="1"/>
  <c r="AK216" i="2"/>
  <c r="AI213" i="2"/>
  <c r="AJ213" i="2" s="1"/>
  <c r="AK193" i="2"/>
  <c r="AI229" i="2"/>
  <c r="AJ229" i="2" s="1"/>
  <c r="AK229" i="2" s="1"/>
  <c r="AK209" i="2"/>
  <c r="AI134" i="2"/>
  <c r="AJ134" i="2" s="1"/>
  <c r="AK114" i="2"/>
  <c r="AE80" i="2"/>
  <c r="AF80" i="2" s="1"/>
  <c r="AG80" i="2" s="1"/>
  <c r="AE72" i="2"/>
  <c r="AF72" i="2" s="1"/>
  <c r="AG72" i="2" s="1"/>
  <c r="AI186" i="2"/>
  <c r="AJ186" i="2" s="1"/>
  <c r="AI242" i="2"/>
  <c r="AJ242" i="2" s="1"/>
  <c r="AK242" i="2" s="1"/>
  <c r="AK222" i="2"/>
  <c r="AI64" i="2"/>
  <c r="AK44" i="2"/>
  <c r="AI230" i="2"/>
  <c r="AJ230" i="2" s="1"/>
  <c r="AK230" i="2" s="1"/>
  <c r="AK210" i="2"/>
  <c r="AJ221" i="2"/>
  <c r="AK221" i="2" s="1"/>
  <c r="AJ177" i="2"/>
  <c r="AK177" i="2" s="1"/>
  <c r="AI128" i="2"/>
  <c r="AJ128" i="2" s="1"/>
  <c r="AK108" i="2"/>
  <c r="AE76" i="2"/>
  <c r="AE77" i="2"/>
  <c r="AF77" i="2" s="1"/>
  <c r="AG77" i="2" s="1"/>
  <c r="AE68" i="2"/>
  <c r="AF68" i="2" s="1"/>
  <c r="AG68" i="2" s="1"/>
  <c r="AF83" i="2"/>
  <c r="AG83" i="2" s="1"/>
  <c r="AE65" i="2"/>
  <c r="AA89" i="2"/>
  <c r="AA100" i="2"/>
  <c r="AA88" i="2"/>
  <c r="AA103" i="2"/>
  <c r="AA93" i="2"/>
  <c r="AA86" i="2"/>
  <c r="AA97" i="2"/>
  <c r="AA94" i="2"/>
  <c r="AA96" i="2"/>
  <c r="AA98" i="2"/>
  <c r="AA91" i="2"/>
  <c r="AA90" i="2"/>
  <c r="AA101" i="2"/>
  <c r="AA102" i="2"/>
  <c r="AA95" i="2"/>
  <c r="AA99" i="2"/>
  <c r="AA92" i="2"/>
  <c r="AA85" i="2"/>
  <c r="V44" i="2"/>
  <c r="V56" i="2"/>
  <c r="K95" i="2"/>
  <c r="H126" i="2"/>
  <c r="I126" i="2" s="1"/>
  <c r="W126" i="2" s="1"/>
  <c r="U72" i="2"/>
  <c r="T72" i="2"/>
  <c r="R72" i="2"/>
  <c r="S72" i="2"/>
  <c r="H111" i="2"/>
  <c r="I111" i="2" s="1"/>
  <c r="W111" i="2" s="1"/>
  <c r="H108" i="2"/>
  <c r="I108" i="2" s="1"/>
  <c r="W108" i="2" s="1"/>
  <c r="AD85" i="2"/>
  <c r="H117" i="2"/>
  <c r="I117" i="2" s="1"/>
  <c r="W117" i="2" s="1"/>
  <c r="H112" i="2"/>
  <c r="I112" i="2" s="1"/>
  <c r="W112" i="2" s="1"/>
  <c r="H110" i="2"/>
  <c r="I110" i="2" s="1"/>
  <c r="W110" i="2" s="1"/>
  <c r="H104" i="2"/>
  <c r="I104" i="2" s="1"/>
  <c r="W104" i="2" s="1"/>
  <c r="H121" i="2"/>
  <c r="I121" i="2" s="1"/>
  <c r="W121" i="2" s="1"/>
  <c r="H109" i="2"/>
  <c r="I109" i="2" s="1"/>
  <c r="W109" i="2" s="1"/>
  <c r="AD88" i="2"/>
  <c r="S81" i="2"/>
  <c r="T81" i="2"/>
  <c r="R81" i="2"/>
  <c r="U81" i="2"/>
  <c r="T68" i="2"/>
  <c r="S68" i="2"/>
  <c r="U68" i="2"/>
  <c r="R68" i="2"/>
  <c r="V59" i="2"/>
  <c r="T73" i="2"/>
  <c r="S73" i="2"/>
  <c r="R73" i="2"/>
  <c r="U73" i="2"/>
  <c r="H120" i="2"/>
  <c r="I120" i="2" s="1"/>
  <c r="W120" i="2" s="1"/>
  <c r="R66" i="2"/>
  <c r="U66" i="2"/>
  <c r="T66" i="2"/>
  <c r="S66" i="2"/>
  <c r="V62" i="2"/>
  <c r="K74" i="2"/>
  <c r="H114" i="2"/>
  <c r="I114" i="2" s="1"/>
  <c r="W114" i="2" s="1"/>
  <c r="H123" i="2"/>
  <c r="I123" i="2" s="1"/>
  <c r="W123" i="2" s="1"/>
  <c r="V52" i="2"/>
  <c r="T49" i="2"/>
  <c r="S49" i="2"/>
  <c r="U49" i="2"/>
  <c r="R49" i="2"/>
  <c r="T80" i="2"/>
  <c r="U80" i="2"/>
  <c r="R80" i="2"/>
  <c r="S80" i="2"/>
  <c r="H115" i="2"/>
  <c r="I115" i="2" s="1"/>
  <c r="W115" i="2" s="1"/>
  <c r="H113" i="2"/>
  <c r="I113" i="2" s="1"/>
  <c r="W113" i="2" s="1"/>
  <c r="S70" i="2"/>
  <c r="R70" i="2"/>
  <c r="U70" i="2"/>
  <c r="T70" i="2"/>
  <c r="J101" i="2"/>
  <c r="J88" i="2"/>
  <c r="J93" i="2"/>
  <c r="J86" i="2"/>
  <c r="T57" i="2"/>
  <c r="S57" i="2"/>
  <c r="R57" i="2"/>
  <c r="U57" i="2"/>
  <c r="T58" i="2"/>
  <c r="S58" i="2"/>
  <c r="U58" i="2"/>
  <c r="R58" i="2"/>
  <c r="V54" i="2"/>
  <c r="U79" i="2"/>
  <c r="R79" i="2"/>
  <c r="T79" i="2"/>
  <c r="S79" i="2"/>
  <c r="K65" i="2"/>
  <c r="J85" i="2" s="1"/>
  <c r="K71" i="2"/>
  <c r="J91" i="2" s="1"/>
  <c r="K83" i="2"/>
  <c r="K96" i="2"/>
  <c r="J116" i="2" s="1"/>
  <c r="R75" i="2"/>
  <c r="U75" i="2"/>
  <c r="T75" i="2"/>
  <c r="S75" i="2"/>
  <c r="J92" i="2"/>
  <c r="V53" i="2"/>
  <c r="AD106" i="2"/>
  <c r="H116" i="2"/>
  <c r="I116" i="2" s="1"/>
  <c r="W116" i="2" s="1"/>
  <c r="K69" i="2"/>
  <c r="V60" i="2"/>
  <c r="V55" i="2"/>
  <c r="H138" i="2"/>
  <c r="I138" i="2" s="1"/>
  <c r="W138" i="2" s="1"/>
  <c r="K100" i="2"/>
  <c r="V45" i="2"/>
  <c r="R51" i="2"/>
  <c r="U51" i="2"/>
  <c r="S51" i="2"/>
  <c r="T51" i="2"/>
  <c r="K82" i="2"/>
  <c r="J102" i="2" s="1"/>
  <c r="K90" i="2"/>
  <c r="U76" i="2"/>
  <c r="T76" i="2"/>
  <c r="S76" i="2"/>
  <c r="R76" i="2"/>
  <c r="H105" i="2"/>
  <c r="I105" i="2" s="1"/>
  <c r="W105" i="2" s="1"/>
  <c r="H119" i="2"/>
  <c r="I119" i="2" s="1"/>
  <c r="W119" i="2" s="1"/>
  <c r="H122" i="2"/>
  <c r="I122" i="2" s="1"/>
  <c r="W122" i="2" s="1"/>
  <c r="AD97" i="2"/>
  <c r="V63" i="2"/>
  <c r="J77" i="2"/>
  <c r="J78" i="2"/>
  <c r="J99" i="2"/>
  <c r="AE89" i="2" l="1"/>
  <c r="AF89" i="2" s="1"/>
  <c r="AG89" i="2" s="1"/>
  <c r="AE99" i="2"/>
  <c r="AF99" i="2" s="1"/>
  <c r="AG99" i="2" s="1"/>
  <c r="AE118" i="2"/>
  <c r="AF118" i="2" s="1"/>
  <c r="V64" i="2"/>
  <c r="AG70" i="2"/>
  <c r="AE90" i="2"/>
  <c r="AF90" i="2" s="1"/>
  <c r="AE93" i="2"/>
  <c r="AF93" i="2" s="1"/>
  <c r="AG93" i="2" s="1"/>
  <c r="AI241" i="2"/>
  <c r="AJ241" i="2" s="1"/>
  <c r="AK241" i="2" s="1"/>
  <c r="AI145" i="2"/>
  <c r="AJ145" i="2" s="1"/>
  <c r="AK145" i="2" s="1"/>
  <c r="AE95" i="2"/>
  <c r="AF95" i="2" s="1"/>
  <c r="AG95" i="2" s="1"/>
  <c r="AE64" i="2"/>
  <c r="AG74" i="2"/>
  <c r="AE94" i="2"/>
  <c r="AF94" i="2" s="1"/>
  <c r="AG94" i="2" s="1"/>
  <c r="AC64" i="2"/>
  <c r="AA84" i="2"/>
  <c r="AB84" i="2" s="1"/>
  <c r="AC84" i="2" s="1"/>
  <c r="AI183" i="2"/>
  <c r="AJ183" i="2" s="1"/>
  <c r="AK183" i="2" s="1"/>
  <c r="AD113" i="2"/>
  <c r="AD115" i="2"/>
  <c r="AD122" i="2"/>
  <c r="AD138" i="2"/>
  <c r="AD109" i="2"/>
  <c r="AD111" i="2"/>
  <c r="AD123" i="2"/>
  <c r="AD120" i="2"/>
  <c r="AD121" i="2"/>
  <c r="AD114" i="2"/>
  <c r="AD104" i="2"/>
  <c r="AE101" i="2"/>
  <c r="AF101" i="2" s="1"/>
  <c r="AG101" i="2" s="1"/>
  <c r="AD110" i="2"/>
  <c r="AD119" i="2"/>
  <c r="AD116" i="2"/>
  <c r="AD112" i="2"/>
  <c r="AE92" i="2"/>
  <c r="AF92" i="2" s="1"/>
  <c r="AG92" i="2" s="1"/>
  <c r="AI197" i="2"/>
  <c r="AJ197" i="2" s="1"/>
  <c r="AK197" i="2" s="1"/>
  <c r="AE102" i="2"/>
  <c r="AF102" i="2" s="1"/>
  <c r="AG102" i="2" s="1"/>
  <c r="AE86" i="2"/>
  <c r="AF86" i="2" s="1"/>
  <c r="AG86" i="2" s="1"/>
  <c r="AI148" i="2"/>
  <c r="AJ148" i="2" s="1"/>
  <c r="AK128" i="2"/>
  <c r="AI233" i="2"/>
  <c r="AJ233" i="2" s="1"/>
  <c r="AK233" i="2" s="1"/>
  <c r="AK213" i="2"/>
  <c r="AJ64" i="2"/>
  <c r="AK64" i="2" s="1"/>
  <c r="AI154" i="2"/>
  <c r="AJ154" i="2" s="1"/>
  <c r="AK134" i="2"/>
  <c r="AI151" i="2"/>
  <c r="AJ151" i="2" s="1"/>
  <c r="AK131" i="2"/>
  <c r="AI206" i="2"/>
  <c r="AJ206" i="2" s="1"/>
  <c r="AK186" i="2"/>
  <c r="AI152" i="2"/>
  <c r="AJ152" i="2" s="1"/>
  <c r="AK132" i="2"/>
  <c r="AF76" i="2"/>
  <c r="AG76" i="2" s="1"/>
  <c r="AE88" i="2"/>
  <c r="AF88" i="2" s="1"/>
  <c r="AG88" i="2" s="1"/>
  <c r="AF65" i="2"/>
  <c r="AG65" i="2" s="1"/>
  <c r="AE103" i="2"/>
  <c r="AE97" i="2"/>
  <c r="AF97" i="2" s="1"/>
  <c r="AG97" i="2" s="1"/>
  <c r="AE91" i="2"/>
  <c r="AE100" i="2"/>
  <c r="AB95" i="2"/>
  <c r="AC95" i="2" s="1"/>
  <c r="AB88" i="2"/>
  <c r="AC88" i="2" s="1"/>
  <c r="AB102" i="2"/>
  <c r="AC102" i="2" s="1"/>
  <c r="AB86" i="2"/>
  <c r="AC86" i="2" s="1"/>
  <c r="AB92" i="2"/>
  <c r="AC92" i="2" s="1"/>
  <c r="AB101" i="2"/>
  <c r="AC101" i="2" s="1"/>
  <c r="AB96" i="2"/>
  <c r="AC96" i="2" s="1"/>
  <c r="AB93" i="2"/>
  <c r="AC93" i="2" s="1"/>
  <c r="AB89" i="2"/>
  <c r="AC89" i="2" s="1"/>
  <c r="AB91" i="2"/>
  <c r="AC91" i="2" s="1"/>
  <c r="AB97" i="2"/>
  <c r="AC97" i="2" s="1"/>
  <c r="AB85" i="2"/>
  <c r="AC85" i="2" s="1"/>
  <c r="AB98" i="2"/>
  <c r="AC98" i="2" s="1"/>
  <c r="AB100" i="2"/>
  <c r="AC100" i="2" s="1"/>
  <c r="AB99" i="2"/>
  <c r="AC99" i="2" s="1"/>
  <c r="AB90" i="2"/>
  <c r="AC90" i="2" s="1"/>
  <c r="AB94" i="2"/>
  <c r="AC94" i="2" s="1"/>
  <c r="AB103" i="2"/>
  <c r="AC103" i="2" s="1"/>
  <c r="V79" i="2"/>
  <c r="K91" i="2"/>
  <c r="K116" i="2"/>
  <c r="J136" i="2" s="1"/>
  <c r="K102" i="2"/>
  <c r="K104" i="2"/>
  <c r="K85" i="2"/>
  <c r="T100" i="2"/>
  <c r="R100" i="2"/>
  <c r="U100" i="2"/>
  <c r="S100" i="2"/>
  <c r="K93" i="2"/>
  <c r="J113" i="2" s="1"/>
  <c r="H143" i="2"/>
  <c r="I143" i="2" s="1"/>
  <c r="W143" i="2" s="1"/>
  <c r="H134" i="2"/>
  <c r="I134" i="2" s="1"/>
  <c r="W134" i="2" s="1"/>
  <c r="S74" i="2"/>
  <c r="U74" i="2"/>
  <c r="R74" i="2"/>
  <c r="T74" i="2"/>
  <c r="H141" i="2"/>
  <c r="I141" i="2" s="1"/>
  <c r="W141" i="2" s="1"/>
  <c r="H137" i="2"/>
  <c r="I137" i="2" s="1"/>
  <c r="W137" i="2" s="1"/>
  <c r="H131" i="2"/>
  <c r="I131" i="2" s="1"/>
  <c r="W131" i="2" s="1"/>
  <c r="AD126" i="2"/>
  <c r="K99" i="2"/>
  <c r="J119" i="2" s="1"/>
  <c r="H142" i="2"/>
  <c r="I142" i="2" s="1"/>
  <c r="W142" i="2" s="1"/>
  <c r="V76" i="2"/>
  <c r="U90" i="2"/>
  <c r="S90" i="2"/>
  <c r="R90" i="2"/>
  <c r="T90" i="2"/>
  <c r="K86" i="2"/>
  <c r="V70" i="2"/>
  <c r="J94" i="2"/>
  <c r="H129" i="2"/>
  <c r="I129" i="2" s="1"/>
  <c r="W129" i="2" s="1"/>
  <c r="AD108" i="2"/>
  <c r="H146" i="2"/>
  <c r="I146" i="2" s="1"/>
  <c r="W146" i="2" s="1"/>
  <c r="K78" i="2"/>
  <c r="J98" i="2" s="1"/>
  <c r="AD105" i="2"/>
  <c r="J110" i="2"/>
  <c r="V51" i="2"/>
  <c r="H158" i="2"/>
  <c r="I158" i="2" s="1"/>
  <c r="W158" i="2" s="1"/>
  <c r="T69" i="2"/>
  <c r="S69" i="2"/>
  <c r="U69" i="2"/>
  <c r="R69" i="2"/>
  <c r="H136" i="2"/>
  <c r="I136" i="2" s="1"/>
  <c r="W136" i="2" s="1"/>
  <c r="U83" i="2"/>
  <c r="T83" i="2"/>
  <c r="S83" i="2"/>
  <c r="R83" i="2"/>
  <c r="V57" i="2"/>
  <c r="K101" i="2"/>
  <c r="J121" i="2" s="1"/>
  <c r="V80" i="2"/>
  <c r="V66" i="2"/>
  <c r="V73" i="2"/>
  <c r="V68" i="2"/>
  <c r="H124" i="2"/>
  <c r="I124" i="2" s="1"/>
  <c r="W124" i="2" s="1"/>
  <c r="T95" i="2"/>
  <c r="S95" i="2"/>
  <c r="R95" i="2"/>
  <c r="U95" i="2"/>
  <c r="T84" i="2"/>
  <c r="R84" i="2"/>
  <c r="U84" i="2"/>
  <c r="S84" i="2"/>
  <c r="S96" i="2"/>
  <c r="R96" i="2"/>
  <c r="U96" i="2"/>
  <c r="T96" i="2"/>
  <c r="R71" i="2"/>
  <c r="U71" i="2"/>
  <c r="T71" i="2"/>
  <c r="S71" i="2"/>
  <c r="R65" i="2"/>
  <c r="U65" i="2"/>
  <c r="S65" i="2"/>
  <c r="T65" i="2"/>
  <c r="I140" i="2"/>
  <c r="W140" i="2" s="1"/>
  <c r="H128" i="2"/>
  <c r="I128" i="2" s="1"/>
  <c r="W128" i="2" s="1"/>
  <c r="K77" i="2"/>
  <c r="J97" i="2" s="1"/>
  <c r="H125" i="2"/>
  <c r="I125" i="2" s="1"/>
  <c r="W125" i="2" s="1"/>
  <c r="R82" i="2"/>
  <c r="T82" i="2"/>
  <c r="S82" i="2"/>
  <c r="U82" i="2"/>
  <c r="J120" i="2"/>
  <c r="V75" i="2"/>
  <c r="K88" i="2"/>
  <c r="H130" i="2"/>
  <c r="I130" i="2" s="1"/>
  <c r="W130" i="2" s="1"/>
  <c r="AD117" i="2"/>
  <c r="H139" i="2"/>
  <c r="I139" i="2" s="1"/>
  <c r="W139" i="2" s="1"/>
  <c r="AS7" i="2"/>
  <c r="AH7" i="2"/>
  <c r="AJ7" i="2" s="1"/>
  <c r="AI27" i="2" s="1"/>
  <c r="G7" i="2"/>
  <c r="AQ7" i="2" s="1"/>
  <c r="J89" i="2"/>
  <c r="K92" i="2"/>
  <c r="J112" i="2" s="1"/>
  <c r="J103" i="2"/>
  <c r="V58" i="2"/>
  <c r="H133" i="2"/>
  <c r="I133" i="2" s="1"/>
  <c r="W133" i="2" s="1"/>
  <c r="H135" i="2"/>
  <c r="I135" i="2" s="1"/>
  <c r="W135" i="2" s="1"/>
  <c r="V49" i="2"/>
  <c r="V81" i="2"/>
  <c r="H132" i="2"/>
  <c r="I132" i="2" s="1"/>
  <c r="W132" i="2" s="1"/>
  <c r="V72" i="2"/>
  <c r="J115" i="2"/>
  <c r="AS244" i="2" l="1"/>
  <c r="C16" i="1" s="1"/>
  <c r="J3" i="1"/>
  <c r="AG118" i="2"/>
  <c r="AE138" i="2"/>
  <c r="AF138" i="2" s="1"/>
  <c r="AG138" i="2" s="1"/>
  <c r="AE109" i="2"/>
  <c r="AF109" i="2" s="1"/>
  <c r="AG90" i="2"/>
  <c r="AE110" i="2"/>
  <c r="AF110" i="2" s="1"/>
  <c r="AG110" i="2" s="1"/>
  <c r="AE119" i="2"/>
  <c r="AF119" i="2" s="1"/>
  <c r="AI165" i="2"/>
  <c r="AJ165" i="2" s="1"/>
  <c r="AK165" i="2" s="1"/>
  <c r="AE114" i="2"/>
  <c r="AF114" i="2" s="1"/>
  <c r="AG114" i="2" s="1"/>
  <c r="AF64" i="2"/>
  <c r="AG64" i="2" s="1"/>
  <c r="AE113" i="2"/>
  <c r="AF113" i="2" s="1"/>
  <c r="AG113" i="2" s="1"/>
  <c r="AA104" i="2"/>
  <c r="AB104" i="2" s="1"/>
  <c r="AC104" i="2" s="1"/>
  <c r="AI203" i="2"/>
  <c r="AJ203" i="2" s="1"/>
  <c r="AK203" i="2" s="1"/>
  <c r="AE121" i="2"/>
  <c r="AF121" i="2" s="1"/>
  <c r="AG121" i="2" s="1"/>
  <c r="H7" i="2"/>
  <c r="I7" i="2" s="1"/>
  <c r="W7" i="2" s="1"/>
  <c r="AD139" i="2"/>
  <c r="AD132" i="2"/>
  <c r="AD130" i="2"/>
  <c r="AD124" i="2"/>
  <c r="AD158" i="2"/>
  <c r="AD142" i="2"/>
  <c r="AD129" i="2"/>
  <c r="AD134" i="2"/>
  <c r="AD135" i="2"/>
  <c r="AD140" i="2"/>
  <c r="AD136" i="2"/>
  <c r="AD131" i="2"/>
  <c r="AD143" i="2"/>
  <c r="AD133" i="2"/>
  <c r="AD141" i="2"/>
  <c r="AE122" i="2"/>
  <c r="AF122" i="2" s="1"/>
  <c r="AG122" i="2" s="1"/>
  <c r="AI217" i="2"/>
  <c r="AJ217" i="2" s="1"/>
  <c r="AK217" i="2" s="1"/>
  <c r="AE106" i="2"/>
  <c r="AF106" i="2" s="1"/>
  <c r="AG106" i="2" s="1"/>
  <c r="AE96" i="2"/>
  <c r="AF96" i="2" s="1"/>
  <c r="AG96" i="2" s="1"/>
  <c r="AI171" i="2"/>
  <c r="AJ171" i="2" s="1"/>
  <c r="AK151" i="2"/>
  <c r="AI174" i="2"/>
  <c r="AK154" i="2"/>
  <c r="AI172" i="2"/>
  <c r="AJ172" i="2" s="1"/>
  <c r="AK152" i="2"/>
  <c r="AI84" i="2"/>
  <c r="AI226" i="2"/>
  <c r="AJ226" i="2" s="1"/>
  <c r="AK226" i="2" s="1"/>
  <c r="AK206" i="2"/>
  <c r="AI168" i="2"/>
  <c r="AJ168" i="2" s="1"/>
  <c r="AK148" i="2"/>
  <c r="AF100" i="2"/>
  <c r="AG100" i="2" s="1"/>
  <c r="AF103" i="2"/>
  <c r="AG103" i="2" s="1"/>
  <c r="AE117" i="2"/>
  <c r="AF117" i="2" s="1"/>
  <c r="AG117" i="2" s="1"/>
  <c r="AE108" i="2"/>
  <c r="AE112" i="2"/>
  <c r="AF91" i="2"/>
  <c r="AG91" i="2" s="1"/>
  <c r="AE85" i="2"/>
  <c r="AE115" i="2"/>
  <c r="AA110" i="2"/>
  <c r="AA105" i="2"/>
  <c r="AA113" i="2"/>
  <c r="AA106" i="2"/>
  <c r="AA123" i="2"/>
  <c r="AA120" i="2"/>
  <c r="AA111" i="2"/>
  <c r="AA121" i="2"/>
  <c r="AA108" i="2"/>
  <c r="AA114" i="2"/>
  <c r="AA119" i="2"/>
  <c r="AA118" i="2"/>
  <c r="AA117" i="2"/>
  <c r="AA109" i="2"/>
  <c r="AA116" i="2"/>
  <c r="AA112" i="2"/>
  <c r="AA122" i="2"/>
  <c r="AA115" i="2"/>
  <c r="AL7" i="2"/>
  <c r="V82" i="2"/>
  <c r="V71" i="2"/>
  <c r="V65" i="2"/>
  <c r="V69" i="2"/>
  <c r="K136" i="2"/>
  <c r="K112" i="2"/>
  <c r="J132" i="2" s="1"/>
  <c r="K98" i="2"/>
  <c r="K103" i="2"/>
  <c r="J123" i="2" s="1"/>
  <c r="K120" i="2"/>
  <c r="K97" i="2"/>
  <c r="J117" i="2" s="1"/>
  <c r="H144" i="2"/>
  <c r="I144" i="2" s="1"/>
  <c r="W144" i="2" s="1"/>
  <c r="H149" i="2"/>
  <c r="I149" i="2" s="1"/>
  <c r="W149" i="2" s="1"/>
  <c r="T86" i="2"/>
  <c r="R86" i="2"/>
  <c r="U86" i="2"/>
  <c r="S86" i="2"/>
  <c r="AD137" i="2"/>
  <c r="K113" i="2"/>
  <c r="J133" i="2" s="1"/>
  <c r="T104" i="2"/>
  <c r="U104" i="2"/>
  <c r="R104" i="2"/>
  <c r="S104" i="2"/>
  <c r="H159" i="2"/>
  <c r="I159" i="2" s="1"/>
  <c r="W159" i="2" s="1"/>
  <c r="R88" i="2"/>
  <c r="T88" i="2"/>
  <c r="U88" i="2"/>
  <c r="S88" i="2"/>
  <c r="J106" i="2"/>
  <c r="V90" i="2"/>
  <c r="H162" i="2"/>
  <c r="I162" i="2" s="1"/>
  <c r="W162" i="2" s="1"/>
  <c r="H161" i="2"/>
  <c r="I161" i="2" s="1"/>
  <c r="W161" i="2" s="1"/>
  <c r="G27" i="2"/>
  <c r="AQ27" i="2" s="1"/>
  <c r="AH27" i="2"/>
  <c r="AJ27" i="2" s="1"/>
  <c r="AI47" i="2" s="1"/>
  <c r="J124" i="2"/>
  <c r="H152" i="2"/>
  <c r="I152" i="2" s="1"/>
  <c r="W152" i="2" s="1"/>
  <c r="J108" i="2"/>
  <c r="AD125" i="2"/>
  <c r="H148" i="2"/>
  <c r="I148" i="2" s="1"/>
  <c r="W148" i="2" s="1"/>
  <c r="H160" i="2"/>
  <c r="I160" i="2" s="1"/>
  <c r="W160" i="2" s="1"/>
  <c r="V95" i="2"/>
  <c r="V83" i="2"/>
  <c r="H156" i="2"/>
  <c r="I156" i="2" s="1"/>
  <c r="W156" i="2" s="1"/>
  <c r="H166" i="2"/>
  <c r="I166" i="2" s="1"/>
  <c r="W166" i="2" s="1"/>
  <c r="K94" i="2"/>
  <c r="V74" i="2"/>
  <c r="H154" i="2"/>
  <c r="I154" i="2" s="1"/>
  <c r="W154" i="2" s="1"/>
  <c r="T85" i="2"/>
  <c r="R85" i="2"/>
  <c r="U85" i="2"/>
  <c r="S85" i="2"/>
  <c r="R102" i="2"/>
  <c r="U102" i="2"/>
  <c r="T102" i="2"/>
  <c r="S102" i="2"/>
  <c r="T91" i="2"/>
  <c r="U91" i="2"/>
  <c r="S91" i="2"/>
  <c r="R91" i="2"/>
  <c r="K121" i="2"/>
  <c r="H178" i="2"/>
  <c r="I178" i="2" s="1"/>
  <c r="W178" i="2" s="1"/>
  <c r="R78" i="2"/>
  <c r="T78" i="2"/>
  <c r="U78" i="2"/>
  <c r="S78" i="2"/>
  <c r="K119" i="2"/>
  <c r="R116" i="2"/>
  <c r="T116" i="2"/>
  <c r="U116" i="2"/>
  <c r="S116" i="2"/>
  <c r="H153" i="2"/>
  <c r="I153" i="2" s="1"/>
  <c r="W153" i="2" s="1"/>
  <c r="S92" i="2"/>
  <c r="U92" i="2"/>
  <c r="R92" i="2"/>
  <c r="T92" i="2"/>
  <c r="K89" i="2"/>
  <c r="H145" i="2"/>
  <c r="I145" i="2" s="1"/>
  <c r="W145" i="2" s="1"/>
  <c r="AD128" i="2"/>
  <c r="K115" i="2"/>
  <c r="H155" i="2"/>
  <c r="I155" i="2" s="1"/>
  <c r="W155" i="2" s="1"/>
  <c r="AB7" i="2"/>
  <c r="H150" i="2"/>
  <c r="I150" i="2" s="1"/>
  <c r="W150" i="2" s="1"/>
  <c r="R77" i="2"/>
  <c r="U77" i="2"/>
  <c r="S77" i="2"/>
  <c r="T77" i="2"/>
  <c r="V96" i="2"/>
  <c r="V84" i="2"/>
  <c r="S101" i="2"/>
  <c r="T101" i="2"/>
  <c r="U101" i="2"/>
  <c r="R101" i="2"/>
  <c r="K110" i="2"/>
  <c r="AD146" i="2"/>
  <c r="U99" i="2"/>
  <c r="T99" i="2"/>
  <c r="R99" i="2"/>
  <c r="S99" i="2"/>
  <c r="H151" i="2"/>
  <c r="I151" i="2" s="1"/>
  <c r="W151" i="2" s="1"/>
  <c r="H157" i="2"/>
  <c r="I157" i="2" s="1"/>
  <c r="W157" i="2" s="1"/>
  <c r="H163" i="2"/>
  <c r="I163" i="2" s="1"/>
  <c r="W163" i="2" s="1"/>
  <c r="R93" i="2"/>
  <c r="U93" i="2"/>
  <c r="S93" i="2"/>
  <c r="T93" i="2"/>
  <c r="V100" i="2"/>
  <c r="J105" i="2"/>
  <c r="J122" i="2"/>
  <c r="J111" i="2"/>
  <c r="AG109" i="2" l="1"/>
  <c r="AE129" i="2"/>
  <c r="AF129" i="2" s="1"/>
  <c r="AG129" i="2" s="1"/>
  <c r="AA124" i="2"/>
  <c r="AB124" i="2" s="1"/>
  <c r="AC124" i="2" s="1"/>
  <c r="AG119" i="2"/>
  <c r="AE139" i="2"/>
  <c r="AF139" i="2" s="1"/>
  <c r="AG139" i="2" s="1"/>
  <c r="AI185" i="2"/>
  <c r="AJ185" i="2" s="1"/>
  <c r="AK185" i="2" s="1"/>
  <c r="AE134" i="2"/>
  <c r="AF134" i="2" s="1"/>
  <c r="AG134" i="2" s="1"/>
  <c r="AI223" i="2"/>
  <c r="AJ223" i="2" s="1"/>
  <c r="AK223" i="2" s="1"/>
  <c r="AE84" i="2"/>
  <c r="K7" i="2"/>
  <c r="J27" i="2" s="1"/>
  <c r="AE130" i="2"/>
  <c r="AF130" i="2" s="1"/>
  <c r="AG130" i="2" s="1"/>
  <c r="AE141" i="2"/>
  <c r="AF141" i="2" s="1"/>
  <c r="AG141" i="2" s="1"/>
  <c r="AE142" i="2"/>
  <c r="AF142" i="2" s="1"/>
  <c r="AG142" i="2" s="1"/>
  <c r="AE133" i="2"/>
  <c r="AF133" i="2" s="1"/>
  <c r="AG133" i="2" s="1"/>
  <c r="AI237" i="2"/>
  <c r="AJ237" i="2" s="1"/>
  <c r="AK237" i="2" s="1"/>
  <c r="AE158" i="2"/>
  <c r="AF158" i="2" s="1"/>
  <c r="AG158" i="2" s="1"/>
  <c r="AD163" i="2"/>
  <c r="AD151" i="2"/>
  <c r="AD154" i="2"/>
  <c r="AD160" i="2"/>
  <c r="AD150" i="2"/>
  <c r="AD161" i="2"/>
  <c r="AD159" i="2"/>
  <c r="AD178" i="2"/>
  <c r="AD155" i="2"/>
  <c r="AD152" i="2"/>
  <c r="AD162" i="2"/>
  <c r="AD156" i="2"/>
  <c r="AD149" i="2"/>
  <c r="AD7" i="2"/>
  <c r="AF7" i="2" s="1"/>
  <c r="AE27" i="2" s="1"/>
  <c r="AD153" i="2"/>
  <c r="AD144" i="2"/>
  <c r="H27" i="2"/>
  <c r="I27" i="2" s="1"/>
  <c r="W27" i="2" s="1"/>
  <c r="AE126" i="2"/>
  <c r="AF126" i="2" s="1"/>
  <c r="AG126" i="2" s="1"/>
  <c r="AJ174" i="2"/>
  <c r="AK174" i="2" s="1"/>
  <c r="AJ84" i="2"/>
  <c r="AK84" i="2" s="1"/>
  <c r="AI192" i="2"/>
  <c r="AJ192" i="2" s="1"/>
  <c r="AK172" i="2"/>
  <c r="AA27" i="2"/>
  <c r="AB27" i="2" s="1"/>
  <c r="AC7" i="2"/>
  <c r="AI188" i="2"/>
  <c r="AJ188" i="2" s="1"/>
  <c r="AK168" i="2"/>
  <c r="AI191" i="2"/>
  <c r="AK171" i="2"/>
  <c r="AF115" i="2"/>
  <c r="AG115" i="2" s="1"/>
  <c r="AE111" i="2"/>
  <c r="AF112" i="2"/>
  <c r="AG112" i="2" s="1"/>
  <c r="AE137" i="2"/>
  <c r="AF137" i="2" s="1"/>
  <c r="AG137" i="2" s="1"/>
  <c r="AE120" i="2"/>
  <c r="AF85" i="2"/>
  <c r="AG85" i="2" s="1"/>
  <c r="AF108" i="2"/>
  <c r="AG108" i="2" s="1"/>
  <c r="AE123" i="2"/>
  <c r="AE116" i="2"/>
  <c r="AB116" i="2"/>
  <c r="AC116" i="2" s="1"/>
  <c r="AB106" i="2"/>
  <c r="AC106" i="2" s="1"/>
  <c r="AB109" i="2"/>
  <c r="AC109" i="2" s="1"/>
  <c r="AB111" i="2"/>
  <c r="AC111" i="2" s="1"/>
  <c r="AB122" i="2"/>
  <c r="AC122" i="2" s="1"/>
  <c r="AB117" i="2"/>
  <c r="AC117" i="2" s="1"/>
  <c r="AB120" i="2"/>
  <c r="AC120" i="2" s="1"/>
  <c r="AB105" i="2"/>
  <c r="AC105" i="2" s="1"/>
  <c r="AB119" i="2"/>
  <c r="AC119" i="2" s="1"/>
  <c r="AB121" i="2"/>
  <c r="AC121" i="2" s="1"/>
  <c r="AB115" i="2"/>
  <c r="AC115" i="2" s="1"/>
  <c r="AB114" i="2"/>
  <c r="AC114" i="2" s="1"/>
  <c r="AB113" i="2"/>
  <c r="AC113" i="2" s="1"/>
  <c r="AB112" i="2"/>
  <c r="AC112" i="2" s="1"/>
  <c r="AB118" i="2"/>
  <c r="AC118" i="2" s="1"/>
  <c r="AB108" i="2"/>
  <c r="AC108" i="2" s="1"/>
  <c r="AB123" i="2"/>
  <c r="AC123" i="2" s="1"/>
  <c r="AB110" i="2"/>
  <c r="AC110" i="2" s="1"/>
  <c r="AL27" i="2"/>
  <c r="V77" i="2"/>
  <c r="V85" i="2"/>
  <c r="V104" i="2"/>
  <c r="K123" i="2"/>
  <c r="H171" i="2"/>
  <c r="I171" i="2" s="1"/>
  <c r="W171" i="2" s="1"/>
  <c r="S115" i="2"/>
  <c r="T115" i="2"/>
  <c r="R115" i="2"/>
  <c r="U115" i="2"/>
  <c r="AD145" i="2"/>
  <c r="R121" i="2"/>
  <c r="T121" i="2"/>
  <c r="U121" i="2"/>
  <c r="S121" i="2"/>
  <c r="H180" i="2"/>
  <c r="I180" i="2" s="1"/>
  <c r="W180" i="2" s="1"/>
  <c r="K105" i="2"/>
  <c r="V101" i="2"/>
  <c r="H165" i="2"/>
  <c r="I165" i="2" s="1"/>
  <c r="W165" i="2" s="1"/>
  <c r="V92" i="2"/>
  <c r="V78" i="2"/>
  <c r="H174" i="2"/>
  <c r="I174" i="2" s="1"/>
  <c r="W174" i="2" s="1"/>
  <c r="H164" i="2"/>
  <c r="I164" i="2" s="1"/>
  <c r="W164" i="2" s="1"/>
  <c r="S120" i="2"/>
  <c r="T120" i="2"/>
  <c r="R120" i="2"/>
  <c r="U120" i="2"/>
  <c r="R98" i="2"/>
  <c r="T98" i="2"/>
  <c r="S98" i="2"/>
  <c r="U98" i="2"/>
  <c r="V93" i="2"/>
  <c r="H175" i="2"/>
  <c r="I175" i="2" s="1"/>
  <c r="W175" i="2" s="1"/>
  <c r="H198" i="2"/>
  <c r="I198" i="2" s="1"/>
  <c r="W198" i="2" s="1"/>
  <c r="V91" i="2"/>
  <c r="G47" i="2"/>
  <c r="AQ47" i="2" s="1"/>
  <c r="AH47" i="2"/>
  <c r="AJ47" i="2" s="1"/>
  <c r="AI67" i="2" s="1"/>
  <c r="U94" i="2"/>
  <c r="T94" i="2"/>
  <c r="S94" i="2"/>
  <c r="R94" i="2"/>
  <c r="H186" i="2"/>
  <c r="I186" i="2" s="1"/>
  <c r="W186" i="2" s="1"/>
  <c r="H168" i="2"/>
  <c r="I168" i="2" s="1"/>
  <c r="W168" i="2" s="1"/>
  <c r="K108" i="2"/>
  <c r="H181" i="2"/>
  <c r="I181" i="2" s="1"/>
  <c r="W181" i="2" s="1"/>
  <c r="H182" i="2"/>
  <c r="I182" i="2" s="1"/>
  <c r="W182" i="2" s="1"/>
  <c r="J140" i="2"/>
  <c r="J118" i="2"/>
  <c r="R136" i="2"/>
  <c r="T136" i="2"/>
  <c r="U136" i="2"/>
  <c r="S136" i="2"/>
  <c r="K122" i="2"/>
  <c r="H173" i="2"/>
  <c r="I173" i="2" s="1"/>
  <c r="W173" i="2" s="1"/>
  <c r="T119" i="2"/>
  <c r="R119" i="2"/>
  <c r="U119" i="2"/>
  <c r="S119" i="2"/>
  <c r="H176" i="2"/>
  <c r="I176" i="2" s="1"/>
  <c r="W176" i="2" s="1"/>
  <c r="K133" i="2"/>
  <c r="J153" i="2" s="1"/>
  <c r="K117" i="2"/>
  <c r="J137" i="2" s="1"/>
  <c r="K132" i="2"/>
  <c r="J152" i="2" s="1"/>
  <c r="AD157" i="2"/>
  <c r="U110" i="2"/>
  <c r="T110" i="2"/>
  <c r="S110" i="2"/>
  <c r="R110" i="2"/>
  <c r="H170" i="2"/>
  <c r="I170" i="2" s="1"/>
  <c r="W170" i="2" s="1"/>
  <c r="J135" i="2"/>
  <c r="V116" i="2"/>
  <c r="J139" i="2"/>
  <c r="J141" i="2"/>
  <c r="V102" i="2"/>
  <c r="H172" i="2"/>
  <c r="I172" i="2" s="1"/>
  <c r="W172" i="2" s="1"/>
  <c r="K106" i="2"/>
  <c r="J126" i="2" s="1"/>
  <c r="V88" i="2"/>
  <c r="H169" i="2"/>
  <c r="I169" i="2" s="1"/>
  <c r="W169" i="2" s="1"/>
  <c r="U103" i="2"/>
  <c r="R103" i="2"/>
  <c r="T103" i="2"/>
  <c r="S103" i="2"/>
  <c r="H177" i="2"/>
  <c r="I177" i="2" s="1"/>
  <c r="W177" i="2" s="1"/>
  <c r="V99" i="2"/>
  <c r="J130" i="2"/>
  <c r="R89" i="2"/>
  <c r="S89" i="2"/>
  <c r="U89" i="2"/>
  <c r="T89" i="2"/>
  <c r="K111" i="2"/>
  <c r="J131" i="2" s="1"/>
  <c r="H183" i="2"/>
  <c r="I183" i="2" s="1"/>
  <c r="W183" i="2" s="1"/>
  <c r="AK7" i="2"/>
  <c r="J109" i="2"/>
  <c r="J114" i="2"/>
  <c r="AD166" i="2"/>
  <c r="AD148" i="2"/>
  <c r="K124" i="2"/>
  <c r="J144" i="2" s="1"/>
  <c r="H179" i="2"/>
  <c r="I179" i="2" s="1"/>
  <c r="W179" i="2" s="1"/>
  <c r="U113" i="2"/>
  <c r="R113" i="2"/>
  <c r="T113" i="2"/>
  <c r="S113" i="2"/>
  <c r="V86" i="2"/>
  <c r="R97" i="2"/>
  <c r="S97" i="2"/>
  <c r="U97" i="2"/>
  <c r="T97" i="2"/>
  <c r="R112" i="2"/>
  <c r="S112" i="2"/>
  <c r="U112" i="2"/>
  <c r="T112" i="2"/>
  <c r="J156" i="2"/>
  <c r="AG7" i="2" l="1"/>
  <c r="T7" i="2"/>
  <c r="AI205" i="2"/>
  <c r="AJ205" i="2" s="1"/>
  <c r="AK205" i="2" s="1"/>
  <c r="AE161" i="2"/>
  <c r="AF161" i="2" s="1"/>
  <c r="AG161" i="2" s="1"/>
  <c r="AE149" i="2"/>
  <c r="AF149" i="2" s="1"/>
  <c r="AG149" i="2" s="1"/>
  <c r="R7" i="2"/>
  <c r="U7" i="2"/>
  <c r="S7" i="2"/>
  <c r="AE150" i="2"/>
  <c r="AF150" i="2" s="1"/>
  <c r="AG150" i="2" s="1"/>
  <c r="AF84" i="2"/>
  <c r="AG84" i="2" s="1"/>
  <c r="AE154" i="2"/>
  <c r="AF154" i="2" s="1"/>
  <c r="AG154" i="2" s="1"/>
  <c r="AE153" i="2"/>
  <c r="AF153" i="2" s="1"/>
  <c r="AE178" i="2"/>
  <c r="K27" i="2"/>
  <c r="T27" i="2" s="1"/>
  <c r="AE159" i="2"/>
  <c r="AF159" i="2" s="1"/>
  <c r="AG159" i="2" s="1"/>
  <c r="AE146" i="2"/>
  <c r="AF146" i="2" s="1"/>
  <c r="AG146" i="2" s="1"/>
  <c r="AD179" i="2"/>
  <c r="AD169" i="2"/>
  <c r="AD171" i="2"/>
  <c r="AD170" i="2"/>
  <c r="AD198" i="2"/>
  <c r="AD176" i="2"/>
  <c r="AD183" i="2"/>
  <c r="AD175" i="2"/>
  <c r="AD173" i="2"/>
  <c r="AD182" i="2"/>
  <c r="AD27" i="2"/>
  <c r="AF27" i="2" s="1"/>
  <c r="AD172" i="2"/>
  <c r="AD181" i="2"/>
  <c r="AD164" i="2"/>
  <c r="AD180" i="2"/>
  <c r="H47" i="2"/>
  <c r="I47" i="2" s="1"/>
  <c r="W47" i="2" s="1"/>
  <c r="AD174" i="2"/>
  <c r="AE105" i="2"/>
  <c r="AF105" i="2" s="1"/>
  <c r="AG105" i="2" s="1"/>
  <c r="AI208" i="2"/>
  <c r="AJ208" i="2" s="1"/>
  <c r="AK188" i="2"/>
  <c r="AI104" i="2"/>
  <c r="AJ104" i="2" s="1"/>
  <c r="AJ191" i="2"/>
  <c r="AK191" i="2" s="1"/>
  <c r="AI212" i="2"/>
  <c r="AJ212" i="2" s="1"/>
  <c r="AK192" i="2"/>
  <c r="AI194" i="2"/>
  <c r="AJ194" i="2" s="1"/>
  <c r="AI243" i="2"/>
  <c r="AJ243" i="2" s="1"/>
  <c r="AK243" i="2" s="1"/>
  <c r="AF123" i="2"/>
  <c r="AG123" i="2" s="1"/>
  <c r="AE157" i="2"/>
  <c r="AF157" i="2" s="1"/>
  <c r="AG157" i="2" s="1"/>
  <c r="AF116" i="2"/>
  <c r="AG116" i="2" s="1"/>
  <c r="AF111" i="2"/>
  <c r="AG111" i="2" s="1"/>
  <c r="AE128" i="2"/>
  <c r="AE162" i="2"/>
  <c r="AE135" i="2"/>
  <c r="AF120" i="2"/>
  <c r="AG120" i="2" s="1"/>
  <c r="AE132" i="2"/>
  <c r="AA143" i="2"/>
  <c r="AA133" i="2"/>
  <c r="AA140" i="2"/>
  <c r="AA126" i="2"/>
  <c r="AA138" i="2"/>
  <c r="AA135" i="2"/>
  <c r="AA139" i="2"/>
  <c r="AA137" i="2"/>
  <c r="AA131" i="2"/>
  <c r="AA47" i="2"/>
  <c r="AB47" i="2" s="1"/>
  <c r="AC47" i="2" s="1"/>
  <c r="AC27" i="2"/>
  <c r="AA130" i="2"/>
  <c r="AA128" i="2"/>
  <c r="AA132" i="2"/>
  <c r="AA134" i="2"/>
  <c r="AA141" i="2"/>
  <c r="AA125" i="2"/>
  <c r="AA144" i="2"/>
  <c r="AA142" i="2"/>
  <c r="AA129" i="2"/>
  <c r="AA136" i="2"/>
  <c r="AL47" i="2"/>
  <c r="V120" i="2"/>
  <c r="V89" i="2"/>
  <c r="K152" i="2"/>
  <c r="K137" i="2"/>
  <c r="K131" i="2"/>
  <c r="H192" i="2"/>
  <c r="I192" i="2" s="1"/>
  <c r="W192" i="2" s="1"/>
  <c r="H201" i="2"/>
  <c r="I201" i="2" s="1"/>
  <c r="W201" i="2" s="1"/>
  <c r="AD168" i="2"/>
  <c r="H195" i="2"/>
  <c r="I195" i="2" s="1"/>
  <c r="W195" i="2" s="1"/>
  <c r="H203" i="2"/>
  <c r="I203" i="2" s="1"/>
  <c r="W203" i="2" s="1"/>
  <c r="K130" i="2"/>
  <c r="H189" i="2"/>
  <c r="I189" i="2" s="1"/>
  <c r="W189" i="2" s="1"/>
  <c r="H190" i="2"/>
  <c r="I190" i="2" s="1"/>
  <c r="W190" i="2" s="1"/>
  <c r="U122" i="2"/>
  <c r="R122" i="2"/>
  <c r="T122" i="2"/>
  <c r="S122" i="2"/>
  <c r="R108" i="2"/>
  <c r="T108" i="2"/>
  <c r="S108" i="2"/>
  <c r="U108" i="2"/>
  <c r="H226" i="2"/>
  <c r="I226" i="2" s="1"/>
  <c r="W226" i="2" s="1"/>
  <c r="H206" i="2"/>
  <c r="I206" i="2" s="1"/>
  <c r="W206" i="2" s="1"/>
  <c r="T105" i="2"/>
  <c r="U105" i="2"/>
  <c r="S105" i="2"/>
  <c r="R105" i="2"/>
  <c r="H200" i="2"/>
  <c r="I200" i="2" s="1"/>
  <c r="W200" i="2" s="1"/>
  <c r="K156" i="2"/>
  <c r="J176" i="2" s="1"/>
  <c r="V112" i="2"/>
  <c r="H199" i="2"/>
  <c r="I199" i="2" s="1"/>
  <c r="W199" i="2" s="1"/>
  <c r="S124" i="2"/>
  <c r="T124" i="2"/>
  <c r="U124" i="2"/>
  <c r="R124" i="2"/>
  <c r="K109" i="2"/>
  <c r="T106" i="2"/>
  <c r="U106" i="2"/>
  <c r="R106" i="2"/>
  <c r="S106" i="2"/>
  <c r="U133" i="2"/>
  <c r="R133" i="2"/>
  <c r="S133" i="2"/>
  <c r="T133" i="2"/>
  <c r="H196" i="2"/>
  <c r="I196" i="2" s="1"/>
  <c r="W196" i="2" s="1"/>
  <c r="V119" i="2"/>
  <c r="J142" i="2"/>
  <c r="V136" i="2"/>
  <c r="J128" i="2"/>
  <c r="AD186" i="2"/>
  <c r="H238" i="2"/>
  <c r="I238" i="2" s="1"/>
  <c r="W238" i="2" s="1"/>
  <c r="H218" i="2"/>
  <c r="I218" i="2" s="1"/>
  <c r="W218" i="2" s="1"/>
  <c r="V98" i="2"/>
  <c r="AK27" i="2"/>
  <c r="H194" i="2"/>
  <c r="I194" i="2" s="1"/>
  <c r="W194" i="2" s="1"/>
  <c r="AD165" i="2"/>
  <c r="J125" i="2"/>
  <c r="V121" i="2"/>
  <c r="V115" i="2"/>
  <c r="T123" i="2"/>
  <c r="U123" i="2"/>
  <c r="S123" i="2"/>
  <c r="R123" i="2"/>
  <c r="K114" i="2"/>
  <c r="J134" i="2" s="1"/>
  <c r="AD177" i="2"/>
  <c r="K139" i="2"/>
  <c r="J159" i="2" s="1"/>
  <c r="K135" i="2"/>
  <c r="U117" i="2"/>
  <c r="T117" i="2"/>
  <c r="S117" i="2"/>
  <c r="R117" i="2"/>
  <c r="K140" i="2"/>
  <c r="J160" i="2" s="1"/>
  <c r="G67" i="2"/>
  <c r="AQ67" i="2" s="1"/>
  <c r="AH67" i="2"/>
  <c r="AJ67" i="2" s="1"/>
  <c r="AI87" i="2" s="1"/>
  <c r="R132" i="2"/>
  <c r="U132" i="2"/>
  <c r="S132" i="2"/>
  <c r="T132" i="2"/>
  <c r="H193" i="2"/>
  <c r="I193" i="2" s="1"/>
  <c r="W193" i="2" s="1"/>
  <c r="H202" i="2"/>
  <c r="I202" i="2" s="1"/>
  <c r="W202" i="2" s="1"/>
  <c r="V97" i="2"/>
  <c r="V113" i="2"/>
  <c r="K144" i="2"/>
  <c r="S111" i="2"/>
  <c r="U111" i="2"/>
  <c r="R111" i="2"/>
  <c r="T111" i="2"/>
  <c r="H197" i="2"/>
  <c r="I197" i="2" s="1"/>
  <c r="W197" i="2" s="1"/>
  <c r="V103" i="2"/>
  <c r="K126" i="2"/>
  <c r="K141" i="2"/>
  <c r="V110" i="2"/>
  <c r="K153" i="2"/>
  <c r="K118" i="2"/>
  <c r="H188" i="2"/>
  <c r="I188" i="2" s="1"/>
  <c r="W188" i="2" s="1"/>
  <c r="V94" i="2"/>
  <c r="H184" i="2"/>
  <c r="I184" i="2" s="1"/>
  <c r="W184" i="2" s="1"/>
  <c r="H185" i="2"/>
  <c r="I185" i="2" s="1"/>
  <c r="W185" i="2" s="1"/>
  <c r="H191" i="2"/>
  <c r="I191" i="2" s="1"/>
  <c r="W191" i="2" s="1"/>
  <c r="J143" i="2"/>
  <c r="J47" i="2" l="1"/>
  <c r="K47" i="2" s="1"/>
  <c r="R47" i="2" s="1"/>
  <c r="U27" i="2"/>
  <c r="AI225" i="2"/>
  <c r="AJ225" i="2" s="1"/>
  <c r="AK225" i="2" s="1"/>
  <c r="V7" i="2"/>
  <c r="AE174" i="2"/>
  <c r="AF174" i="2" s="1"/>
  <c r="AG174" i="2" s="1"/>
  <c r="AE169" i="2"/>
  <c r="AF169" i="2" s="1"/>
  <c r="AG169" i="2" s="1"/>
  <c r="AE181" i="2"/>
  <c r="AF181" i="2" s="1"/>
  <c r="AG181" i="2" s="1"/>
  <c r="AE166" i="2"/>
  <c r="AF166" i="2" s="1"/>
  <c r="AG166" i="2" s="1"/>
  <c r="AE170" i="2"/>
  <c r="AF170" i="2" s="1"/>
  <c r="AG170" i="2" s="1"/>
  <c r="AE104" i="2"/>
  <c r="AE179" i="2"/>
  <c r="AF179" i="2" s="1"/>
  <c r="AG179" i="2" s="1"/>
  <c r="S27" i="2"/>
  <c r="R27" i="2"/>
  <c r="AG153" i="2"/>
  <c r="AE173" i="2"/>
  <c r="AF173" i="2" s="1"/>
  <c r="AG173" i="2" s="1"/>
  <c r="AF178" i="2"/>
  <c r="AG178" i="2" s="1"/>
  <c r="AG27" i="2"/>
  <c r="AE47" i="2"/>
  <c r="AD191" i="2"/>
  <c r="AD193" i="2"/>
  <c r="AD203" i="2"/>
  <c r="AD192" i="2"/>
  <c r="AD194" i="2"/>
  <c r="AD199" i="2"/>
  <c r="AD196" i="2"/>
  <c r="AD218" i="2"/>
  <c r="AD184" i="2"/>
  <c r="AD238" i="2"/>
  <c r="AD190" i="2"/>
  <c r="AD195" i="2"/>
  <c r="AD200" i="2"/>
  <c r="AD202" i="2"/>
  <c r="AD189" i="2"/>
  <c r="AD47" i="2"/>
  <c r="AD201" i="2"/>
  <c r="H67" i="2"/>
  <c r="I67" i="2" s="1"/>
  <c r="W67" i="2" s="1"/>
  <c r="AI214" i="2"/>
  <c r="AJ214" i="2" s="1"/>
  <c r="AK194" i="2"/>
  <c r="AI124" i="2"/>
  <c r="AJ124" i="2" s="1"/>
  <c r="AK104" i="2"/>
  <c r="AI232" i="2"/>
  <c r="AJ232" i="2" s="1"/>
  <c r="AK232" i="2" s="1"/>
  <c r="AK212" i="2"/>
  <c r="AI228" i="2"/>
  <c r="AJ228" i="2" s="1"/>
  <c r="AK228" i="2" s="1"/>
  <c r="AK208" i="2"/>
  <c r="AI211" i="2"/>
  <c r="AF135" i="2"/>
  <c r="AG135" i="2" s="1"/>
  <c r="AE140" i="2"/>
  <c r="AF162" i="2"/>
  <c r="AG162" i="2" s="1"/>
  <c r="AE131" i="2"/>
  <c r="AE136" i="2"/>
  <c r="AF128" i="2"/>
  <c r="AG128" i="2" s="1"/>
  <c r="AE177" i="2"/>
  <c r="AF177" i="2" s="1"/>
  <c r="AG177" i="2" s="1"/>
  <c r="AF132" i="2"/>
  <c r="AG132" i="2" s="1"/>
  <c r="AE125" i="2"/>
  <c r="AE143" i="2"/>
  <c r="AB141" i="2"/>
  <c r="AC141" i="2" s="1"/>
  <c r="AB126" i="2"/>
  <c r="AC126" i="2" s="1"/>
  <c r="AB142" i="2"/>
  <c r="AC142" i="2" s="1"/>
  <c r="AB134" i="2"/>
  <c r="AC134" i="2" s="1"/>
  <c r="AB139" i="2"/>
  <c r="AC139" i="2" s="1"/>
  <c r="AB144" i="2"/>
  <c r="AC144" i="2" s="1"/>
  <c r="AB132" i="2"/>
  <c r="AC132" i="2" s="1"/>
  <c r="AA67" i="2"/>
  <c r="AB67" i="2" s="1"/>
  <c r="AC67" i="2" s="1"/>
  <c r="AB135" i="2"/>
  <c r="AC135" i="2" s="1"/>
  <c r="AB133" i="2"/>
  <c r="AC133" i="2" s="1"/>
  <c r="AB129" i="2"/>
  <c r="AC129" i="2" s="1"/>
  <c r="AB130" i="2"/>
  <c r="AC130" i="2" s="1"/>
  <c r="AB137" i="2"/>
  <c r="AC137" i="2" s="1"/>
  <c r="AB140" i="2"/>
  <c r="AC140" i="2" s="1"/>
  <c r="AB136" i="2"/>
  <c r="AC136" i="2" s="1"/>
  <c r="AB125" i="2"/>
  <c r="AC125" i="2" s="1"/>
  <c r="AB128" i="2"/>
  <c r="AC128" i="2" s="1"/>
  <c r="AB131" i="2"/>
  <c r="AC131" i="2" s="1"/>
  <c r="AB138" i="2"/>
  <c r="AC138" i="2" s="1"/>
  <c r="AB143" i="2"/>
  <c r="AC143" i="2" s="1"/>
  <c r="AL67" i="2"/>
  <c r="V132" i="2"/>
  <c r="V105" i="2"/>
  <c r="V122" i="2"/>
  <c r="V111" i="2"/>
  <c r="K176" i="2"/>
  <c r="AD185" i="2"/>
  <c r="K159" i="2"/>
  <c r="AD206" i="2"/>
  <c r="H215" i="2"/>
  <c r="I215" i="2" s="1"/>
  <c r="W215" i="2" s="1"/>
  <c r="H235" i="2"/>
  <c r="I235" i="2" s="1"/>
  <c r="W235" i="2" s="1"/>
  <c r="H212" i="2"/>
  <c r="I212" i="2" s="1"/>
  <c r="W212" i="2" s="1"/>
  <c r="H232" i="2"/>
  <c r="I232" i="2" s="1"/>
  <c r="W232" i="2" s="1"/>
  <c r="AH87" i="2"/>
  <c r="AJ87" i="2" s="1"/>
  <c r="AI107" i="2" s="1"/>
  <c r="G87" i="2"/>
  <c r="AQ87" i="2" s="1"/>
  <c r="V117" i="2"/>
  <c r="V133" i="2"/>
  <c r="R109" i="2"/>
  <c r="U109" i="2"/>
  <c r="S109" i="2"/>
  <c r="T109" i="2"/>
  <c r="V124" i="2"/>
  <c r="H219" i="2"/>
  <c r="I219" i="2" s="1"/>
  <c r="W219" i="2" s="1"/>
  <c r="H239" i="2"/>
  <c r="I239" i="2" s="1"/>
  <c r="W239" i="2" s="1"/>
  <c r="AD226" i="2"/>
  <c r="V108" i="2"/>
  <c r="T130" i="2"/>
  <c r="R130" i="2"/>
  <c r="S130" i="2"/>
  <c r="U130" i="2"/>
  <c r="R141" i="2"/>
  <c r="T141" i="2"/>
  <c r="S141" i="2"/>
  <c r="U141" i="2"/>
  <c r="K160" i="2"/>
  <c r="J180" i="2" s="1"/>
  <c r="K134" i="2"/>
  <c r="J154" i="2" s="1"/>
  <c r="U156" i="2"/>
  <c r="S156" i="2"/>
  <c r="R156" i="2"/>
  <c r="T156" i="2"/>
  <c r="H217" i="2"/>
  <c r="I217" i="2" s="1"/>
  <c r="W217" i="2" s="1"/>
  <c r="H237" i="2"/>
  <c r="I237" i="2" s="1"/>
  <c r="W237" i="2" s="1"/>
  <c r="S144" i="2"/>
  <c r="T144" i="2"/>
  <c r="U144" i="2"/>
  <c r="R144" i="2"/>
  <c r="S135" i="2"/>
  <c r="T135" i="2"/>
  <c r="R135" i="2"/>
  <c r="U135" i="2"/>
  <c r="K143" i="2"/>
  <c r="J163" i="2" s="1"/>
  <c r="H208" i="2"/>
  <c r="I208" i="2" s="1"/>
  <c r="W208" i="2" s="1"/>
  <c r="H228" i="2"/>
  <c r="I228" i="2" s="1"/>
  <c r="W228" i="2" s="1"/>
  <c r="U118" i="2"/>
  <c r="T118" i="2"/>
  <c r="R118" i="2"/>
  <c r="S118" i="2"/>
  <c r="T153" i="2"/>
  <c r="S153" i="2"/>
  <c r="R153" i="2"/>
  <c r="U153" i="2"/>
  <c r="S126" i="2"/>
  <c r="T126" i="2"/>
  <c r="U126" i="2"/>
  <c r="R126" i="2"/>
  <c r="AD197" i="2"/>
  <c r="J164" i="2"/>
  <c r="H222" i="2"/>
  <c r="I222" i="2" s="1"/>
  <c r="W222" i="2" s="1"/>
  <c r="H242" i="2"/>
  <c r="I242" i="2" s="1"/>
  <c r="W242" i="2" s="1"/>
  <c r="J155" i="2"/>
  <c r="H236" i="2"/>
  <c r="I236" i="2" s="1"/>
  <c r="W236" i="2" s="1"/>
  <c r="H216" i="2"/>
  <c r="I216" i="2" s="1"/>
  <c r="W216" i="2" s="1"/>
  <c r="V106" i="2"/>
  <c r="J129" i="2"/>
  <c r="H220" i="2"/>
  <c r="I220" i="2" s="1"/>
  <c r="W220" i="2" s="1"/>
  <c r="H240" i="2"/>
  <c r="I240" i="2" s="1"/>
  <c r="W240" i="2" s="1"/>
  <c r="J150" i="2"/>
  <c r="H221" i="2"/>
  <c r="I221" i="2" s="1"/>
  <c r="W221" i="2" s="1"/>
  <c r="H241" i="2"/>
  <c r="I241" i="2" s="1"/>
  <c r="W241" i="2" s="1"/>
  <c r="S131" i="2"/>
  <c r="R131" i="2"/>
  <c r="U131" i="2"/>
  <c r="T131" i="2"/>
  <c r="U137" i="2"/>
  <c r="T137" i="2"/>
  <c r="S137" i="2"/>
  <c r="R137" i="2"/>
  <c r="U152" i="2"/>
  <c r="T152" i="2"/>
  <c r="R152" i="2"/>
  <c r="S152" i="2"/>
  <c r="J161" i="2"/>
  <c r="V123" i="2"/>
  <c r="H211" i="2"/>
  <c r="I211" i="2" s="1"/>
  <c r="W211" i="2" s="1"/>
  <c r="H231" i="2"/>
  <c r="I231" i="2" s="1"/>
  <c r="W231" i="2" s="1"/>
  <c r="H205" i="2"/>
  <c r="I205" i="2" s="1"/>
  <c r="W205" i="2" s="1"/>
  <c r="H225" i="2"/>
  <c r="I225" i="2" s="1"/>
  <c r="W225" i="2" s="1"/>
  <c r="H224" i="2"/>
  <c r="I224" i="2" s="1"/>
  <c r="W224" i="2" s="1"/>
  <c r="H204" i="2"/>
  <c r="I204" i="2" s="1"/>
  <c r="W204" i="2" s="1"/>
  <c r="AD188" i="2"/>
  <c r="J138" i="2"/>
  <c r="J173" i="2"/>
  <c r="J146" i="2"/>
  <c r="H213" i="2"/>
  <c r="I213" i="2" s="1"/>
  <c r="W213" i="2" s="1"/>
  <c r="H233" i="2"/>
  <c r="I233" i="2" s="1"/>
  <c r="W233" i="2" s="1"/>
  <c r="S140" i="2"/>
  <c r="U140" i="2"/>
  <c r="T140" i="2"/>
  <c r="R140" i="2"/>
  <c r="T139" i="2"/>
  <c r="R139" i="2"/>
  <c r="U139" i="2"/>
  <c r="S139" i="2"/>
  <c r="T114" i="2"/>
  <c r="U114" i="2"/>
  <c r="R114" i="2"/>
  <c r="S114" i="2"/>
  <c r="K125" i="2"/>
  <c r="H214" i="2"/>
  <c r="I214" i="2" s="1"/>
  <c r="W214" i="2" s="1"/>
  <c r="H234" i="2"/>
  <c r="I234" i="2" s="1"/>
  <c r="W234" i="2" s="1"/>
  <c r="AK47" i="2"/>
  <c r="K128" i="2"/>
  <c r="K142" i="2"/>
  <c r="H230" i="2"/>
  <c r="I230" i="2" s="1"/>
  <c r="W230" i="2" s="1"/>
  <c r="H210" i="2"/>
  <c r="I210" i="2" s="1"/>
  <c r="W210" i="2" s="1"/>
  <c r="H209" i="2"/>
  <c r="I209" i="2" s="1"/>
  <c r="W209" i="2" s="1"/>
  <c r="H229" i="2"/>
  <c r="I229" i="2" s="1"/>
  <c r="W229" i="2" s="1"/>
  <c r="H223" i="2"/>
  <c r="I223" i="2" s="1"/>
  <c r="W223" i="2" s="1"/>
  <c r="H243" i="2"/>
  <c r="I243" i="2" s="1"/>
  <c r="W243" i="2" s="1"/>
  <c r="J151" i="2"/>
  <c r="J157" i="2"/>
  <c r="J172" i="2"/>
  <c r="AE194" i="2" l="1"/>
  <c r="AF194" i="2" s="1"/>
  <c r="AG194" i="2" s="1"/>
  <c r="S47" i="2"/>
  <c r="U47" i="2"/>
  <c r="J67" i="2"/>
  <c r="K67" i="2" s="1"/>
  <c r="J87" i="2" s="1"/>
  <c r="T47" i="2"/>
  <c r="AE190" i="2"/>
  <c r="AF190" i="2" s="1"/>
  <c r="AG190" i="2" s="1"/>
  <c r="V27" i="2"/>
  <c r="AE193" i="2"/>
  <c r="AF193" i="2" s="1"/>
  <c r="AG193" i="2" s="1"/>
  <c r="AE189" i="2"/>
  <c r="AF189" i="2" s="1"/>
  <c r="AG189" i="2" s="1"/>
  <c r="AF104" i="2"/>
  <c r="AG104" i="2" s="1"/>
  <c r="AF47" i="2"/>
  <c r="AG47" i="2" s="1"/>
  <c r="AE201" i="2"/>
  <c r="AF201" i="2" s="1"/>
  <c r="AG201" i="2" s="1"/>
  <c r="AE198" i="2"/>
  <c r="AD240" i="2"/>
  <c r="AD235" i="2"/>
  <c r="AD210" i="2"/>
  <c r="AD224" i="2"/>
  <c r="AD220" i="2"/>
  <c r="AD222" i="2"/>
  <c r="AD239" i="2"/>
  <c r="AD215" i="2"/>
  <c r="AD219" i="2"/>
  <c r="AD234" i="2"/>
  <c r="AD213" i="2"/>
  <c r="AD233" i="2"/>
  <c r="AD214" i="2"/>
  <c r="AD243" i="2"/>
  <c r="AD211" i="2"/>
  <c r="AD221" i="2"/>
  <c r="AD236" i="2"/>
  <c r="AD67" i="2"/>
  <c r="AD241" i="2"/>
  <c r="AD223" i="2"/>
  <c r="AD232" i="2"/>
  <c r="H87" i="2"/>
  <c r="I87" i="2" s="1"/>
  <c r="W87" i="2" s="1"/>
  <c r="AD231" i="2"/>
  <c r="AD216" i="2"/>
  <c r="AD229" i="2"/>
  <c r="AD212" i="2"/>
  <c r="AD230" i="2"/>
  <c r="AD209" i="2"/>
  <c r="AD204" i="2"/>
  <c r="AD242" i="2"/>
  <c r="AE152" i="2"/>
  <c r="AF152" i="2" s="1"/>
  <c r="AG152" i="2" s="1"/>
  <c r="AA155" i="2"/>
  <c r="AB155" i="2" s="1"/>
  <c r="AC155" i="2" s="1"/>
  <c r="AA158" i="2"/>
  <c r="AB158" i="2" s="1"/>
  <c r="AC158" i="2" s="1"/>
  <c r="AA157" i="2"/>
  <c r="AB157" i="2" s="1"/>
  <c r="AC157" i="2" s="1"/>
  <c r="AA148" i="2"/>
  <c r="AB148" i="2" s="1"/>
  <c r="AC148" i="2" s="1"/>
  <c r="AA149" i="2"/>
  <c r="AB149" i="2" s="1"/>
  <c r="AC149" i="2" s="1"/>
  <c r="AE199" i="2"/>
  <c r="AF199" i="2" s="1"/>
  <c r="AG199" i="2" s="1"/>
  <c r="AI144" i="2"/>
  <c r="AJ144" i="2" s="1"/>
  <c r="AK124" i="2"/>
  <c r="AA156" i="2"/>
  <c r="AB156" i="2" s="1"/>
  <c r="AC156" i="2" s="1"/>
  <c r="AJ211" i="2"/>
  <c r="AK211" i="2" s="1"/>
  <c r="AI234" i="2"/>
  <c r="AJ234" i="2" s="1"/>
  <c r="AK234" i="2" s="1"/>
  <c r="AK214" i="2"/>
  <c r="AE186" i="2"/>
  <c r="AE182" i="2"/>
  <c r="AE155" i="2"/>
  <c r="AF131" i="2"/>
  <c r="AG131" i="2" s="1"/>
  <c r="AF143" i="2"/>
  <c r="AG143" i="2" s="1"/>
  <c r="AE148" i="2"/>
  <c r="AF125" i="2"/>
  <c r="AG125" i="2" s="1"/>
  <c r="AE197" i="2"/>
  <c r="AF197" i="2" s="1"/>
  <c r="AG197" i="2" s="1"/>
  <c r="AF136" i="2"/>
  <c r="AG136" i="2" s="1"/>
  <c r="AF140" i="2"/>
  <c r="AG140" i="2" s="1"/>
  <c r="AA87" i="2"/>
  <c r="AB87" i="2" s="1"/>
  <c r="AC87" i="2" s="1"/>
  <c r="AA154" i="2"/>
  <c r="AA145" i="2"/>
  <c r="AA153" i="2"/>
  <c r="AA164" i="2"/>
  <c r="AA146" i="2"/>
  <c r="AA163" i="2"/>
  <c r="AA151" i="2"/>
  <c r="AA160" i="2"/>
  <c r="AA150" i="2"/>
  <c r="AA152" i="2"/>
  <c r="AA159" i="2"/>
  <c r="AA162" i="2"/>
  <c r="AA161" i="2"/>
  <c r="AL87" i="2"/>
  <c r="V144" i="2"/>
  <c r="V140" i="2"/>
  <c r="V126" i="2"/>
  <c r="K163" i="2"/>
  <c r="K146" i="2"/>
  <c r="K180" i="2"/>
  <c r="J200" i="2" s="1"/>
  <c r="K173" i="2"/>
  <c r="V137" i="2"/>
  <c r="V118" i="2"/>
  <c r="AD217" i="2"/>
  <c r="S159" i="2"/>
  <c r="U159" i="2"/>
  <c r="T159" i="2"/>
  <c r="R159" i="2"/>
  <c r="K172" i="2"/>
  <c r="J192" i="2" s="1"/>
  <c r="S125" i="2"/>
  <c r="T125" i="2"/>
  <c r="U125" i="2"/>
  <c r="R125" i="2"/>
  <c r="V139" i="2"/>
  <c r="K138" i="2"/>
  <c r="V152" i="2"/>
  <c r="AK67" i="2"/>
  <c r="T134" i="2"/>
  <c r="U134" i="2"/>
  <c r="R134" i="2"/>
  <c r="S134" i="2"/>
  <c r="V109" i="2"/>
  <c r="J179" i="2"/>
  <c r="U176" i="2"/>
  <c r="T176" i="2"/>
  <c r="R176" i="2"/>
  <c r="S176" i="2"/>
  <c r="K151" i="2"/>
  <c r="U142" i="2"/>
  <c r="R142" i="2"/>
  <c r="T142" i="2"/>
  <c r="S142" i="2"/>
  <c r="AD205" i="2"/>
  <c r="K161" i="2"/>
  <c r="AD228" i="2"/>
  <c r="AD237" i="2"/>
  <c r="J162" i="2"/>
  <c r="V114" i="2"/>
  <c r="K129" i="2"/>
  <c r="J149" i="2" s="1"/>
  <c r="K164" i="2"/>
  <c r="J184" i="2" s="1"/>
  <c r="V153" i="2"/>
  <c r="AD208" i="2"/>
  <c r="V156" i="2"/>
  <c r="K154" i="2"/>
  <c r="J174" i="2" s="1"/>
  <c r="AH107" i="2"/>
  <c r="AJ107" i="2" s="1"/>
  <c r="AI127" i="2" s="1"/>
  <c r="G107" i="2"/>
  <c r="AQ107" i="2" s="1"/>
  <c r="U128" i="2"/>
  <c r="T128" i="2"/>
  <c r="R128" i="2"/>
  <c r="S128" i="2"/>
  <c r="K157" i="2"/>
  <c r="J148" i="2"/>
  <c r="J145" i="2"/>
  <c r="AD225" i="2"/>
  <c r="V131" i="2"/>
  <c r="K150" i="2"/>
  <c r="J170" i="2" s="1"/>
  <c r="K155" i="2"/>
  <c r="J175" i="2" s="1"/>
  <c r="T143" i="2"/>
  <c r="U143" i="2"/>
  <c r="S143" i="2"/>
  <c r="R143" i="2"/>
  <c r="V135" i="2"/>
  <c r="R160" i="2"/>
  <c r="U160" i="2"/>
  <c r="T160" i="2"/>
  <c r="S160" i="2"/>
  <c r="V141" i="2"/>
  <c r="V130" i="2"/>
  <c r="J196" i="2"/>
  <c r="V47" i="2" l="1"/>
  <c r="AE214" i="2"/>
  <c r="AF214" i="2" s="1"/>
  <c r="AG214" i="2" s="1"/>
  <c r="AE213" i="2"/>
  <c r="AF213" i="2" s="1"/>
  <c r="AG213" i="2" s="1"/>
  <c r="AE124" i="2"/>
  <c r="AE67" i="2"/>
  <c r="AF67" i="2" s="1"/>
  <c r="AG67" i="2" s="1"/>
  <c r="K87" i="2"/>
  <c r="S87" i="2" s="1"/>
  <c r="AF198" i="2"/>
  <c r="AG198" i="2" s="1"/>
  <c r="AD87" i="2"/>
  <c r="AE210" i="2"/>
  <c r="AF210" i="2" s="1"/>
  <c r="AG210" i="2" s="1"/>
  <c r="H107" i="2"/>
  <c r="I107" i="2" s="1"/>
  <c r="W107" i="2" s="1"/>
  <c r="AE163" i="2"/>
  <c r="AF163" i="2" s="1"/>
  <c r="AG163" i="2" s="1"/>
  <c r="AI164" i="2"/>
  <c r="AJ164" i="2" s="1"/>
  <c r="AK144" i="2"/>
  <c r="AE221" i="2"/>
  <c r="AF221" i="2" s="1"/>
  <c r="AG221" i="2" s="1"/>
  <c r="AI231" i="2"/>
  <c r="AJ231" i="2" s="1"/>
  <c r="AK231" i="2" s="1"/>
  <c r="AE160" i="2"/>
  <c r="AE217" i="2"/>
  <c r="AF217" i="2" s="1"/>
  <c r="AG217" i="2" s="1"/>
  <c r="AF182" i="2"/>
  <c r="AG182" i="2" s="1"/>
  <c r="AF148" i="2"/>
  <c r="AG148" i="2" s="1"/>
  <c r="AE172" i="2"/>
  <c r="AF155" i="2"/>
  <c r="AG155" i="2" s="1"/>
  <c r="AE156" i="2"/>
  <c r="AE145" i="2"/>
  <c r="AE151" i="2"/>
  <c r="AE209" i="2"/>
  <c r="AF186" i="2"/>
  <c r="AG186" i="2" s="1"/>
  <c r="AE219" i="2"/>
  <c r="AB153" i="2"/>
  <c r="AC153" i="2" s="1"/>
  <c r="AB152" i="2"/>
  <c r="AC152" i="2" s="1"/>
  <c r="AA175" i="2"/>
  <c r="AB145" i="2"/>
  <c r="AC145" i="2" s="1"/>
  <c r="AB161" i="2"/>
  <c r="AC161" i="2" s="1"/>
  <c r="AB150" i="2"/>
  <c r="AC150" i="2" s="1"/>
  <c r="AB146" i="2"/>
  <c r="AC146" i="2" s="1"/>
  <c r="AB154" i="2"/>
  <c r="AC154" i="2" s="1"/>
  <c r="AB159" i="2"/>
  <c r="AC159" i="2" s="1"/>
  <c r="AB151" i="2"/>
  <c r="AC151" i="2" s="1"/>
  <c r="AB163" i="2"/>
  <c r="AC163" i="2" s="1"/>
  <c r="AA177" i="2"/>
  <c r="AA176" i="2"/>
  <c r="AB162" i="2"/>
  <c r="AC162" i="2" s="1"/>
  <c r="AB160" i="2"/>
  <c r="AC160" i="2" s="1"/>
  <c r="AB164" i="2"/>
  <c r="AC164" i="2" s="1"/>
  <c r="AA169" i="2"/>
  <c r="AA168" i="2"/>
  <c r="AA107" i="2"/>
  <c r="AB107" i="2" s="1"/>
  <c r="AC107" i="2" s="1"/>
  <c r="AA178" i="2"/>
  <c r="AL107" i="2"/>
  <c r="V143" i="2"/>
  <c r="K184" i="2"/>
  <c r="K175" i="2"/>
  <c r="J195" i="2" s="1"/>
  <c r="K145" i="2"/>
  <c r="T157" i="2"/>
  <c r="U157" i="2"/>
  <c r="S157" i="2"/>
  <c r="R157" i="2"/>
  <c r="K149" i="2"/>
  <c r="K179" i="2"/>
  <c r="J199" i="2" s="1"/>
  <c r="K192" i="2"/>
  <c r="J212" i="2" s="1"/>
  <c r="AK87" i="2"/>
  <c r="V160" i="2"/>
  <c r="K148" i="2"/>
  <c r="V159" i="2"/>
  <c r="T173" i="2"/>
  <c r="U173" i="2"/>
  <c r="R173" i="2"/>
  <c r="S173" i="2"/>
  <c r="K196" i="2"/>
  <c r="J216" i="2" s="1"/>
  <c r="U67" i="2"/>
  <c r="T67" i="2"/>
  <c r="S67" i="2"/>
  <c r="R67" i="2"/>
  <c r="U161" i="2"/>
  <c r="T161" i="2"/>
  <c r="R161" i="2"/>
  <c r="S161" i="2"/>
  <c r="V142" i="2"/>
  <c r="R151" i="2"/>
  <c r="U151" i="2"/>
  <c r="T151" i="2"/>
  <c r="S151" i="2"/>
  <c r="U138" i="2"/>
  <c r="T138" i="2"/>
  <c r="R138" i="2"/>
  <c r="S138" i="2"/>
  <c r="V125" i="2"/>
  <c r="J193" i="2"/>
  <c r="R146" i="2"/>
  <c r="S146" i="2"/>
  <c r="T146" i="2"/>
  <c r="U146" i="2"/>
  <c r="S163" i="2"/>
  <c r="R163" i="2"/>
  <c r="U163" i="2"/>
  <c r="T163" i="2"/>
  <c r="K170" i="2"/>
  <c r="J190" i="2" s="1"/>
  <c r="K174" i="2"/>
  <c r="J194" i="2" s="1"/>
  <c r="K162" i="2"/>
  <c r="J182" i="2" s="1"/>
  <c r="K200" i="2"/>
  <c r="J220" i="2" s="1"/>
  <c r="J177" i="2"/>
  <c r="R164" i="2"/>
  <c r="S164" i="2"/>
  <c r="U164" i="2"/>
  <c r="T164" i="2"/>
  <c r="V176" i="2"/>
  <c r="R155" i="2"/>
  <c r="S155" i="2"/>
  <c r="U155" i="2"/>
  <c r="T155" i="2"/>
  <c r="S150" i="2"/>
  <c r="U150" i="2"/>
  <c r="T150" i="2"/>
  <c r="R150" i="2"/>
  <c r="V128" i="2"/>
  <c r="S154" i="2"/>
  <c r="R154" i="2"/>
  <c r="U154" i="2"/>
  <c r="T154" i="2"/>
  <c r="U129" i="2"/>
  <c r="T129" i="2"/>
  <c r="S129" i="2"/>
  <c r="R129" i="2"/>
  <c r="J181" i="2"/>
  <c r="J171" i="2"/>
  <c r="AH127" i="2"/>
  <c r="AJ127" i="2" s="1"/>
  <c r="AI147" i="2" s="1"/>
  <c r="G127" i="2"/>
  <c r="AQ127" i="2" s="1"/>
  <c r="V134" i="2"/>
  <c r="J158" i="2"/>
  <c r="U172" i="2"/>
  <c r="S172" i="2"/>
  <c r="R172" i="2"/>
  <c r="T172" i="2"/>
  <c r="R180" i="2"/>
  <c r="S180" i="2"/>
  <c r="U180" i="2"/>
  <c r="T180" i="2"/>
  <c r="J166" i="2"/>
  <c r="J183" i="2"/>
  <c r="U87" i="2" l="1"/>
  <c r="AE233" i="2"/>
  <c r="AF233" i="2" s="1"/>
  <c r="AG233" i="2" s="1"/>
  <c r="AE230" i="2"/>
  <c r="AF230" i="2" s="1"/>
  <c r="AG230" i="2" s="1"/>
  <c r="J107" i="2"/>
  <c r="K107" i="2" s="1"/>
  <c r="R87" i="2"/>
  <c r="T87" i="2"/>
  <c r="AF124" i="2"/>
  <c r="AG124" i="2" s="1"/>
  <c r="AE218" i="2"/>
  <c r="AD107" i="2"/>
  <c r="H127" i="2"/>
  <c r="I127" i="2" s="1"/>
  <c r="W127" i="2" s="1"/>
  <c r="AA181" i="2"/>
  <c r="AB181" i="2" s="1"/>
  <c r="AC181" i="2" s="1"/>
  <c r="AA179" i="2"/>
  <c r="AB179" i="2" s="1"/>
  <c r="AC179" i="2" s="1"/>
  <c r="AA183" i="2"/>
  <c r="AB183" i="2" s="1"/>
  <c r="AC183" i="2" s="1"/>
  <c r="AA184" i="2"/>
  <c r="AB184" i="2" s="1"/>
  <c r="AC184" i="2" s="1"/>
  <c r="AE183" i="2"/>
  <c r="AF183" i="2" s="1"/>
  <c r="AG183" i="2" s="1"/>
  <c r="AA182" i="2"/>
  <c r="AB182" i="2" s="1"/>
  <c r="AC182" i="2" s="1"/>
  <c r="AE87" i="2"/>
  <c r="AF87" i="2" s="1"/>
  <c r="AG87" i="2" s="1"/>
  <c r="AA166" i="2"/>
  <c r="AB166" i="2" s="1"/>
  <c r="AC166" i="2" s="1"/>
  <c r="AE168" i="2"/>
  <c r="AF168" i="2" s="1"/>
  <c r="AG168" i="2" s="1"/>
  <c r="AI184" i="2"/>
  <c r="AK164" i="2"/>
  <c r="AF219" i="2"/>
  <c r="AG219" i="2" s="1"/>
  <c r="AF151" i="2"/>
  <c r="AG151" i="2" s="1"/>
  <c r="AF145" i="2"/>
  <c r="AG145" i="2" s="1"/>
  <c r="AE175" i="2"/>
  <c r="AF160" i="2"/>
  <c r="AG160" i="2" s="1"/>
  <c r="AE206" i="2"/>
  <c r="AF156" i="2"/>
  <c r="AG156" i="2" s="1"/>
  <c r="AF172" i="2"/>
  <c r="AG172" i="2" s="1"/>
  <c r="AE202" i="2"/>
  <c r="AE234" i="2"/>
  <c r="AF234" i="2" s="1"/>
  <c r="AG234" i="2" s="1"/>
  <c r="AF209" i="2"/>
  <c r="AG209" i="2" s="1"/>
  <c r="AE237" i="2"/>
  <c r="AF237" i="2" s="1"/>
  <c r="AG237" i="2" s="1"/>
  <c r="AE241" i="2"/>
  <c r="AF241" i="2" s="1"/>
  <c r="AG241" i="2" s="1"/>
  <c r="AB168" i="2"/>
  <c r="AC168" i="2" s="1"/>
  <c r="AB176" i="2"/>
  <c r="AC176" i="2" s="1"/>
  <c r="AA172" i="2"/>
  <c r="AB169" i="2"/>
  <c r="AC169" i="2" s="1"/>
  <c r="AA180" i="2"/>
  <c r="AB177" i="2"/>
  <c r="AC177" i="2" s="1"/>
  <c r="AA171" i="2"/>
  <c r="AA174" i="2"/>
  <c r="AA170" i="2"/>
  <c r="AA165" i="2"/>
  <c r="AA127" i="2"/>
  <c r="AB127" i="2" s="1"/>
  <c r="AC127" i="2" s="1"/>
  <c r="AB178" i="2"/>
  <c r="AC178" i="2" s="1"/>
  <c r="AB175" i="2"/>
  <c r="AC175" i="2" s="1"/>
  <c r="AA173" i="2"/>
  <c r="AL127" i="2"/>
  <c r="V155" i="2"/>
  <c r="V161" i="2"/>
  <c r="V146" i="2"/>
  <c r="K194" i="2"/>
  <c r="K195" i="2"/>
  <c r="J215" i="2" s="1"/>
  <c r="K220" i="2"/>
  <c r="K199" i="2"/>
  <c r="AK107" i="2"/>
  <c r="K182" i="2"/>
  <c r="K190" i="2"/>
  <c r="K216" i="2"/>
  <c r="J236" i="2" s="1"/>
  <c r="K236" i="2" s="1"/>
  <c r="K212" i="2"/>
  <c r="T149" i="2"/>
  <c r="U149" i="2"/>
  <c r="R149" i="2"/>
  <c r="S149" i="2"/>
  <c r="G147" i="2"/>
  <c r="AQ147" i="2" s="1"/>
  <c r="AH147" i="2"/>
  <c r="AJ147" i="2" s="1"/>
  <c r="AI167" i="2" s="1"/>
  <c r="J169" i="2"/>
  <c r="K183" i="2"/>
  <c r="J203" i="2" s="1"/>
  <c r="K158" i="2"/>
  <c r="V164" i="2"/>
  <c r="T148" i="2"/>
  <c r="U148" i="2"/>
  <c r="R148" i="2"/>
  <c r="S148" i="2"/>
  <c r="V157" i="2"/>
  <c r="R145" i="2"/>
  <c r="U145" i="2"/>
  <c r="T145" i="2"/>
  <c r="S145" i="2"/>
  <c r="R184" i="2"/>
  <c r="U184" i="2"/>
  <c r="T184" i="2"/>
  <c r="S184" i="2"/>
  <c r="K171" i="2"/>
  <c r="J191" i="2" s="1"/>
  <c r="R200" i="2"/>
  <c r="U200" i="2"/>
  <c r="S200" i="2"/>
  <c r="T200" i="2"/>
  <c r="S179" i="2"/>
  <c r="R179" i="2"/>
  <c r="U179" i="2"/>
  <c r="T179" i="2"/>
  <c r="R175" i="2"/>
  <c r="U175" i="2"/>
  <c r="T175" i="2"/>
  <c r="S175" i="2"/>
  <c r="K181" i="2"/>
  <c r="J201" i="2" s="1"/>
  <c r="V150" i="2"/>
  <c r="S174" i="2"/>
  <c r="U174" i="2"/>
  <c r="T174" i="2"/>
  <c r="R174" i="2"/>
  <c r="K193" i="2"/>
  <c r="V151" i="2"/>
  <c r="K166" i="2"/>
  <c r="V180" i="2"/>
  <c r="V172" i="2"/>
  <c r="V129" i="2"/>
  <c r="V154" i="2"/>
  <c r="K177" i="2"/>
  <c r="T162" i="2"/>
  <c r="S162" i="2"/>
  <c r="R162" i="2"/>
  <c r="U162" i="2"/>
  <c r="S170" i="2"/>
  <c r="R170" i="2"/>
  <c r="T170" i="2"/>
  <c r="U170" i="2"/>
  <c r="V163" i="2"/>
  <c r="V138" i="2"/>
  <c r="V67" i="2"/>
  <c r="R196" i="2"/>
  <c r="U196" i="2"/>
  <c r="S196" i="2"/>
  <c r="T196" i="2"/>
  <c r="V173" i="2"/>
  <c r="J168" i="2"/>
  <c r="U192" i="2"/>
  <c r="T192" i="2"/>
  <c r="R192" i="2"/>
  <c r="S192" i="2"/>
  <c r="J165" i="2"/>
  <c r="J204" i="2"/>
  <c r="V87" i="2" l="1"/>
  <c r="AE144" i="2"/>
  <c r="AF218" i="2"/>
  <c r="AG218" i="2" s="1"/>
  <c r="AD127" i="2"/>
  <c r="H147" i="2"/>
  <c r="I147" i="2" s="1"/>
  <c r="W147" i="2" s="1"/>
  <c r="AA198" i="2"/>
  <c r="AB198" i="2" s="1"/>
  <c r="AC198" i="2" s="1"/>
  <c r="AE203" i="2"/>
  <c r="AF203" i="2" s="1"/>
  <c r="AG203" i="2" s="1"/>
  <c r="AE180" i="2"/>
  <c r="AF180" i="2" s="1"/>
  <c r="AG180" i="2" s="1"/>
  <c r="AJ184" i="2"/>
  <c r="AK184" i="2" s="1"/>
  <c r="AA189" i="2"/>
  <c r="AB189" i="2" s="1"/>
  <c r="AC189" i="2" s="1"/>
  <c r="AF202" i="2"/>
  <c r="AG202" i="2" s="1"/>
  <c r="AE176" i="2"/>
  <c r="AF175" i="2"/>
  <c r="AG175" i="2" s="1"/>
  <c r="AE188" i="2"/>
  <c r="AE171" i="2"/>
  <c r="AF206" i="2"/>
  <c r="AG206" i="2" s="1"/>
  <c r="AE229" i="2"/>
  <c r="AF229" i="2" s="1"/>
  <c r="AG229" i="2" s="1"/>
  <c r="AE192" i="2"/>
  <c r="AE165" i="2"/>
  <c r="AE107" i="2"/>
  <c r="AE239" i="2"/>
  <c r="AF239" i="2" s="1"/>
  <c r="AG239" i="2" s="1"/>
  <c r="AB173" i="2"/>
  <c r="AC173" i="2" s="1"/>
  <c r="AB165" i="2"/>
  <c r="AC165" i="2" s="1"/>
  <c r="AA197" i="2"/>
  <c r="AB174" i="2"/>
  <c r="AC174" i="2" s="1"/>
  <c r="AB170" i="2"/>
  <c r="AC170" i="2" s="1"/>
  <c r="AB172" i="2"/>
  <c r="AC172" i="2" s="1"/>
  <c r="AA188" i="2"/>
  <c r="AA186" i="2"/>
  <c r="AA203" i="2"/>
  <c r="AA195" i="2"/>
  <c r="AA202" i="2"/>
  <c r="AB180" i="2"/>
  <c r="AC180" i="2" s="1"/>
  <c r="AA147" i="2"/>
  <c r="AB147" i="2" s="1"/>
  <c r="AC147" i="2" s="1"/>
  <c r="AB171" i="2"/>
  <c r="AC171" i="2" s="1"/>
  <c r="AA196" i="2"/>
  <c r="AA201" i="2"/>
  <c r="AA199" i="2"/>
  <c r="AA204" i="2"/>
  <c r="AL147" i="2"/>
  <c r="V192" i="2"/>
  <c r="V145" i="2"/>
  <c r="V184" i="2"/>
  <c r="K215" i="2"/>
  <c r="S236" i="2"/>
  <c r="T236" i="2"/>
  <c r="R236" i="2"/>
  <c r="U236" i="2"/>
  <c r="K201" i="2"/>
  <c r="J221" i="2" s="1"/>
  <c r="T182" i="2"/>
  <c r="U182" i="2"/>
  <c r="S182" i="2"/>
  <c r="R182" i="2"/>
  <c r="S199" i="2"/>
  <c r="U199" i="2"/>
  <c r="T199" i="2"/>
  <c r="R199" i="2"/>
  <c r="T177" i="2"/>
  <c r="S177" i="2"/>
  <c r="R177" i="2"/>
  <c r="U177" i="2"/>
  <c r="R166" i="2"/>
  <c r="U166" i="2"/>
  <c r="T166" i="2"/>
  <c r="S166" i="2"/>
  <c r="J202" i="2"/>
  <c r="J219" i="2"/>
  <c r="T193" i="2"/>
  <c r="S193" i="2"/>
  <c r="R193" i="2"/>
  <c r="U193" i="2"/>
  <c r="K203" i="2"/>
  <c r="U216" i="2"/>
  <c r="R216" i="2"/>
  <c r="T216" i="2"/>
  <c r="S216" i="2"/>
  <c r="S107" i="2"/>
  <c r="T107" i="2"/>
  <c r="R107" i="2"/>
  <c r="U107" i="2"/>
  <c r="T158" i="2"/>
  <c r="U158" i="2"/>
  <c r="R158" i="2"/>
  <c r="S158" i="2"/>
  <c r="K169" i="2"/>
  <c r="K165" i="2"/>
  <c r="V162" i="2"/>
  <c r="J197" i="2"/>
  <c r="J186" i="2"/>
  <c r="V174" i="2"/>
  <c r="V175" i="2"/>
  <c r="V200" i="2"/>
  <c r="G167" i="2"/>
  <c r="AQ167" i="2" s="1"/>
  <c r="AH167" i="2"/>
  <c r="AJ167" i="2" s="1"/>
  <c r="AI187" i="2" s="1"/>
  <c r="V148" i="2"/>
  <c r="AK127" i="2"/>
  <c r="J178" i="2"/>
  <c r="U212" i="2"/>
  <c r="T212" i="2"/>
  <c r="S212" i="2"/>
  <c r="R212" i="2"/>
  <c r="S190" i="2"/>
  <c r="U190" i="2"/>
  <c r="T190" i="2"/>
  <c r="R190" i="2"/>
  <c r="R220" i="2"/>
  <c r="T220" i="2"/>
  <c r="S220" i="2"/>
  <c r="U220" i="2"/>
  <c r="T194" i="2"/>
  <c r="S194" i="2"/>
  <c r="U194" i="2"/>
  <c r="R194" i="2"/>
  <c r="K168" i="2"/>
  <c r="J188" i="2" s="1"/>
  <c r="K191" i="2"/>
  <c r="S195" i="2"/>
  <c r="R195" i="2"/>
  <c r="U195" i="2"/>
  <c r="T195" i="2"/>
  <c r="K204" i="2"/>
  <c r="J224" i="2" s="1"/>
  <c r="K224" i="2" s="1"/>
  <c r="V196" i="2"/>
  <c r="J213" i="2"/>
  <c r="V179" i="2"/>
  <c r="V170" i="2"/>
  <c r="U181" i="2"/>
  <c r="S181" i="2"/>
  <c r="R181" i="2"/>
  <c r="T181" i="2"/>
  <c r="R171" i="2"/>
  <c r="S171" i="2"/>
  <c r="U171" i="2"/>
  <c r="T171" i="2"/>
  <c r="J127" i="2"/>
  <c r="S183" i="2"/>
  <c r="U183" i="2"/>
  <c r="T183" i="2"/>
  <c r="R183" i="2"/>
  <c r="V149" i="2"/>
  <c r="J232" i="2"/>
  <c r="K232" i="2" s="1"/>
  <c r="J210" i="2"/>
  <c r="J240" i="2"/>
  <c r="K240" i="2" s="1"/>
  <c r="J214" i="2"/>
  <c r="AF144" i="2" l="1"/>
  <c r="AG144" i="2" s="1"/>
  <c r="AE238" i="2"/>
  <c r="AF238" i="2" s="1"/>
  <c r="AG238" i="2" s="1"/>
  <c r="AD147" i="2"/>
  <c r="H167" i="2"/>
  <c r="I167" i="2" s="1"/>
  <c r="W167" i="2" s="1"/>
  <c r="AE195" i="2"/>
  <c r="AF195" i="2" s="1"/>
  <c r="AG195" i="2" s="1"/>
  <c r="AA191" i="2"/>
  <c r="AB191" i="2" s="1"/>
  <c r="AC191" i="2" s="1"/>
  <c r="AE226" i="2"/>
  <c r="AF226" i="2" s="1"/>
  <c r="AG226" i="2" s="1"/>
  <c r="AA200" i="2"/>
  <c r="AB200" i="2" s="1"/>
  <c r="AC200" i="2" s="1"/>
  <c r="AA190" i="2"/>
  <c r="AB190" i="2" s="1"/>
  <c r="AC190" i="2" s="1"/>
  <c r="AE200" i="2"/>
  <c r="AF200" i="2" s="1"/>
  <c r="AG200" i="2" s="1"/>
  <c r="AE223" i="2"/>
  <c r="AF223" i="2" s="1"/>
  <c r="AG223" i="2" s="1"/>
  <c r="AA218" i="2"/>
  <c r="AB218" i="2" s="1"/>
  <c r="AC218" i="2" s="1"/>
  <c r="AI204" i="2"/>
  <c r="AJ204" i="2" s="1"/>
  <c r="AF192" i="2"/>
  <c r="AG192" i="2" s="1"/>
  <c r="AF171" i="2"/>
  <c r="AG171" i="2" s="1"/>
  <c r="AF176" i="2"/>
  <c r="AG176" i="2" s="1"/>
  <c r="AF165" i="2"/>
  <c r="AG165" i="2" s="1"/>
  <c r="AF188" i="2"/>
  <c r="AG188" i="2" s="1"/>
  <c r="AF107" i="2"/>
  <c r="AG107" i="2" s="1"/>
  <c r="AE222" i="2"/>
  <c r="AB199" i="2"/>
  <c r="AC199" i="2" s="1"/>
  <c r="AB202" i="2"/>
  <c r="AC202" i="2" s="1"/>
  <c r="AA185" i="2"/>
  <c r="AB196" i="2"/>
  <c r="AC196" i="2" s="1"/>
  <c r="AB203" i="2"/>
  <c r="AC203" i="2" s="1"/>
  <c r="AA192" i="2"/>
  <c r="AA209" i="2"/>
  <c r="AA194" i="2"/>
  <c r="AB188" i="2"/>
  <c r="AC188" i="2" s="1"/>
  <c r="AB201" i="2"/>
  <c r="AC201" i="2" s="1"/>
  <c r="AA167" i="2"/>
  <c r="AB167" i="2" s="1"/>
  <c r="AC167" i="2" s="1"/>
  <c r="AB195" i="2"/>
  <c r="AC195" i="2" s="1"/>
  <c r="AB204" i="2"/>
  <c r="AC204" i="2" s="1"/>
  <c r="AB186" i="2"/>
  <c r="AC186" i="2" s="1"/>
  <c r="AB197" i="2"/>
  <c r="AC197" i="2" s="1"/>
  <c r="AA193" i="2"/>
  <c r="AL167" i="2"/>
  <c r="V193" i="2"/>
  <c r="V199" i="2"/>
  <c r="V182" i="2"/>
  <c r="V195" i="2"/>
  <c r="V183" i="2"/>
  <c r="K221" i="2"/>
  <c r="S224" i="2"/>
  <c r="R224" i="2"/>
  <c r="U224" i="2"/>
  <c r="T224" i="2"/>
  <c r="K188" i="2"/>
  <c r="J208" i="2" s="1"/>
  <c r="K202" i="2"/>
  <c r="V220" i="2"/>
  <c r="V158" i="2"/>
  <c r="V107" i="2"/>
  <c r="S203" i="2"/>
  <c r="T203" i="2"/>
  <c r="R203" i="2"/>
  <c r="U203" i="2"/>
  <c r="V177" i="2"/>
  <c r="K214" i="2"/>
  <c r="J234" i="2" s="1"/>
  <c r="K234" i="2" s="1"/>
  <c r="T240" i="2"/>
  <c r="S240" i="2"/>
  <c r="R240" i="2"/>
  <c r="U240" i="2"/>
  <c r="G187" i="2"/>
  <c r="AQ187" i="2" s="1"/>
  <c r="AH187" i="2"/>
  <c r="AJ187" i="2" s="1"/>
  <c r="AI207" i="2" s="1"/>
  <c r="K213" i="2"/>
  <c r="R191" i="2"/>
  <c r="U191" i="2"/>
  <c r="T191" i="2"/>
  <c r="S191" i="2"/>
  <c r="V194" i="2"/>
  <c r="V190" i="2"/>
  <c r="V212" i="2"/>
  <c r="R165" i="2"/>
  <c r="T165" i="2"/>
  <c r="S165" i="2"/>
  <c r="U165" i="2"/>
  <c r="T169" i="2"/>
  <c r="S169" i="2"/>
  <c r="R169" i="2"/>
  <c r="U169" i="2"/>
  <c r="J223" i="2"/>
  <c r="AK147" i="2"/>
  <c r="R215" i="2"/>
  <c r="U215" i="2"/>
  <c r="T215" i="2"/>
  <c r="S215" i="2"/>
  <c r="U232" i="2"/>
  <c r="T232" i="2"/>
  <c r="R232" i="2"/>
  <c r="S232" i="2"/>
  <c r="K127" i="2"/>
  <c r="J147" i="2" s="1"/>
  <c r="R204" i="2"/>
  <c r="T204" i="2"/>
  <c r="S204" i="2"/>
  <c r="U204" i="2"/>
  <c r="T168" i="2"/>
  <c r="S168" i="2"/>
  <c r="R168" i="2"/>
  <c r="U168" i="2"/>
  <c r="K178" i="2"/>
  <c r="K197" i="2"/>
  <c r="J217" i="2" s="1"/>
  <c r="U201" i="2"/>
  <c r="R201" i="2"/>
  <c r="S201" i="2"/>
  <c r="T201" i="2"/>
  <c r="V181" i="2"/>
  <c r="K210" i="2"/>
  <c r="J230" i="2" s="1"/>
  <c r="K230" i="2" s="1"/>
  <c r="V171" i="2"/>
  <c r="J211" i="2"/>
  <c r="K186" i="2"/>
  <c r="J206" i="2" s="1"/>
  <c r="J185" i="2"/>
  <c r="J189" i="2"/>
  <c r="V216" i="2"/>
  <c r="K219" i="2"/>
  <c r="J239" i="2" s="1"/>
  <c r="K239" i="2" s="1"/>
  <c r="V166" i="2"/>
  <c r="V236" i="2"/>
  <c r="J235" i="2"/>
  <c r="K235" i="2" s="1"/>
  <c r="AE164" i="2" l="1"/>
  <c r="AD167" i="2"/>
  <c r="H187" i="2"/>
  <c r="I187" i="2" s="1"/>
  <c r="W187" i="2" s="1"/>
  <c r="AA217" i="2"/>
  <c r="AB217" i="2" s="1"/>
  <c r="AC217" i="2" s="1"/>
  <c r="AA223" i="2"/>
  <c r="AB223" i="2" s="1"/>
  <c r="AC223" i="2" s="1"/>
  <c r="AA215" i="2"/>
  <c r="AB215" i="2" s="1"/>
  <c r="AC215" i="2" s="1"/>
  <c r="AI224" i="2"/>
  <c r="AJ224" i="2" s="1"/>
  <c r="AK224" i="2" s="1"/>
  <c r="AK204" i="2"/>
  <c r="AA220" i="2"/>
  <c r="AB220" i="2" s="1"/>
  <c r="AC220" i="2" s="1"/>
  <c r="AF222" i="2"/>
  <c r="AG222" i="2" s="1"/>
  <c r="AE208" i="2"/>
  <c r="AE185" i="2"/>
  <c r="AE191" i="2"/>
  <c r="AE215" i="2"/>
  <c r="AE127" i="2"/>
  <c r="AE220" i="2"/>
  <c r="AE196" i="2"/>
  <c r="AE212" i="2"/>
  <c r="AE243" i="2"/>
  <c r="AF243" i="2" s="1"/>
  <c r="AG243" i="2" s="1"/>
  <c r="AB193" i="2"/>
  <c r="AC193" i="2" s="1"/>
  <c r="AA206" i="2"/>
  <c r="AA224" i="2"/>
  <c r="AB224" i="2" s="1"/>
  <c r="AC224" i="2" s="1"/>
  <c r="AB192" i="2"/>
  <c r="AC192" i="2" s="1"/>
  <c r="AA216" i="2"/>
  <c r="AB194" i="2"/>
  <c r="AC194" i="2" s="1"/>
  <c r="AA187" i="2"/>
  <c r="AB187" i="2" s="1"/>
  <c r="AC187" i="2" s="1"/>
  <c r="AA238" i="2"/>
  <c r="AB238" i="2" s="1"/>
  <c r="AC238" i="2" s="1"/>
  <c r="AA208" i="2"/>
  <c r="AB209" i="2"/>
  <c r="AC209" i="2" s="1"/>
  <c r="AA222" i="2"/>
  <c r="AA221" i="2"/>
  <c r="AA210" i="2"/>
  <c r="AA211" i="2"/>
  <c r="AB185" i="2"/>
  <c r="AC185" i="2" s="1"/>
  <c r="AA219" i="2"/>
  <c r="AL187" i="2"/>
  <c r="V168" i="2"/>
  <c r="V215" i="2"/>
  <c r="V203" i="2"/>
  <c r="V224" i="2"/>
  <c r="S230" i="2"/>
  <c r="R230" i="2"/>
  <c r="T230" i="2"/>
  <c r="U230" i="2"/>
  <c r="K208" i="2"/>
  <c r="U234" i="2"/>
  <c r="R234" i="2"/>
  <c r="S234" i="2"/>
  <c r="T234" i="2"/>
  <c r="V201" i="2"/>
  <c r="T178" i="2"/>
  <c r="S178" i="2"/>
  <c r="R178" i="2"/>
  <c r="U178" i="2"/>
  <c r="V169" i="2"/>
  <c r="AK167" i="2"/>
  <c r="V191" i="2"/>
  <c r="V240" i="2"/>
  <c r="K206" i="2"/>
  <c r="S210" i="2"/>
  <c r="T210" i="2"/>
  <c r="R210" i="2"/>
  <c r="U210" i="2"/>
  <c r="K217" i="2"/>
  <c r="J237" i="2" s="1"/>
  <c r="K237" i="2" s="1"/>
  <c r="K189" i="2"/>
  <c r="J209" i="2" s="1"/>
  <c r="G207" i="2"/>
  <c r="AQ207" i="2" s="1"/>
  <c r="AH207" i="2"/>
  <c r="AJ207" i="2" s="1"/>
  <c r="AI227" i="2" s="1"/>
  <c r="S219" i="2"/>
  <c r="T219" i="2"/>
  <c r="R219" i="2"/>
  <c r="U219" i="2"/>
  <c r="K185" i="2"/>
  <c r="G227" i="2"/>
  <c r="AQ227" i="2" s="1"/>
  <c r="AH227" i="2"/>
  <c r="J198" i="2"/>
  <c r="V204" i="2"/>
  <c r="V232" i="2"/>
  <c r="T213" i="2"/>
  <c r="R213" i="2"/>
  <c r="U213" i="2"/>
  <c r="S213" i="2"/>
  <c r="T202" i="2"/>
  <c r="U202" i="2"/>
  <c r="S202" i="2"/>
  <c r="R202" i="2"/>
  <c r="U221" i="2"/>
  <c r="T221" i="2"/>
  <c r="S221" i="2"/>
  <c r="R221" i="2"/>
  <c r="K147" i="2"/>
  <c r="J167" i="2" s="1"/>
  <c r="S214" i="2"/>
  <c r="U214" i="2"/>
  <c r="T214" i="2"/>
  <c r="R214" i="2"/>
  <c r="T188" i="2"/>
  <c r="U188" i="2"/>
  <c r="S188" i="2"/>
  <c r="R188" i="2"/>
  <c r="T235" i="2"/>
  <c r="U235" i="2"/>
  <c r="S235" i="2"/>
  <c r="R235" i="2"/>
  <c r="U239" i="2"/>
  <c r="T239" i="2"/>
  <c r="S239" i="2"/>
  <c r="R239" i="2"/>
  <c r="R186" i="2"/>
  <c r="S186" i="2"/>
  <c r="U186" i="2"/>
  <c r="T186" i="2"/>
  <c r="K211" i="2"/>
  <c r="T197" i="2"/>
  <c r="R197" i="2"/>
  <c r="U197" i="2"/>
  <c r="S197" i="2"/>
  <c r="R127" i="2"/>
  <c r="T127" i="2"/>
  <c r="S127" i="2"/>
  <c r="U127" i="2"/>
  <c r="K223" i="2"/>
  <c r="J243" i="2" s="1"/>
  <c r="K243" i="2" s="1"/>
  <c r="V165" i="2"/>
  <c r="J233" i="2"/>
  <c r="K233" i="2" s="1"/>
  <c r="J222" i="2"/>
  <c r="J241" i="2"/>
  <c r="K241" i="2" s="1"/>
  <c r="AF164" i="2" l="1"/>
  <c r="AG164" i="2" s="1"/>
  <c r="H227" i="2"/>
  <c r="I227" i="2" s="1"/>
  <c r="W227" i="2" s="1"/>
  <c r="H207" i="2"/>
  <c r="I207" i="2" s="1"/>
  <c r="W207" i="2" s="1"/>
  <c r="AD187" i="2"/>
  <c r="AJ227" i="2"/>
  <c r="AA235" i="2"/>
  <c r="AB235" i="2" s="1"/>
  <c r="AC235" i="2" s="1"/>
  <c r="AA237" i="2"/>
  <c r="AB237" i="2" s="1"/>
  <c r="AC237" i="2" s="1"/>
  <c r="AA243" i="2"/>
  <c r="AB243" i="2" s="1"/>
  <c r="AC243" i="2" s="1"/>
  <c r="AF127" i="2"/>
  <c r="AG127" i="2" s="1"/>
  <c r="AF208" i="2"/>
  <c r="AG208" i="2" s="1"/>
  <c r="AF220" i="2"/>
  <c r="AG220" i="2" s="1"/>
  <c r="AF212" i="2"/>
  <c r="AG212" i="2" s="1"/>
  <c r="AF215" i="2"/>
  <c r="AG215" i="2" s="1"/>
  <c r="AF185" i="2"/>
  <c r="AG185" i="2" s="1"/>
  <c r="AF196" i="2"/>
  <c r="AG196" i="2" s="1"/>
  <c r="AF191" i="2"/>
  <c r="AG191" i="2" s="1"/>
  <c r="AE242" i="2"/>
  <c r="AF242" i="2" s="1"/>
  <c r="AG242" i="2" s="1"/>
  <c r="AB206" i="2"/>
  <c r="AC206" i="2" s="1"/>
  <c r="AB211" i="2"/>
  <c r="AC211" i="2" s="1"/>
  <c r="AA207" i="2"/>
  <c r="AB207" i="2" s="1"/>
  <c r="AC207" i="2" s="1"/>
  <c r="AA214" i="2"/>
  <c r="AA240" i="2"/>
  <c r="AB240" i="2" s="1"/>
  <c r="AC240" i="2" s="1"/>
  <c r="AB221" i="2"/>
  <c r="AC221" i="2" s="1"/>
  <c r="AB208" i="2"/>
  <c r="AC208" i="2" s="1"/>
  <c r="AA205" i="2"/>
  <c r="AB222" i="2"/>
  <c r="AC222" i="2" s="1"/>
  <c r="AB216" i="2"/>
  <c r="AC216" i="2" s="1"/>
  <c r="AB219" i="2"/>
  <c r="AC219" i="2" s="1"/>
  <c r="AB210" i="2"/>
  <c r="AC210" i="2" s="1"/>
  <c r="AA229" i="2"/>
  <c r="AB229" i="2" s="1"/>
  <c r="AC229" i="2" s="1"/>
  <c r="AA212" i="2"/>
  <c r="AA213" i="2"/>
  <c r="AL227" i="2"/>
  <c r="AL207" i="2"/>
  <c r="V234" i="2"/>
  <c r="V221" i="2"/>
  <c r="V202" i="2"/>
  <c r="V213" i="2"/>
  <c r="V127" i="2"/>
  <c r="V219" i="2"/>
  <c r="U243" i="2"/>
  <c r="T243" i="2"/>
  <c r="S243" i="2"/>
  <c r="R243" i="2"/>
  <c r="K198" i="2"/>
  <c r="S241" i="2"/>
  <c r="R241" i="2"/>
  <c r="U241" i="2"/>
  <c r="T241" i="2"/>
  <c r="R211" i="2"/>
  <c r="T211" i="2"/>
  <c r="S211" i="2"/>
  <c r="U211" i="2"/>
  <c r="R185" i="2"/>
  <c r="U185" i="2"/>
  <c r="S185" i="2"/>
  <c r="T185" i="2"/>
  <c r="R206" i="2"/>
  <c r="U206" i="2"/>
  <c r="T206" i="2"/>
  <c r="S206" i="2"/>
  <c r="V178" i="2"/>
  <c r="K209" i="2"/>
  <c r="J229" i="2" s="1"/>
  <c r="K229" i="2" s="1"/>
  <c r="T233" i="2"/>
  <c r="S233" i="2"/>
  <c r="R233" i="2"/>
  <c r="U233" i="2"/>
  <c r="K222" i="2"/>
  <c r="J242" i="2" s="1"/>
  <c r="K242" i="2" s="1"/>
  <c r="J231" i="2"/>
  <c r="K231" i="2" s="1"/>
  <c r="V186" i="2"/>
  <c r="U147" i="2"/>
  <c r="R147" i="2"/>
  <c r="S147" i="2"/>
  <c r="T147" i="2"/>
  <c r="J205" i="2"/>
  <c r="V210" i="2"/>
  <c r="J226" i="2"/>
  <c r="K226" i="2" s="1"/>
  <c r="T208" i="2"/>
  <c r="U208" i="2"/>
  <c r="S208" i="2"/>
  <c r="R208" i="2"/>
  <c r="V230" i="2"/>
  <c r="R237" i="2"/>
  <c r="T237" i="2"/>
  <c r="S237" i="2"/>
  <c r="U237" i="2"/>
  <c r="S223" i="2"/>
  <c r="U223" i="2"/>
  <c r="T223" i="2"/>
  <c r="R223" i="2"/>
  <c r="V197" i="2"/>
  <c r="V239" i="2"/>
  <c r="V235" i="2"/>
  <c r="V188" i="2"/>
  <c r="V214" i="2"/>
  <c r="AK187" i="2"/>
  <c r="K167" i="2"/>
  <c r="J187" i="2" s="1"/>
  <c r="T189" i="2"/>
  <c r="U189" i="2"/>
  <c r="S189" i="2"/>
  <c r="R189" i="2"/>
  <c r="T217" i="2"/>
  <c r="U217" i="2"/>
  <c r="S217" i="2"/>
  <c r="R217" i="2"/>
  <c r="J228" i="2"/>
  <c r="K228" i="2" s="1"/>
  <c r="AE184" i="2" l="1"/>
  <c r="AF184" i="2" s="1"/>
  <c r="AG184" i="2" s="1"/>
  <c r="AQ244" i="2"/>
  <c r="C12" i="1" s="1"/>
  <c r="AD207" i="2"/>
  <c r="AD227" i="2"/>
  <c r="AA241" i="2"/>
  <c r="AB241" i="2" s="1"/>
  <c r="AC241" i="2" s="1"/>
  <c r="AE211" i="2"/>
  <c r="AE205" i="2"/>
  <c r="AE232" i="2"/>
  <c r="AF232" i="2" s="1"/>
  <c r="AG232" i="2" s="1"/>
  <c r="AE228" i="2"/>
  <c r="AF228" i="2" s="1"/>
  <c r="AG228" i="2" s="1"/>
  <c r="AE216" i="2"/>
  <c r="AE235" i="2"/>
  <c r="AF235" i="2" s="1"/>
  <c r="AG235" i="2" s="1"/>
  <c r="AE240" i="2"/>
  <c r="AF240" i="2" s="1"/>
  <c r="AG240" i="2" s="1"/>
  <c r="AE147" i="2"/>
  <c r="AB213" i="2"/>
  <c r="AC213" i="2" s="1"/>
  <c r="AA236" i="2"/>
  <c r="AB236" i="2" s="1"/>
  <c r="AC236" i="2" s="1"/>
  <c r="AA231" i="2"/>
  <c r="AB231" i="2" s="1"/>
  <c r="AC231" i="2" s="1"/>
  <c r="AB212" i="2"/>
  <c r="AC212" i="2" s="1"/>
  <c r="AA228" i="2"/>
  <c r="AB228" i="2" s="1"/>
  <c r="AC228" i="2" s="1"/>
  <c r="AB214" i="2"/>
  <c r="AC214" i="2" s="1"/>
  <c r="AB205" i="2"/>
  <c r="AC205" i="2" s="1"/>
  <c r="AA230" i="2"/>
  <c r="AB230" i="2" s="1"/>
  <c r="AC230" i="2" s="1"/>
  <c r="AA239" i="2"/>
  <c r="AB239" i="2" s="1"/>
  <c r="AC239" i="2" s="1"/>
  <c r="AA242" i="2"/>
  <c r="AB242" i="2" s="1"/>
  <c r="AC242" i="2" s="1"/>
  <c r="AA227" i="2"/>
  <c r="AB227" i="2" s="1"/>
  <c r="AC227" i="2" s="1"/>
  <c r="AA226" i="2"/>
  <c r="AB226" i="2" s="1"/>
  <c r="AC226" i="2" s="1"/>
  <c r="H5" i="1" s="1"/>
  <c r="AL244" i="2"/>
  <c r="C11" i="1" s="1"/>
  <c r="W244" i="2"/>
  <c r="C5" i="1" s="1"/>
  <c r="V243" i="2"/>
  <c r="V223" i="2"/>
  <c r="V233" i="2"/>
  <c r="V241" i="2"/>
  <c r="T228" i="2"/>
  <c r="S228" i="2"/>
  <c r="R228" i="2"/>
  <c r="U228" i="2"/>
  <c r="K187" i="2"/>
  <c r="J207" i="2" s="1"/>
  <c r="R231" i="2"/>
  <c r="S231" i="2"/>
  <c r="U231" i="2"/>
  <c r="T231" i="2"/>
  <c r="T229" i="2"/>
  <c r="S229" i="2"/>
  <c r="R229" i="2"/>
  <c r="U229" i="2"/>
  <c r="V217" i="2"/>
  <c r="V189" i="2"/>
  <c r="V208" i="2"/>
  <c r="R226" i="2"/>
  <c r="U226" i="2"/>
  <c r="T226" i="2"/>
  <c r="S226" i="2"/>
  <c r="K205" i="2"/>
  <c r="J225" i="2" s="1"/>
  <c r="K225" i="2" s="1"/>
  <c r="V147" i="2"/>
  <c r="T222" i="2"/>
  <c r="R222" i="2"/>
  <c r="U222" i="2"/>
  <c r="S222" i="2"/>
  <c r="AK227" i="2"/>
  <c r="V211" i="2"/>
  <c r="AK207" i="2"/>
  <c r="U242" i="2"/>
  <c r="R242" i="2"/>
  <c r="T242" i="2"/>
  <c r="S242" i="2"/>
  <c r="V206" i="2"/>
  <c r="V185" i="2"/>
  <c r="T198" i="2"/>
  <c r="R198" i="2"/>
  <c r="S198" i="2"/>
  <c r="U198" i="2"/>
  <c r="U167" i="2"/>
  <c r="T167" i="2"/>
  <c r="S167" i="2"/>
  <c r="R167" i="2"/>
  <c r="V237" i="2"/>
  <c r="T209" i="2"/>
  <c r="U209" i="2"/>
  <c r="S209" i="2"/>
  <c r="R209" i="2"/>
  <c r="J218" i="2"/>
  <c r="AE204" i="2" l="1"/>
  <c r="AA234" i="2"/>
  <c r="AB234" i="2" s="1"/>
  <c r="AC234" i="2" s="1"/>
  <c r="AF147" i="2"/>
  <c r="AG147" i="2" s="1"/>
  <c r="AF205" i="2"/>
  <c r="AG205" i="2" s="1"/>
  <c r="AF216" i="2"/>
  <c r="AG216" i="2" s="1"/>
  <c r="AF211" i="2"/>
  <c r="AG211" i="2" s="1"/>
  <c r="AA225" i="2"/>
  <c r="AB225" i="2" s="1"/>
  <c r="AC225" i="2" s="1"/>
  <c r="AA232" i="2"/>
  <c r="AB232" i="2" s="1"/>
  <c r="AC232" i="2" s="1"/>
  <c r="AA233" i="2"/>
  <c r="AB233" i="2" s="1"/>
  <c r="AC233" i="2" s="1"/>
  <c r="AK244" i="2"/>
  <c r="C9" i="1" s="1"/>
  <c r="V242" i="2"/>
  <c r="V167" i="2"/>
  <c r="S225" i="2"/>
  <c r="R225" i="2"/>
  <c r="U225" i="2"/>
  <c r="T225" i="2"/>
  <c r="V222" i="2"/>
  <c r="V226" i="2"/>
  <c r="I5" i="1" s="1"/>
  <c r="V231" i="2"/>
  <c r="V228" i="2"/>
  <c r="K218" i="2"/>
  <c r="V198" i="2"/>
  <c r="U187" i="2"/>
  <c r="S187" i="2"/>
  <c r="R187" i="2"/>
  <c r="T187" i="2"/>
  <c r="R205" i="2"/>
  <c r="U205" i="2"/>
  <c r="T205" i="2"/>
  <c r="S205" i="2"/>
  <c r="V209" i="2"/>
  <c r="V229" i="2"/>
  <c r="K207" i="2"/>
  <c r="G5" i="1" l="1"/>
  <c r="K5" i="1" s="1"/>
  <c r="AF204" i="2"/>
  <c r="AG204" i="2" s="1"/>
  <c r="AC244" i="2"/>
  <c r="C7" i="1" s="1"/>
  <c r="AE231" i="2"/>
  <c r="AF231" i="2" s="1"/>
  <c r="AG231" i="2" s="1"/>
  <c r="AE225" i="2"/>
  <c r="AF225" i="2" s="1"/>
  <c r="AG225" i="2" s="1"/>
  <c r="AE236" i="2"/>
  <c r="AF236" i="2" s="1"/>
  <c r="AG236" i="2" s="1"/>
  <c r="AE167" i="2"/>
  <c r="U207" i="2"/>
  <c r="R207" i="2"/>
  <c r="S207" i="2"/>
  <c r="T207" i="2"/>
  <c r="V187" i="2"/>
  <c r="T218" i="2"/>
  <c r="U218" i="2"/>
  <c r="S218" i="2"/>
  <c r="R218" i="2"/>
  <c r="J227" i="2"/>
  <c r="K227" i="2" s="1"/>
  <c r="J238" i="2"/>
  <c r="K238" i="2" s="1"/>
  <c r="V225" i="2"/>
  <c r="V205" i="2"/>
  <c r="G4" i="1" l="1"/>
  <c r="AE224" i="2"/>
  <c r="AF224" i="2" s="1"/>
  <c r="AG224" i="2" s="1"/>
  <c r="H4" i="1" s="1"/>
  <c r="AF167" i="2"/>
  <c r="AG167" i="2" s="1"/>
  <c r="R238" i="2"/>
  <c r="U238" i="2"/>
  <c r="T238" i="2"/>
  <c r="S238" i="2"/>
  <c r="U227" i="2"/>
  <c r="T227" i="2"/>
  <c r="S227" i="2"/>
  <c r="R227" i="2"/>
  <c r="V207" i="2"/>
  <c r="V218" i="2"/>
  <c r="I4" i="1" l="1"/>
  <c r="K4" i="1" s="1"/>
  <c r="G3" i="1"/>
  <c r="AE187" i="2"/>
  <c r="V238" i="2"/>
  <c r="V227" i="2"/>
  <c r="V244" i="2" l="1"/>
  <c r="C4" i="1" s="1"/>
  <c r="AF187" i="2"/>
  <c r="AG187" i="2" s="1"/>
  <c r="AE207" i="2" l="1"/>
  <c r="AF207" i="2" l="1"/>
  <c r="AG207" i="2" s="1"/>
  <c r="AE227" i="2" l="1"/>
  <c r="AF227" i="2" s="1"/>
  <c r="AG227" i="2" s="1"/>
  <c r="AG244" i="2" l="1"/>
  <c r="C8" i="1" s="1"/>
  <c r="C14" i="1" s="1"/>
  <c r="C17" i="1" s="1"/>
  <c r="H3" i="1"/>
  <c r="I3" i="1"/>
  <c r="K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tc={9B0E04BE-6069-1B4A-A4D9-DC16A1435CC2}</author>
  </authors>
  <commentList>
    <comment ref="M2" authorId="0" shapeId="0" xr:uid="{00000000-0006-0000-0100-000001000000}">
      <text>
        <r>
          <rPr>
            <sz val="11"/>
            <color rgb="FF000000"/>
            <rFont val="Calibri"/>
            <family val="2"/>
          </rPr>
          <t>======
ID#AAAADSf4vh4
Suzanne Schadel    (2019-07-29 12:45:59)
Assumes that all road re-pavement will be achieved by the end of 2019.</t>
        </r>
      </text>
    </comment>
    <comment ref="Y2" authorId="0" shapeId="0" xr:uid="{00000000-0006-0000-0100-000002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ID#AAAADSe6_Ps
</t>
        </r>
        <r>
          <rPr>
            <sz val="11"/>
            <color rgb="FF000000"/>
            <rFont val="Calibri"/>
            <family val="2"/>
          </rPr>
          <t xml:space="preserve">Prakash, Mihir    (2019-07-25 17:36:22)
</t>
        </r>
        <r>
          <rPr>
            <sz val="11"/>
            <color rgb="FF000000"/>
            <rFont val="Calibri"/>
            <family val="2"/>
          </rPr>
          <t>Cost of buses is not adjusted to PPP since they would likely be imported at international prices.</t>
        </r>
      </text>
    </comment>
    <comment ref="H3" authorId="1" shapeId="0" xr:uid="{9B0E04BE-6069-1B4A-A4D9-DC16A1435CC2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find the referenced tab and check the numbers. Potentially some problem because the current numbers show that areas for most cities are not growing from 2019 to 2030.</t>
      </text>
    </comment>
    <comment ref="Z3" authorId="0" shapeId="0" xr:uid="{C9F3365D-9010-4BB9-986E-56FD136D6D0E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ID#AAAADSe6_UA
</t>
        </r>
        <r>
          <rPr>
            <sz val="11"/>
            <color rgb="FF000000"/>
            <rFont val="Calibri"/>
            <family val="2"/>
          </rPr>
          <t xml:space="preserve">Suzanne Schadel    (2019-07-25 17:50:52)
</t>
        </r>
        <r>
          <rPr>
            <sz val="11"/>
            <color rgb="FF000000"/>
            <rFont val="Calibri"/>
            <family val="2"/>
          </rPr>
          <t xml:space="preserve">Information for El Alto, Tiquipaya, Colapirhua, Sacaba, Yacuiba, La Guardia, Warnes not available
</t>
        </r>
        <r>
          <rPr>
            <sz val="11"/>
            <color rgb="FF000000"/>
            <rFont val="Calibri"/>
            <family val="2"/>
          </rPr>
          <t xml:space="preserve">------
</t>
        </r>
        <r>
          <rPr>
            <sz val="11"/>
            <color rgb="FF000000"/>
            <rFont val="Calibri"/>
            <family val="2"/>
          </rPr>
          <t xml:space="preserve">ID#AAAADSe6_UM
</t>
        </r>
        <r>
          <rPr>
            <sz val="11"/>
            <color rgb="FF000000"/>
            <rFont val="Calibri"/>
            <family val="2"/>
          </rPr>
          <t xml:space="preserve">Suzanne Schadel    (2019-07-25 17:51:14)
</t>
        </r>
        <r>
          <rPr>
            <sz val="11"/>
            <color rgb="FF000000"/>
            <rFont val="Calibri"/>
            <family val="2"/>
          </rPr>
          <t>Data for input (2019) is from 2015</t>
        </r>
      </text>
    </comment>
    <comment ref="AE3" authorId="0" shapeId="0" xr:uid="{00000000-0006-0000-0100-000004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ID#AAAADSe6_PM
</t>
        </r>
        <r>
          <rPr>
            <sz val="11"/>
            <color rgb="FF000000"/>
            <rFont val="Calibri"/>
            <family val="2"/>
          </rPr>
          <t xml:space="preserve">Prakash, Mihir    (2019-07-25 17:36:22)
</t>
        </r>
        <r>
          <rPr>
            <sz val="11"/>
            <color rgb="FF000000"/>
            <rFont val="Calibri"/>
            <family val="2"/>
          </rPr>
          <t>Data unavailoable on existing bus stops and their condition. Assuming all new bus stops have to be created that ensure accessibility and safety features.</t>
        </r>
      </text>
    </comment>
    <comment ref="AI3" authorId="0" shapeId="0" xr:uid="{00000000-0006-0000-0100-000005000000}">
      <text>
        <r>
          <rPr>
            <sz val="11"/>
            <color rgb="FF000000"/>
            <rFont val="Calibri"/>
            <family val="2"/>
          </rPr>
          <t>======
ID#AAAADX6w1nc
Suzanne Schadel    (2019-07-29 13:42:09)
Values taken from Google Earth Results; bus terminals were expected to accommodate 120 vehicles</t>
        </r>
      </text>
    </comment>
    <comment ref="AP16" authorId="0" shapeId="0" xr:uid="{00000000-0006-0000-0100-000006000000}">
      <text>
        <r>
          <rPr>
            <sz val="11"/>
            <color rgb="FF000000"/>
            <rFont val="Calibri"/>
            <family val="2"/>
          </rPr>
          <t>======
ID#AAAADSe6_Pc
Prakash, Mihir    (2019-07-25 17:36:22)
Gap filled with average of other values.</t>
        </r>
      </text>
    </comment>
    <comment ref="AN18" authorId="0" shapeId="0" xr:uid="{00000000-0006-0000-0100-000007000000}">
      <text>
        <r>
          <rPr>
            <sz val="11"/>
            <color rgb="FF000000"/>
            <rFont val="Calibri"/>
            <family val="2"/>
          </rPr>
          <t>======
ID#AAAADSf4vts
Suzanne Schadel    (2019-07-29 13:00:12)
Gaps (red) filled with average of other values</t>
        </r>
      </text>
    </comment>
    <comment ref="AP36" authorId="0" shapeId="0" xr:uid="{00000000-0006-0000-0100-000008000000}">
      <text>
        <r>
          <rPr>
            <sz val="11"/>
            <color rgb="FF000000"/>
            <rFont val="Calibri"/>
            <family val="2"/>
          </rPr>
          <t>======
ID#AAAADSe6_Pw
Prakash, Mihir    (2019-07-25 17:36:22)
Gap filled with average of other values.</t>
        </r>
      </text>
    </comment>
    <comment ref="AP56" authorId="0" shapeId="0" xr:uid="{00000000-0006-0000-0100-000009000000}">
      <text>
        <r>
          <rPr>
            <sz val="11"/>
            <color rgb="FF000000"/>
            <rFont val="Calibri"/>
            <family val="2"/>
          </rPr>
          <t>======
ID#AAAADSe6_QE
Prakash, Mihir    (2019-07-25 17:36:22)
Gap filled with average of other values.</t>
        </r>
      </text>
    </comment>
    <comment ref="AP76" authorId="0" shapeId="0" xr:uid="{00000000-0006-0000-0100-00000A000000}">
      <text>
        <r>
          <rPr>
            <sz val="11"/>
            <color rgb="FF000000"/>
            <rFont val="Calibri"/>
            <family val="2"/>
          </rPr>
          <t>======
ID#AAAADSe6_Pg
Prakash, Mihir    (2019-07-25 17:36:22)
Gap filled with average of other values.</t>
        </r>
      </text>
    </comment>
    <comment ref="AP96" authorId="0" shapeId="0" xr:uid="{00000000-0006-0000-0100-00000B000000}">
      <text>
        <r>
          <rPr>
            <sz val="11"/>
            <color rgb="FF000000"/>
            <rFont val="Calibri"/>
            <family val="2"/>
          </rPr>
          <t>======
ID#AAAADSe6_Pk
Prakash, Mihir    (2019-07-25 17:36:22)
Gap filled with average of other values.</t>
        </r>
      </text>
    </comment>
    <comment ref="AP116" authorId="0" shapeId="0" xr:uid="{00000000-0006-0000-0100-00000C000000}">
      <text>
        <r>
          <rPr>
            <sz val="11"/>
            <color rgb="FF000000"/>
            <rFont val="Calibri"/>
            <family val="2"/>
          </rPr>
          <t>======
ID#AAAADSe6_Po
Prakash, Mihir    (2019-07-25 17:36:22)
Gap filled with average of other values.</t>
        </r>
      </text>
    </comment>
    <comment ref="AP136" authorId="0" shapeId="0" xr:uid="{00000000-0006-0000-0100-00000D000000}">
      <text>
        <r>
          <rPr>
            <sz val="11"/>
            <color rgb="FF000000"/>
            <rFont val="Calibri"/>
            <family val="2"/>
          </rPr>
          <t>======
ID#AAAADSe6_O8
Prakash, Mihir    (2019-07-25 17:36:22)
Gap filled with average of other values.</t>
        </r>
      </text>
    </comment>
    <comment ref="AP156" authorId="0" shapeId="0" xr:uid="{00000000-0006-0000-0100-00000E000000}">
      <text>
        <r>
          <rPr>
            <sz val="11"/>
            <color rgb="FF000000"/>
            <rFont val="Calibri"/>
            <family val="2"/>
          </rPr>
          <t>======
ID#AAAADSe6_P8
Prakash, Mihir    (2019-07-25 17:36:22)
Gap filled with average of other values.</t>
        </r>
      </text>
    </comment>
    <comment ref="AP176" authorId="0" shapeId="0" xr:uid="{00000000-0006-0000-0100-00000F000000}">
      <text>
        <r>
          <rPr>
            <sz val="11"/>
            <color rgb="FF000000"/>
            <rFont val="Calibri"/>
            <family val="2"/>
          </rPr>
          <t>======
ID#AAAADSe6_QM
Prakash, Mihir    (2019-07-25 17:36:22)
Gap filled with average of other values.</t>
        </r>
      </text>
    </comment>
    <comment ref="AP196" authorId="0" shapeId="0" xr:uid="{00000000-0006-0000-0100-000010000000}">
      <text>
        <r>
          <rPr>
            <sz val="11"/>
            <color rgb="FF000000"/>
            <rFont val="Calibri"/>
            <family val="2"/>
          </rPr>
          <t>======
ID#AAAADSe6_PI
Prakash, Mihir    (2019-07-25 17:36:22)
Gap filled with average of other values.</t>
        </r>
      </text>
    </comment>
    <comment ref="AP216" authorId="0" shapeId="0" xr:uid="{00000000-0006-0000-0100-000011000000}">
      <text>
        <r>
          <rPr>
            <sz val="11"/>
            <color rgb="FF000000"/>
            <rFont val="Calibri"/>
            <family val="2"/>
          </rPr>
          <t>======
ID#AAAADSe6_QI
Prakash, Mihir    (2019-07-25 17:36:22)
Gap filled with average of other values.</t>
        </r>
      </text>
    </comment>
    <comment ref="AP236" authorId="0" shapeId="0" xr:uid="{00000000-0006-0000-0100-000012000000}">
      <text>
        <r>
          <rPr>
            <sz val="11"/>
            <color rgb="FF000000"/>
            <rFont val="Calibri"/>
            <family val="2"/>
          </rPr>
          <t>======
ID#AAAADSe6_PA
Prakash, Mihir    (2019-07-25 17:36:22)
Gap filled with average of other values.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23xfkRMGfC9LaXF98okAmoNB+O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tc={1618683B-8765-4BD8-A051-799EF0133377}</author>
    <author>tc={D3751AD9-96EE-4AEB-ADDB-5A071131D2D1}</author>
  </authors>
  <commentList>
    <comment ref="E1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Values converted, if necessary</t>
      </text>
    </comment>
    <comment ref="C40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value in Rupees</t>
      </text>
    </comment>
  </commentList>
</comments>
</file>

<file path=xl/sharedStrings.xml><?xml version="1.0" encoding="utf-8"?>
<sst xmlns="http://schemas.openxmlformats.org/spreadsheetml/2006/main" count="545" uniqueCount="211">
  <si>
    <t>Variable</t>
  </si>
  <si>
    <t>Category</t>
  </si>
  <si>
    <t>Source value</t>
  </si>
  <si>
    <t>S.No.</t>
  </si>
  <si>
    <t>ROADS</t>
  </si>
  <si>
    <t>Date</t>
  </si>
  <si>
    <t>Value in 2019</t>
  </si>
  <si>
    <t>Notes</t>
  </si>
  <si>
    <t>Annual investment cost in road safety program as % of all infrastructure projects</t>
  </si>
  <si>
    <t>https://www.who.int/management/programme/health_promotion/MakeRoadsSafe.pdf</t>
  </si>
  <si>
    <t>Affordability</t>
  </si>
  <si>
    <t>http://siteresources.worldbank.org/INTURBANTRANSPORT/Resources/cities_on_the_move.pdf</t>
  </si>
  <si>
    <t>gen</t>
  </si>
  <si>
    <t>WDI</t>
  </si>
  <si>
    <t>Megacities lower population limit</t>
  </si>
  <si>
    <t>Our city sampling method</t>
  </si>
  <si>
    <t>Tier 1 City lower population limit</t>
  </si>
  <si>
    <t>Tier 2 City lower population limit and Tier 3 upper population limit</t>
  </si>
  <si>
    <t>http://www.atlasofurbanexpansion.org/cities/view/Cochabamba</t>
  </si>
  <si>
    <t>Inflation rate, USD 2019 = ______ USD 2016</t>
  </si>
  <si>
    <t>Inflation rate, USD 2019 = ______ 2015:</t>
  </si>
  <si>
    <t>Inflation rate, USD 2019 = ______ 2014:</t>
  </si>
  <si>
    <t>Inflation rate, USD 2019 = ______ 2013:</t>
  </si>
  <si>
    <t>Inflation rate, USD 2019 = ______ 2005:</t>
  </si>
  <si>
    <t>Inflation rate, USD 2019 = ______ 1997:</t>
  </si>
  <si>
    <t>PPP of Bolivia in 2018</t>
  </si>
  <si>
    <t>https://data.worldbank.org/indicator/PA.NUS.PPPC.RF?locations=BO</t>
  </si>
  <si>
    <t>PPP of India in 2016</t>
  </si>
  <si>
    <t>https://data.worldbank.org/indicator/PA.NUS.PPPC.RF?locations=IN</t>
  </si>
  <si>
    <t>https://data.worldbank.org/indicator/PA.NUS.FCRF?locations=IN</t>
  </si>
  <si>
    <t>Exchange rate for Boliviano to USD in 2019 (July)</t>
  </si>
  <si>
    <t>https://www.xe.com/currencyconverter/convert/?Amount=1&amp;From=USD&amp;To=BOB</t>
  </si>
  <si>
    <t>Percent of paved roads in Bolivia (%)</t>
  </si>
  <si>
    <t>roads</t>
  </si>
  <si>
    <t>https://www.cia.gov/library/publications/the-world-factbook/geos/bl.html</t>
  </si>
  <si>
    <t>National data</t>
  </si>
  <si>
    <t>Percentage of total roads that are arterial (these need sidewalks)</t>
  </si>
  <si>
    <t>https://www.fhwa.dot.gov/policy/2013cpr/chap2.cfm#2</t>
  </si>
  <si>
    <t>Percentage of total roads that are sub-arterial (these need sidewalks)</t>
  </si>
  <si>
    <t>Percentage of total roads that are collector (no sidewalks)</t>
  </si>
  <si>
    <t>Percentage of total roads that are local (no sidewalks)</t>
  </si>
  <si>
    <t>Cost of building arterial road per km ($USD 2014/km)</t>
  </si>
  <si>
    <t>https://www.arkansashighways.com/roadway_design_division/Cost%20per%20Mile%20(JULY%202014).pdf</t>
  </si>
  <si>
    <t>Assumed to be equal to "4 lane undivided"</t>
  </si>
  <si>
    <t>Cost of building sub-arterial road per km ($USD 2014/km)</t>
  </si>
  <si>
    <t>2 Lane Arterial</t>
  </si>
  <si>
    <t>Cost of building collector road per km ($USD 2014/km)</t>
  </si>
  <si>
    <t>2 Lane collector</t>
  </si>
  <si>
    <t>Cost of building local road per km ($USD 2014/km)</t>
  </si>
  <si>
    <t>assumed to be equal to collector</t>
  </si>
  <si>
    <t>Annual O&amp;M costs for road maintenance, per km of  road ($USD 2014/km)</t>
  </si>
  <si>
    <t>http://documents.worldbank.org/curated/en/971161468314094302/pdf/339250rev.pdf</t>
  </si>
  <si>
    <t>Cost of paving 7 m road (($USD 1997/km) [arterials]</t>
  </si>
  <si>
    <t>http://web.worldbank.org/WBSITE/EXTERNAL/TOPICS/EXTTRANSPORT/EXTROADSHIGHWAYS/0,,contentMDK:20600628~menuPK:1476380~pagePK:148956~piPK:216618~theSitePK:338661~isCURL:Y,00.html</t>
  </si>
  <si>
    <t>Arterial is assumed 4 lanes</t>
  </si>
  <si>
    <t>Cost of paving 7 m road (($USD 1997/km) [sub-arterials]</t>
  </si>
  <si>
    <t>Overlay: SAC-V</t>
  </si>
  <si>
    <t>Cost of paving 6 m road ($USD 1996/km) [feeder &amp; collector]</t>
  </si>
  <si>
    <t>Maximum walking distance to a bus stop in city (km)</t>
  </si>
  <si>
    <t>Standard Bus</t>
  </si>
  <si>
    <t>Global Standard - SloCaT</t>
  </si>
  <si>
    <t>Per capita bus requirement, tier 1</t>
  </si>
  <si>
    <t>https://ppiaf.org/sites/ppiaf.org/files/documents/toolkits/UrbanBusToolkit/assets/1/1c/1c7.html</t>
  </si>
  <si>
    <t>arbitrary, range is 1.2-0.5</t>
  </si>
  <si>
    <t>Per capita bus requirement, tier 2</t>
  </si>
  <si>
    <t>Per capita bus requirement, tier 3</t>
  </si>
  <si>
    <t>www.bestundertaking.com/in/pdf/2018-19/2019-statement_of_account_english_16-17.pdf</t>
  </si>
  <si>
    <t>Buses</t>
  </si>
  <si>
    <t>Buses per garage/ buildings</t>
  </si>
  <si>
    <t>https://web.archive.org/web/20050212184403/http://www.bestundertaking.com/trans_engg.asp</t>
  </si>
  <si>
    <t>Cost of adding one bus shelter stop (USD 2015)</t>
  </si>
  <si>
    <t>Estimated Costs for Bus Shelters and Benches Program</t>
  </si>
  <si>
    <t xml:space="preserve">"ADA-compliant concrete pad, required for a bench - 1,200" ; benches cost 1500 each; </t>
  </si>
  <si>
    <t>Cost of adding one 17,000 square foot warehouse, which holds about 120 buses at max</t>
  </si>
  <si>
    <t>https://www.rsmeans.com/model-pages/bus-terminal.aspx</t>
  </si>
  <si>
    <t>Crosstown Bus station in NYC could hold 120 buses max, and was 17,000 square ft https://en.wikipedia.org/wiki/Bus_depots_of_MTA_Regional_Bus_Operations</t>
  </si>
  <si>
    <t>Item</t>
  </si>
  <si>
    <t>Cost (USD 2019)</t>
  </si>
  <si>
    <t>Comment</t>
  </si>
  <si>
    <t>Roads</t>
  </si>
  <si>
    <t>PUBLIC TRANSIT (BUSES)</t>
  </si>
  <si>
    <t xml:space="preserve">Affordability </t>
  </si>
  <si>
    <t>Repaving</t>
  </si>
  <si>
    <t>Urban Mobility Planning</t>
  </si>
  <si>
    <t>Additional Construction</t>
  </si>
  <si>
    <t>Maintenance</t>
  </si>
  <si>
    <t>Public Transport</t>
  </si>
  <si>
    <t>Length of Existing Roads that Require Repavement</t>
  </si>
  <si>
    <t>Road Repavement</t>
  </si>
  <si>
    <t xml:space="preserve">Bus Fleet </t>
  </si>
  <si>
    <t>Bus Stops</t>
  </si>
  <si>
    <t>New Road Construction</t>
  </si>
  <si>
    <t>Bus Depot/Terminals</t>
  </si>
  <si>
    <t>BRT Infrastructure (Forthcoming)</t>
  </si>
  <si>
    <t xml:space="preserve">Road Maintenance </t>
  </si>
  <si>
    <t>Operation &amp; Maintenance and Admin</t>
  </si>
  <si>
    <t>Road Safety</t>
  </si>
  <si>
    <t>Programs (10% of Total Infrastructure Cost)</t>
  </si>
  <si>
    <t>Bus Terminals</t>
  </si>
  <si>
    <t>Operation &amp; Maintenance Cost of Buses and Admin Costs of Transit Authority</t>
  </si>
  <si>
    <t>Affordability (Transportation Subsidy to the Lowest Quintile Households)</t>
  </si>
  <si>
    <t>Planning and Management</t>
  </si>
  <si>
    <t>Cost of Developing a Plan for the City</t>
  </si>
  <si>
    <t>No</t>
  </si>
  <si>
    <t>City</t>
  </si>
  <si>
    <t>Year</t>
  </si>
  <si>
    <t>Average HH Size</t>
  </si>
  <si>
    <t>Number of HH</t>
  </si>
  <si>
    <t>Area Sq.Km</t>
  </si>
  <si>
    <t>Length of Roads Required</t>
  </si>
  <si>
    <t>Current Length of Roads</t>
  </si>
  <si>
    <t>Total New Roads Required</t>
  </si>
  <si>
    <t>Arterial</t>
  </si>
  <si>
    <t>Sub-Arterial</t>
  </si>
  <si>
    <t>Collector</t>
  </si>
  <si>
    <t>Local</t>
  </si>
  <si>
    <t>Total Buses Required</t>
  </si>
  <si>
    <t>Net Bus Addition</t>
  </si>
  <si>
    <t>Total Required Bus Stops</t>
  </si>
  <si>
    <t>Existing Bus Stops in Operation</t>
  </si>
  <si>
    <t>Net Bus Stop Addition</t>
  </si>
  <si>
    <t>Total Required Bus Terminals</t>
  </si>
  <si>
    <t>Existing Bus Terminals in Operation</t>
  </si>
  <si>
    <t>Net Bus Terminal Addition</t>
  </si>
  <si>
    <t>COST (USD 2019)</t>
  </si>
  <si>
    <t xml:space="preserve"> Sucre</t>
  </si>
  <si>
    <t>Road system length (km)</t>
  </si>
  <si>
    <t>Metropolitan urban area (nº)</t>
  </si>
  <si>
    <t>Road length per capita (km)</t>
  </si>
  <si>
    <t>Buenos Aires (2007)</t>
  </si>
  <si>
    <t>Distribution of road type, as % of total road lengths</t>
  </si>
  <si>
    <t xml:space="preserve">From U.S. National Highway Association: https://www.fhwa.dot.gov/policy/2013cpr/chap2.cfm#2 </t>
  </si>
  <si>
    <t>Using urbanized areas (50,000 or more in population) "miles" in exhibit 2-4 "Percentage of highway miles, lane miles, and VMT by Functional System and by size of area, 2010"</t>
  </si>
  <si>
    <t>Excluded freeway/expressway/interstate</t>
  </si>
  <si>
    <t>Miles (%)</t>
  </si>
  <si>
    <t>Urban only %</t>
  </si>
  <si>
    <t>Principal Arterial</t>
  </si>
  <si>
    <t>Minor Arterial</t>
  </si>
  <si>
    <t>Major Collector</t>
  </si>
  <si>
    <t>Minor Collector</t>
  </si>
  <si>
    <t>SUM</t>
  </si>
  <si>
    <t>USD (2019) Inflation</t>
  </si>
  <si>
    <t xml:space="preserve"> La Paz</t>
  </si>
  <si>
    <t>2016, Rupee</t>
  </si>
  <si>
    <t>USD (2016)</t>
  </si>
  <si>
    <t xml:space="preserve"> El Alto</t>
  </si>
  <si>
    <t xml:space="preserve"> Viacha</t>
  </si>
  <si>
    <t xml:space="preserve"> Cochabamba</t>
  </si>
  <si>
    <t xml:space="preserve"> Quillacollo</t>
  </si>
  <si>
    <t xml:space="preserve"> Tiquipaya</t>
  </si>
  <si>
    <t xml:space="preserve"> Colcapirhua</t>
  </si>
  <si>
    <t xml:space="preserve"> Sacaba</t>
  </si>
  <si>
    <t xml:space="preserve"> Oruro</t>
  </si>
  <si>
    <t xml:space="preserve"> Potosí</t>
  </si>
  <si>
    <t xml:space="preserve"> Tarija</t>
  </si>
  <si>
    <t xml:space="preserve"> Yacuiba</t>
  </si>
  <si>
    <t xml:space="preserve"> Santa Cruz de la Sierra</t>
  </si>
  <si>
    <t xml:space="preserve"> La Guardia</t>
  </si>
  <si>
    <t xml:space="preserve"> Warnes</t>
  </si>
  <si>
    <t xml:space="preserve"> Montero</t>
  </si>
  <si>
    <t xml:space="preserve"> Trinidad</t>
  </si>
  <si>
    <t xml:space="preserve"> Riberalta</t>
  </si>
  <si>
    <t xml:space="preserve"> Cobija</t>
  </si>
  <si>
    <t>Total costs, minus interest paid expenditures</t>
  </si>
  <si>
    <t>Expenditures by B.E.S.T.</t>
  </si>
  <si>
    <t>Number of buses operated by B.E.S.T.</t>
  </si>
  <si>
    <t>Source:</t>
  </si>
  <si>
    <t>https://www.bestundertaking.com/in/page.asp?i=1</t>
  </si>
  <si>
    <t>Value:</t>
  </si>
  <si>
    <t>Variable:</t>
  </si>
  <si>
    <t>Average exchange rate of India to USD in 2016</t>
  </si>
  <si>
    <t>Adjusted to PPP of U.S.A. (USD 2019)</t>
  </si>
  <si>
    <t>Per bus cost in India (USD 2019)</t>
  </si>
  <si>
    <t>Admin, O&amp;M costs of standard bus system, per bus, adjusted to reflect prices in USA ($USD 2019)</t>
  </si>
  <si>
    <t>Calculating O&amp;M of standard buses (most of BEST routes are standard buses)</t>
  </si>
  <si>
    <t>Link:</t>
  </si>
  <si>
    <t xml:space="preserve">Source: CAF Urban Mobility Observatory </t>
  </si>
  <si>
    <t>https://www.caf.com/app_omu/</t>
  </si>
  <si>
    <t>Determining roads per capita requirement</t>
  </si>
  <si>
    <t xml:space="preserve">Regional (Latin American) average change in population density (people/hectare)  (%) </t>
  </si>
  <si>
    <t>2000-2013</t>
  </si>
  <si>
    <t>2008-2018</t>
  </si>
  <si>
    <t>Link: www.bestundertaking.com/in/pdf/2018-19/2019-statement_of_account_english_16-17.pdf</t>
  </si>
  <si>
    <t xml:space="preserve">Source: THE BRIHAN MUMBAI ELECTRIC SUPPLY AND TRANSPORT UNDERTAKING
(OF THE BRIHANMUMBAI MAHANAGARPAlIKA)
APPENDIX NO. E-1
GENERAL FINANCIAL STATISTICS 2016-2017 </t>
  </si>
  <si>
    <t>No.</t>
  </si>
  <si>
    <t>Maximum % of lowest quintile's per-capita monthly income that should be to spent on public transportation</t>
  </si>
  <si>
    <t>Planning, safety</t>
  </si>
  <si>
    <t>http://www.in2013dollars.com/us/inflation/2005?amount=1</t>
  </si>
  <si>
    <t>Average population growth rate in Bolivia for the past 10 years</t>
  </si>
  <si>
    <t>http://www.repic.ch/files/7114/4126/7442/Grutter_FinalReport_e_web.pdf</t>
  </si>
  <si>
    <t>Average cost of public transit ticket (USD 2019)</t>
  </si>
  <si>
    <t>Average amount spent monthly on transit per household (USD 2019)</t>
  </si>
  <si>
    <t>Global average cost of electric bus (USD 2012)</t>
  </si>
  <si>
    <t>Population</t>
  </si>
  <si>
    <t xml:space="preserve">COST (USD 2019) </t>
  </si>
  <si>
    <t>TOTAL</t>
  </si>
  <si>
    <t>SUBSIDY COST
(USD 2019)</t>
  </si>
  <si>
    <t>Average Monthly Household Income of the Lowest Quintile of Population (USD 2019)</t>
  </si>
  <si>
    <t>Subsidies</t>
  </si>
  <si>
    <t>Cost of public transportation in bolivia is quite low. No subsidies are required if fare prices remain the same.</t>
  </si>
  <si>
    <t>Length of roads per sq.km. (km/person)</t>
  </si>
  <si>
    <t>https://unhabitat.org/wp-content/uploads/2014/05/5-Principles_web.pdf</t>
  </si>
  <si>
    <t>Existing Mini Buses in Operation</t>
  </si>
  <si>
    <t>City Size</t>
  </si>
  <si>
    <t>Average Annual Cost by City Type</t>
  </si>
  <si>
    <t>Sample Size</t>
  </si>
  <si>
    <t>Small</t>
  </si>
  <si>
    <t>Medium</t>
  </si>
  <si>
    <t>Large</t>
  </si>
  <si>
    <t>Total</t>
  </si>
  <si>
    <t>Existing Buses in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</si>
</sst>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.00000_);_(* \(#,##0.00000\);_(* &quot;-&quot;??_);_(@_)"/>
    <numFmt numFmtId="166" formatCode="_(* #,##0.0000_);_(* \(#,##0.0000\);_(* &quot;-&quot;??_);_(@_)"/>
    <numFmt numFmtId="167" formatCode="&quot;$&quot;#,##0.00"/>
    <numFmt numFmtId="168" formatCode="_(* #,##0_);_(* \(#,##0\);_(* &quot;-&quot;??_);_(@_)"/>
    <numFmt numFmtId="169" formatCode="#,##0.0"/>
    <numFmt numFmtId="170" formatCode="_(* #,##0.000_);_(* \(#,##0.000\);_(* &quot;-&quot;??_);_(@_)"/>
    <numFmt numFmtId="171" formatCode="0.0"/>
    <numFmt numFmtId="172" formatCode="_(* #,##0.0_);_(* \(#,##0.0\);_(* &quot;-&quot;??_);_(@_)"/>
  </numFmts>
  <fonts count="25">
    <font>
      <sz val="11"/>
      <color rgb="FF000000"/>
      <name val="Calibri"/>
    </font>
    <font>
      <b/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i/>
      <sz val="11"/>
      <color rgb="FF000000"/>
      <name val="Calibri"/>
      <family val="2"/>
    </font>
    <font>
      <sz val="11"/>
      <color rgb="FF0070C0"/>
      <name val="Calibri"/>
      <family val="2"/>
    </font>
    <font>
      <sz val="11"/>
      <color rgb="FF2E75B5"/>
      <name val="Calibri"/>
      <family val="2"/>
    </font>
    <font>
      <sz val="9"/>
      <color rgb="FF000000"/>
      <name val="Tahoma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Arial"/>
      <family val="2"/>
    </font>
    <font>
      <u/>
      <sz val="11"/>
      <color rgb="FF0563C1"/>
      <name val="Calibri"/>
      <family val="2"/>
    </font>
    <font>
      <b/>
      <sz val="11"/>
      <color rgb="FF0070C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  "/>
    </font>
    <font>
      <sz val="11"/>
      <color rgb="FF1C1E21"/>
      <name val="Calibri  "/>
    </font>
    <font>
      <u/>
      <sz val="11"/>
      <color theme="10"/>
      <name val="Calibri  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C0C0C"/>
        <bgColor rgb="FF0C0C0C"/>
      </patternFill>
    </fill>
    <fill>
      <patternFill patternType="solid">
        <fgColor rgb="FF000000"/>
        <bgColor rgb="FF000000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7F7F7F"/>
        <bgColor rgb="FF7F7F7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</borders>
  <cellStyleXfs count="4">
    <xf numFmtId="0" fontId="0" fillId="0" borderId="0"/>
    <xf numFmtId="0" fontId="17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87">
    <xf numFmtId="0" fontId="0" fillId="0" borderId="0" xfId="0" applyFont="1" applyAlignment="1"/>
    <xf numFmtId="0" fontId="1" fillId="0" borderId="0" xfId="0" applyFont="1" applyAlignment="1">
      <alignment horizontal="center"/>
    </xf>
    <xf numFmtId="43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44" fontId="0" fillId="0" borderId="1" xfId="0" applyNumberFormat="1" applyFont="1" applyBorder="1"/>
    <xf numFmtId="43" fontId="0" fillId="0" borderId="0" xfId="0" applyNumberFormat="1" applyFont="1"/>
    <xf numFmtId="44" fontId="0" fillId="0" borderId="0" xfId="0" applyNumberFormat="1" applyFont="1"/>
    <xf numFmtId="0" fontId="2" fillId="0" borderId="0" xfId="0" applyFont="1"/>
    <xf numFmtId="0" fontId="3" fillId="0" borderId="0" xfId="0" applyFont="1" applyAlignment="1"/>
    <xf numFmtId="164" fontId="0" fillId="0" borderId="0" xfId="0" applyNumberFormat="1" applyFont="1"/>
    <xf numFmtId="43" fontId="0" fillId="0" borderId="0" xfId="0" applyNumberFormat="1" applyFont="1" applyAlignment="1"/>
    <xf numFmtId="0" fontId="0" fillId="0" borderId="0" xfId="0" applyFont="1"/>
    <xf numFmtId="165" fontId="0" fillId="0" borderId="0" xfId="0" applyNumberFormat="1" applyFont="1"/>
    <xf numFmtId="43" fontId="0" fillId="0" borderId="1" xfId="0" applyNumberFormat="1" applyFont="1" applyBorder="1"/>
    <xf numFmtId="166" fontId="0" fillId="0" borderId="0" xfId="0" applyNumberFormat="1" applyFont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5" fillId="0" borderId="0" xfId="0" applyFont="1"/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/>
    </xf>
    <xf numFmtId="44" fontId="0" fillId="6" borderId="7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44" fontId="7" fillId="5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8" fillId="0" borderId="0" xfId="0" applyFont="1"/>
    <xf numFmtId="168" fontId="8" fillId="0" borderId="0" xfId="0" applyNumberFormat="1" applyFont="1"/>
    <xf numFmtId="169" fontId="8" fillId="0" borderId="0" xfId="0" applyNumberFormat="1" applyFont="1"/>
    <xf numFmtId="4" fontId="8" fillId="0" borderId="0" xfId="0" applyNumberFormat="1" applyFont="1"/>
    <xf numFmtId="1" fontId="0" fillId="0" borderId="0" xfId="0" applyNumberFormat="1" applyFont="1"/>
    <xf numFmtId="1" fontId="0" fillId="4" borderId="1" xfId="0" applyNumberFormat="1" applyFont="1" applyFill="1" applyBorder="1"/>
    <xf numFmtId="44" fontId="6" fillId="4" borderId="1" xfId="0" applyNumberFormat="1" applyFont="1" applyFill="1" applyBorder="1"/>
    <xf numFmtId="0" fontId="9" fillId="0" borderId="0" xfId="0" applyFont="1"/>
    <xf numFmtId="43" fontId="0" fillId="5" borderId="1" xfId="0" applyNumberFormat="1" applyFont="1" applyFill="1" applyBorder="1"/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wrapText="1"/>
    </xf>
    <xf numFmtId="44" fontId="6" fillId="5" borderId="1" xfId="0" applyNumberFormat="1" applyFont="1" applyFill="1" applyBorder="1"/>
    <xf numFmtId="0" fontId="9" fillId="0" borderId="0" xfId="0" applyFont="1" applyAlignment="1">
      <alignment horizontal="center"/>
    </xf>
    <xf numFmtId="1" fontId="0" fillId="5" borderId="1" xfId="0" applyNumberFormat="1" applyFont="1" applyFill="1" applyBorder="1" applyAlignment="1">
      <alignment horizontal="center"/>
    </xf>
    <xf numFmtId="0" fontId="12" fillId="0" borderId="0" xfId="0" applyFont="1"/>
    <xf numFmtId="1" fontId="0" fillId="5" borderId="1" xfId="0" applyNumberFormat="1" applyFont="1" applyFill="1" applyBorder="1"/>
    <xf numFmtId="0" fontId="10" fillId="0" borderId="0" xfId="0" applyFont="1"/>
    <xf numFmtId="0" fontId="0" fillId="4" borderId="1" xfId="0" applyFont="1" applyFill="1" applyBorder="1"/>
    <xf numFmtId="0" fontId="13" fillId="0" borderId="0" xfId="0" applyFont="1"/>
    <xf numFmtId="0" fontId="0" fillId="5" borderId="1" xfId="0" applyFont="1" applyFill="1" applyBorder="1"/>
    <xf numFmtId="167" fontId="0" fillId="5" borderId="1" xfId="0" applyNumberFormat="1" applyFont="1" applyFill="1" applyBorder="1" applyAlignment="1"/>
    <xf numFmtId="44" fontId="7" fillId="5" borderId="1" xfId="0" applyNumberFormat="1" applyFont="1" applyFill="1" applyBorder="1"/>
    <xf numFmtId="168" fontId="0" fillId="0" borderId="0" xfId="0" applyNumberFormat="1" applyFont="1"/>
    <xf numFmtId="0" fontId="11" fillId="5" borderId="1" xfId="0" applyFont="1" applyFill="1" applyBorder="1" applyAlignment="1">
      <alignment horizontal="center"/>
    </xf>
    <xf numFmtId="167" fontId="11" fillId="5" borderId="1" xfId="0" applyNumberFormat="1" applyFont="1" applyFill="1" applyBorder="1"/>
    <xf numFmtId="4" fontId="0" fillId="0" borderId="0" xfId="0" applyNumberFormat="1" applyFont="1"/>
    <xf numFmtId="44" fontId="6" fillId="4" borderId="1" xfId="0" applyNumberFormat="1" applyFont="1" applyFill="1" applyBorder="1" applyAlignment="1"/>
    <xf numFmtId="44" fontId="15" fillId="0" borderId="8" xfId="0" applyNumberFormat="1" applyFont="1" applyBorder="1"/>
    <xf numFmtId="167" fontId="0" fillId="0" borderId="0" xfId="0" applyNumberFormat="1" applyFont="1"/>
    <xf numFmtId="44" fontId="7" fillId="0" borderId="0" xfId="0" applyNumberFormat="1" applyFont="1"/>
    <xf numFmtId="0" fontId="0" fillId="0" borderId="0" xfId="0" applyFont="1" applyAlignment="1"/>
    <xf numFmtId="0" fontId="16" fillId="0" borderId="0" xfId="0" applyFont="1" applyAlignment="1">
      <alignment wrapText="1"/>
    </xf>
    <xf numFmtId="0" fontId="16" fillId="0" borderId="0" xfId="0" applyFont="1" applyAlignment="1"/>
    <xf numFmtId="0" fontId="17" fillId="0" borderId="0" xfId="1" applyAlignment="1"/>
    <xf numFmtId="44" fontId="0" fillId="0" borderId="4" xfId="0" applyNumberFormat="1" applyFont="1" applyFill="1" applyBorder="1"/>
    <xf numFmtId="0" fontId="16" fillId="0" borderId="0" xfId="0" applyFont="1"/>
    <xf numFmtId="0" fontId="0" fillId="0" borderId="0" xfId="0" applyFont="1" applyAlignment="1"/>
    <xf numFmtId="0" fontId="0" fillId="9" borderId="0" xfId="0" applyFont="1" applyFill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1" fontId="0" fillId="9" borderId="0" xfId="0" applyNumberFormat="1" applyFont="1" applyFill="1" applyAlignment="1">
      <alignment horizontal="center" vertical="center"/>
    </xf>
    <xf numFmtId="43" fontId="16" fillId="0" borderId="0" xfId="0" applyNumberFormat="1" applyFont="1"/>
    <xf numFmtId="4" fontId="16" fillId="0" borderId="0" xfId="0" applyNumberFormat="1" applyFont="1"/>
    <xf numFmtId="1" fontId="16" fillId="4" borderId="1" xfId="0" applyNumberFormat="1" applyFont="1" applyFill="1" applyBorder="1"/>
    <xf numFmtId="43" fontId="16" fillId="5" borderId="1" xfId="0" applyNumberFormat="1" applyFont="1" applyFill="1" applyBorder="1"/>
    <xf numFmtId="1" fontId="16" fillId="5" borderId="1" xfId="0" applyNumberFormat="1" applyFont="1" applyFill="1" applyBorder="1" applyAlignment="1">
      <alignment horizontal="center"/>
    </xf>
    <xf numFmtId="1" fontId="16" fillId="8" borderId="1" xfId="0" applyNumberFormat="1" applyFont="1" applyFill="1" applyBorder="1" applyAlignment="1">
      <alignment horizontal="center" vertical="center"/>
    </xf>
    <xf numFmtId="1" fontId="16" fillId="5" borderId="1" xfId="0" applyNumberFormat="1" applyFont="1" applyFill="1" applyBorder="1"/>
    <xf numFmtId="0" fontId="16" fillId="4" borderId="1" xfId="0" applyFont="1" applyFill="1" applyBorder="1"/>
    <xf numFmtId="1" fontId="16" fillId="4" borderId="1" xfId="0" applyNumberFormat="1" applyFont="1" applyFill="1" applyBorder="1" applyAlignment="1">
      <alignment horizontal="center"/>
    </xf>
    <xf numFmtId="167" fontId="16" fillId="5" borderId="1" xfId="0" applyNumberFormat="1" applyFont="1" applyFill="1" applyBorder="1" applyAlignment="1"/>
    <xf numFmtId="0" fontId="10" fillId="0" borderId="4" xfId="0" applyFont="1" applyBorder="1"/>
    <xf numFmtId="0" fontId="0" fillId="0" borderId="15" xfId="0" applyFont="1" applyBorder="1"/>
    <xf numFmtId="0" fontId="10" fillId="0" borderId="16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19" xfId="0" applyFont="1" applyBorder="1"/>
    <xf numFmtId="0" fontId="9" fillId="10" borderId="11" xfId="0" applyFont="1" applyFill="1" applyBorder="1"/>
    <xf numFmtId="0" fontId="10" fillId="0" borderId="9" xfId="0" applyFont="1" applyBorder="1"/>
    <xf numFmtId="0" fontId="16" fillId="10" borderId="0" xfId="0" applyFont="1" applyFill="1"/>
    <xf numFmtId="0" fontId="0" fillId="10" borderId="0" xfId="0" applyFont="1" applyFill="1"/>
    <xf numFmtId="0" fontId="0" fillId="10" borderId="0" xfId="0" applyFont="1" applyFill="1" applyAlignment="1"/>
    <xf numFmtId="0" fontId="0" fillId="0" borderId="4" xfId="0" applyFont="1" applyBorder="1"/>
    <xf numFmtId="0" fontId="16" fillId="0" borderId="4" xfId="0" applyFont="1" applyBorder="1"/>
    <xf numFmtId="43" fontId="16" fillId="0" borderId="4" xfId="2" applyFont="1" applyBorder="1" applyAlignment="1"/>
    <xf numFmtId="44" fontId="0" fillId="0" borderId="4" xfId="0" applyNumberFormat="1" applyFont="1" applyBorder="1"/>
    <xf numFmtId="0" fontId="0" fillId="0" borderId="4" xfId="0" applyFont="1" applyBorder="1" applyAlignment="1"/>
    <xf numFmtId="0" fontId="1" fillId="0" borderId="4" xfId="0" applyFont="1" applyBorder="1"/>
    <xf numFmtId="0" fontId="3" fillId="0" borderId="4" xfId="1" applyFont="1" applyBorder="1" applyAlignment="1"/>
    <xf numFmtId="0" fontId="2" fillId="0" borderId="4" xfId="0" applyFont="1" applyBorder="1"/>
    <xf numFmtId="0" fontId="14" fillId="0" borderId="4" xfId="0" applyFont="1" applyBorder="1"/>
    <xf numFmtId="0" fontId="0" fillId="0" borderId="20" xfId="0" applyFont="1" applyBorder="1"/>
    <xf numFmtId="44" fontId="0" fillId="0" borderId="20" xfId="0" applyNumberFormat="1" applyFont="1" applyBorder="1"/>
    <xf numFmtId="0" fontId="16" fillId="0" borderId="21" xfId="0" applyFont="1" applyBorder="1" applyAlignment="1">
      <alignment wrapText="1"/>
    </xf>
    <xf numFmtId="0" fontId="0" fillId="0" borderId="22" xfId="0" applyFont="1" applyBorder="1" applyAlignment="1">
      <alignment wrapText="1"/>
    </xf>
    <xf numFmtId="0" fontId="0" fillId="0" borderId="22" xfId="0" applyFont="1" applyBorder="1"/>
    <xf numFmtId="0" fontId="16" fillId="0" borderId="22" xfId="0" applyFont="1" applyBorder="1"/>
    <xf numFmtId="0" fontId="16" fillId="0" borderId="22" xfId="0" applyFont="1" applyBorder="1" applyAlignment="1">
      <alignment wrapText="1"/>
    </xf>
    <xf numFmtId="0" fontId="16" fillId="0" borderId="23" xfId="0" applyFont="1" applyBorder="1" applyAlignment="1">
      <alignment wrapText="1"/>
    </xf>
    <xf numFmtId="0" fontId="16" fillId="0" borderId="24" xfId="0" applyFont="1" applyBorder="1"/>
    <xf numFmtId="43" fontId="16" fillId="0" borderId="25" xfId="2" applyFont="1" applyBorder="1" applyAlignment="1"/>
    <xf numFmtId="44" fontId="0" fillId="0" borderId="25" xfId="0" applyNumberFormat="1" applyFont="1" applyBorder="1"/>
    <xf numFmtId="44" fontId="0" fillId="0" borderId="25" xfId="0" applyNumberFormat="1" applyFont="1" applyFill="1" applyBorder="1"/>
    <xf numFmtId="0" fontId="0" fillId="0" borderId="20" xfId="0" applyFont="1" applyBorder="1" applyAlignment="1"/>
    <xf numFmtId="44" fontId="0" fillId="7" borderId="26" xfId="3" applyFont="1" applyFill="1" applyBorder="1"/>
    <xf numFmtId="0" fontId="16" fillId="0" borderId="15" xfId="0" applyFont="1" applyBorder="1" applyAlignment="1"/>
    <xf numFmtId="0" fontId="0" fillId="0" borderId="16" xfId="0" applyFont="1" applyBorder="1" applyAlignment="1"/>
    <xf numFmtId="0" fontId="16" fillId="0" borderId="17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3" fillId="0" borderId="27" xfId="0" applyFont="1" applyFill="1" applyBorder="1" applyAlignment="1">
      <alignment horizontal="center" wrapText="1"/>
    </xf>
    <xf numFmtId="0" fontId="3" fillId="0" borderId="28" xfId="0" applyFont="1" applyFill="1" applyBorder="1" applyAlignment="1">
      <alignment horizontal="center" wrapText="1"/>
    </xf>
    <xf numFmtId="0" fontId="3" fillId="0" borderId="29" xfId="0" applyFont="1" applyFill="1" applyBorder="1" applyAlignment="1">
      <alignment horizontal="center" wrapText="1"/>
    </xf>
    <xf numFmtId="0" fontId="3" fillId="0" borderId="30" xfId="0" applyFont="1" applyFill="1" applyBorder="1" applyAlignment="1">
      <alignment wrapText="1"/>
    </xf>
    <xf numFmtId="0" fontId="9" fillId="0" borderId="12" xfId="0" applyFont="1" applyFill="1" applyBorder="1"/>
    <xf numFmtId="0" fontId="9" fillId="0" borderId="13" xfId="0" applyFont="1" applyFill="1" applyBorder="1" applyAlignment="1">
      <alignment horizontal="right"/>
    </xf>
    <xf numFmtId="4" fontId="9" fillId="0" borderId="13" xfId="0" applyNumberFormat="1" applyFont="1" applyFill="1" applyBorder="1" applyAlignment="1">
      <alignment horizontal="center"/>
    </xf>
    <xf numFmtId="0" fontId="9" fillId="7" borderId="14" xfId="0" applyFont="1" applyFill="1" applyBorder="1"/>
    <xf numFmtId="0" fontId="19" fillId="0" borderId="20" xfId="0" applyFont="1" applyBorder="1"/>
    <xf numFmtId="0" fontId="20" fillId="0" borderId="20" xfId="0" applyFont="1" applyBorder="1" applyAlignment="1"/>
    <xf numFmtId="0" fontId="21" fillId="0" borderId="20" xfId="1" applyFont="1" applyBorder="1" applyAlignment="1"/>
    <xf numFmtId="0" fontId="19" fillId="0" borderId="20" xfId="0" applyFont="1" applyBorder="1" applyAlignment="1"/>
    <xf numFmtId="170" fontId="19" fillId="0" borderId="20" xfId="0" applyNumberFormat="1" applyFont="1" applyBorder="1"/>
    <xf numFmtId="43" fontId="19" fillId="0" borderId="20" xfId="0" applyNumberFormat="1" applyFont="1" applyBorder="1"/>
    <xf numFmtId="0" fontId="0" fillId="0" borderId="17" xfId="0" applyFont="1" applyFill="1" applyBorder="1"/>
    <xf numFmtId="0" fontId="1" fillId="0" borderId="0" xfId="0" applyFont="1" applyAlignment="1">
      <alignment horizontal="left"/>
    </xf>
    <xf numFmtId="0" fontId="11" fillId="4" borderId="1" xfId="0" applyFont="1" applyFill="1" applyBorder="1" applyAlignment="1">
      <alignment horizontal="center"/>
    </xf>
    <xf numFmtId="44" fontId="0" fillId="5" borderId="1" xfId="3" applyFont="1" applyFill="1" applyBorder="1"/>
    <xf numFmtId="44" fontId="11" fillId="5" borderId="1" xfId="3" applyFont="1" applyFill="1" applyBorder="1"/>
    <xf numFmtId="44" fontId="16" fillId="5" borderId="1" xfId="3" applyFont="1" applyFill="1" applyBorder="1"/>
    <xf numFmtId="44" fontId="0" fillId="0" borderId="0" xfId="3" applyFont="1" applyAlignment="1"/>
    <xf numFmtId="0" fontId="0" fillId="0" borderId="0" xfId="0"/>
    <xf numFmtId="0" fontId="0" fillId="0" borderId="0" xfId="3" applyNumberFormat="1" applyFont="1"/>
    <xf numFmtId="44" fontId="0" fillId="0" borderId="0" xfId="3" applyFont="1"/>
    <xf numFmtId="44" fontId="0" fillId="0" borderId="0" xfId="0" applyNumberFormat="1" applyFont="1" applyAlignment="1">
      <alignment horizontal="center" vertical="center"/>
    </xf>
    <xf numFmtId="0" fontId="0" fillId="0" borderId="16" xfId="0" applyFont="1" applyFill="1" applyBorder="1"/>
    <xf numFmtId="44" fontId="16" fillId="5" borderId="1" xfId="3" applyFont="1" applyFill="1" applyBorder="1" applyAlignment="1">
      <alignment horizontal="center" vertical="center" wrapText="1"/>
    </xf>
    <xf numFmtId="167" fontId="16" fillId="5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5" borderId="1" xfId="0" applyFont="1" applyFill="1" applyBorder="1" applyAlignment="1">
      <alignment horizontal="center"/>
    </xf>
    <xf numFmtId="171" fontId="0" fillId="0" borderId="0" xfId="0" applyNumberFormat="1" applyFont="1" applyAlignment="1"/>
    <xf numFmtId="172" fontId="0" fillId="0" borderId="0" xfId="0" applyNumberFormat="1" applyFont="1"/>
    <xf numFmtId="172" fontId="16" fillId="0" borderId="0" xfId="0" applyNumberFormat="1" applyFont="1" applyAlignment="1">
      <alignment horizontal="right"/>
    </xf>
    <xf numFmtId="172" fontId="0" fillId="0" borderId="0" xfId="0" applyNumberFormat="1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16" fillId="8" borderId="1" xfId="0" applyFont="1" applyFill="1" applyBorder="1" applyAlignment="1">
      <alignment horizontal="center" vertical="center" wrapText="1"/>
    </xf>
    <xf numFmtId="1" fontId="0" fillId="5" borderId="4" xfId="0" applyNumberFormat="1" applyFont="1" applyFill="1" applyBorder="1" applyAlignment="1">
      <alignment horizontal="center"/>
    </xf>
    <xf numFmtId="1" fontId="16" fillId="5" borderId="4" xfId="0" applyNumberFormat="1" applyFont="1" applyFill="1" applyBorder="1" applyAlignment="1">
      <alignment horizontal="center"/>
    </xf>
    <xf numFmtId="170" fontId="0" fillId="0" borderId="0" xfId="0" applyNumberFormat="1" applyFont="1"/>
    <xf numFmtId="0" fontId="22" fillId="11" borderId="0" xfId="0" applyFont="1" applyFill="1" applyAlignment="1">
      <alignment horizontal="center"/>
    </xf>
    <xf numFmtId="0" fontId="24" fillId="0" borderId="0" xfId="0" applyFont="1"/>
    <xf numFmtId="0" fontId="0" fillId="0" borderId="0" xfId="0" applyFont="1" applyAlignment="1"/>
    <xf numFmtId="0" fontId="0" fillId="6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24" fillId="0" borderId="0" xfId="0" applyFont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7" fontId="0" fillId="5" borderId="2" xfId="0" applyNumberFormat="1" applyFont="1" applyFill="1" applyBorder="1" applyAlignment="1">
      <alignment horizontal="center" vertical="center" wrapText="1"/>
    </xf>
    <xf numFmtId="167" fontId="22" fillId="3" borderId="2" xfId="0" applyNumberFormat="1" applyFont="1" applyFill="1" applyBorder="1" applyAlignment="1">
      <alignment horizontal="center"/>
    </xf>
    <xf numFmtId="0" fontId="23" fillId="0" borderId="3" xfId="0" applyFont="1" applyBorder="1"/>
    <xf numFmtId="0" fontId="23" fillId="0" borderId="4" xfId="0" applyFont="1" applyBorder="1"/>
    <xf numFmtId="0" fontId="0" fillId="4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/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zanne Schadel" id="{F54ADFB8-E257-482E-8B4D-187A500DC01B}" userId="f44dd92c4f2be793" providerId="Windows Live"/>
  <person displayName="Cheng, Mengfan" id="{D8626751-401F-C94D-B37A-E10E06513F06}" userId="S::mcheng01@wm.edu::0a565529-23af-42d6-a058-861319c1a42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19-09-06T12:33:43.49" personId="{D8626751-401F-C94D-B37A-E10E06513F06}" id="{9B0E04BE-6069-1B4A-A4D9-DC16A1435CC2}">
    <text>Need to find the referenced tab and check the numbers. Potentially some problem because the current numbers show that areas for most cities are not growing from 2019 to 2030.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19-07-30T19:53:22.64" personId="{F54ADFB8-E257-482E-8B4D-187A500DC01B}" id="{1618683B-8765-4BD8-A051-799EF0133377}">
    <text>Values converted, if necessary</text>
  </threadedComment>
  <threadedComment ref="C40" dT="2019-07-30T19:24:55.11" personId="{F54ADFB8-E257-482E-8B4D-187A500DC01B}" id="{D3751AD9-96EE-4AEB-ADDB-5A071131D2D1}">
    <text>Original value in Rupees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eb.archive.org/web/20050212184403/http:/www.bestundertaking.com/trans_engg.asp" TargetMode="External"/><Relationship Id="rId3" Type="http://schemas.openxmlformats.org/officeDocument/2006/relationships/hyperlink" Target="https://www.fhwa.dot.gov/policy/2013cpr/chap2.cfm" TargetMode="External"/><Relationship Id="rId7" Type="http://schemas.openxmlformats.org/officeDocument/2006/relationships/hyperlink" Target="https://unhabitat.org/wp-content/uploads/2014/05/5-Principles_web.pdf" TargetMode="External"/><Relationship Id="rId2" Type="http://schemas.openxmlformats.org/officeDocument/2006/relationships/hyperlink" Target="https://www.xe.com/currencyconverter/convert/?Amount=1&amp;From=USD&amp;To=BOB" TargetMode="External"/><Relationship Id="rId1" Type="http://schemas.openxmlformats.org/officeDocument/2006/relationships/hyperlink" Target="http://siteresources.worldbank.org/INTURBANTRANSPORT/Resources/cities_on_the_move.pdf" TargetMode="External"/><Relationship Id="rId6" Type="http://schemas.openxmlformats.org/officeDocument/2006/relationships/hyperlink" Target="http://www.repic.ch/files/7114/4126/7442/Grutter_FinalReport_e_web.pdf" TargetMode="External"/><Relationship Id="rId11" Type="http://schemas.microsoft.com/office/2017/10/relationships/threadedComment" Target="../threadedComments/threadedComment2.xml"/><Relationship Id="rId5" Type="http://schemas.openxmlformats.org/officeDocument/2006/relationships/hyperlink" Target="http://www.in2013dollars.com/us/inflation/2005?amount=1" TargetMode="External"/><Relationship Id="rId10" Type="http://schemas.openxmlformats.org/officeDocument/2006/relationships/comments" Target="../comments2.xml"/><Relationship Id="rId4" Type="http://schemas.openxmlformats.org/officeDocument/2006/relationships/hyperlink" Target="http://documents.worldbank.org/curated/en/971161468314094302/pdf/339250rev.pdf" TargetMode="External"/><Relationship Id="rId9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PA.NUS.FCRF?locations=IN" TargetMode="External"/><Relationship Id="rId2" Type="http://schemas.openxmlformats.org/officeDocument/2006/relationships/hyperlink" Target="https://www.bestundertaking.com/in/page.asp?i=1" TargetMode="External"/><Relationship Id="rId1" Type="http://schemas.openxmlformats.org/officeDocument/2006/relationships/hyperlink" Target="http://www.bestundertaking.com/in/pdf/2018-19/2019-statement_of_account_english_16-1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XFB1001"/>
  <sheetViews>
    <sheetView workbookViewId="0">
      <selection activeCell="D26" sqref="D26"/>
    </sheetView>
  </sheetViews>
  <sheetFormatPr defaultColWidth="14.453125" defaultRowHeight="15" customHeight="1"/>
  <cols>
    <col min="1" max="1" width="5.6328125" customWidth="1"/>
    <col min="2" max="2" width="39.6328125" customWidth="1"/>
    <col min="3" max="3" width="19" bestFit="1" customWidth="1"/>
    <col min="4" max="4" width="21" customWidth="1"/>
    <col min="5" max="6" width="8.6328125" customWidth="1"/>
    <col min="7" max="7" width="25.453125" bestFit="1" customWidth="1"/>
    <col min="8" max="8" width="26.90625" bestFit="1" customWidth="1"/>
    <col min="9" max="9" width="20.453125" customWidth="1"/>
    <col min="10" max="10" width="22.08984375" bestFit="1" customWidth="1"/>
    <col min="11" max="11" width="15.6328125" bestFit="1" customWidth="1"/>
    <col min="12" max="26" width="8.6328125" customWidth="1"/>
  </cols>
  <sheetData>
    <row r="1" spans="1:16382" ht="14.25" customHeight="1">
      <c r="A1" s="15" t="s">
        <v>3</v>
      </c>
      <c r="B1" s="16" t="s">
        <v>76</v>
      </c>
      <c r="C1" s="16" t="s">
        <v>77</v>
      </c>
      <c r="D1" s="17" t="s">
        <v>78</v>
      </c>
      <c r="E1" s="170" t="s">
        <v>204</v>
      </c>
      <c r="F1" s="170"/>
      <c r="G1" s="170"/>
      <c r="H1" s="170"/>
      <c r="I1" s="170"/>
      <c r="J1" s="170"/>
      <c r="K1" s="170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16382" ht="14.25" customHeight="1">
      <c r="A2" s="171" t="s">
        <v>79</v>
      </c>
      <c r="B2" s="172"/>
      <c r="C2" s="173"/>
      <c r="E2" s="165" t="s">
        <v>203</v>
      </c>
      <c r="F2" s="165" t="s">
        <v>205</v>
      </c>
      <c r="G2" s="165" t="s">
        <v>79</v>
      </c>
      <c r="H2" s="165" t="s">
        <v>86</v>
      </c>
      <c r="I2" s="165" t="s">
        <v>96</v>
      </c>
      <c r="J2" s="165" t="s">
        <v>101</v>
      </c>
      <c r="K2" s="165" t="s">
        <v>209</v>
      </c>
    </row>
    <row r="3" spans="1:16382" ht="14.25" customHeight="1">
      <c r="A3" s="18">
        <v>1</v>
      </c>
      <c r="B3" t="s">
        <v>82</v>
      </c>
      <c r="C3" s="6">
        <f>'Cost Calculations'!Q244</f>
        <v>136313264.43683505</v>
      </c>
      <c r="E3" s="166" t="s">
        <v>206</v>
      </c>
      <c r="F3" s="145">
        <f>COUNTIF('Cost Calculations'!E4:E23,E3)</f>
        <v>8</v>
      </c>
      <c r="G3" s="147">
        <f>(SUMIF('Cost Calculations'!$E$4:$E$243,$E3,'Cost Calculations'!$Q$4:$Q$243)+SUMIF('Cost Calculations'!$E$4:$E$243,$E3,'Cost Calculations'!$V$4:$V$243)+SUMIF('Cost Calculations'!$E$4:$E$243,$E3,'Cost Calculations'!$W$4:$W$243))/COUNTIF('Cost Calculations'!$E$4:$E$243,$E3)</f>
        <v>14803491.666196128</v>
      </c>
      <c r="H3" s="147">
        <f>(SUMIF('Cost Calculations'!$E$4:$E$243,$E3,'Cost Calculations'!$AC$4:$AC$243)+SUMIF('Cost Calculations'!$E$4:$E$243,$E3,'Cost Calculations'!$AG$4:$AG$243)+SUMIF('Cost Calculations'!$E$4:$E$243,$E3,'Cost Calculations'!$AK$4:$AK$243)+SUMIF('Cost Calculations'!$E$4:$E$243,$E3,'Cost Calculations'!$AL$4:$AL$243)+SUMIF('Cost Calculations'!$E$4:$E$243,$E3,'Cost Calculations'!$AQ$4:$AQ$243))/COUNTIF('Cost Calculations'!$E$4:$E$243,$E3)</f>
        <v>296152.79840974935</v>
      </c>
      <c r="I3" s="147">
        <f>(SUMIF('Cost Calculations'!$E$4:$E$243,$E3,'Cost Calculations'!$Q$4:$Q$243)+SUMIF('Cost Calculations'!$E$4:$E$243,$E3,'Cost Calculations'!$V$4:$V$243)+SUMIF('Cost Calculations'!$E$4:$E$243,$E3,'Cost Calculations'!$AC$4:$AC$243)+SUMIF('Cost Calculations'!$E$4:$E$243,$E3,'Cost Calculations'!$AG$4:$AG$243)+SUMIF('Cost Calculations'!$E$4:$E$243,$E3,'Cost Calculations'!$AK$4:$AK$243))*Variables!$C$2/COUNTIF('Cost Calculations'!$E$4:$E$243,$E3)</f>
        <v>1464904.3246770459</v>
      </c>
      <c r="J3" s="144">
        <f>SUMIF('Cost Calculations'!$E$4:$E$243,$E3,'Cost Calculations'!$AS$4:$AS$243)/COUNTIF('Cost Calculations'!$E$4:$E$243,$E3)</f>
        <v>8695.652173913044</v>
      </c>
      <c r="K3" s="144">
        <f>SUM(G3:J3)</f>
        <v>16573244.441456836</v>
      </c>
    </row>
    <row r="4" spans="1:16382" ht="14.25" customHeight="1">
      <c r="A4" s="18">
        <v>2</v>
      </c>
      <c r="B4" t="s">
        <v>84</v>
      </c>
      <c r="C4" s="6">
        <f>'Cost Calculations'!V244</f>
        <v>6429209014.8506536</v>
      </c>
      <c r="E4" s="166" t="s">
        <v>207</v>
      </c>
      <c r="F4" s="145">
        <f>COUNTIF('Cost Calculations'!E5:E24,E4)</f>
        <v>11</v>
      </c>
      <c r="G4" s="147">
        <f>(SUMIF('Cost Calculations'!$E$4:$E$243,$E4,'Cost Calculations'!$Q$4:$Q$243)+SUMIF('Cost Calculations'!$E$4:$E$243,$E4,'Cost Calculations'!$V$4:$V$243)+SUMIF('Cost Calculations'!$E$4:$E$243,$E4,'Cost Calculations'!$W$4:$W$243))/COUNTIF('Cost Calculations'!$E$4:$E$243,$E4)</f>
        <v>21878672.730564393</v>
      </c>
      <c r="H4" s="147">
        <f>(SUMIF('Cost Calculations'!$E$4:$E$243,$E4,'Cost Calculations'!$AC$4:$AC$243)+SUMIF('Cost Calculations'!$E$4:$E$243,$E4,'Cost Calculations'!$AG$4:$AG$243)+SUMIF('Cost Calculations'!$E$4:$E$243,$E4,'Cost Calculations'!$AK$4:$AK$243)+SUMIF('Cost Calculations'!$E$4:$E$243,$E4,'Cost Calculations'!$AL$4:$AL$243)+SUMIF('Cost Calculations'!$E$4:$E$243,$E4,'Cost Calculations'!$AQ$4:$AQ$243))/COUNTIF('Cost Calculations'!$E$4:$E$243,$E4)</f>
        <v>144415035.38133276</v>
      </c>
      <c r="I4" s="147">
        <f>(SUMIF('Cost Calculations'!$E$4:$E$243,$E4,'Cost Calculations'!$Q$4:$Q$243)+SUMIF('Cost Calculations'!$E$4:$E$243,$E4,'Cost Calculations'!$V$4:$V$243)+SUMIF('Cost Calculations'!$E$4:$E$243,$E4,'Cost Calculations'!$AC$4:$AC$243)+SUMIF('Cost Calculations'!$E$4:$E$243,$E4,'Cost Calculations'!$AG$4:$AG$243)+SUMIF('Cost Calculations'!$E$4:$E$243,$E4,'Cost Calculations'!$AK$4:$AK$243))*Variables!$C$2/COUNTIF('Cost Calculations'!$E$4:$E$243,$E4)</f>
        <v>4289312.2427490521</v>
      </c>
      <c r="J4" s="144">
        <f>SUMIF('Cost Calculations'!$E$4:$E$243,$E4,'Cost Calculations'!$AS$4:$AS$243)/COUNTIF('Cost Calculations'!$E$4:$E$243,$E4)</f>
        <v>29844.961240310076</v>
      </c>
      <c r="K4" s="144">
        <f t="shared" ref="K4:K5" si="0">SUM(G4:J4)</f>
        <v>170612865.31588653</v>
      </c>
    </row>
    <row r="5" spans="1:16382" ht="14.25" customHeight="1">
      <c r="A5" s="18">
        <v>3</v>
      </c>
      <c r="B5" t="s">
        <v>85</v>
      </c>
      <c r="C5" s="6">
        <f>'Cost Calculations'!W244</f>
        <v>184711223.11184224</v>
      </c>
      <c r="E5" s="166" t="s">
        <v>208</v>
      </c>
      <c r="F5" s="145">
        <f>COUNTIF('Cost Calculations'!E6:E25,E5)</f>
        <v>1</v>
      </c>
      <c r="G5" s="147">
        <f>(SUMIF('Cost Calculations'!$E$4:$E$243,$E5,'Cost Calculations'!$Q$4:$Q$243)+SUMIF('Cost Calculations'!$E$4:$E$243,$E5,'Cost Calculations'!$V$4:$V$243)+SUMIF('Cost Calculations'!$E$4:$E$243,$E5,'Cost Calculations'!$W$4:$W$243))/COUNTIF('Cost Calculations'!$E$4:$E$243,$E5)</f>
        <v>135050709.83507788</v>
      </c>
      <c r="H5" s="147">
        <f>(SUMIF('Cost Calculations'!$E$4:$E$243,$E5,'Cost Calculations'!$AC$4:$AC$243)+SUMIF('Cost Calculations'!$E$4:$E$243,$E5,'Cost Calculations'!$AG$4:$AG$243)+SUMIF('Cost Calculations'!$E$4:$E$243,$E5,'Cost Calculations'!$AK$4:$AK$243)+SUMIF('Cost Calculations'!$E$4:$E$243,$E5,'Cost Calculations'!$AL$4:$AL$243)+SUMIF('Cost Calculations'!$E$4:$E$243,$E5,'Cost Calculations'!$AQ$4:$AQ$243))/COUNTIF('Cost Calculations'!$E$4:$E$243,$E5)</f>
        <v>586331241.95667994</v>
      </c>
      <c r="I5" s="147">
        <f>(SUMIF('Cost Calculations'!$E$4:$E$243,$E5,'Cost Calculations'!$Q$4:$Q$243)+SUMIF('Cost Calculations'!$E$4:$E$243,$E5,'Cost Calculations'!$V$4:$V$243)+SUMIF('Cost Calculations'!$E$4:$E$243,$E5,'Cost Calculations'!$AC$4:$AC$243)+SUMIF('Cost Calculations'!$E$4:$E$243,$E5,'Cost Calculations'!$AG$4:$AG$243)+SUMIF('Cost Calculations'!$E$4:$E$243,$E5,'Cost Calculations'!$AK$4:$AK$243))*Variables!$C$2/COUNTIF('Cost Calculations'!$E$4:$E$243,$E5)</f>
        <v>19092033.911064893</v>
      </c>
      <c r="J5" s="144">
        <f>SUMIF('Cost Calculations'!$E$4:$E$243,$E5,'Cost Calculations'!$AS$4:$AS$243)/COUNTIF('Cost Calculations'!$E$4:$E$243,$E5)</f>
        <v>18421.052631578947</v>
      </c>
      <c r="K5" s="144">
        <f t="shared" si="0"/>
        <v>740492406.7554543</v>
      </c>
    </row>
    <row r="6" spans="1:16382" ht="14.25" customHeight="1">
      <c r="A6" s="171" t="s">
        <v>86</v>
      </c>
      <c r="B6" s="172"/>
      <c r="C6" s="173"/>
    </row>
    <row r="7" spans="1:16382" ht="14.25" customHeight="1">
      <c r="A7" s="18">
        <v>1</v>
      </c>
      <c r="B7" t="s">
        <v>89</v>
      </c>
      <c r="C7" s="6">
        <f>'Cost Calculations'!AC244</f>
        <v>3885772800</v>
      </c>
      <c r="I7" s="10"/>
    </row>
    <row r="8" spans="1:16382" ht="14.25" customHeight="1">
      <c r="A8" s="18">
        <v>2</v>
      </c>
      <c r="B8" t="s">
        <v>90</v>
      </c>
      <c r="C8" s="6">
        <f>'Cost Calculations'!AG244</f>
        <v>2134626.0480000018</v>
      </c>
      <c r="I8" s="10"/>
    </row>
    <row r="9" spans="1:16382" ht="14.25" customHeight="1">
      <c r="A9" s="18">
        <v>3</v>
      </c>
      <c r="B9" t="s">
        <v>92</v>
      </c>
      <c r="C9" s="6">
        <f>'Cost Calculations'!AK244</f>
        <v>54981509.615999967</v>
      </c>
    </row>
    <row r="10" spans="1:16382" ht="14.25" customHeight="1">
      <c r="A10" s="18">
        <v>4</v>
      </c>
      <c r="B10" s="21" t="s">
        <v>93</v>
      </c>
      <c r="C10" s="6">
        <v>0</v>
      </c>
    </row>
    <row r="11" spans="1:16382" ht="14.25" customHeight="1">
      <c r="A11" s="18">
        <v>5</v>
      </c>
      <c r="B11" t="s">
        <v>95</v>
      </c>
      <c r="C11" s="6">
        <f>'Cost Calculations'!AL244</f>
        <v>25854190283.158546</v>
      </c>
    </row>
    <row r="12" spans="1:16382" s="69" customFormat="1" ht="14.25" customHeight="1">
      <c r="A12" s="18">
        <v>6</v>
      </c>
      <c r="B12" s="65" t="s">
        <v>198</v>
      </c>
      <c r="C12" s="148">
        <f>'Cost Calculations'!AQ244</f>
        <v>0</v>
      </c>
      <c r="D12" s="65" t="s">
        <v>199</v>
      </c>
      <c r="E12" s="18"/>
      <c r="F12" s="65"/>
      <c r="G12" s="18"/>
      <c r="H12" s="65"/>
      <c r="I12" s="18"/>
      <c r="J12" s="65"/>
      <c r="K12" s="18"/>
      <c r="L12" s="65"/>
      <c r="M12" s="18"/>
      <c r="N12" s="65"/>
      <c r="O12" s="18"/>
      <c r="P12" s="65"/>
      <c r="Q12" s="18"/>
      <c r="R12" s="65"/>
      <c r="S12" s="18"/>
      <c r="T12" s="65"/>
      <c r="U12" s="18"/>
      <c r="V12" s="65"/>
      <c r="W12" s="18"/>
      <c r="X12" s="65"/>
      <c r="Y12" s="18"/>
      <c r="Z12" s="65"/>
      <c r="AA12" s="18"/>
      <c r="AB12" s="65"/>
      <c r="AC12" s="18"/>
      <c r="AD12" s="65"/>
      <c r="AE12" s="18"/>
      <c r="AF12" s="65"/>
      <c r="AG12" s="18"/>
      <c r="AH12" s="65"/>
      <c r="AI12" s="18"/>
      <c r="AJ12" s="65"/>
      <c r="AK12" s="18"/>
      <c r="AL12" s="65"/>
      <c r="AM12" s="18"/>
      <c r="AN12" s="65"/>
      <c r="AO12" s="18"/>
      <c r="AP12" s="65"/>
      <c r="AQ12" s="18"/>
      <c r="AR12" s="65"/>
      <c r="AS12" s="18"/>
      <c r="AT12" s="65"/>
      <c r="AU12" s="18"/>
      <c r="AV12" s="65"/>
      <c r="AW12" s="18"/>
      <c r="AX12" s="65"/>
      <c r="AY12" s="18"/>
      <c r="AZ12" s="65"/>
      <c r="BA12" s="18"/>
      <c r="BB12" s="65"/>
      <c r="BC12" s="18"/>
      <c r="BD12" s="65"/>
      <c r="BE12" s="18"/>
      <c r="BF12" s="65"/>
      <c r="BG12" s="18"/>
      <c r="BH12" s="65"/>
      <c r="BI12" s="18"/>
      <c r="BJ12" s="65"/>
      <c r="BK12" s="18"/>
      <c r="BL12" s="65"/>
      <c r="BM12" s="18"/>
      <c r="BN12" s="65"/>
      <c r="BO12" s="18"/>
      <c r="BP12" s="65"/>
      <c r="BQ12" s="18"/>
      <c r="BR12" s="65"/>
      <c r="BS12" s="18"/>
      <c r="BT12" s="65"/>
      <c r="BU12" s="18"/>
      <c r="BV12" s="65"/>
      <c r="BW12" s="18"/>
      <c r="BX12" s="65"/>
      <c r="BY12" s="18"/>
      <c r="BZ12" s="65"/>
      <c r="CA12" s="18"/>
      <c r="CB12" s="65"/>
      <c r="CC12" s="18"/>
      <c r="CD12" s="65"/>
      <c r="CE12" s="18"/>
      <c r="CF12" s="65"/>
      <c r="CG12" s="18"/>
      <c r="CH12" s="65"/>
      <c r="CI12" s="18"/>
      <c r="CJ12" s="65"/>
      <c r="CK12" s="18"/>
      <c r="CL12" s="65"/>
      <c r="CM12" s="18"/>
      <c r="CN12" s="65"/>
      <c r="CO12" s="18"/>
      <c r="CP12" s="65"/>
      <c r="CQ12" s="18"/>
      <c r="CR12" s="65"/>
      <c r="CS12" s="18"/>
      <c r="CT12" s="65"/>
      <c r="CU12" s="18"/>
      <c r="CV12" s="65"/>
      <c r="CW12" s="18"/>
      <c r="CX12" s="65"/>
      <c r="CY12" s="18"/>
      <c r="CZ12" s="65"/>
      <c r="DA12" s="18"/>
      <c r="DB12" s="65"/>
      <c r="DC12" s="18"/>
      <c r="DD12" s="65"/>
      <c r="DE12" s="18"/>
      <c r="DF12" s="65"/>
      <c r="DG12" s="18"/>
      <c r="DH12" s="65"/>
      <c r="DI12" s="18"/>
      <c r="DJ12" s="65"/>
      <c r="DK12" s="18"/>
      <c r="DL12" s="65"/>
      <c r="DM12" s="18"/>
      <c r="DN12" s="65"/>
      <c r="DO12" s="18"/>
      <c r="DP12" s="65"/>
      <c r="DQ12" s="18"/>
      <c r="DR12" s="65"/>
      <c r="DS12" s="18"/>
      <c r="DT12" s="65"/>
      <c r="DU12" s="18"/>
      <c r="DV12" s="65"/>
      <c r="DW12" s="18"/>
      <c r="DX12" s="65"/>
      <c r="DY12" s="18"/>
      <c r="DZ12" s="65"/>
      <c r="EA12" s="18"/>
      <c r="EB12" s="65"/>
      <c r="EC12" s="18"/>
      <c r="ED12" s="65"/>
      <c r="EE12" s="18"/>
      <c r="EF12" s="65"/>
      <c r="EG12" s="18"/>
      <c r="EH12" s="65"/>
      <c r="EI12" s="18"/>
      <c r="EJ12" s="65"/>
      <c r="EK12" s="18"/>
      <c r="EL12" s="65"/>
      <c r="EM12" s="18"/>
      <c r="EN12" s="65"/>
      <c r="EO12" s="18"/>
      <c r="EP12" s="65"/>
      <c r="EQ12" s="18"/>
      <c r="ER12" s="65"/>
      <c r="ES12" s="18"/>
      <c r="ET12" s="65"/>
      <c r="EU12" s="18"/>
      <c r="EV12" s="65"/>
      <c r="EW12" s="18"/>
      <c r="EX12" s="65"/>
      <c r="EY12" s="18"/>
      <c r="EZ12" s="65"/>
      <c r="FA12" s="18"/>
      <c r="FB12" s="65"/>
      <c r="FC12" s="18"/>
      <c r="FD12" s="65"/>
      <c r="FE12" s="18"/>
      <c r="FF12" s="65"/>
      <c r="FG12" s="18"/>
      <c r="FH12" s="65"/>
      <c r="FI12" s="18"/>
      <c r="FJ12" s="65"/>
      <c r="FK12" s="18"/>
      <c r="FL12" s="65"/>
      <c r="FM12" s="18"/>
      <c r="FN12" s="65"/>
      <c r="FO12" s="18"/>
      <c r="FP12" s="65"/>
      <c r="FQ12" s="18"/>
      <c r="FR12" s="65"/>
      <c r="FS12" s="18"/>
      <c r="FT12" s="65"/>
      <c r="FU12" s="18"/>
      <c r="FV12" s="65"/>
      <c r="FW12" s="18"/>
      <c r="FX12" s="65"/>
      <c r="FY12" s="18"/>
      <c r="FZ12" s="65"/>
      <c r="GA12" s="18"/>
      <c r="GB12" s="65"/>
      <c r="GC12" s="18"/>
      <c r="GD12" s="65"/>
      <c r="GE12" s="18"/>
      <c r="GF12" s="65"/>
      <c r="GG12" s="18"/>
      <c r="GH12" s="65"/>
      <c r="GI12" s="18"/>
      <c r="GJ12" s="65"/>
      <c r="GK12" s="18"/>
      <c r="GL12" s="65"/>
      <c r="GM12" s="18"/>
      <c r="GN12" s="65"/>
      <c r="GO12" s="18"/>
      <c r="GP12" s="65"/>
      <c r="GQ12" s="18"/>
      <c r="GR12" s="65"/>
      <c r="GS12" s="18"/>
      <c r="GT12" s="65"/>
      <c r="GU12" s="18"/>
      <c r="GV12" s="65"/>
      <c r="GW12" s="18"/>
      <c r="GX12" s="65"/>
      <c r="GY12" s="18"/>
      <c r="GZ12" s="65"/>
      <c r="HA12" s="18"/>
      <c r="HB12" s="65"/>
      <c r="HC12" s="18"/>
      <c r="HD12" s="65"/>
      <c r="HE12" s="18"/>
      <c r="HF12" s="65"/>
      <c r="HG12" s="18"/>
      <c r="HH12" s="65"/>
      <c r="HI12" s="18"/>
      <c r="HJ12" s="65"/>
      <c r="HK12" s="18"/>
      <c r="HL12" s="65"/>
      <c r="HM12" s="18"/>
      <c r="HN12" s="65"/>
      <c r="HO12" s="18"/>
      <c r="HP12" s="65"/>
      <c r="HQ12" s="18"/>
      <c r="HR12" s="65"/>
      <c r="HS12" s="18"/>
      <c r="HT12" s="65"/>
      <c r="HU12" s="18"/>
      <c r="HV12" s="65"/>
      <c r="HW12" s="18"/>
      <c r="HX12" s="65"/>
      <c r="HY12" s="18"/>
      <c r="HZ12" s="65"/>
      <c r="IA12" s="18"/>
      <c r="IB12" s="65"/>
      <c r="IC12" s="18"/>
      <c r="ID12" s="65"/>
      <c r="IE12" s="18"/>
      <c r="IF12" s="65"/>
      <c r="IG12" s="18"/>
      <c r="IH12" s="65"/>
      <c r="II12" s="18"/>
      <c r="IJ12" s="65"/>
      <c r="IK12" s="18"/>
      <c r="IL12" s="65"/>
      <c r="IM12" s="18"/>
      <c r="IN12" s="65"/>
      <c r="IO12" s="18"/>
      <c r="IP12" s="65"/>
      <c r="IQ12" s="18"/>
      <c r="IR12" s="65"/>
      <c r="IS12" s="18"/>
      <c r="IT12" s="65"/>
      <c r="IU12" s="18"/>
      <c r="IV12" s="65"/>
      <c r="IW12" s="18"/>
      <c r="IX12" s="65"/>
      <c r="IY12" s="18"/>
      <c r="IZ12" s="65"/>
      <c r="JA12" s="18"/>
      <c r="JB12" s="65"/>
      <c r="JC12" s="18"/>
      <c r="JD12" s="65"/>
      <c r="JE12" s="18"/>
      <c r="JF12" s="65"/>
      <c r="JG12" s="18"/>
      <c r="JH12" s="65"/>
      <c r="JI12" s="18"/>
      <c r="JJ12" s="65"/>
      <c r="JK12" s="18"/>
      <c r="JL12" s="65"/>
      <c r="JM12" s="18"/>
      <c r="JN12" s="65"/>
      <c r="JO12" s="18"/>
      <c r="JP12" s="65"/>
      <c r="JQ12" s="18"/>
      <c r="JR12" s="65"/>
      <c r="JS12" s="18"/>
      <c r="JT12" s="65"/>
      <c r="JU12" s="18"/>
      <c r="JV12" s="65"/>
      <c r="JW12" s="18"/>
      <c r="JX12" s="65"/>
      <c r="JY12" s="18"/>
      <c r="JZ12" s="65"/>
      <c r="KA12" s="18"/>
      <c r="KB12" s="65"/>
      <c r="KC12" s="18"/>
      <c r="KD12" s="65"/>
      <c r="KE12" s="18"/>
      <c r="KF12" s="65"/>
      <c r="KG12" s="18"/>
      <c r="KH12" s="65"/>
      <c r="KI12" s="18"/>
      <c r="KJ12" s="65"/>
      <c r="KK12" s="18"/>
      <c r="KL12" s="65"/>
      <c r="KM12" s="18"/>
      <c r="KN12" s="65"/>
      <c r="KO12" s="18"/>
      <c r="KP12" s="65"/>
      <c r="KQ12" s="18"/>
      <c r="KR12" s="65"/>
      <c r="KS12" s="18"/>
      <c r="KT12" s="65"/>
      <c r="KU12" s="18"/>
      <c r="KV12" s="65"/>
      <c r="KW12" s="18"/>
      <c r="KX12" s="65"/>
      <c r="KY12" s="18"/>
      <c r="KZ12" s="65"/>
      <c r="LA12" s="18"/>
      <c r="LB12" s="65"/>
      <c r="LC12" s="18"/>
      <c r="LD12" s="65"/>
      <c r="LE12" s="18"/>
      <c r="LF12" s="65"/>
      <c r="LG12" s="18"/>
      <c r="LH12" s="65"/>
      <c r="LI12" s="18"/>
      <c r="LJ12" s="65"/>
      <c r="LK12" s="18"/>
      <c r="LL12" s="65"/>
      <c r="LM12" s="18"/>
      <c r="LN12" s="65"/>
      <c r="LO12" s="18"/>
      <c r="LP12" s="65"/>
      <c r="LQ12" s="18"/>
      <c r="LR12" s="65"/>
      <c r="LS12" s="18"/>
      <c r="LT12" s="65"/>
      <c r="LU12" s="18"/>
      <c r="LV12" s="65"/>
      <c r="LW12" s="18"/>
      <c r="LX12" s="65"/>
      <c r="LY12" s="18"/>
      <c r="LZ12" s="65"/>
      <c r="MA12" s="18"/>
      <c r="MB12" s="65"/>
      <c r="MC12" s="18"/>
      <c r="MD12" s="65"/>
      <c r="ME12" s="18"/>
      <c r="MF12" s="65"/>
      <c r="MG12" s="18"/>
      <c r="MH12" s="65"/>
      <c r="MI12" s="18"/>
      <c r="MJ12" s="65"/>
      <c r="MK12" s="18"/>
      <c r="ML12" s="65"/>
      <c r="MM12" s="18"/>
      <c r="MN12" s="65"/>
      <c r="MO12" s="18"/>
      <c r="MP12" s="65"/>
      <c r="MQ12" s="18"/>
      <c r="MR12" s="65"/>
      <c r="MS12" s="18"/>
      <c r="MT12" s="65"/>
      <c r="MU12" s="18"/>
      <c r="MV12" s="65"/>
      <c r="MW12" s="18"/>
      <c r="MX12" s="65"/>
      <c r="MY12" s="18"/>
      <c r="MZ12" s="65"/>
      <c r="NA12" s="18"/>
      <c r="NB12" s="65"/>
      <c r="NC12" s="18"/>
      <c r="ND12" s="65"/>
      <c r="NE12" s="18"/>
      <c r="NF12" s="65"/>
      <c r="NG12" s="18"/>
      <c r="NH12" s="65"/>
      <c r="NI12" s="18"/>
      <c r="NJ12" s="65"/>
      <c r="NK12" s="18"/>
      <c r="NL12" s="65"/>
      <c r="NM12" s="18"/>
      <c r="NN12" s="65"/>
      <c r="NO12" s="18"/>
      <c r="NP12" s="65"/>
      <c r="NQ12" s="18"/>
      <c r="NR12" s="65"/>
      <c r="NS12" s="18"/>
      <c r="NT12" s="65"/>
      <c r="NU12" s="18"/>
      <c r="NV12" s="65"/>
      <c r="NW12" s="18"/>
      <c r="NX12" s="65"/>
      <c r="NY12" s="18"/>
      <c r="NZ12" s="65"/>
      <c r="OA12" s="18"/>
      <c r="OB12" s="65"/>
      <c r="OC12" s="18"/>
      <c r="OD12" s="65"/>
      <c r="OE12" s="18"/>
      <c r="OF12" s="65"/>
      <c r="OG12" s="18"/>
      <c r="OH12" s="65"/>
      <c r="OI12" s="18"/>
      <c r="OJ12" s="65"/>
      <c r="OK12" s="18"/>
      <c r="OL12" s="65"/>
      <c r="OM12" s="18"/>
      <c r="ON12" s="65"/>
      <c r="OO12" s="18"/>
      <c r="OP12" s="65"/>
      <c r="OQ12" s="18"/>
      <c r="OR12" s="65"/>
      <c r="OS12" s="18"/>
      <c r="OT12" s="65"/>
      <c r="OU12" s="18"/>
      <c r="OV12" s="65"/>
      <c r="OW12" s="18"/>
      <c r="OX12" s="65"/>
      <c r="OY12" s="18"/>
      <c r="OZ12" s="65"/>
      <c r="PA12" s="18"/>
      <c r="PB12" s="65"/>
      <c r="PC12" s="18"/>
      <c r="PD12" s="65"/>
      <c r="PE12" s="18"/>
      <c r="PF12" s="65"/>
      <c r="PG12" s="18"/>
      <c r="PH12" s="65"/>
      <c r="PI12" s="18"/>
      <c r="PJ12" s="65"/>
      <c r="PK12" s="18"/>
      <c r="PL12" s="65"/>
      <c r="PM12" s="18"/>
      <c r="PN12" s="65"/>
      <c r="PO12" s="18"/>
      <c r="PP12" s="65"/>
      <c r="PQ12" s="18"/>
      <c r="PR12" s="65"/>
      <c r="PS12" s="18"/>
      <c r="PT12" s="65"/>
      <c r="PU12" s="18"/>
      <c r="PV12" s="65"/>
      <c r="PW12" s="18"/>
      <c r="PX12" s="65"/>
      <c r="PY12" s="18"/>
      <c r="PZ12" s="65"/>
      <c r="QA12" s="18"/>
      <c r="QB12" s="65"/>
      <c r="QC12" s="18"/>
      <c r="QD12" s="65"/>
      <c r="QE12" s="18"/>
      <c r="QF12" s="65"/>
      <c r="QG12" s="18"/>
      <c r="QH12" s="65"/>
      <c r="QI12" s="18"/>
      <c r="QJ12" s="65"/>
      <c r="QK12" s="18"/>
      <c r="QL12" s="65"/>
      <c r="QM12" s="18"/>
      <c r="QN12" s="65"/>
      <c r="QO12" s="18"/>
      <c r="QP12" s="65"/>
      <c r="QQ12" s="18"/>
      <c r="QR12" s="65"/>
      <c r="QS12" s="18"/>
      <c r="QT12" s="65"/>
      <c r="QU12" s="18"/>
      <c r="QV12" s="65"/>
      <c r="QW12" s="18"/>
      <c r="QX12" s="65"/>
      <c r="QY12" s="18"/>
      <c r="QZ12" s="65"/>
      <c r="RA12" s="18"/>
      <c r="RB12" s="65"/>
      <c r="RC12" s="18"/>
      <c r="RD12" s="65"/>
      <c r="RE12" s="18"/>
      <c r="RF12" s="65"/>
      <c r="RG12" s="18"/>
      <c r="RH12" s="65"/>
      <c r="RI12" s="18"/>
      <c r="RJ12" s="65"/>
      <c r="RK12" s="18"/>
      <c r="RL12" s="65"/>
      <c r="RM12" s="18"/>
      <c r="RN12" s="65"/>
      <c r="RO12" s="18"/>
      <c r="RP12" s="65"/>
      <c r="RQ12" s="18"/>
      <c r="RR12" s="65"/>
      <c r="RS12" s="18"/>
      <c r="RT12" s="65"/>
      <c r="RU12" s="18"/>
      <c r="RV12" s="65"/>
      <c r="RW12" s="18"/>
      <c r="RX12" s="65"/>
      <c r="RY12" s="18"/>
      <c r="RZ12" s="65"/>
      <c r="SA12" s="18"/>
      <c r="SB12" s="65"/>
      <c r="SC12" s="18"/>
      <c r="SD12" s="65"/>
      <c r="SE12" s="18"/>
      <c r="SF12" s="65"/>
      <c r="SG12" s="18"/>
      <c r="SH12" s="65"/>
      <c r="SI12" s="18"/>
      <c r="SJ12" s="65"/>
      <c r="SK12" s="18"/>
      <c r="SL12" s="65"/>
      <c r="SM12" s="18"/>
      <c r="SN12" s="65"/>
      <c r="SO12" s="18"/>
      <c r="SP12" s="65"/>
      <c r="SQ12" s="18"/>
      <c r="SR12" s="65"/>
      <c r="SS12" s="18"/>
      <c r="ST12" s="65"/>
      <c r="SU12" s="18"/>
      <c r="SV12" s="65"/>
      <c r="SW12" s="18"/>
      <c r="SX12" s="65"/>
      <c r="SY12" s="18"/>
      <c r="SZ12" s="65"/>
      <c r="TA12" s="18"/>
      <c r="TB12" s="65"/>
      <c r="TC12" s="18"/>
      <c r="TD12" s="65"/>
      <c r="TE12" s="18"/>
      <c r="TF12" s="65"/>
      <c r="TG12" s="18"/>
      <c r="TH12" s="65"/>
      <c r="TI12" s="18"/>
      <c r="TJ12" s="65"/>
      <c r="TK12" s="18"/>
      <c r="TL12" s="65"/>
      <c r="TM12" s="18"/>
      <c r="TN12" s="65"/>
      <c r="TO12" s="18"/>
      <c r="TP12" s="65"/>
      <c r="TQ12" s="18"/>
      <c r="TR12" s="65"/>
      <c r="TS12" s="18"/>
      <c r="TT12" s="65"/>
      <c r="TU12" s="18"/>
      <c r="TV12" s="65"/>
      <c r="TW12" s="18"/>
      <c r="TX12" s="65"/>
      <c r="TY12" s="18"/>
      <c r="TZ12" s="65"/>
      <c r="UA12" s="18"/>
      <c r="UB12" s="65"/>
      <c r="UC12" s="18"/>
      <c r="UD12" s="65"/>
      <c r="UE12" s="18"/>
      <c r="UF12" s="65"/>
      <c r="UG12" s="18"/>
      <c r="UH12" s="65"/>
      <c r="UI12" s="18"/>
      <c r="UJ12" s="65"/>
      <c r="UK12" s="18"/>
      <c r="UL12" s="65"/>
      <c r="UM12" s="18"/>
      <c r="UN12" s="65"/>
      <c r="UO12" s="18"/>
      <c r="UP12" s="65"/>
      <c r="UQ12" s="18"/>
      <c r="UR12" s="65"/>
      <c r="US12" s="18"/>
      <c r="UT12" s="65"/>
      <c r="UU12" s="18"/>
      <c r="UV12" s="65"/>
      <c r="UW12" s="18"/>
      <c r="UX12" s="65"/>
      <c r="UY12" s="18"/>
      <c r="UZ12" s="65"/>
      <c r="VA12" s="18"/>
      <c r="VB12" s="65"/>
      <c r="VC12" s="18"/>
      <c r="VD12" s="65"/>
      <c r="VE12" s="18"/>
      <c r="VF12" s="65"/>
      <c r="VG12" s="18"/>
      <c r="VH12" s="65"/>
      <c r="VI12" s="18"/>
      <c r="VJ12" s="65"/>
      <c r="VK12" s="18"/>
      <c r="VL12" s="65"/>
      <c r="VM12" s="18"/>
      <c r="VN12" s="65"/>
      <c r="VO12" s="18"/>
      <c r="VP12" s="65"/>
      <c r="VQ12" s="18"/>
      <c r="VR12" s="65"/>
      <c r="VS12" s="18"/>
      <c r="VT12" s="65"/>
      <c r="VU12" s="18"/>
      <c r="VV12" s="65"/>
      <c r="VW12" s="18"/>
      <c r="VX12" s="65"/>
      <c r="VY12" s="18"/>
      <c r="VZ12" s="65"/>
      <c r="WA12" s="18"/>
      <c r="WB12" s="65"/>
      <c r="WC12" s="18"/>
      <c r="WD12" s="65"/>
      <c r="WE12" s="18"/>
      <c r="WF12" s="65"/>
      <c r="WG12" s="18"/>
      <c r="WH12" s="65"/>
      <c r="WI12" s="18"/>
      <c r="WJ12" s="65"/>
      <c r="WK12" s="18"/>
      <c r="WL12" s="65"/>
      <c r="WM12" s="18"/>
      <c r="WN12" s="65"/>
      <c r="WO12" s="18"/>
      <c r="WP12" s="65"/>
      <c r="WQ12" s="18"/>
      <c r="WR12" s="65"/>
      <c r="WS12" s="18"/>
      <c r="WT12" s="65"/>
      <c r="WU12" s="18"/>
      <c r="WV12" s="65"/>
      <c r="WW12" s="18"/>
      <c r="WX12" s="65"/>
      <c r="WY12" s="18"/>
      <c r="WZ12" s="65"/>
      <c r="XA12" s="18"/>
      <c r="XB12" s="65"/>
      <c r="XC12" s="18"/>
      <c r="XD12" s="65"/>
      <c r="XE12" s="18"/>
      <c r="XF12" s="65"/>
      <c r="XG12" s="18"/>
      <c r="XH12" s="65"/>
      <c r="XI12" s="18"/>
      <c r="XJ12" s="65"/>
      <c r="XK12" s="18"/>
      <c r="XL12" s="65"/>
      <c r="XM12" s="18"/>
      <c r="XN12" s="65"/>
      <c r="XO12" s="18"/>
      <c r="XP12" s="65"/>
      <c r="XQ12" s="18"/>
      <c r="XR12" s="65"/>
      <c r="XS12" s="18"/>
      <c r="XT12" s="65"/>
      <c r="XU12" s="18"/>
      <c r="XV12" s="65"/>
      <c r="XW12" s="18"/>
      <c r="XX12" s="65"/>
      <c r="XY12" s="18"/>
      <c r="XZ12" s="65"/>
      <c r="YA12" s="18"/>
      <c r="YB12" s="65"/>
      <c r="YC12" s="18"/>
      <c r="YD12" s="65"/>
      <c r="YE12" s="18"/>
      <c r="YF12" s="65"/>
      <c r="YG12" s="18"/>
      <c r="YH12" s="65"/>
      <c r="YI12" s="18"/>
      <c r="YJ12" s="65"/>
      <c r="YK12" s="18"/>
      <c r="YL12" s="65"/>
      <c r="YM12" s="18"/>
      <c r="YN12" s="65"/>
      <c r="YO12" s="18"/>
      <c r="YP12" s="65"/>
      <c r="YQ12" s="18"/>
      <c r="YR12" s="65"/>
      <c r="YS12" s="18"/>
      <c r="YT12" s="65"/>
      <c r="YU12" s="18"/>
      <c r="YV12" s="65"/>
      <c r="YW12" s="18"/>
      <c r="YX12" s="65"/>
      <c r="YY12" s="18"/>
      <c r="YZ12" s="65"/>
      <c r="ZA12" s="18"/>
      <c r="ZB12" s="65"/>
      <c r="ZC12" s="18"/>
      <c r="ZD12" s="65"/>
      <c r="ZE12" s="18"/>
      <c r="ZF12" s="65"/>
      <c r="ZG12" s="18"/>
      <c r="ZH12" s="65"/>
      <c r="ZI12" s="18"/>
      <c r="ZJ12" s="65"/>
      <c r="ZK12" s="18"/>
      <c r="ZL12" s="65"/>
      <c r="ZM12" s="18"/>
      <c r="ZN12" s="65"/>
      <c r="ZO12" s="18"/>
      <c r="ZP12" s="65"/>
      <c r="ZQ12" s="18"/>
      <c r="ZR12" s="65"/>
      <c r="ZS12" s="18"/>
      <c r="ZT12" s="65"/>
      <c r="ZU12" s="18"/>
      <c r="ZV12" s="65"/>
      <c r="ZW12" s="18"/>
      <c r="ZX12" s="65"/>
      <c r="ZY12" s="18"/>
      <c r="ZZ12" s="65"/>
      <c r="AAA12" s="18"/>
      <c r="AAB12" s="65"/>
      <c r="AAC12" s="18"/>
      <c r="AAD12" s="65"/>
      <c r="AAE12" s="18"/>
      <c r="AAF12" s="65"/>
      <c r="AAG12" s="18"/>
      <c r="AAH12" s="65"/>
      <c r="AAI12" s="18"/>
      <c r="AAJ12" s="65"/>
      <c r="AAK12" s="18"/>
      <c r="AAL12" s="65"/>
      <c r="AAM12" s="18"/>
      <c r="AAN12" s="65"/>
      <c r="AAO12" s="18"/>
      <c r="AAP12" s="65"/>
      <c r="AAQ12" s="18"/>
      <c r="AAR12" s="65"/>
      <c r="AAS12" s="18"/>
      <c r="AAT12" s="65"/>
      <c r="AAU12" s="18"/>
      <c r="AAV12" s="65"/>
      <c r="AAW12" s="18"/>
      <c r="AAX12" s="65"/>
      <c r="AAY12" s="18"/>
      <c r="AAZ12" s="65"/>
      <c r="ABA12" s="18"/>
      <c r="ABB12" s="65"/>
      <c r="ABC12" s="18"/>
      <c r="ABD12" s="65"/>
      <c r="ABE12" s="18"/>
      <c r="ABF12" s="65"/>
      <c r="ABG12" s="18"/>
      <c r="ABH12" s="65"/>
      <c r="ABI12" s="18"/>
      <c r="ABJ12" s="65"/>
      <c r="ABK12" s="18"/>
      <c r="ABL12" s="65"/>
      <c r="ABM12" s="18"/>
      <c r="ABN12" s="65"/>
      <c r="ABO12" s="18"/>
      <c r="ABP12" s="65"/>
      <c r="ABQ12" s="18"/>
      <c r="ABR12" s="65"/>
      <c r="ABS12" s="18"/>
      <c r="ABT12" s="65"/>
      <c r="ABU12" s="18"/>
      <c r="ABV12" s="65"/>
      <c r="ABW12" s="18"/>
      <c r="ABX12" s="65"/>
      <c r="ABY12" s="18"/>
      <c r="ABZ12" s="65"/>
      <c r="ACA12" s="18"/>
      <c r="ACB12" s="65"/>
      <c r="ACC12" s="18"/>
      <c r="ACD12" s="65"/>
      <c r="ACE12" s="18"/>
      <c r="ACF12" s="65"/>
      <c r="ACG12" s="18"/>
      <c r="ACH12" s="65"/>
      <c r="ACI12" s="18"/>
      <c r="ACJ12" s="65"/>
      <c r="ACK12" s="18"/>
      <c r="ACL12" s="65"/>
      <c r="ACM12" s="18"/>
      <c r="ACN12" s="65"/>
      <c r="ACO12" s="18"/>
      <c r="ACP12" s="65"/>
      <c r="ACQ12" s="18"/>
      <c r="ACR12" s="65"/>
      <c r="ACS12" s="18"/>
      <c r="ACT12" s="65"/>
      <c r="ACU12" s="18"/>
      <c r="ACV12" s="65"/>
      <c r="ACW12" s="18"/>
      <c r="ACX12" s="65"/>
      <c r="ACY12" s="18"/>
      <c r="ACZ12" s="65"/>
      <c r="ADA12" s="18"/>
      <c r="ADB12" s="65"/>
      <c r="ADC12" s="18"/>
      <c r="ADD12" s="65"/>
      <c r="ADE12" s="18"/>
      <c r="ADF12" s="65"/>
      <c r="ADG12" s="18"/>
      <c r="ADH12" s="65"/>
      <c r="ADI12" s="18"/>
      <c r="ADJ12" s="65"/>
      <c r="ADK12" s="18"/>
      <c r="ADL12" s="65"/>
      <c r="ADM12" s="18"/>
      <c r="ADN12" s="65"/>
      <c r="ADO12" s="18"/>
      <c r="ADP12" s="65"/>
      <c r="ADQ12" s="18"/>
      <c r="ADR12" s="65"/>
      <c r="ADS12" s="18"/>
      <c r="ADT12" s="65"/>
      <c r="ADU12" s="18"/>
      <c r="ADV12" s="65"/>
      <c r="ADW12" s="18"/>
      <c r="ADX12" s="65"/>
      <c r="ADY12" s="18"/>
      <c r="ADZ12" s="65"/>
      <c r="AEA12" s="18"/>
      <c r="AEB12" s="65"/>
      <c r="AEC12" s="18"/>
      <c r="AED12" s="65"/>
      <c r="AEE12" s="18"/>
      <c r="AEF12" s="65"/>
      <c r="AEG12" s="18"/>
      <c r="AEH12" s="65"/>
      <c r="AEI12" s="18"/>
      <c r="AEJ12" s="65"/>
      <c r="AEK12" s="18"/>
      <c r="AEL12" s="65"/>
      <c r="AEM12" s="18"/>
      <c r="AEN12" s="65"/>
      <c r="AEO12" s="18"/>
      <c r="AEP12" s="65"/>
      <c r="AEQ12" s="18"/>
      <c r="AER12" s="65"/>
      <c r="AES12" s="18"/>
      <c r="AET12" s="65"/>
      <c r="AEU12" s="18"/>
      <c r="AEV12" s="65"/>
      <c r="AEW12" s="18"/>
      <c r="AEX12" s="65"/>
      <c r="AEY12" s="18"/>
      <c r="AEZ12" s="65"/>
      <c r="AFA12" s="18"/>
      <c r="AFB12" s="65"/>
      <c r="AFC12" s="18"/>
      <c r="AFD12" s="65"/>
      <c r="AFE12" s="18"/>
      <c r="AFF12" s="65"/>
      <c r="AFG12" s="18"/>
      <c r="AFH12" s="65"/>
      <c r="AFI12" s="18"/>
      <c r="AFJ12" s="65"/>
      <c r="AFK12" s="18"/>
      <c r="AFL12" s="65"/>
      <c r="AFM12" s="18"/>
      <c r="AFN12" s="65"/>
      <c r="AFO12" s="18"/>
      <c r="AFP12" s="65"/>
      <c r="AFQ12" s="18"/>
      <c r="AFR12" s="65"/>
      <c r="AFS12" s="18"/>
      <c r="AFT12" s="65"/>
      <c r="AFU12" s="18"/>
      <c r="AFV12" s="65"/>
      <c r="AFW12" s="18"/>
      <c r="AFX12" s="65"/>
      <c r="AFY12" s="18"/>
      <c r="AFZ12" s="65"/>
      <c r="AGA12" s="18"/>
      <c r="AGB12" s="65"/>
      <c r="AGC12" s="18"/>
      <c r="AGD12" s="65"/>
      <c r="AGE12" s="18"/>
      <c r="AGF12" s="65"/>
      <c r="AGG12" s="18"/>
      <c r="AGH12" s="65"/>
      <c r="AGI12" s="18"/>
      <c r="AGJ12" s="65"/>
      <c r="AGK12" s="18"/>
      <c r="AGL12" s="65"/>
      <c r="AGM12" s="18"/>
      <c r="AGN12" s="65"/>
      <c r="AGO12" s="18"/>
      <c r="AGP12" s="65"/>
      <c r="AGQ12" s="18"/>
      <c r="AGR12" s="65"/>
      <c r="AGS12" s="18"/>
      <c r="AGT12" s="65"/>
      <c r="AGU12" s="18"/>
      <c r="AGV12" s="65"/>
      <c r="AGW12" s="18"/>
      <c r="AGX12" s="65"/>
      <c r="AGY12" s="18"/>
      <c r="AGZ12" s="65"/>
      <c r="AHA12" s="18"/>
      <c r="AHB12" s="65"/>
      <c r="AHC12" s="18"/>
      <c r="AHD12" s="65"/>
      <c r="AHE12" s="18"/>
      <c r="AHF12" s="65"/>
      <c r="AHG12" s="18"/>
      <c r="AHH12" s="65"/>
      <c r="AHI12" s="18"/>
      <c r="AHJ12" s="65"/>
      <c r="AHK12" s="18"/>
      <c r="AHL12" s="65"/>
      <c r="AHM12" s="18"/>
      <c r="AHN12" s="65"/>
      <c r="AHO12" s="18"/>
      <c r="AHP12" s="65"/>
      <c r="AHQ12" s="18"/>
      <c r="AHR12" s="65"/>
      <c r="AHS12" s="18"/>
      <c r="AHT12" s="65"/>
      <c r="AHU12" s="18"/>
      <c r="AHV12" s="65"/>
      <c r="AHW12" s="18"/>
      <c r="AHX12" s="65"/>
      <c r="AHY12" s="18"/>
      <c r="AHZ12" s="65"/>
      <c r="AIA12" s="18"/>
      <c r="AIB12" s="65"/>
      <c r="AIC12" s="18"/>
      <c r="AID12" s="65"/>
      <c r="AIE12" s="18"/>
      <c r="AIF12" s="65"/>
      <c r="AIG12" s="18"/>
      <c r="AIH12" s="65"/>
      <c r="AII12" s="18"/>
      <c r="AIJ12" s="65"/>
      <c r="AIK12" s="18"/>
      <c r="AIL12" s="65"/>
      <c r="AIM12" s="18"/>
      <c r="AIN12" s="65"/>
      <c r="AIO12" s="18"/>
      <c r="AIP12" s="65"/>
      <c r="AIQ12" s="18"/>
      <c r="AIR12" s="65"/>
      <c r="AIS12" s="18"/>
      <c r="AIT12" s="65"/>
      <c r="AIU12" s="18"/>
      <c r="AIV12" s="65"/>
      <c r="AIW12" s="18"/>
      <c r="AIX12" s="65"/>
      <c r="AIY12" s="18"/>
      <c r="AIZ12" s="65"/>
      <c r="AJA12" s="18"/>
      <c r="AJB12" s="65"/>
      <c r="AJC12" s="18"/>
      <c r="AJD12" s="65"/>
      <c r="AJE12" s="18"/>
      <c r="AJF12" s="65"/>
      <c r="AJG12" s="18"/>
      <c r="AJH12" s="65"/>
      <c r="AJI12" s="18"/>
      <c r="AJJ12" s="65"/>
      <c r="AJK12" s="18"/>
      <c r="AJL12" s="65"/>
      <c r="AJM12" s="18"/>
      <c r="AJN12" s="65"/>
      <c r="AJO12" s="18"/>
      <c r="AJP12" s="65"/>
      <c r="AJQ12" s="18"/>
      <c r="AJR12" s="65"/>
      <c r="AJS12" s="18"/>
      <c r="AJT12" s="65"/>
      <c r="AJU12" s="18"/>
      <c r="AJV12" s="65"/>
      <c r="AJW12" s="18"/>
      <c r="AJX12" s="65"/>
      <c r="AJY12" s="18"/>
      <c r="AJZ12" s="65"/>
      <c r="AKA12" s="18"/>
      <c r="AKB12" s="65"/>
      <c r="AKC12" s="18"/>
      <c r="AKD12" s="65"/>
      <c r="AKE12" s="18"/>
      <c r="AKF12" s="65"/>
      <c r="AKG12" s="18"/>
      <c r="AKH12" s="65"/>
      <c r="AKI12" s="18"/>
      <c r="AKJ12" s="65"/>
      <c r="AKK12" s="18"/>
      <c r="AKL12" s="65"/>
      <c r="AKM12" s="18"/>
      <c r="AKN12" s="65"/>
      <c r="AKO12" s="18"/>
      <c r="AKP12" s="65"/>
      <c r="AKQ12" s="18"/>
      <c r="AKR12" s="65"/>
      <c r="AKS12" s="18"/>
      <c r="AKT12" s="65"/>
      <c r="AKU12" s="18"/>
      <c r="AKV12" s="65"/>
      <c r="AKW12" s="18"/>
      <c r="AKX12" s="65"/>
      <c r="AKY12" s="18"/>
      <c r="AKZ12" s="65"/>
      <c r="ALA12" s="18"/>
      <c r="ALB12" s="65"/>
      <c r="ALC12" s="18"/>
      <c r="ALD12" s="65"/>
      <c r="ALE12" s="18"/>
      <c r="ALF12" s="65"/>
      <c r="ALG12" s="18"/>
      <c r="ALH12" s="65"/>
      <c r="ALI12" s="18"/>
      <c r="ALJ12" s="65"/>
      <c r="ALK12" s="18"/>
      <c r="ALL12" s="65"/>
      <c r="ALM12" s="18"/>
      <c r="ALN12" s="65"/>
      <c r="ALO12" s="18"/>
      <c r="ALP12" s="65"/>
      <c r="ALQ12" s="18"/>
      <c r="ALR12" s="65"/>
      <c r="ALS12" s="18"/>
      <c r="ALT12" s="65"/>
      <c r="ALU12" s="18"/>
      <c r="ALV12" s="65"/>
      <c r="ALW12" s="18"/>
      <c r="ALX12" s="65"/>
      <c r="ALY12" s="18"/>
      <c r="ALZ12" s="65"/>
      <c r="AMA12" s="18"/>
      <c r="AMB12" s="65"/>
      <c r="AMC12" s="18"/>
      <c r="AMD12" s="65"/>
      <c r="AME12" s="18"/>
      <c r="AMF12" s="65"/>
      <c r="AMG12" s="18"/>
      <c r="AMH12" s="65"/>
      <c r="AMI12" s="18"/>
      <c r="AMJ12" s="65"/>
      <c r="AMK12" s="18"/>
      <c r="AML12" s="65"/>
      <c r="AMM12" s="18"/>
      <c r="AMN12" s="65"/>
      <c r="AMO12" s="18"/>
      <c r="AMP12" s="65"/>
      <c r="AMQ12" s="18"/>
      <c r="AMR12" s="65"/>
      <c r="AMS12" s="18"/>
      <c r="AMT12" s="65"/>
      <c r="AMU12" s="18"/>
      <c r="AMV12" s="65"/>
      <c r="AMW12" s="18"/>
      <c r="AMX12" s="65"/>
      <c r="AMY12" s="18"/>
      <c r="AMZ12" s="65"/>
      <c r="ANA12" s="18"/>
      <c r="ANB12" s="65"/>
      <c r="ANC12" s="18"/>
      <c r="AND12" s="65"/>
      <c r="ANE12" s="18"/>
      <c r="ANF12" s="65"/>
      <c r="ANG12" s="18"/>
      <c r="ANH12" s="65"/>
      <c r="ANI12" s="18"/>
      <c r="ANJ12" s="65"/>
      <c r="ANK12" s="18"/>
      <c r="ANL12" s="65"/>
      <c r="ANM12" s="18"/>
      <c r="ANN12" s="65"/>
      <c r="ANO12" s="18"/>
      <c r="ANP12" s="65"/>
      <c r="ANQ12" s="18"/>
      <c r="ANR12" s="65"/>
      <c r="ANS12" s="18"/>
      <c r="ANT12" s="65"/>
      <c r="ANU12" s="18"/>
      <c r="ANV12" s="65"/>
      <c r="ANW12" s="18"/>
      <c r="ANX12" s="65"/>
      <c r="ANY12" s="18"/>
      <c r="ANZ12" s="65"/>
      <c r="AOA12" s="18"/>
      <c r="AOB12" s="65"/>
      <c r="AOC12" s="18"/>
      <c r="AOD12" s="65"/>
      <c r="AOE12" s="18"/>
      <c r="AOF12" s="65"/>
      <c r="AOG12" s="18"/>
      <c r="AOH12" s="65"/>
      <c r="AOI12" s="18"/>
      <c r="AOJ12" s="65"/>
      <c r="AOK12" s="18"/>
      <c r="AOL12" s="65"/>
      <c r="AOM12" s="18"/>
      <c r="AON12" s="65"/>
      <c r="AOO12" s="18"/>
      <c r="AOP12" s="65"/>
      <c r="AOQ12" s="18"/>
      <c r="AOR12" s="65"/>
      <c r="AOS12" s="18"/>
      <c r="AOT12" s="65"/>
      <c r="AOU12" s="18"/>
      <c r="AOV12" s="65"/>
      <c r="AOW12" s="18"/>
      <c r="AOX12" s="65"/>
      <c r="AOY12" s="18"/>
      <c r="AOZ12" s="65"/>
      <c r="APA12" s="18"/>
      <c r="APB12" s="65"/>
      <c r="APC12" s="18"/>
      <c r="APD12" s="65"/>
      <c r="APE12" s="18"/>
      <c r="APF12" s="65"/>
      <c r="APG12" s="18"/>
      <c r="APH12" s="65"/>
      <c r="API12" s="18"/>
      <c r="APJ12" s="65"/>
      <c r="APK12" s="18"/>
      <c r="APL12" s="65"/>
      <c r="APM12" s="18"/>
      <c r="APN12" s="65"/>
      <c r="APO12" s="18"/>
      <c r="APP12" s="65"/>
      <c r="APQ12" s="18"/>
      <c r="APR12" s="65"/>
      <c r="APS12" s="18"/>
      <c r="APT12" s="65"/>
      <c r="APU12" s="18"/>
      <c r="APV12" s="65"/>
      <c r="APW12" s="18"/>
      <c r="APX12" s="65"/>
      <c r="APY12" s="18"/>
      <c r="APZ12" s="65"/>
      <c r="AQA12" s="18"/>
      <c r="AQB12" s="65"/>
      <c r="AQC12" s="18"/>
      <c r="AQD12" s="65"/>
      <c r="AQE12" s="18"/>
      <c r="AQF12" s="65"/>
      <c r="AQG12" s="18"/>
      <c r="AQH12" s="65"/>
      <c r="AQI12" s="18"/>
      <c r="AQJ12" s="65"/>
      <c r="AQK12" s="18"/>
      <c r="AQL12" s="65"/>
      <c r="AQM12" s="18"/>
      <c r="AQN12" s="65"/>
      <c r="AQO12" s="18"/>
      <c r="AQP12" s="65"/>
      <c r="AQQ12" s="18"/>
      <c r="AQR12" s="65"/>
      <c r="AQS12" s="18"/>
      <c r="AQT12" s="65"/>
      <c r="AQU12" s="18"/>
      <c r="AQV12" s="65"/>
      <c r="AQW12" s="18"/>
      <c r="AQX12" s="65"/>
      <c r="AQY12" s="18"/>
      <c r="AQZ12" s="65"/>
      <c r="ARA12" s="18"/>
      <c r="ARB12" s="65"/>
      <c r="ARC12" s="18"/>
      <c r="ARD12" s="65"/>
      <c r="ARE12" s="18"/>
      <c r="ARF12" s="65"/>
      <c r="ARG12" s="18"/>
      <c r="ARH12" s="65"/>
      <c r="ARI12" s="18"/>
      <c r="ARJ12" s="65"/>
      <c r="ARK12" s="18"/>
      <c r="ARL12" s="65"/>
      <c r="ARM12" s="18"/>
      <c r="ARN12" s="65"/>
      <c r="ARO12" s="18"/>
      <c r="ARP12" s="65"/>
      <c r="ARQ12" s="18"/>
      <c r="ARR12" s="65"/>
      <c r="ARS12" s="18"/>
      <c r="ART12" s="65"/>
      <c r="ARU12" s="18"/>
      <c r="ARV12" s="65"/>
      <c r="ARW12" s="18"/>
      <c r="ARX12" s="65"/>
      <c r="ARY12" s="18"/>
      <c r="ARZ12" s="65"/>
      <c r="ASA12" s="18"/>
      <c r="ASB12" s="65"/>
      <c r="ASC12" s="18"/>
      <c r="ASD12" s="65"/>
      <c r="ASE12" s="18"/>
      <c r="ASF12" s="65"/>
      <c r="ASG12" s="18"/>
      <c r="ASH12" s="65"/>
      <c r="ASI12" s="18"/>
      <c r="ASJ12" s="65"/>
      <c r="ASK12" s="18"/>
      <c r="ASL12" s="65"/>
      <c r="ASM12" s="18"/>
      <c r="ASN12" s="65"/>
      <c r="ASO12" s="18"/>
      <c r="ASP12" s="65"/>
      <c r="ASQ12" s="18"/>
      <c r="ASR12" s="65"/>
      <c r="ASS12" s="18"/>
      <c r="AST12" s="65"/>
      <c r="ASU12" s="18"/>
      <c r="ASV12" s="65"/>
      <c r="ASW12" s="18"/>
      <c r="ASX12" s="65"/>
      <c r="ASY12" s="18"/>
      <c r="ASZ12" s="65"/>
      <c r="ATA12" s="18"/>
      <c r="ATB12" s="65"/>
      <c r="ATC12" s="18"/>
      <c r="ATD12" s="65"/>
      <c r="ATE12" s="18"/>
      <c r="ATF12" s="65"/>
      <c r="ATG12" s="18"/>
      <c r="ATH12" s="65"/>
      <c r="ATI12" s="18"/>
      <c r="ATJ12" s="65"/>
      <c r="ATK12" s="18"/>
      <c r="ATL12" s="65"/>
      <c r="ATM12" s="18"/>
      <c r="ATN12" s="65"/>
      <c r="ATO12" s="18"/>
      <c r="ATP12" s="65"/>
      <c r="ATQ12" s="18"/>
      <c r="ATR12" s="65"/>
      <c r="ATS12" s="18"/>
      <c r="ATT12" s="65"/>
      <c r="ATU12" s="18"/>
      <c r="ATV12" s="65"/>
      <c r="ATW12" s="18"/>
      <c r="ATX12" s="65"/>
      <c r="ATY12" s="18"/>
      <c r="ATZ12" s="65"/>
      <c r="AUA12" s="18"/>
      <c r="AUB12" s="65"/>
      <c r="AUC12" s="18"/>
      <c r="AUD12" s="65"/>
      <c r="AUE12" s="18"/>
      <c r="AUF12" s="65"/>
      <c r="AUG12" s="18"/>
      <c r="AUH12" s="65"/>
      <c r="AUI12" s="18"/>
      <c r="AUJ12" s="65"/>
      <c r="AUK12" s="18"/>
      <c r="AUL12" s="65"/>
      <c r="AUM12" s="18"/>
      <c r="AUN12" s="65"/>
      <c r="AUO12" s="18"/>
      <c r="AUP12" s="65"/>
      <c r="AUQ12" s="18"/>
      <c r="AUR12" s="65"/>
      <c r="AUS12" s="18"/>
      <c r="AUT12" s="65"/>
      <c r="AUU12" s="18"/>
      <c r="AUV12" s="65"/>
      <c r="AUW12" s="18"/>
      <c r="AUX12" s="65"/>
      <c r="AUY12" s="18"/>
      <c r="AUZ12" s="65"/>
      <c r="AVA12" s="18"/>
      <c r="AVB12" s="65"/>
      <c r="AVC12" s="18"/>
      <c r="AVD12" s="65"/>
      <c r="AVE12" s="18"/>
      <c r="AVF12" s="65"/>
      <c r="AVG12" s="18"/>
      <c r="AVH12" s="65"/>
      <c r="AVI12" s="18"/>
      <c r="AVJ12" s="65"/>
      <c r="AVK12" s="18"/>
      <c r="AVL12" s="65"/>
      <c r="AVM12" s="18"/>
      <c r="AVN12" s="65"/>
      <c r="AVO12" s="18"/>
      <c r="AVP12" s="65"/>
      <c r="AVQ12" s="18"/>
      <c r="AVR12" s="65"/>
      <c r="AVS12" s="18"/>
      <c r="AVT12" s="65"/>
      <c r="AVU12" s="18"/>
      <c r="AVV12" s="65"/>
      <c r="AVW12" s="18"/>
      <c r="AVX12" s="65"/>
      <c r="AVY12" s="18"/>
      <c r="AVZ12" s="65"/>
      <c r="AWA12" s="18"/>
      <c r="AWB12" s="65"/>
      <c r="AWC12" s="18"/>
      <c r="AWD12" s="65"/>
      <c r="AWE12" s="18"/>
      <c r="AWF12" s="65"/>
      <c r="AWG12" s="18"/>
      <c r="AWH12" s="65"/>
      <c r="AWI12" s="18"/>
      <c r="AWJ12" s="65"/>
      <c r="AWK12" s="18"/>
      <c r="AWL12" s="65"/>
      <c r="AWM12" s="18"/>
      <c r="AWN12" s="65"/>
      <c r="AWO12" s="18"/>
      <c r="AWP12" s="65"/>
      <c r="AWQ12" s="18"/>
      <c r="AWR12" s="65"/>
      <c r="AWS12" s="18"/>
      <c r="AWT12" s="65"/>
      <c r="AWU12" s="18"/>
      <c r="AWV12" s="65"/>
      <c r="AWW12" s="18"/>
      <c r="AWX12" s="65"/>
      <c r="AWY12" s="18"/>
      <c r="AWZ12" s="65"/>
      <c r="AXA12" s="18"/>
      <c r="AXB12" s="65"/>
      <c r="AXC12" s="18"/>
      <c r="AXD12" s="65"/>
      <c r="AXE12" s="18"/>
      <c r="AXF12" s="65"/>
      <c r="AXG12" s="18"/>
      <c r="AXH12" s="65"/>
      <c r="AXI12" s="18"/>
      <c r="AXJ12" s="65"/>
      <c r="AXK12" s="18"/>
      <c r="AXL12" s="65"/>
      <c r="AXM12" s="18"/>
      <c r="AXN12" s="65"/>
      <c r="AXO12" s="18"/>
      <c r="AXP12" s="65"/>
      <c r="AXQ12" s="18"/>
      <c r="AXR12" s="65"/>
      <c r="AXS12" s="18"/>
      <c r="AXT12" s="65"/>
      <c r="AXU12" s="18"/>
      <c r="AXV12" s="65"/>
      <c r="AXW12" s="18"/>
      <c r="AXX12" s="65"/>
      <c r="AXY12" s="18"/>
      <c r="AXZ12" s="65"/>
      <c r="AYA12" s="18"/>
      <c r="AYB12" s="65"/>
      <c r="AYC12" s="18"/>
      <c r="AYD12" s="65"/>
      <c r="AYE12" s="18"/>
      <c r="AYF12" s="65"/>
      <c r="AYG12" s="18"/>
      <c r="AYH12" s="65"/>
      <c r="AYI12" s="18"/>
      <c r="AYJ12" s="65"/>
      <c r="AYK12" s="18"/>
      <c r="AYL12" s="65"/>
      <c r="AYM12" s="18"/>
      <c r="AYN12" s="65"/>
      <c r="AYO12" s="18"/>
      <c r="AYP12" s="65"/>
      <c r="AYQ12" s="18"/>
      <c r="AYR12" s="65"/>
      <c r="AYS12" s="18"/>
      <c r="AYT12" s="65"/>
      <c r="AYU12" s="18"/>
      <c r="AYV12" s="65"/>
      <c r="AYW12" s="18"/>
      <c r="AYX12" s="65"/>
      <c r="AYY12" s="18"/>
      <c r="AYZ12" s="65"/>
      <c r="AZA12" s="18"/>
      <c r="AZB12" s="65"/>
      <c r="AZC12" s="18"/>
      <c r="AZD12" s="65"/>
      <c r="AZE12" s="18"/>
      <c r="AZF12" s="65"/>
      <c r="AZG12" s="18"/>
      <c r="AZH12" s="65"/>
      <c r="AZI12" s="18"/>
      <c r="AZJ12" s="65"/>
      <c r="AZK12" s="18"/>
      <c r="AZL12" s="65"/>
      <c r="AZM12" s="18"/>
      <c r="AZN12" s="65"/>
      <c r="AZO12" s="18"/>
      <c r="AZP12" s="65"/>
      <c r="AZQ12" s="18"/>
      <c r="AZR12" s="65"/>
      <c r="AZS12" s="18"/>
      <c r="AZT12" s="65"/>
      <c r="AZU12" s="18"/>
      <c r="AZV12" s="65"/>
      <c r="AZW12" s="18"/>
      <c r="AZX12" s="65"/>
      <c r="AZY12" s="18"/>
      <c r="AZZ12" s="65"/>
      <c r="BAA12" s="18"/>
      <c r="BAB12" s="65"/>
      <c r="BAC12" s="18"/>
      <c r="BAD12" s="65"/>
      <c r="BAE12" s="18"/>
      <c r="BAF12" s="65"/>
      <c r="BAG12" s="18"/>
      <c r="BAH12" s="65"/>
      <c r="BAI12" s="18"/>
      <c r="BAJ12" s="65"/>
      <c r="BAK12" s="18"/>
      <c r="BAL12" s="65"/>
      <c r="BAM12" s="18"/>
      <c r="BAN12" s="65"/>
      <c r="BAO12" s="18"/>
      <c r="BAP12" s="65"/>
      <c r="BAQ12" s="18"/>
      <c r="BAR12" s="65"/>
      <c r="BAS12" s="18"/>
      <c r="BAT12" s="65"/>
      <c r="BAU12" s="18"/>
      <c r="BAV12" s="65"/>
      <c r="BAW12" s="18"/>
      <c r="BAX12" s="65"/>
      <c r="BAY12" s="18"/>
      <c r="BAZ12" s="65"/>
      <c r="BBA12" s="18"/>
      <c r="BBB12" s="65"/>
      <c r="BBC12" s="18"/>
      <c r="BBD12" s="65"/>
      <c r="BBE12" s="18"/>
      <c r="BBF12" s="65"/>
      <c r="BBG12" s="18"/>
      <c r="BBH12" s="65"/>
      <c r="BBI12" s="18"/>
      <c r="BBJ12" s="65"/>
      <c r="BBK12" s="18"/>
      <c r="BBL12" s="65"/>
      <c r="BBM12" s="18"/>
      <c r="BBN12" s="65"/>
      <c r="BBO12" s="18"/>
      <c r="BBP12" s="65"/>
      <c r="BBQ12" s="18"/>
      <c r="BBR12" s="65"/>
      <c r="BBS12" s="18"/>
      <c r="BBT12" s="65"/>
      <c r="BBU12" s="18"/>
      <c r="BBV12" s="65"/>
      <c r="BBW12" s="18"/>
      <c r="BBX12" s="65"/>
      <c r="BBY12" s="18"/>
      <c r="BBZ12" s="65"/>
      <c r="BCA12" s="18"/>
      <c r="BCB12" s="65"/>
      <c r="BCC12" s="18"/>
      <c r="BCD12" s="65"/>
      <c r="BCE12" s="18"/>
      <c r="BCF12" s="65"/>
      <c r="BCG12" s="18"/>
      <c r="BCH12" s="65"/>
      <c r="BCI12" s="18"/>
      <c r="BCJ12" s="65"/>
      <c r="BCK12" s="18"/>
      <c r="BCL12" s="65"/>
      <c r="BCM12" s="18"/>
      <c r="BCN12" s="65"/>
      <c r="BCO12" s="18"/>
      <c r="BCP12" s="65"/>
      <c r="BCQ12" s="18"/>
      <c r="BCR12" s="65"/>
      <c r="BCS12" s="18"/>
      <c r="BCT12" s="65"/>
      <c r="BCU12" s="18"/>
      <c r="BCV12" s="65"/>
      <c r="BCW12" s="18"/>
      <c r="BCX12" s="65"/>
      <c r="BCY12" s="18"/>
      <c r="BCZ12" s="65"/>
      <c r="BDA12" s="18"/>
      <c r="BDB12" s="65"/>
      <c r="BDC12" s="18"/>
      <c r="BDD12" s="65"/>
      <c r="BDE12" s="18"/>
      <c r="BDF12" s="65"/>
      <c r="BDG12" s="18"/>
      <c r="BDH12" s="65"/>
      <c r="BDI12" s="18"/>
      <c r="BDJ12" s="65"/>
      <c r="BDK12" s="18"/>
      <c r="BDL12" s="65"/>
      <c r="BDM12" s="18"/>
      <c r="BDN12" s="65"/>
      <c r="BDO12" s="18"/>
      <c r="BDP12" s="65"/>
      <c r="BDQ12" s="18"/>
      <c r="BDR12" s="65"/>
      <c r="BDS12" s="18"/>
      <c r="BDT12" s="65"/>
      <c r="BDU12" s="18"/>
      <c r="BDV12" s="65"/>
      <c r="BDW12" s="18"/>
      <c r="BDX12" s="65"/>
      <c r="BDY12" s="18"/>
      <c r="BDZ12" s="65"/>
      <c r="BEA12" s="18"/>
      <c r="BEB12" s="65"/>
      <c r="BEC12" s="18"/>
      <c r="BED12" s="65"/>
      <c r="BEE12" s="18"/>
      <c r="BEF12" s="65"/>
      <c r="BEG12" s="18"/>
      <c r="BEH12" s="65"/>
      <c r="BEI12" s="18"/>
      <c r="BEJ12" s="65"/>
      <c r="BEK12" s="18"/>
      <c r="BEL12" s="65"/>
      <c r="BEM12" s="18"/>
      <c r="BEN12" s="65"/>
      <c r="BEO12" s="18"/>
      <c r="BEP12" s="65"/>
      <c r="BEQ12" s="18"/>
      <c r="BER12" s="65"/>
      <c r="BES12" s="18"/>
      <c r="BET12" s="65"/>
      <c r="BEU12" s="18"/>
      <c r="BEV12" s="65"/>
      <c r="BEW12" s="18"/>
      <c r="BEX12" s="65"/>
      <c r="BEY12" s="18"/>
      <c r="BEZ12" s="65"/>
      <c r="BFA12" s="18"/>
      <c r="BFB12" s="65"/>
      <c r="BFC12" s="18"/>
      <c r="BFD12" s="65"/>
      <c r="BFE12" s="18"/>
      <c r="BFF12" s="65"/>
      <c r="BFG12" s="18"/>
      <c r="BFH12" s="65"/>
      <c r="BFI12" s="18"/>
      <c r="BFJ12" s="65"/>
      <c r="BFK12" s="18"/>
      <c r="BFL12" s="65"/>
      <c r="BFM12" s="18"/>
      <c r="BFN12" s="65"/>
      <c r="BFO12" s="18"/>
      <c r="BFP12" s="65"/>
      <c r="BFQ12" s="18"/>
      <c r="BFR12" s="65"/>
      <c r="BFS12" s="18"/>
      <c r="BFT12" s="65"/>
      <c r="BFU12" s="18"/>
      <c r="BFV12" s="65"/>
      <c r="BFW12" s="18"/>
      <c r="BFX12" s="65"/>
      <c r="BFY12" s="18"/>
      <c r="BFZ12" s="65"/>
      <c r="BGA12" s="18"/>
      <c r="BGB12" s="65"/>
      <c r="BGC12" s="18"/>
      <c r="BGD12" s="65"/>
      <c r="BGE12" s="18"/>
      <c r="BGF12" s="65"/>
      <c r="BGG12" s="18"/>
      <c r="BGH12" s="65"/>
      <c r="BGI12" s="18"/>
      <c r="BGJ12" s="65"/>
      <c r="BGK12" s="18"/>
      <c r="BGL12" s="65"/>
      <c r="BGM12" s="18"/>
      <c r="BGN12" s="65"/>
      <c r="BGO12" s="18"/>
      <c r="BGP12" s="65"/>
      <c r="BGQ12" s="18"/>
      <c r="BGR12" s="65"/>
      <c r="BGS12" s="18"/>
      <c r="BGT12" s="65"/>
      <c r="BGU12" s="18"/>
      <c r="BGV12" s="65"/>
      <c r="BGW12" s="18"/>
      <c r="BGX12" s="65"/>
      <c r="BGY12" s="18"/>
      <c r="BGZ12" s="65"/>
      <c r="BHA12" s="18"/>
      <c r="BHB12" s="65"/>
      <c r="BHC12" s="18"/>
      <c r="BHD12" s="65"/>
      <c r="BHE12" s="18"/>
      <c r="BHF12" s="65"/>
      <c r="BHG12" s="18"/>
      <c r="BHH12" s="65"/>
      <c r="BHI12" s="18"/>
      <c r="BHJ12" s="65"/>
      <c r="BHK12" s="18"/>
      <c r="BHL12" s="65"/>
      <c r="BHM12" s="18"/>
      <c r="BHN12" s="65"/>
      <c r="BHO12" s="18"/>
      <c r="BHP12" s="65"/>
      <c r="BHQ12" s="18"/>
      <c r="BHR12" s="65"/>
      <c r="BHS12" s="18"/>
      <c r="BHT12" s="65"/>
      <c r="BHU12" s="18"/>
      <c r="BHV12" s="65"/>
      <c r="BHW12" s="18"/>
      <c r="BHX12" s="65"/>
      <c r="BHY12" s="18"/>
      <c r="BHZ12" s="65"/>
      <c r="BIA12" s="18"/>
      <c r="BIB12" s="65"/>
      <c r="BIC12" s="18"/>
      <c r="BID12" s="65"/>
      <c r="BIE12" s="18"/>
      <c r="BIF12" s="65"/>
      <c r="BIG12" s="18"/>
      <c r="BIH12" s="65"/>
      <c r="BII12" s="18"/>
      <c r="BIJ12" s="65"/>
      <c r="BIK12" s="18"/>
      <c r="BIL12" s="65"/>
      <c r="BIM12" s="18"/>
      <c r="BIN12" s="65"/>
      <c r="BIO12" s="18"/>
      <c r="BIP12" s="65"/>
      <c r="BIQ12" s="18"/>
      <c r="BIR12" s="65"/>
      <c r="BIS12" s="18"/>
      <c r="BIT12" s="65"/>
      <c r="BIU12" s="18"/>
      <c r="BIV12" s="65"/>
      <c r="BIW12" s="18"/>
      <c r="BIX12" s="65"/>
      <c r="BIY12" s="18"/>
      <c r="BIZ12" s="65"/>
      <c r="BJA12" s="18"/>
      <c r="BJB12" s="65"/>
      <c r="BJC12" s="18"/>
      <c r="BJD12" s="65"/>
      <c r="BJE12" s="18"/>
      <c r="BJF12" s="65"/>
      <c r="BJG12" s="18"/>
      <c r="BJH12" s="65"/>
      <c r="BJI12" s="18"/>
      <c r="BJJ12" s="65"/>
      <c r="BJK12" s="18"/>
      <c r="BJL12" s="65"/>
      <c r="BJM12" s="18"/>
      <c r="BJN12" s="65"/>
      <c r="BJO12" s="18"/>
      <c r="BJP12" s="65"/>
      <c r="BJQ12" s="18"/>
      <c r="BJR12" s="65"/>
      <c r="BJS12" s="18"/>
      <c r="BJT12" s="65"/>
      <c r="BJU12" s="18"/>
      <c r="BJV12" s="65"/>
      <c r="BJW12" s="18"/>
      <c r="BJX12" s="65"/>
      <c r="BJY12" s="18"/>
      <c r="BJZ12" s="65"/>
      <c r="BKA12" s="18"/>
      <c r="BKB12" s="65"/>
      <c r="BKC12" s="18"/>
      <c r="BKD12" s="65"/>
      <c r="BKE12" s="18"/>
      <c r="BKF12" s="65"/>
      <c r="BKG12" s="18"/>
      <c r="BKH12" s="65"/>
      <c r="BKI12" s="18"/>
      <c r="BKJ12" s="65"/>
      <c r="BKK12" s="18"/>
      <c r="BKL12" s="65"/>
      <c r="BKM12" s="18"/>
      <c r="BKN12" s="65"/>
      <c r="BKO12" s="18"/>
      <c r="BKP12" s="65"/>
      <c r="BKQ12" s="18"/>
      <c r="BKR12" s="65"/>
      <c r="BKS12" s="18"/>
      <c r="BKT12" s="65"/>
      <c r="BKU12" s="18"/>
      <c r="BKV12" s="65"/>
      <c r="BKW12" s="18"/>
      <c r="BKX12" s="65"/>
      <c r="BKY12" s="18"/>
      <c r="BKZ12" s="65"/>
      <c r="BLA12" s="18"/>
      <c r="BLB12" s="65"/>
      <c r="BLC12" s="18"/>
      <c r="BLD12" s="65"/>
      <c r="BLE12" s="18"/>
      <c r="BLF12" s="65"/>
      <c r="BLG12" s="18"/>
      <c r="BLH12" s="65"/>
      <c r="BLI12" s="18"/>
      <c r="BLJ12" s="65"/>
      <c r="BLK12" s="18"/>
      <c r="BLL12" s="65"/>
      <c r="BLM12" s="18"/>
      <c r="BLN12" s="65"/>
      <c r="BLO12" s="18"/>
      <c r="BLP12" s="65"/>
      <c r="BLQ12" s="18"/>
      <c r="BLR12" s="65"/>
      <c r="BLS12" s="18"/>
      <c r="BLT12" s="65"/>
      <c r="BLU12" s="18"/>
      <c r="BLV12" s="65"/>
      <c r="BLW12" s="18"/>
      <c r="BLX12" s="65"/>
      <c r="BLY12" s="18"/>
      <c r="BLZ12" s="65"/>
      <c r="BMA12" s="18"/>
      <c r="BMB12" s="65"/>
      <c r="BMC12" s="18"/>
      <c r="BMD12" s="65"/>
      <c r="BME12" s="18"/>
      <c r="BMF12" s="65"/>
      <c r="BMG12" s="18"/>
      <c r="BMH12" s="65"/>
      <c r="BMI12" s="18"/>
      <c r="BMJ12" s="65"/>
      <c r="BMK12" s="18"/>
      <c r="BML12" s="65"/>
      <c r="BMM12" s="18"/>
      <c r="BMN12" s="65"/>
      <c r="BMO12" s="18"/>
      <c r="BMP12" s="65"/>
      <c r="BMQ12" s="18"/>
      <c r="BMR12" s="65"/>
      <c r="BMS12" s="18"/>
      <c r="BMT12" s="65"/>
      <c r="BMU12" s="18"/>
      <c r="BMV12" s="65"/>
      <c r="BMW12" s="18"/>
      <c r="BMX12" s="65"/>
      <c r="BMY12" s="18"/>
      <c r="BMZ12" s="65"/>
      <c r="BNA12" s="18"/>
      <c r="BNB12" s="65"/>
      <c r="BNC12" s="18"/>
      <c r="BND12" s="65"/>
      <c r="BNE12" s="18"/>
      <c r="BNF12" s="65"/>
      <c r="BNG12" s="18"/>
      <c r="BNH12" s="65"/>
      <c r="BNI12" s="18"/>
      <c r="BNJ12" s="65"/>
      <c r="BNK12" s="18"/>
      <c r="BNL12" s="65"/>
      <c r="BNM12" s="18"/>
      <c r="BNN12" s="65"/>
      <c r="BNO12" s="18"/>
      <c r="BNP12" s="65"/>
      <c r="BNQ12" s="18"/>
      <c r="BNR12" s="65"/>
      <c r="BNS12" s="18"/>
      <c r="BNT12" s="65"/>
      <c r="BNU12" s="18"/>
      <c r="BNV12" s="65"/>
      <c r="BNW12" s="18"/>
      <c r="BNX12" s="65"/>
      <c r="BNY12" s="18"/>
      <c r="BNZ12" s="65"/>
      <c r="BOA12" s="18"/>
      <c r="BOB12" s="65"/>
      <c r="BOC12" s="18"/>
      <c r="BOD12" s="65"/>
      <c r="BOE12" s="18"/>
      <c r="BOF12" s="65"/>
      <c r="BOG12" s="18"/>
      <c r="BOH12" s="65"/>
      <c r="BOI12" s="18"/>
      <c r="BOJ12" s="65"/>
      <c r="BOK12" s="18"/>
      <c r="BOL12" s="65"/>
      <c r="BOM12" s="18"/>
      <c r="BON12" s="65"/>
      <c r="BOO12" s="18"/>
      <c r="BOP12" s="65"/>
      <c r="BOQ12" s="18"/>
      <c r="BOR12" s="65"/>
      <c r="BOS12" s="18"/>
      <c r="BOT12" s="65"/>
      <c r="BOU12" s="18"/>
      <c r="BOV12" s="65"/>
      <c r="BOW12" s="18"/>
      <c r="BOX12" s="65"/>
      <c r="BOY12" s="18"/>
      <c r="BOZ12" s="65"/>
      <c r="BPA12" s="18"/>
      <c r="BPB12" s="65"/>
      <c r="BPC12" s="18"/>
      <c r="BPD12" s="65"/>
      <c r="BPE12" s="18"/>
      <c r="BPF12" s="65"/>
      <c r="BPG12" s="18"/>
      <c r="BPH12" s="65"/>
      <c r="BPI12" s="18"/>
      <c r="BPJ12" s="65"/>
      <c r="BPK12" s="18"/>
      <c r="BPL12" s="65"/>
      <c r="BPM12" s="18"/>
      <c r="BPN12" s="65"/>
      <c r="BPO12" s="18"/>
      <c r="BPP12" s="65"/>
      <c r="BPQ12" s="18"/>
      <c r="BPR12" s="65"/>
      <c r="BPS12" s="18"/>
      <c r="BPT12" s="65"/>
      <c r="BPU12" s="18"/>
      <c r="BPV12" s="65"/>
      <c r="BPW12" s="18"/>
      <c r="BPX12" s="65"/>
      <c r="BPY12" s="18"/>
      <c r="BPZ12" s="65"/>
      <c r="BQA12" s="18"/>
      <c r="BQB12" s="65"/>
      <c r="BQC12" s="18"/>
      <c r="BQD12" s="65"/>
      <c r="BQE12" s="18"/>
      <c r="BQF12" s="65"/>
      <c r="BQG12" s="18"/>
      <c r="BQH12" s="65"/>
      <c r="BQI12" s="18"/>
      <c r="BQJ12" s="65"/>
      <c r="BQK12" s="18"/>
      <c r="BQL12" s="65"/>
      <c r="BQM12" s="18"/>
      <c r="BQN12" s="65"/>
      <c r="BQO12" s="18"/>
      <c r="BQP12" s="65"/>
      <c r="BQQ12" s="18"/>
      <c r="BQR12" s="65"/>
      <c r="BQS12" s="18"/>
      <c r="BQT12" s="65"/>
      <c r="BQU12" s="18"/>
      <c r="BQV12" s="65"/>
      <c r="BQW12" s="18"/>
      <c r="BQX12" s="65"/>
      <c r="BQY12" s="18"/>
      <c r="BQZ12" s="65"/>
      <c r="BRA12" s="18"/>
      <c r="BRB12" s="65"/>
      <c r="BRC12" s="18"/>
      <c r="BRD12" s="65"/>
      <c r="BRE12" s="18"/>
      <c r="BRF12" s="65"/>
      <c r="BRG12" s="18"/>
      <c r="BRH12" s="65"/>
      <c r="BRI12" s="18"/>
      <c r="BRJ12" s="65"/>
      <c r="BRK12" s="18"/>
      <c r="BRL12" s="65"/>
      <c r="BRM12" s="18"/>
      <c r="BRN12" s="65"/>
      <c r="BRO12" s="18"/>
      <c r="BRP12" s="65"/>
      <c r="BRQ12" s="18"/>
      <c r="BRR12" s="65"/>
      <c r="BRS12" s="18"/>
      <c r="BRT12" s="65"/>
      <c r="BRU12" s="18"/>
      <c r="BRV12" s="65"/>
      <c r="BRW12" s="18"/>
      <c r="BRX12" s="65"/>
      <c r="BRY12" s="18"/>
      <c r="BRZ12" s="65"/>
      <c r="BSA12" s="18"/>
      <c r="BSB12" s="65"/>
      <c r="BSC12" s="18"/>
      <c r="BSD12" s="65"/>
      <c r="BSE12" s="18"/>
      <c r="BSF12" s="65"/>
      <c r="BSG12" s="18"/>
      <c r="BSH12" s="65"/>
      <c r="BSI12" s="18"/>
      <c r="BSJ12" s="65"/>
      <c r="BSK12" s="18"/>
      <c r="BSL12" s="65"/>
      <c r="BSM12" s="18"/>
      <c r="BSN12" s="65"/>
      <c r="BSO12" s="18"/>
      <c r="BSP12" s="65"/>
      <c r="BSQ12" s="18"/>
      <c r="BSR12" s="65"/>
      <c r="BSS12" s="18"/>
      <c r="BST12" s="65"/>
      <c r="BSU12" s="18"/>
      <c r="BSV12" s="65"/>
      <c r="BSW12" s="18"/>
      <c r="BSX12" s="65"/>
      <c r="BSY12" s="18"/>
      <c r="BSZ12" s="65"/>
      <c r="BTA12" s="18"/>
      <c r="BTB12" s="65"/>
      <c r="BTC12" s="18"/>
      <c r="BTD12" s="65"/>
      <c r="BTE12" s="18"/>
      <c r="BTF12" s="65"/>
      <c r="BTG12" s="18"/>
      <c r="BTH12" s="65"/>
      <c r="BTI12" s="18"/>
      <c r="BTJ12" s="65"/>
      <c r="BTK12" s="18"/>
      <c r="BTL12" s="65"/>
      <c r="BTM12" s="18"/>
      <c r="BTN12" s="65"/>
      <c r="BTO12" s="18"/>
      <c r="BTP12" s="65"/>
      <c r="BTQ12" s="18"/>
      <c r="BTR12" s="65"/>
      <c r="BTS12" s="18"/>
      <c r="BTT12" s="65"/>
      <c r="BTU12" s="18"/>
      <c r="BTV12" s="65"/>
      <c r="BTW12" s="18"/>
      <c r="BTX12" s="65"/>
      <c r="BTY12" s="18"/>
      <c r="BTZ12" s="65"/>
      <c r="BUA12" s="18"/>
      <c r="BUB12" s="65"/>
      <c r="BUC12" s="18"/>
      <c r="BUD12" s="65"/>
      <c r="BUE12" s="18"/>
      <c r="BUF12" s="65"/>
      <c r="BUG12" s="18"/>
      <c r="BUH12" s="65"/>
      <c r="BUI12" s="18"/>
      <c r="BUJ12" s="65"/>
      <c r="BUK12" s="18"/>
      <c r="BUL12" s="65"/>
      <c r="BUM12" s="18"/>
      <c r="BUN12" s="65"/>
      <c r="BUO12" s="18"/>
      <c r="BUP12" s="65"/>
      <c r="BUQ12" s="18"/>
      <c r="BUR12" s="65"/>
      <c r="BUS12" s="18"/>
      <c r="BUT12" s="65"/>
      <c r="BUU12" s="18"/>
      <c r="BUV12" s="65"/>
      <c r="BUW12" s="18"/>
      <c r="BUX12" s="65"/>
      <c r="BUY12" s="18"/>
      <c r="BUZ12" s="65"/>
      <c r="BVA12" s="18"/>
      <c r="BVB12" s="65"/>
      <c r="BVC12" s="18"/>
      <c r="BVD12" s="65"/>
      <c r="BVE12" s="18"/>
      <c r="BVF12" s="65"/>
      <c r="BVG12" s="18"/>
      <c r="BVH12" s="65"/>
      <c r="BVI12" s="18"/>
      <c r="BVJ12" s="65"/>
      <c r="BVK12" s="18"/>
      <c r="BVL12" s="65"/>
      <c r="BVM12" s="18"/>
      <c r="BVN12" s="65"/>
      <c r="BVO12" s="18"/>
      <c r="BVP12" s="65"/>
      <c r="BVQ12" s="18"/>
      <c r="BVR12" s="65"/>
      <c r="BVS12" s="18"/>
      <c r="BVT12" s="65"/>
      <c r="BVU12" s="18"/>
      <c r="BVV12" s="65"/>
      <c r="BVW12" s="18"/>
      <c r="BVX12" s="65"/>
      <c r="BVY12" s="18"/>
      <c r="BVZ12" s="65"/>
      <c r="BWA12" s="18"/>
      <c r="BWB12" s="65"/>
      <c r="BWC12" s="18"/>
      <c r="BWD12" s="65"/>
      <c r="BWE12" s="18"/>
      <c r="BWF12" s="65"/>
      <c r="BWG12" s="18"/>
      <c r="BWH12" s="65"/>
      <c r="BWI12" s="18"/>
      <c r="BWJ12" s="65"/>
      <c r="BWK12" s="18"/>
      <c r="BWL12" s="65"/>
      <c r="BWM12" s="18"/>
      <c r="BWN12" s="65"/>
      <c r="BWO12" s="18"/>
      <c r="BWP12" s="65"/>
      <c r="BWQ12" s="18"/>
      <c r="BWR12" s="65"/>
      <c r="BWS12" s="18"/>
      <c r="BWT12" s="65"/>
      <c r="BWU12" s="18"/>
      <c r="BWV12" s="65"/>
      <c r="BWW12" s="18"/>
      <c r="BWX12" s="65"/>
      <c r="BWY12" s="18"/>
      <c r="BWZ12" s="65"/>
      <c r="BXA12" s="18"/>
      <c r="BXB12" s="65"/>
      <c r="BXC12" s="18"/>
      <c r="BXD12" s="65"/>
      <c r="BXE12" s="18"/>
      <c r="BXF12" s="65"/>
      <c r="BXG12" s="18"/>
      <c r="BXH12" s="65"/>
      <c r="BXI12" s="18"/>
      <c r="BXJ12" s="65"/>
      <c r="BXK12" s="18"/>
      <c r="BXL12" s="65"/>
      <c r="BXM12" s="18"/>
      <c r="BXN12" s="65"/>
      <c r="BXO12" s="18"/>
      <c r="BXP12" s="65"/>
      <c r="BXQ12" s="18"/>
      <c r="BXR12" s="65"/>
      <c r="BXS12" s="18"/>
      <c r="BXT12" s="65"/>
      <c r="BXU12" s="18"/>
      <c r="BXV12" s="65"/>
      <c r="BXW12" s="18"/>
      <c r="BXX12" s="65"/>
      <c r="BXY12" s="18"/>
      <c r="BXZ12" s="65"/>
      <c r="BYA12" s="18"/>
      <c r="BYB12" s="65"/>
      <c r="BYC12" s="18"/>
      <c r="BYD12" s="65"/>
      <c r="BYE12" s="18"/>
      <c r="BYF12" s="65"/>
      <c r="BYG12" s="18"/>
      <c r="BYH12" s="65"/>
      <c r="BYI12" s="18"/>
      <c r="BYJ12" s="65"/>
      <c r="BYK12" s="18"/>
      <c r="BYL12" s="65"/>
      <c r="BYM12" s="18"/>
      <c r="BYN12" s="65"/>
      <c r="BYO12" s="18"/>
      <c r="BYP12" s="65"/>
      <c r="BYQ12" s="18"/>
      <c r="BYR12" s="65"/>
      <c r="BYS12" s="18"/>
      <c r="BYT12" s="65"/>
      <c r="BYU12" s="18"/>
      <c r="BYV12" s="65"/>
      <c r="BYW12" s="18"/>
      <c r="BYX12" s="65"/>
      <c r="BYY12" s="18"/>
      <c r="BYZ12" s="65"/>
      <c r="BZA12" s="18"/>
      <c r="BZB12" s="65"/>
      <c r="BZC12" s="18"/>
      <c r="BZD12" s="65"/>
      <c r="BZE12" s="18"/>
      <c r="BZF12" s="65"/>
      <c r="BZG12" s="18"/>
      <c r="BZH12" s="65"/>
      <c r="BZI12" s="18"/>
      <c r="BZJ12" s="65"/>
      <c r="BZK12" s="18"/>
      <c r="BZL12" s="65"/>
      <c r="BZM12" s="18"/>
      <c r="BZN12" s="65"/>
      <c r="BZO12" s="18"/>
      <c r="BZP12" s="65"/>
      <c r="BZQ12" s="18"/>
      <c r="BZR12" s="65"/>
      <c r="BZS12" s="18"/>
      <c r="BZT12" s="65"/>
      <c r="BZU12" s="18"/>
      <c r="BZV12" s="65"/>
      <c r="BZW12" s="18"/>
      <c r="BZX12" s="65"/>
      <c r="BZY12" s="18"/>
      <c r="BZZ12" s="65"/>
      <c r="CAA12" s="18"/>
      <c r="CAB12" s="65"/>
      <c r="CAC12" s="18"/>
      <c r="CAD12" s="65"/>
      <c r="CAE12" s="18"/>
      <c r="CAF12" s="65"/>
      <c r="CAG12" s="18"/>
      <c r="CAH12" s="65"/>
      <c r="CAI12" s="18"/>
      <c r="CAJ12" s="65"/>
      <c r="CAK12" s="18"/>
      <c r="CAL12" s="65"/>
      <c r="CAM12" s="18"/>
      <c r="CAN12" s="65"/>
      <c r="CAO12" s="18"/>
      <c r="CAP12" s="65"/>
      <c r="CAQ12" s="18"/>
      <c r="CAR12" s="65"/>
      <c r="CAS12" s="18"/>
      <c r="CAT12" s="65"/>
      <c r="CAU12" s="18"/>
      <c r="CAV12" s="65"/>
      <c r="CAW12" s="18"/>
      <c r="CAX12" s="65"/>
      <c r="CAY12" s="18"/>
      <c r="CAZ12" s="65"/>
      <c r="CBA12" s="18"/>
      <c r="CBB12" s="65"/>
      <c r="CBC12" s="18"/>
      <c r="CBD12" s="65"/>
      <c r="CBE12" s="18"/>
      <c r="CBF12" s="65"/>
      <c r="CBG12" s="18"/>
      <c r="CBH12" s="65"/>
      <c r="CBI12" s="18"/>
      <c r="CBJ12" s="65"/>
      <c r="CBK12" s="18"/>
      <c r="CBL12" s="65"/>
      <c r="CBM12" s="18"/>
      <c r="CBN12" s="65"/>
      <c r="CBO12" s="18"/>
      <c r="CBP12" s="65"/>
      <c r="CBQ12" s="18"/>
      <c r="CBR12" s="65"/>
      <c r="CBS12" s="18"/>
      <c r="CBT12" s="65"/>
      <c r="CBU12" s="18"/>
      <c r="CBV12" s="65"/>
      <c r="CBW12" s="18"/>
      <c r="CBX12" s="65"/>
      <c r="CBY12" s="18"/>
      <c r="CBZ12" s="65"/>
      <c r="CCA12" s="18"/>
      <c r="CCB12" s="65"/>
      <c r="CCC12" s="18"/>
      <c r="CCD12" s="65"/>
      <c r="CCE12" s="18"/>
      <c r="CCF12" s="65"/>
      <c r="CCG12" s="18"/>
      <c r="CCH12" s="65"/>
      <c r="CCI12" s="18"/>
      <c r="CCJ12" s="65"/>
      <c r="CCK12" s="18"/>
      <c r="CCL12" s="65"/>
      <c r="CCM12" s="18"/>
      <c r="CCN12" s="65"/>
      <c r="CCO12" s="18"/>
      <c r="CCP12" s="65"/>
      <c r="CCQ12" s="18"/>
      <c r="CCR12" s="65"/>
      <c r="CCS12" s="18"/>
      <c r="CCT12" s="65"/>
      <c r="CCU12" s="18"/>
      <c r="CCV12" s="65"/>
      <c r="CCW12" s="18"/>
      <c r="CCX12" s="65"/>
      <c r="CCY12" s="18"/>
      <c r="CCZ12" s="65"/>
      <c r="CDA12" s="18"/>
      <c r="CDB12" s="65"/>
      <c r="CDC12" s="18"/>
      <c r="CDD12" s="65"/>
      <c r="CDE12" s="18"/>
      <c r="CDF12" s="65"/>
      <c r="CDG12" s="18"/>
      <c r="CDH12" s="65"/>
      <c r="CDI12" s="18"/>
      <c r="CDJ12" s="65"/>
      <c r="CDK12" s="18"/>
      <c r="CDL12" s="65"/>
      <c r="CDM12" s="18"/>
      <c r="CDN12" s="65"/>
      <c r="CDO12" s="18"/>
      <c r="CDP12" s="65"/>
      <c r="CDQ12" s="18"/>
      <c r="CDR12" s="65"/>
      <c r="CDS12" s="18"/>
      <c r="CDT12" s="65"/>
      <c r="CDU12" s="18"/>
      <c r="CDV12" s="65"/>
      <c r="CDW12" s="18"/>
      <c r="CDX12" s="65"/>
      <c r="CDY12" s="18"/>
      <c r="CDZ12" s="65"/>
      <c r="CEA12" s="18"/>
      <c r="CEB12" s="65"/>
      <c r="CEC12" s="18"/>
      <c r="CED12" s="65"/>
      <c r="CEE12" s="18"/>
      <c r="CEF12" s="65"/>
      <c r="CEG12" s="18"/>
      <c r="CEH12" s="65"/>
      <c r="CEI12" s="18"/>
      <c r="CEJ12" s="65"/>
      <c r="CEK12" s="18"/>
      <c r="CEL12" s="65"/>
      <c r="CEM12" s="18"/>
      <c r="CEN12" s="65"/>
      <c r="CEO12" s="18"/>
      <c r="CEP12" s="65"/>
      <c r="CEQ12" s="18"/>
      <c r="CER12" s="65"/>
      <c r="CES12" s="18"/>
      <c r="CET12" s="65"/>
      <c r="CEU12" s="18"/>
      <c r="CEV12" s="65"/>
      <c r="CEW12" s="18"/>
      <c r="CEX12" s="65"/>
      <c r="CEY12" s="18"/>
      <c r="CEZ12" s="65"/>
      <c r="CFA12" s="18"/>
      <c r="CFB12" s="65"/>
      <c r="CFC12" s="18"/>
      <c r="CFD12" s="65"/>
      <c r="CFE12" s="18"/>
      <c r="CFF12" s="65"/>
      <c r="CFG12" s="18"/>
      <c r="CFH12" s="65"/>
      <c r="CFI12" s="18"/>
      <c r="CFJ12" s="65"/>
      <c r="CFK12" s="18"/>
      <c r="CFL12" s="65"/>
      <c r="CFM12" s="18"/>
      <c r="CFN12" s="65"/>
      <c r="CFO12" s="18"/>
      <c r="CFP12" s="65"/>
      <c r="CFQ12" s="18"/>
      <c r="CFR12" s="65"/>
      <c r="CFS12" s="18"/>
      <c r="CFT12" s="65"/>
      <c r="CFU12" s="18"/>
      <c r="CFV12" s="65"/>
      <c r="CFW12" s="18"/>
      <c r="CFX12" s="65"/>
      <c r="CFY12" s="18"/>
      <c r="CFZ12" s="65"/>
      <c r="CGA12" s="18"/>
      <c r="CGB12" s="65"/>
      <c r="CGC12" s="18"/>
      <c r="CGD12" s="65"/>
      <c r="CGE12" s="18"/>
      <c r="CGF12" s="65"/>
      <c r="CGG12" s="18"/>
      <c r="CGH12" s="65"/>
      <c r="CGI12" s="18"/>
      <c r="CGJ12" s="65"/>
      <c r="CGK12" s="18"/>
      <c r="CGL12" s="65"/>
      <c r="CGM12" s="18"/>
      <c r="CGN12" s="65"/>
      <c r="CGO12" s="18"/>
      <c r="CGP12" s="65"/>
      <c r="CGQ12" s="18"/>
      <c r="CGR12" s="65"/>
      <c r="CGS12" s="18"/>
      <c r="CGT12" s="65"/>
      <c r="CGU12" s="18"/>
      <c r="CGV12" s="65"/>
      <c r="CGW12" s="18"/>
      <c r="CGX12" s="65"/>
      <c r="CGY12" s="18"/>
      <c r="CGZ12" s="65"/>
      <c r="CHA12" s="18"/>
      <c r="CHB12" s="65"/>
      <c r="CHC12" s="18"/>
      <c r="CHD12" s="65"/>
      <c r="CHE12" s="18"/>
      <c r="CHF12" s="65"/>
      <c r="CHG12" s="18"/>
      <c r="CHH12" s="65"/>
      <c r="CHI12" s="18"/>
      <c r="CHJ12" s="65"/>
      <c r="CHK12" s="18"/>
      <c r="CHL12" s="65"/>
      <c r="CHM12" s="18"/>
      <c r="CHN12" s="65"/>
      <c r="CHO12" s="18"/>
      <c r="CHP12" s="65"/>
      <c r="CHQ12" s="18"/>
      <c r="CHR12" s="65"/>
      <c r="CHS12" s="18"/>
      <c r="CHT12" s="65"/>
      <c r="CHU12" s="18"/>
      <c r="CHV12" s="65"/>
      <c r="CHW12" s="18"/>
      <c r="CHX12" s="65"/>
      <c r="CHY12" s="18"/>
      <c r="CHZ12" s="65"/>
      <c r="CIA12" s="18"/>
      <c r="CIB12" s="65"/>
      <c r="CIC12" s="18"/>
      <c r="CID12" s="65"/>
      <c r="CIE12" s="18"/>
      <c r="CIF12" s="65"/>
      <c r="CIG12" s="18"/>
      <c r="CIH12" s="65"/>
      <c r="CII12" s="18"/>
      <c r="CIJ12" s="65"/>
      <c r="CIK12" s="18"/>
      <c r="CIL12" s="65"/>
      <c r="CIM12" s="18"/>
      <c r="CIN12" s="65"/>
      <c r="CIO12" s="18"/>
      <c r="CIP12" s="65"/>
      <c r="CIQ12" s="18"/>
      <c r="CIR12" s="65"/>
      <c r="CIS12" s="18"/>
      <c r="CIT12" s="65"/>
      <c r="CIU12" s="18"/>
      <c r="CIV12" s="65"/>
      <c r="CIW12" s="18"/>
      <c r="CIX12" s="65"/>
      <c r="CIY12" s="18"/>
      <c r="CIZ12" s="65"/>
      <c r="CJA12" s="18"/>
      <c r="CJB12" s="65"/>
      <c r="CJC12" s="18"/>
      <c r="CJD12" s="65"/>
      <c r="CJE12" s="18"/>
      <c r="CJF12" s="65"/>
      <c r="CJG12" s="18"/>
      <c r="CJH12" s="65"/>
      <c r="CJI12" s="18"/>
      <c r="CJJ12" s="65"/>
      <c r="CJK12" s="18"/>
      <c r="CJL12" s="65"/>
      <c r="CJM12" s="18"/>
      <c r="CJN12" s="65"/>
      <c r="CJO12" s="18"/>
      <c r="CJP12" s="65"/>
      <c r="CJQ12" s="18"/>
      <c r="CJR12" s="65"/>
      <c r="CJS12" s="18"/>
      <c r="CJT12" s="65"/>
      <c r="CJU12" s="18"/>
      <c r="CJV12" s="65"/>
      <c r="CJW12" s="18"/>
      <c r="CJX12" s="65"/>
      <c r="CJY12" s="18"/>
      <c r="CJZ12" s="65"/>
      <c r="CKA12" s="18"/>
      <c r="CKB12" s="65"/>
      <c r="CKC12" s="18"/>
      <c r="CKD12" s="65"/>
      <c r="CKE12" s="18"/>
      <c r="CKF12" s="65"/>
      <c r="CKG12" s="18"/>
      <c r="CKH12" s="65"/>
      <c r="CKI12" s="18"/>
      <c r="CKJ12" s="65"/>
      <c r="CKK12" s="18"/>
      <c r="CKL12" s="65"/>
      <c r="CKM12" s="18"/>
      <c r="CKN12" s="65"/>
      <c r="CKO12" s="18"/>
      <c r="CKP12" s="65"/>
      <c r="CKQ12" s="18"/>
      <c r="CKR12" s="65"/>
      <c r="CKS12" s="18"/>
      <c r="CKT12" s="65"/>
      <c r="CKU12" s="18"/>
      <c r="CKV12" s="65"/>
      <c r="CKW12" s="18"/>
      <c r="CKX12" s="65"/>
      <c r="CKY12" s="18"/>
      <c r="CKZ12" s="65"/>
      <c r="CLA12" s="18"/>
      <c r="CLB12" s="65"/>
      <c r="CLC12" s="18"/>
      <c r="CLD12" s="65"/>
      <c r="CLE12" s="18"/>
      <c r="CLF12" s="65"/>
      <c r="CLG12" s="18"/>
      <c r="CLH12" s="65"/>
      <c r="CLI12" s="18"/>
      <c r="CLJ12" s="65"/>
      <c r="CLK12" s="18"/>
      <c r="CLL12" s="65"/>
      <c r="CLM12" s="18"/>
      <c r="CLN12" s="65"/>
      <c r="CLO12" s="18"/>
      <c r="CLP12" s="65"/>
      <c r="CLQ12" s="18"/>
      <c r="CLR12" s="65"/>
      <c r="CLS12" s="18"/>
      <c r="CLT12" s="65"/>
      <c r="CLU12" s="18"/>
      <c r="CLV12" s="65"/>
      <c r="CLW12" s="18"/>
      <c r="CLX12" s="65"/>
      <c r="CLY12" s="18"/>
      <c r="CLZ12" s="65"/>
      <c r="CMA12" s="18"/>
      <c r="CMB12" s="65"/>
      <c r="CMC12" s="18"/>
      <c r="CMD12" s="65"/>
      <c r="CME12" s="18"/>
      <c r="CMF12" s="65"/>
      <c r="CMG12" s="18"/>
      <c r="CMH12" s="65"/>
      <c r="CMI12" s="18"/>
      <c r="CMJ12" s="65"/>
      <c r="CMK12" s="18"/>
      <c r="CML12" s="65"/>
      <c r="CMM12" s="18"/>
      <c r="CMN12" s="65"/>
      <c r="CMO12" s="18"/>
      <c r="CMP12" s="65"/>
      <c r="CMQ12" s="18"/>
      <c r="CMR12" s="65"/>
      <c r="CMS12" s="18"/>
      <c r="CMT12" s="65"/>
      <c r="CMU12" s="18"/>
      <c r="CMV12" s="65"/>
      <c r="CMW12" s="18"/>
      <c r="CMX12" s="65"/>
      <c r="CMY12" s="18"/>
      <c r="CMZ12" s="65"/>
      <c r="CNA12" s="18"/>
      <c r="CNB12" s="65"/>
      <c r="CNC12" s="18"/>
      <c r="CND12" s="65"/>
      <c r="CNE12" s="18"/>
      <c r="CNF12" s="65"/>
      <c r="CNG12" s="18"/>
      <c r="CNH12" s="65"/>
      <c r="CNI12" s="18"/>
      <c r="CNJ12" s="65"/>
      <c r="CNK12" s="18"/>
      <c r="CNL12" s="65"/>
      <c r="CNM12" s="18"/>
      <c r="CNN12" s="65"/>
      <c r="CNO12" s="18"/>
      <c r="CNP12" s="65"/>
      <c r="CNQ12" s="18"/>
      <c r="CNR12" s="65"/>
      <c r="CNS12" s="18"/>
      <c r="CNT12" s="65"/>
      <c r="CNU12" s="18"/>
      <c r="CNV12" s="65"/>
      <c r="CNW12" s="18"/>
      <c r="CNX12" s="65"/>
      <c r="CNY12" s="18"/>
      <c r="CNZ12" s="65"/>
      <c r="COA12" s="18"/>
      <c r="COB12" s="65"/>
      <c r="COC12" s="18"/>
      <c r="COD12" s="65"/>
      <c r="COE12" s="18"/>
      <c r="COF12" s="65"/>
      <c r="COG12" s="18"/>
      <c r="COH12" s="65"/>
      <c r="COI12" s="18"/>
      <c r="COJ12" s="65"/>
      <c r="COK12" s="18"/>
      <c r="COL12" s="65"/>
      <c r="COM12" s="18"/>
      <c r="CON12" s="65"/>
      <c r="COO12" s="18"/>
      <c r="COP12" s="65"/>
      <c r="COQ12" s="18"/>
      <c r="COR12" s="65"/>
      <c r="COS12" s="18"/>
      <c r="COT12" s="65"/>
      <c r="COU12" s="18"/>
      <c r="COV12" s="65"/>
      <c r="COW12" s="18"/>
      <c r="COX12" s="65"/>
      <c r="COY12" s="18"/>
      <c r="COZ12" s="65"/>
      <c r="CPA12" s="18"/>
      <c r="CPB12" s="65"/>
      <c r="CPC12" s="18"/>
      <c r="CPD12" s="65"/>
      <c r="CPE12" s="18"/>
      <c r="CPF12" s="65"/>
      <c r="CPG12" s="18"/>
      <c r="CPH12" s="65"/>
      <c r="CPI12" s="18"/>
      <c r="CPJ12" s="65"/>
      <c r="CPK12" s="18"/>
      <c r="CPL12" s="65"/>
      <c r="CPM12" s="18"/>
      <c r="CPN12" s="65"/>
      <c r="CPO12" s="18"/>
      <c r="CPP12" s="65"/>
      <c r="CPQ12" s="18"/>
      <c r="CPR12" s="65"/>
      <c r="CPS12" s="18"/>
      <c r="CPT12" s="65"/>
      <c r="CPU12" s="18"/>
      <c r="CPV12" s="65"/>
      <c r="CPW12" s="18"/>
      <c r="CPX12" s="65"/>
      <c r="CPY12" s="18"/>
      <c r="CPZ12" s="65"/>
      <c r="CQA12" s="18"/>
      <c r="CQB12" s="65"/>
      <c r="CQC12" s="18"/>
      <c r="CQD12" s="65"/>
      <c r="CQE12" s="18"/>
      <c r="CQF12" s="65"/>
      <c r="CQG12" s="18"/>
      <c r="CQH12" s="65"/>
      <c r="CQI12" s="18"/>
      <c r="CQJ12" s="65"/>
      <c r="CQK12" s="18"/>
      <c r="CQL12" s="65"/>
      <c r="CQM12" s="18"/>
      <c r="CQN12" s="65"/>
      <c r="CQO12" s="18"/>
      <c r="CQP12" s="65"/>
      <c r="CQQ12" s="18"/>
      <c r="CQR12" s="65"/>
      <c r="CQS12" s="18"/>
      <c r="CQT12" s="65"/>
      <c r="CQU12" s="18"/>
      <c r="CQV12" s="65"/>
      <c r="CQW12" s="18"/>
      <c r="CQX12" s="65"/>
      <c r="CQY12" s="18"/>
      <c r="CQZ12" s="65"/>
      <c r="CRA12" s="18"/>
      <c r="CRB12" s="65"/>
      <c r="CRC12" s="18"/>
      <c r="CRD12" s="65"/>
      <c r="CRE12" s="18"/>
      <c r="CRF12" s="65"/>
      <c r="CRG12" s="18"/>
      <c r="CRH12" s="65"/>
      <c r="CRI12" s="18"/>
      <c r="CRJ12" s="65"/>
      <c r="CRK12" s="18"/>
      <c r="CRL12" s="65"/>
      <c r="CRM12" s="18"/>
      <c r="CRN12" s="65"/>
      <c r="CRO12" s="18"/>
      <c r="CRP12" s="65"/>
      <c r="CRQ12" s="18"/>
      <c r="CRR12" s="65"/>
      <c r="CRS12" s="18"/>
      <c r="CRT12" s="65"/>
      <c r="CRU12" s="18"/>
      <c r="CRV12" s="65"/>
      <c r="CRW12" s="18"/>
      <c r="CRX12" s="65"/>
      <c r="CRY12" s="18"/>
      <c r="CRZ12" s="65"/>
      <c r="CSA12" s="18"/>
      <c r="CSB12" s="65"/>
      <c r="CSC12" s="18"/>
      <c r="CSD12" s="65"/>
      <c r="CSE12" s="18"/>
      <c r="CSF12" s="65"/>
      <c r="CSG12" s="18"/>
      <c r="CSH12" s="65"/>
      <c r="CSI12" s="18"/>
      <c r="CSJ12" s="65"/>
      <c r="CSK12" s="18"/>
      <c r="CSL12" s="65"/>
      <c r="CSM12" s="18"/>
      <c r="CSN12" s="65"/>
      <c r="CSO12" s="18"/>
      <c r="CSP12" s="65"/>
      <c r="CSQ12" s="18"/>
      <c r="CSR12" s="65"/>
      <c r="CSS12" s="18"/>
      <c r="CST12" s="65"/>
      <c r="CSU12" s="18"/>
      <c r="CSV12" s="65"/>
      <c r="CSW12" s="18"/>
      <c r="CSX12" s="65"/>
      <c r="CSY12" s="18"/>
      <c r="CSZ12" s="65"/>
      <c r="CTA12" s="18"/>
      <c r="CTB12" s="65"/>
      <c r="CTC12" s="18"/>
      <c r="CTD12" s="65"/>
      <c r="CTE12" s="18"/>
      <c r="CTF12" s="65"/>
      <c r="CTG12" s="18"/>
      <c r="CTH12" s="65"/>
      <c r="CTI12" s="18"/>
      <c r="CTJ12" s="65"/>
      <c r="CTK12" s="18"/>
      <c r="CTL12" s="65"/>
      <c r="CTM12" s="18"/>
      <c r="CTN12" s="65"/>
      <c r="CTO12" s="18"/>
      <c r="CTP12" s="65"/>
      <c r="CTQ12" s="18"/>
      <c r="CTR12" s="65"/>
      <c r="CTS12" s="18"/>
      <c r="CTT12" s="65"/>
      <c r="CTU12" s="18"/>
      <c r="CTV12" s="65"/>
      <c r="CTW12" s="18"/>
      <c r="CTX12" s="65"/>
      <c r="CTY12" s="18"/>
      <c r="CTZ12" s="65"/>
      <c r="CUA12" s="18"/>
      <c r="CUB12" s="65"/>
      <c r="CUC12" s="18"/>
      <c r="CUD12" s="65"/>
      <c r="CUE12" s="18"/>
      <c r="CUF12" s="65"/>
      <c r="CUG12" s="18"/>
      <c r="CUH12" s="65"/>
      <c r="CUI12" s="18"/>
      <c r="CUJ12" s="65"/>
      <c r="CUK12" s="18"/>
      <c r="CUL12" s="65"/>
      <c r="CUM12" s="18"/>
      <c r="CUN12" s="65"/>
      <c r="CUO12" s="18"/>
      <c r="CUP12" s="65"/>
      <c r="CUQ12" s="18"/>
      <c r="CUR12" s="65"/>
      <c r="CUS12" s="18"/>
      <c r="CUT12" s="65"/>
      <c r="CUU12" s="18"/>
      <c r="CUV12" s="65"/>
      <c r="CUW12" s="18"/>
      <c r="CUX12" s="65"/>
      <c r="CUY12" s="18"/>
      <c r="CUZ12" s="65"/>
      <c r="CVA12" s="18"/>
      <c r="CVB12" s="65"/>
      <c r="CVC12" s="18"/>
      <c r="CVD12" s="65"/>
      <c r="CVE12" s="18"/>
      <c r="CVF12" s="65"/>
      <c r="CVG12" s="18"/>
      <c r="CVH12" s="65"/>
      <c r="CVI12" s="18"/>
      <c r="CVJ12" s="65"/>
      <c r="CVK12" s="18"/>
      <c r="CVL12" s="65"/>
      <c r="CVM12" s="18"/>
      <c r="CVN12" s="65"/>
      <c r="CVO12" s="18"/>
      <c r="CVP12" s="65"/>
      <c r="CVQ12" s="18"/>
      <c r="CVR12" s="65"/>
      <c r="CVS12" s="18"/>
      <c r="CVT12" s="65"/>
      <c r="CVU12" s="18"/>
      <c r="CVV12" s="65"/>
      <c r="CVW12" s="18"/>
      <c r="CVX12" s="65"/>
      <c r="CVY12" s="18"/>
      <c r="CVZ12" s="65"/>
      <c r="CWA12" s="18"/>
      <c r="CWB12" s="65"/>
      <c r="CWC12" s="18"/>
      <c r="CWD12" s="65"/>
      <c r="CWE12" s="18"/>
      <c r="CWF12" s="65"/>
      <c r="CWG12" s="18"/>
      <c r="CWH12" s="65"/>
      <c r="CWI12" s="18"/>
      <c r="CWJ12" s="65"/>
      <c r="CWK12" s="18"/>
      <c r="CWL12" s="65"/>
      <c r="CWM12" s="18"/>
      <c r="CWN12" s="65"/>
      <c r="CWO12" s="18"/>
      <c r="CWP12" s="65"/>
      <c r="CWQ12" s="18"/>
      <c r="CWR12" s="65"/>
      <c r="CWS12" s="18"/>
      <c r="CWT12" s="65"/>
      <c r="CWU12" s="18"/>
      <c r="CWV12" s="65"/>
      <c r="CWW12" s="18"/>
      <c r="CWX12" s="65"/>
      <c r="CWY12" s="18"/>
      <c r="CWZ12" s="65"/>
      <c r="CXA12" s="18"/>
      <c r="CXB12" s="65"/>
      <c r="CXC12" s="18"/>
      <c r="CXD12" s="65"/>
      <c r="CXE12" s="18"/>
      <c r="CXF12" s="65"/>
      <c r="CXG12" s="18"/>
      <c r="CXH12" s="65"/>
      <c r="CXI12" s="18"/>
      <c r="CXJ12" s="65"/>
      <c r="CXK12" s="18"/>
      <c r="CXL12" s="65"/>
      <c r="CXM12" s="18"/>
      <c r="CXN12" s="65"/>
      <c r="CXO12" s="18"/>
      <c r="CXP12" s="65"/>
      <c r="CXQ12" s="18"/>
      <c r="CXR12" s="65"/>
      <c r="CXS12" s="18"/>
      <c r="CXT12" s="65"/>
      <c r="CXU12" s="18"/>
      <c r="CXV12" s="65"/>
      <c r="CXW12" s="18"/>
      <c r="CXX12" s="65"/>
      <c r="CXY12" s="18"/>
      <c r="CXZ12" s="65"/>
      <c r="CYA12" s="18"/>
      <c r="CYB12" s="65"/>
      <c r="CYC12" s="18"/>
      <c r="CYD12" s="65"/>
      <c r="CYE12" s="18"/>
      <c r="CYF12" s="65"/>
      <c r="CYG12" s="18"/>
      <c r="CYH12" s="65"/>
      <c r="CYI12" s="18"/>
      <c r="CYJ12" s="65"/>
      <c r="CYK12" s="18"/>
      <c r="CYL12" s="65"/>
      <c r="CYM12" s="18"/>
      <c r="CYN12" s="65"/>
      <c r="CYO12" s="18"/>
      <c r="CYP12" s="65"/>
      <c r="CYQ12" s="18"/>
      <c r="CYR12" s="65"/>
      <c r="CYS12" s="18"/>
      <c r="CYT12" s="65"/>
      <c r="CYU12" s="18"/>
      <c r="CYV12" s="65"/>
      <c r="CYW12" s="18"/>
      <c r="CYX12" s="65"/>
      <c r="CYY12" s="18"/>
      <c r="CYZ12" s="65"/>
      <c r="CZA12" s="18"/>
      <c r="CZB12" s="65"/>
      <c r="CZC12" s="18"/>
      <c r="CZD12" s="65"/>
      <c r="CZE12" s="18"/>
      <c r="CZF12" s="65"/>
      <c r="CZG12" s="18"/>
      <c r="CZH12" s="65"/>
      <c r="CZI12" s="18"/>
      <c r="CZJ12" s="65"/>
      <c r="CZK12" s="18"/>
      <c r="CZL12" s="65"/>
      <c r="CZM12" s="18"/>
      <c r="CZN12" s="65"/>
      <c r="CZO12" s="18"/>
      <c r="CZP12" s="65"/>
      <c r="CZQ12" s="18"/>
      <c r="CZR12" s="65"/>
      <c r="CZS12" s="18"/>
      <c r="CZT12" s="65"/>
      <c r="CZU12" s="18"/>
      <c r="CZV12" s="65"/>
      <c r="CZW12" s="18"/>
      <c r="CZX12" s="65"/>
      <c r="CZY12" s="18"/>
      <c r="CZZ12" s="65"/>
      <c r="DAA12" s="18"/>
      <c r="DAB12" s="65"/>
      <c r="DAC12" s="18"/>
      <c r="DAD12" s="65"/>
      <c r="DAE12" s="18"/>
      <c r="DAF12" s="65"/>
      <c r="DAG12" s="18"/>
      <c r="DAH12" s="65"/>
      <c r="DAI12" s="18"/>
      <c r="DAJ12" s="65"/>
      <c r="DAK12" s="18"/>
      <c r="DAL12" s="65"/>
      <c r="DAM12" s="18"/>
      <c r="DAN12" s="65"/>
      <c r="DAO12" s="18"/>
      <c r="DAP12" s="65"/>
      <c r="DAQ12" s="18"/>
      <c r="DAR12" s="65"/>
      <c r="DAS12" s="18"/>
      <c r="DAT12" s="65"/>
      <c r="DAU12" s="18"/>
      <c r="DAV12" s="65"/>
      <c r="DAW12" s="18"/>
      <c r="DAX12" s="65"/>
      <c r="DAY12" s="18"/>
      <c r="DAZ12" s="65"/>
      <c r="DBA12" s="18"/>
      <c r="DBB12" s="65"/>
      <c r="DBC12" s="18"/>
      <c r="DBD12" s="65"/>
      <c r="DBE12" s="18"/>
      <c r="DBF12" s="65"/>
      <c r="DBG12" s="18"/>
      <c r="DBH12" s="65"/>
      <c r="DBI12" s="18"/>
      <c r="DBJ12" s="65"/>
      <c r="DBK12" s="18"/>
      <c r="DBL12" s="65"/>
      <c r="DBM12" s="18"/>
      <c r="DBN12" s="65"/>
      <c r="DBO12" s="18"/>
      <c r="DBP12" s="65"/>
      <c r="DBQ12" s="18"/>
      <c r="DBR12" s="65"/>
      <c r="DBS12" s="18"/>
      <c r="DBT12" s="65"/>
      <c r="DBU12" s="18"/>
      <c r="DBV12" s="65"/>
      <c r="DBW12" s="18"/>
      <c r="DBX12" s="65"/>
      <c r="DBY12" s="18"/>
      <c r="DBZ12" s="65"/>
      <c r="DCA12" s="18"/>
      <c r="DCB12" s="65"/>
      <c r="DCC12" s="18"/>
      <c r="DCD12" s="65"/>
      <c r="DCE12" s="18"/>
      <c r="DCF12" s="65"/>
      <c r="DCG12" s="18"/>
      <c r="DCH12" s="65"/>
      <c r="DCI12" s="18"/>
      <c r="DCJ12" s="65"/>
      <c r="DCK12" s="18"/>
      <c r="DCL12" s="65"/>
      <c r="DCM12" s="18"/>
      <c r="DCN12" s="65"/>
      <c r="DCO12" s="18"/>
      <c r="DCP12" s="65"/>
      <c r="DCQ12" s="18"/>
      <c r="DCR12" s="65"/>
      <c r="DCS12" s="18"/>
      <c r="DCT12" s="65"/>
      <c r="DCU12" s="18"/>
      <c r="DCV12" s="65"/>
      <c r="DCW12" s="18"/>
      <c r="DCX12" s="65"/>
      <c r="DCY12" s="18"/>
      <c r="DCZ12" s="65"/>
      <c r="DDA12" s="18"/>
      <c r="DDB12" s="65"/>
      <c r="DDC12" s="18"/>
      <c r="DDD12" s="65"/>
      <c r="DDE12" s="18"/>
      <c r="DDF12" s="65"/>
      <c r="DDG12" s="18"/>
      <c r="DDH12" s="65"/>
      <c r="DDI12" s="18"/>
      <c r="DDJ12" s="65"/>
      <c r="DDK12" s="18"/>
      <c r="DDL12" s="65"/>
      <c r="DDM12" s="18"/>
      <c r="DDN12" s="65"/>
      <c r="DDO12" s="18"/>
      <c r="DDP12" s="65"/>
      <c r="DDQ12" s="18"/>
      <c r="DDR12" s="65"/>
      <c r="DDS12" s="18"/>
      <c r="DDT12" s="65"/>
      <c r="DDU12" s="18"/>
      <c r="DDV12" s="65"/>
      <c r="DDW12" s="18"/>
      <c r="DDX12" s="65"/>
      <c r="DDY12" s="18"/>
      <c r="DDZ12" s="65"/>
      <c r="DEA12" s="18"/>
      <c r="DEB12" s="65"/>
      <c r="DEC12" s="18"/>
      <c r="DED12" s="65"/>
      <c r="DEE12" s="18"/>
      <c r="DEF12" s="65"/>
      <c r="DEG12" s="18"/>
      <c r="DEH12" s="65"/>
      <c r="DEI12" s="18"/>
      <c r="DEJ12" s="65"/>
      <c r="DEK12" s="18"/>
      <c r="DEL12" s="65"/>
      <c r="DEM12" s="18"/>
      <c r="DEN12" s="65"/>
      <c r="DEO12" s="18"/>
      <c r="DEP12" s="65"/>
      <c r="DEQ12" s="18"/>
      <c r="DER12" s="65"/>
      <c r="DES12" s="18"/>
      <c r="DET12" s="65"/>
      <c r="DEU12" s="18"/>
      <c r="DEV12" s="65"/>
      <c r="DEW12" s="18"/>
      <c r="DEX12" s="65"/>
      <c r="DEY12" s="18"/>
      <c r="DEZ12" s="65"/>
      <c r="DFA12" s="18"/>
      <c r="DFB12" s="65"/>
      <c r="DFC12" s="18"/>
      <c r="DFD12" s="65"/>
      <c r="DFE12" s="18"/>
      <c r="DFF12" s="65"/>
      <c r="DFG12" s="18"/>
      <c r="DFH12" s="65"/>
      <c r="DFI12" s="18"/>
      <c r="DFJ12" s="65"/>
      <c r="DFK12" s="18"/>
      <c r="DFL12" s="65"/>
      <c r="DFM12" s="18"/>
      <c r="DFN12" s="65"/>
      <c r="DFO12" s="18"/>
      <c r="DFP12" s="65"/>
      <c r="DFQ12" s="18"/>
      <c r="DFR12" s="65"/>
      <c r="DFS12" s="18"/>
      <c r="DFT12" s="65"/>
      <c r="DFU12" s="18"/>
      <c r="DFV12" s="65"/>
      <c r="DFW12" s="18"/>
      <c r="DFX12" s="65"/>
      <c r="DFY12" s="18"/>
      <c r="DFZ12" s="65"/>
      <c r="DGA12" s="18"/>
      <c r="DGB12" s="65"/>
      <c r="DGC12" s="18"/>
      <c r="DGD12" s="65"/>
      <c r="DGE12" s="18"/>
      <c r="DGF12" s="65"/>
      <c r="DGG12" s="18"/>
      <c r="DGH12" s="65"/>
      <c r="DGI12" s="18"/>
      <c r="DGJ12" s="65"/>
      <c r="DGK12" s="18"/>
      <c r="DGL12" s="65"/>
      <c r="DGM12" s="18"/>
      <c r="DGN12" s="65"/>
      <c r="DGO12" s="18"/>
      <c r="DGP12" s="65"/>
      <c r="DGQ12" s="18"/>
      <c r="DGR12" s="65"/>
      <c r="DGS12" s="18"/>
      <c r="DGT12" s="65"/>
      <c r="DGU12" s="18"/>
      <c r="DGV12" s="65"/>
      <c r="DGW12" s="18"/>
      <c r="DGX12" s="65"/>
      <c r="DGY12" s="18"/>
      <c r="DGZ12" s="65"/>
      <c r="DHA12" s="18"/>
      <c r="DHB12" s="65"/>
      <c r="DHC12" s="18"/>
      <c r="DHD12" s="65"/>
      <c r="DHE12" s="18"/>
      <c r="DHF12" s="65"/>
      <c r="DHG12" s="18"/>
      <c r="DHH12" s="65"/>
      <c r="DHI12" s="18"/>
      <c r="DHJ12" s="65"/>
      <c r="DHK12" s="18"/>
      <c r="DHL12" s="65"/>
      <c r="DHM12" s="18"/>
      <c r="DHN12" s="65"/>
      <c r="DHO12" s="18"/>
      <c r="DHP12" s="65"/>
      <c r="DHQ12" s="18"/>
      <c r="DHR12" s="65"/>
      <c r="DHS12" s="18"/>
      <c r="DHT12" s="65"/>
      <c r="DHU12" s="18"/>
      <c r="DHV12" s="65"/>
      <c r="DHW12" s="18"/>
      <c r="DHX12" s="65"/>
      <c r="DHY12" s="18"/>
      <c r="DHZ12" s="65"/>
      <c r="DIA12" s="18"/>
      <c r="DIB12" s="65"/>
      <c r="DIC12" s="18"/>
      <c r="DID12" s="65"/>
      <c r="DIE12" s="18"/>
      <c r="DIF12" s="65"/>
      <c r="DIG12" s="18"/>
      <c r="DIH12" s="65"/>
      <c r="DII12" s="18"/>
      <c r="DIJ12" s="65"/>
      <c r="DIK12" s="18"/>
      <c r="DIL12" s="65"/>
      <c r="DIM12" s="18"/>
      <c r="DIN12" s="65"/>
      <c r="DIO12" s="18"/>
      <c r="DIP12" s="65"/>
      <c r="DIQ12" s="18"/>
      <c r="DIR12" s="65"/>
      <c r="DIS12" s="18"/>
      <c r="DIT12" s="65"/>
      <c r="DIU12" s="18"/>
      <c r="DIV12" s="65"/>
      <c r="DIW12" s="18"/>
      <c r="DIX12" s="65"/>
      <c r="DIY12" s="18"/>
      <c r="DIZ12" s="65"/>
      <c r="DJA12" s="18"/>
      <c r="DJB12" s="65"/>
      <c r="DJC12" s="18"/>
      <c r="DJD12" s="65"/>
      <c r="DJE12" s="18"/>
      <c r="DJF12" s="65"/>
      <c r="DJG12" s="18"/>
      <c r="DJH12" s="65"/>
      <c r="DJI12" s="18"/>
      <c r="DJJ12" s="65"/>
      <c r="DJK12" s="18"/>
      <c r="DJL12" s="65"/>
      <c r="DJM12" s="18"/>
      <c r="DJN12" s="65"/>
      <c r="DJO12" s="18"/>
      <c r="DJP12" s="65"/>
      <c r="DJQ12" s="18"/>
      <c r="DJR12" s="65"/>
      <c r="DJS12" s="18"/>
      <c r="DJT12" s="65"/>
      <c r="DJU12" s="18"/>
      <c r="DJV12" s="65"/>
      <c r="DJW12" s="18"/>
      <c r="DJX12" s="65"/>
      <c r="DJY12" s="18"/>
      <c r="DJZ12" s="65"/>
      <c r="DKA12" s="18"/>
      <c r="DKB12" s="65"/>
      <c r="DKC12" s="18"/>
      <c r="DKD12" s="65"/>
      <c r="DKE12" s="18"/>
      <c r="DKF12" s="65"/>
      <c r="DKG12" s="18"/>
      <c r="DKH12" s="65"/>
      <c r="DKI12" s="18"/>
      <c r="DKJ12" s="65"/>
      <c r="DKK12" s="18"/>
      <c r="DKL12" s="65"/>
      <c r="DKM12" s="18"/>
      <c r="DKN12" s="65"/>
      <c r="DKO12" s="18"/>
      <c r="DKP12" s="65"/>
      <c r="DKQ12" s="18"/>
      <c r="DKR12" s="65"/>
      <c r="DKS12" s="18"/>
      <c r="DKT12" s="65"/>
      <c r="DKU12" s="18"/>
      <c r="DKV12" s="65"/>
      <c r="DKW12" s="18"/>
      <c r="DKX12" s="65"/>
      <c r="DKY12" s="18"/>
      <c r="DKZ12" s="65"/>
      <c r="DLA12" s="18"/>
      <c r="DLB12" s="65"/>
      <c r="DLC12" s="18"/>
      <c r="DLD12" s="65"/>
      <c r="DLE12" s="18"/>
      <c r="DLF12" s="65"/>
      <c r="DLG12" s="18"/>
      <c r="DLH12" s="65"/>
      <c r="DLI12" s="18"/>
      <c r="DLJ12" s="65"/>
      <c r="DLK12" s="18"/>
      <c r="DLL12" s="65"/>
      <c r="DLM12" s="18"/>
      <c r="DLN12" s="65"/>
      <c r="DLO12" s="18"/>
      <c r="DLP12" s="65"/>
      <c r="DLQ12" s="18"/>
      <c r="DLR12" s="65"/>
      <c r="DLS12" s="18"/>
      <c r="DLT12" s="65"/>
      <c r="DLU12" s="18"/>
      <c r="DLV12" s="65"/>
      <c r="DLW12" s="18"/>
      <c r="DLX12" s="65"/>
      <c r="DLY12" s="18"/>
      <c r="DLZ12" s="65"/>
      <c r="DMA12" s="18"/>
      <c r="DMB12" s="65"/>
      <c r="DMC12" s="18"/>
      <c r="DMD12" s="65"/>
      <c r="DME12" s="18"/>
      <c r="DMF12" s="65"/>
      <c r="DMG12" s="18"/>
      <c r="DMH12" s="65"/>
      <c r="DMI12" s="18"/>
      <c r="DMJ12" s="65"/>
      <c r="DMK12" s="18"/>
      <c r="DML12" s="65"/>
      <c r="DMM12" s="18"/>
      <c r="DMN12" s="65"/>
      <c r="DMO12" s="18"/>
      <c r="DMP12" s="65"/>
      <c r="DMQ12" s="18"/>
      <c r="DMR12" s="65"/>
      <c r="DMS12" s="18"/>
      <c r="DMT12" s="65"/>
      <c r="DMU12" s="18"/>
      <c r="DMV12" s="65"/>
      <c r="DMW12" s="18"/>
      <c r="DMX12" s="65"/>
      <c r="DMY12" s="18"/>
      <c r="DMZ12" s="65"/>
      <c r="DNA12" s="18"/>
      <c r="DNB12" s="65"/>
      <c r="DNC12" s="18"/>
      <c r="DND12" s="65"/>
      <c r="DNE12" s="18"/>
      <c r="DNF12" s="65"/>
      <c r="DNG12" s="18"/>
      <c r="DNH12" s="65"/>
      <c r="DNI12" s="18"/>
      <c r="DNJ12" s="65"/>
      <c r="DNK12" s="18"/>
      <c r="DNL12" s="65"/>
      <c r="DNM12" s="18"/>
      <c r="DNN12" s="65"/>
      <c r="DNO12" s="18"/>
      <c r="DNP12" s="65"/>
      <c r="DNQ12" s="18"/>
      <c r="DNR12" s="65"/>
      <c r="DNS12" s="18"/>
      <c r="DNT12" s="65"/>
      <c r="DNU12" s="18"/>
      <c r="DNV12" s="65"/>
      <c r="DNW12" s="18"/>
      <c r="DNX12" s="65"/>
      <c r="DNY12" s="18"/>
      <c r="DNZ12" s="65"/>
      <c r="DOA12" s="18"/>
      <c r="DOB12" s="65"/>
      <c r="DOC12" s="18"/>
      <c r="DOD12" s="65"/>
      <c r="DOE12" s="18"/>
      <c r="DOF12" s="65"/>
      <c r="DOG12" s="18"/>
      <c r="DOH12" s="65"/>
      <c r="DOI12" s="18"/>
      <c r="DOJ12" s="65"/>
      <c r="DOK12" s="18"/>
      <c r="DOL12" s="65"/>
      <c r="DOM12" s="18"/>
      <c r="DON12" s="65"/>
      <c r="DOO12" s="18"/>
      <c r="DOP12" s="65"/>
      <c r="DOQ12" s="18"/>
      <c r="DOR12" s="65"/>
      <c r="DOS12" s="18"/>
      <c r="DOT12" s="65"/>
      <c r="DOU12" s="18"/>
      <c r="DOV12" s="65"/>
      <c r="DOW12" s="18"/>
      <c r="DOX12" s="65"/>
      <c r="DOY12" s="18"/>
      <c r="DOZ12" s="65"/>
      <c r="DPA12" s="18"/>
      <c r="DPB12" s="65"/>
      <c r="DPC12" s="18"/>
      <c r="DPD12" s="65"/>
      <c r="DPE12" s="18"/>
      <c r="DPF12" s="65"/>
      <c r="DPG12" s="18"/>
      <c r="DPH12" s="65"/>
      <c r="DPI12" s="18"/>
      <c r="DPJ12" s="65"/>
      <c r="DPK12" s="18"/>
      <c r="DPL12" s="65"/>
      <c r="DPM12" s="18"/>
      <c r="DPN12" s="65"/>
      <c r="DPO12" s="18"/>
      <c r="DPP12" s="65"/>
      <c r="DPQ12" s="18"/>
      <c r="DPR12" s="65"/>
      <c r="DPS12" s="18"/>
      <c r="DPT12" s="65"/>
      <c r="DPU12" s="18"/>
      <c r="DPV12" s="65"/>
      <c r="DPW12" s="18"/>
      <c r="DPX12" s="65"/>
      <c r="DPY12" s="18"/>
      <c r="DPZ12" s="65"/>
      <c r="DQA12" s="18"/>
      <c r="DQB12" s="65"/>
      <c r="DQC12" s="18"/>
      <c r="DQD12" s="65"/>
      <c r="DQE12" s="18"/>
      <c r="DQF12" s="65"/>
      <c r="DQG12" s="18"/>
      <c r="DQH12" s="65"/>
      <c r="DQI12" s="18"/>
      <c r="DQJ12" s="65"/>
      <c r="DQK12" s="18"/>
      <c r="DQL12" s="65"/>
      <c r="DQM12" s="18"/>
      <c r="DQN12" s="65"/>
      <c r="DQO12" s="18"/>
      <c r="DQP12" s="65"/>
      <c r="DQQ12" s="18"/>
      <c r="DQR12" s="65"/>
      <c r="DQS12" s="18"/>
      <c r="DQT12" s="65"/>
      <c r="DQU12" s="18"/>
      <c r="DQV12" s="65"/>
      <c r="DQW12" s="18"/>
      <c r="DQX12" s="65"/>
      <c r="DQY12" s="18"/>
      <c r="DQZ12" s="65"/>
      <c r="DRA12" s="18"/>
      <c r="DRB12" s="65"/>
      <c r="DRC12" s="18"/>
      <c r="DRD12" s="65"/>
      <c r="DRE12" s="18"/>
      <c r="DRF12" s="65"/>
      <c r="DRG12" s="18"/>
      <c r="DRH12" s="65"/>
      <c r="DRI12" s="18"/>
      <c r="DRJ12" s="65"/>
      <c r="DRK12" s="18"/>
      <c r="DRL12" s="65"/>
      <c r="DRM12" s="18"/>
      <c r="DRN12" s="65"/>
      <c r="DRO12" s="18"/>
      <c r="DRP12" s="65"/>
      <c r="DRQ12" s="18"/>
      <c r="DRR12" s="65"/>
      <c r="DRS12" s="18"/>
      <c r="DRT12" s="65"/>
      <c r="DRU12" s="18"/>
      <c r="DRV12" s="65"/>
      <c r="DRW12" s="18"/>
      <c r="DRX12" s="65"/>
      <c r="DRY12" s="18"/>
      <c r="DRZ12" s="65"/>
      <c r="DSA12" s="18"/>
      <c r="DSB12" s="65"/>
      <c r="DSC12" s="18"/>
      <c r="DSD12" s="65"/>
      <c r="DSE12" s="18"/>
      <c r="DSF12" s="65"/>
      <c r="DSG12" s="18"/>
      <c r="DSH12" s="65"/>
      <c r="DSI12" s="18"/>
      <c r="DSJ12" s="65"/>
      <c r="DSK12" s="18"/>
      <c r="DSL12" s="65"/>
      <c r="DSM12" s="18"/>
      <c r="DSN12" s="65"/>
      <c r="DSO12" s="18"/>
      <c r="DSP12" s="65"/>
      <c r="DSQ12" s="18"/>
      <c r="DSR12" s="65"/>
      <c r="DSS12" s="18"/>
      <c r="DST12" s="65"/>
      <c r="DSU12" s="18"/>
      <c r="DSV12" s="65"/>
      <c r="DSW12" s="18"/>
      <c r="DSX12" s="65"/>
      <c r="DSY12" s="18"/>
      <c r="DSZ12" s="65"/>
      <c r="DTA12" s="18"/>
      <c r="DTB12" s="65"/>
      <c r="DTC12" s="18"/>
      <c r="DTD12" s="65"/>
      <c r="DTE12" s="18"/>
      <c r="DTF12" s="65"/>
      <c r="DTG12" s="18"/>
      <c r="DTH12" s="65"/>
      <c r="DTI12" s="18"/>
      <c r="DTJ12" s="65"/>
      <c r="DTK12" s="18"/>
      <c r="DTL12" s="65"/>
      <c r="DTM12" s="18"/>
      <c r="DTN12" s="65"/>
      <c r="DTO12" s="18"/>
      <c r="DTP12" s="65"/>
      <c r="DTQ12" s="18"/>
      <c r="DTR12" s="65"/>
      <c r="DTS12" s="18"/>
      <c r="DTT12" s="65"/>
      <c r="DTU12" s="18"/>
      <c r="DTV12" s="65"/>
      <c r="DTW12" s="18"/>
      <c r="DTX12" s="65"/>
      <c r="DTY12" s="18"/>
      <c r="DTZ12" s="65"/>
      <c r="DUA12" s="18"/>
      <c r="DUB12" s="65"/>
      <c r="DUC12" s="18"/>
      <c r="DUD12" s="65"/>
      <c r="DUE12" s="18"/>
      <c r="DUF12" s="65"/>
      <c r="DUG12" s="18"/>
      <c r="DUH12" s="65"/>
      <c r="DUI12" s="18"/>
      <c r="DUJ12" s="65"/>
      <c r="DUK12" s="18"/>
      <c r="DUL12" s="65"/>
      <c r="DUM12" s="18"/>
      <c r="DUN12" s="65"/>
      <c r="DUO12" s="18"/>
      <c r="DUP12" s="65"/>
      <c r="DUQ12" s="18"/>
      <c r="DUR12" s="65"/>
      <c r="DUS12" s="18"/>
      <c r="DUT12" s="65"/>
      <c r="DUU12" s="18"/>
      <c r="DUV12" s="65"/>
      <c r="DUW12" s="18"/>
      <c r="DUX12" s="65"/>
      <c r="DUY12" s="18"/>
      <c r="DUZ12" s="65"/>
      <c r="DVA12" s="18"/>
      <c r="DVB12" s="65"/>
      <c r="DVC12" s="18"/>
      <c r="DVD12" s="65"/>
      <c r="DVE12" s="18"/>
      <c r="DVF12" s="65"/>
      <c r="DVG12" s="18"/>
      <c r="DVH12" s="65"/>
      <c r="DVI12" s="18"/>
      <c r="DVJ12" s="65"/>
      <c r="DVK12" s="18"/>
      <c r="DVL12" s="65"/>
      <c r="DVM12" s="18"/>
      <c r="DVN12" s="65"/>
      <c r="DVO12" s="18"/>
      <c r="DVP12" s="65"/>
      <c r="DVQ12" s="18"/>
      <c r="DVR12" s="65"/>
      <c r="DVS12" s="18"/>
      <c r="DVT12" s="65"/>
      <c r="DVU12" s="18"/>
      <c r="DVV12" s="65"/>
      <c r="DVW12" s="18"/>
      <c r="DVX12" s="65"/>
      <c r="DVY12" s="18"/>
      <c r="DVZ12" s="65"/>
      <c r="DWA12" s="18"/>
      <c r="DWB12" s="65"/>
      <c r="DWC12" s="18"/>
      <c r="DWD12" s="65"/>
      <c r="DWE12" s="18"/>
      <c r="DWF12" s="65"/>
      <c r="DWG12" s="18"/>
      <c r="DWH12" s="65"/>
      <c r="DWI12" s="18"/>
      <c r="DWJ12" s="65"/>
      <c r="DWK12" s="18"/>
      <c r="DWL12" s="65"/>
      <c r="DWM12" s="18"/>
      <c r="DWN12" s="65"/>
      <c r="DWO12" s="18"/>
      <c r="DWP12" s="65"/>
      <c r="DWQ12" s="18"/>
      <c r="DWR12" s="65"/>
      <c r="DWS12" s="18"/>
      <c r="DWT12" s="65"/>
      <c r="DWU12" s="18"/>
      <c r="DWV12" s="65"/>
      <c r="DWW12" s="18"/>
      <c r="DWX12" s="65"/>
      <c r="DWY12" s="18"/>
      <c r="DWZ12" s="65"/>
      <c r="DXA12" s="18"/>
      <c r="DXB12" s="65"/>
      <c r="DXC12" s="18"/>
      <c r="DXD12" s="65"/>
      <c r="DXE12" s="18"/>
      <c r="DXF12" s="65"/>
      <c r="DXG12" s="18"/>
      <c r="DXH12" s="65"/>
      <c r="DXI12" s="18"/>
      <c r="DXJ12" s="65"/>
      <c r="DXK12" s="18"/>
      <c r="DXL12" s="65"/>
      <c r="DXM12" s="18"/>
      <c r="DXN12" s="65"/>
      <c r="DXO12" s="18"/>
      <c r="DXP12" s="65"/>
      <c r="DXQ12" s="18"/>
      <c r="DXR12" s="65"/>
      <c r="DXS12" s="18"/>
      <c r="DXT12" s="65"/>
      <c r="DXU12" s="18"/>
      <c r="DXV12" s="65"/>
      <c r="DXW12" s="18"/>
      <c r="DXX12" s="65"/>
      <c r="DXY12" s="18"/>
      <c r="DXZ12" s="65"/>
      <c r="DYA12" s="18"/>
      <c r="DYB12" s="65"/>
      <c r="DYC12" s="18"/>
      <c r="DYD12" s="65"/>
      <c r="DYE12" s="18"/>
      <c r="DYF12" s="65"/>
      <c r="DYG12" s="18"/>
      <c r="DYH12" s="65"/>
      <c r="DYI12" s="18"/>
      <c r="DYJ12" s="65"/>
      <c r="DYK12" s="18"/>
      <c r="DYL12" s="65"/>
      <c r="DYM12" s="18"/>
      <c r="DYN12" s="65"/>
      <c r="DYO12" s="18"/>
      <c r="DYP12" s="65"/>
      <c r="DYQ12" s="18"/>
      <c r="DYR12" s="65"/>
      <c r="DYS12" s="18"/>
      <c r="DYT12" s="65"/>
      <c r="DYU12" s="18"/>
      <c r="DYV12" s="65"/>
      <c r="DYW12" s="18"/>
      <c r="DYX12" s="65"/>
      <c r="DYY12" s="18"/>
      <c r="DYZ12" s="65"/>
      <c r="DZA12" s="18"/>
      <c r="DZB12" s="65"/>
      <c r="DZC12" s="18"/>
      <c r="DZD12" s="65"/>
      <c r="DZE12" s="18"/>
      <c r="DZF12" s="65"/>
      <c r="DZG12" s="18"/>
      <c r="DZH12" s="65"/>
      <c r="DZI12" s="18"/>
      <c r="DZJ12" s="65"/>
      <c r="DZK12" s="18"/>
      <c r="DZL12" s="65"/>
      <c r="DZM12" s="18"/>
      <c r="DZN12" s="65"/>
      <c r="DZO12" s="18"/>
      <c r="DZP12" s="65"/>
      <c r="DZQ12" s="18"/>
      <c r="DZR12" s="65"/>
      <c r="DZS12" s="18"/>
      <c r="DZT12" s="65"/>
      <c r="DZU12" s="18"/>
      <c r="DZV12" s="65"/>
      <c r="DZW12" s="18"/>
      <c r="DZX12" s="65"/>
      <c r="DZY12" s="18"/>
      <c r="DZZ12" s="65"/>
      <c r="EAA12" s="18"/>
      <c r="EAB12" s="65"/>
      <c r="EAC12" s="18"/>
      <c r="EAD12" s="65"/>
      <c r="EAE12" s="18"/>
      <c r="EAF12" s="65"/>
      <c r="EAG12" s="18"/>
      <c r="EAH12" s="65"/>
      <c r="EAI12" s="18"/>
      <c r="EAJ12" s="65"/>
      <c r="EAK12" s="18"/>
      <c r="EAL12" s="65"/>
      <c r="EAM12" s="18"/>
      <c r="EAN12" s="65"/>
      <c r="EAO12" s="18"/>
      <c r="EAP12" s="65"/>
      <c r="EAQ12" s="18"/>
      <c r="EAR12" s="65"/>
      <c r="EAS12" s="18"/>
      <c r="EAT12" s="65"/>
      <c r="EAU12" s="18"/>
      <c r="EAV12" s="65"/>
      <c r="EAW12" s="18"/>
      <c r="EAX12" s="65"/>
      <c r="EAY12" s="18"/>
      <c r="EAZ12" s="65"/>
      <c r="EBA12" s="18"/>
      <c r="EBB12" s="65"/>
      <c r="EBC12" s="18"/>
      <c r="EBD12" s="65"/>
      <c r="EBE12" s="18"/>
      <c r="EBF12" s="65"/>
      <c r="EBG12" s="18"/>
      <c r="EBH12" s="65"/>
      <c r="EBI12" s="18"/>
      <c r="EBJ12" s="65"/>
      <c r="EBK12" s="18"/>
      <c r="EBL12" s="65"/>
      <c r="EBM12" s="18"/>
      <c r="EBN12" s="65"/>
      <c r="EBO12" s="18"/>
      <c r="EBP12" s="65"/>
      <c r="EBQ12" s="18"/>
      <c r="EBR12" s="65"/>
      <c r="EBS12" s="18"/>
      <c r="EBT12" s="65"/>
      <c r="EBU12" s="18"/>
      <c r="EBV12" s="65"/>
      <c r="EBW12" s="18"/>
      <c r="EBX12" s="65"/>
      <c r="EBY12" s="18"/>
      <c r="EBZ12" s="65"/>
      <c r="ECA12" s="18"/>
      <c r="ECB12" s="65"/>
      <c r="ECC12" s="18"/>
      <c r="ECD12" s="65"/>
      <c r="ECE12" s="18"/>
      <c r="ECF12" s="65"/>
      <c r="ECG12" s="18"/>
      <c r="ECH12" s="65"/>
      <c r="ECI12" s="18"/>
      <c r="ECJ12" s="65"/>
      <c r="ECK12" s="18"/>
      <c r="ECL12" s="65"/>
      <c r="ECM12" s="18"/>
      <c r="ECN12" s="65"/>
      <c r="ECO12" s="18"/>
      <c r="ECP12" s="65"/>
      <c r="ECQ12" s="18"/>
      <c r="ECR12" s="65"/>
      <c r="ECS12" s="18"/>
      <c r="ECT12" s="65"/>
      <c r="ECU12" s="18"/>
      <c r="ECV12" s="65"/>
      <c r="ECW12" s="18"/>
      <c r="ECX12" s="65"/>
      <c r="ECY12" s="18"/>
      <c r="ECZ12" s="65"/>
      <c r="EDA12" s="18"/>
      <c r="EDB12" s="65"/>
      <c r="EDC12" s="18"/>
      <c r="EDD12" s="65"/>
      <c r="EDE12" s="18"/>
      <c r="EDF12" s="65"/>
      <c r="EDG12" s="18"/>
      <c r="EDH12" s="65"/>
      <c r="EDI12" s="18"/>
      <c r="EDJ12" s="65"/>
      <c r="EDK12" s="18"/>
      <c r="EDL12" s="65"/>
      <c r="EDM12" s="18"/>
      <c r="EDN12" s="65"/>
      <c r="EDO12" s="18"/>
      <c r="EDP12" s="65"/>
      <c r="EDQ12" s="18"/>
      <c r="EDR12" s="65"/>
      <c r="EDS12" s="18"/>
      <c r="EDT12" s="65"/>
      <c r="EDU12" s="18"/>
      <c r="EDV12" s="65"/>
      <c r="EDW12" s="18"/>
      <c r="EDX12" s="65"/>
      <c r="EDY12" s="18"/>
      <c r="EDZ12" s="65"/>
      <c r="EEA12" s="18"/>
      <c r="EEB12" s="65"/>
      <c r="EEC12" s="18"/>
      <c r="EED12" s="65"/>
      <c r="EEE12" s="18"/>
      <c r="EEF12" s="65"/>
      <c r="EEG12" s="18"/>
      <c r="EEH12" s="65"/>
      <c r="EEI12" s="18"/>
      <c r="EEJ12" s="65"/>
      <c r="EEK12" s="18"/>
      <c r="EEL12" s="65"/>
      <c r="EEM12" s="18"/>
      <c r="EEN12" s="65"/>
      <c r="EEO12" s="18"/>
      <c r="EEP12" s="65"/>
      <c r="EEQ12" s="18"/>
      <c r="EER12" s="65"/>
      <c r="EES12" s="18"/>
      <c r="EET12" s="65"/>
      <c r="EEU12" s="18"/>
      <c r="EEV12" s="65"/>
      <c r="EEW12" s="18"/>
      <c r="EEX12" s="65"/>
      <c r="EEY12" s="18"/>
      <c r="EEZ12" s="65"/>
      <c r="EFA12" s="18"/>
      <c r="EFB12" s="65"/>
      <c r="EFC12" s="18"/>
      <c r="EFD12" s="65"/>
      <c r="EFE12" s="18"/>
      <c r="EFF12" s="65"/>
      <c r="EFG12" s="18"/>
      <c r="EFH12" s="65"/>
      <c r="EFI12" s="18"/>
      <c r="EFJ12" s="65"/>
      <c r="EFK12" s="18"/>
      <c r="EFL12" s="65"/>
      <c r="EFM12" s="18"/>
      <c r="EFN12" s="65"/>
      <c r="EFO12" s="18"/>
      <c r="EFP12" s="65"/>
      <c r="EFQ12" s="18"/>
      <c r="EFR12" s="65"/>
      <c r="EFS12" s="18"/>
      <c r="EFT12" s="65"/>
      <c r="EFU12" s="18"/>
      <c r="EFV12" s="65"/>
      <c r="EFW12" s="18"/>
      <c r="EFX12" s="65"/>
      <c r="EFY12" s="18"/>
      <c r="EFZ12" s="65"/>
      <c r="EGA12" s="18"/>
      <c r="EGB12" s="65"/>
      <c r="EGC12" s="18"/>
      <c r="EGD12" s="65"/>
      <c r="EGE12" s="18"/>
      <c r="EGF12" s="65"/>
      <c r="EGG12" s="18"/>
      <c r="EGH12" s="65"/>
      <c r="EGI12" s="18"/>
      <c r="EGJ12" s="65"/>
      <c r="EGK12" s="18"/>
      <c r="EGL12" s="65"/>
      <c r="EGM12" s="18"/>
      <c r="EGN12" s="65"/>
      <c r="EGO12" s="18"/>
      <c r="EGP12" s="65"/>
      <c r="EGQ12" s="18"/>
      <c r="EGR12" s="65"/>
      <c r="EGS12" s="18"/>
      <c r="EGT12" s="65"/>
      <c r="EGU12" s="18"/>
      <c r="EGV12" s="65"/>
      <c r="EGW12" s="18"/>
      <c r="EGX12" s="65"/>
      <c r="EGY12" s="18"/>
      <c r="EGZ12" s="65"/>
      <c r="EHA12" s="18"/>
      <c r="EHB12" s="65"/>
      <c r="EHC12" s="18"/>
      <c r="EHD12" s="65"/>
      <c r="EHE12" s="18"/>
      <c r="EHF12" s="65"/>
      <c r="EHG12" s="18"/>
      <c r="EHH12" s="65"/>
      <c r="EHI12" s="18"/>
      <c r="EHJ12" s="65"/>
      <c r="EHK12" s="18"/>
      <c r="EHL12" s="65"/>
      <c r="EHM12" s="18"/>
      <c r="EHN12" s="65"/>
      <c r="EHO12" s="18"/>
      <c r="EHP12" s="65"/>
      <c r="EHQ12" s="18"/>
      <c r="EHR12" s="65"/>
      <c r="EHS12" s="18"/>
      <c r="EHT12" s="65"/>
      <c r="EHU12" s="18"/>
      <c r="EHV12" s="65"/>
      <c r="EHW12" s="18"/>
      <c r="EHX12" s="65"/>
      <c r="EHY12" s="18"/>
      <c r="EHZ12" s="65"/>
      <c r="EIA12" s="18"/>
      <c r="EIB12" s="65"/>
      <c r="EIC12" s="18"/>
      <c r="EID12" s="65"/>
      <c r="EIE12" s="18"/>
      <c r="EIF12" s="65"/>
      <c r="EIG12" s="18"/>
      <c r="EIH12" s="65"/>
      <c r="EII12" s="18"/>
      <c r="EIJ12" s="65"/>
      <c r="EIK12" s="18"/>
      <c r="EIL12" s="65"/>
      <c r="EIM12" s="18"/>
      <c r="EIN12" s="65"/>
      <c r="EIO12" s="18"/>
      <c r="EIP12" s="65"/>
      <c r="EIQ12" s="18"/>
      <c r="EIR12" s="65"/>
      <c r="EIS12" s="18"/>
      <c r="EIT12" s="65"/>
      <c r="EIU12" s="18"/>
      <c r="EIV12" s="65"/>
      <c r="EIW12" s="18"/>
      <c r="EIX12" s="65"/>
      <c r="EIY12" s="18"/>
      <c r="EIZ12" s="65"/>
      <c r="EJA12" s="18"/>
      <c r="EJB12" s="65"/>
      <c r="EJC12" s="18"/>
      <c r="EJD12" s="65"/>
      <c r="EJE12" s="18"/>
      <c r="EJF12" s="65"/>
      <c r="EJG12" s="18"/>
      <c r="EJH12" s="65"/>
      <c r="EJI12" s="18"/>
      <c r="EJJ12" s="65"/>
      <c r="EJK12" s="18"/>
      <c r="EJL12" s="65"/>
      <c r="EJM12" s="18"/>
      <c r="EJN12" s="65"/>
      <c r="EJO12" s="18"/>
      <c r="EJP12" s="65"/>
      <c r="EJQ12" s="18"/>
      <c r="EJR12" s="65"/>
      <c r="EJS12" s="18"/>
      <c r="EJT12" s="65"/>
      <c r="EJU12" s="18"/>
      <c r="EJV12" s="65"/>
      <c r="EJW12" s="18"/>
      <c r="EJX12" s="65"/>
      <c r="EJY12" s="18"/>
      <c r="EJZ12" s="65"/>
      <c r="EKA12" s="18"/>
      <c r="EKB12" s="65"/>
      <c r="EKC12" s="18"/>
      <c r="EKD12" s="65"/>
      <c r="EKE12" s="18"/>
      <c r="EKF12" s="65"/>
      <c r="EKG12" s="18"/>
      <c r="EKH12" s="65"/>
      <c r="EKI12" s="18"/>
      <c r="EKJ12" s="65"/>
      <c r="EKK12" s="18"/>
      <c r="EKL12" s="65"/>
      <c r="EKM12" s="18"/>
      <c r="EKN12" s="65"/>
      <c r="EKO12" s="18"/>
      <c r="EKP12" s="65"/>
      <c r="EKQ12" s="18"/>
      <c r="EKR12" s="65"/>
      <c r="EKS12" s="18"/>
      <c r="EKT12" s="65"/>
      <c r="EKU12" s="18"/>
      <c r="EKV12" s="65"/>
      <c r="EKW12" s="18"/>
      <c r="EKX12" s="65"/>
      <c r="EKY12" s="18"/>
      <c r="EKZ12" s="65"/>
      <c r="ELA12" s="18"/>
      <c r="ELB12" s="65"/>
      <c r="ELC12" s="18"/>
      <c r="ELD12" s="65"/>
      <c r="ELE12" s="18"/>
      <c r="ELF12" s="65"/>
      <c r="ELG12" s="18"/>
      <c r="ELH12" s="65"/>
      <c r="ELI12" s="18"/>
      <c r="ELJ12" s="65"/>
      <c r="ELK12" s="18"/>
      <c r="ELL12" s="65"/>
      <c r="ELM12" s="18"/>
      <c r="ELN12" s="65"/>
      <c r="ELO12" s="18"/>
      <c r="ELP12" s="65"/>
      <c r="ELQ12" s="18"/>
      <c r="ELR12" s="65"/>
      <c r="ELS12" s="18"/>
      <c r="ELT12" s="65"/>
      <c r="ELU12" s="18"/>
      <c r="ELV12" s="65"/>
      <c r="ELW12" s="18"/>
      <c r="ELX12" s="65"/>
      <c r="ELY12" s="18"/>
      <c r="ELZ12" s="65"/>
      <c r="EMA12" s="18"/>
      <c r="EMB12" s="65"/>
      <c r="EMC12" s="18"/>
      <c r="EMD12" s="65"/>
      <c r="EME12" s="18"/>
      <c r="EMF12" s="65"/>
      <c r="EMG12" s="18"/>
      <c r="EMH12" s="65"/>
      <c r="EMI12" s="18"/>
      <c r="EMJ12" s="65"/>
      <c r="EMK12" s="18"/>
      <c r="EML12" s="65"/>
      <c r="EMM12" s="18"/>
      <c r="EMN12" s="65"/>
      <c r="EMO12" s="18"/>
      <c r="EMP12" s="65"/>
      <c r="EMQ12" s="18"/>
      <c r="EMR12" s="65"/>
      <c r="EMS12" s="18"/>
      <c r="EMT12" s="65"/>
      <c r="EMU12" s="18"/>
      <c r="EMV12" s="65"/>
      <c r="EMW12" s="18"/>
      <c r="EMX12" s="65"/>
      <c r="EMY12" s="18"/>
      <c r="EMZ12" s="65"/>
      <c r="ENA12" s="18"/>
      <c r="ENB12" s="65"/>
      <c r="ENC12" s="18"/>
      <c r="END12" s="65"/>
      <c r="ENE12" s="18"/>
      <c r="ENF12" s="65"/>
      <c r="ENG12" s="18"/>
      <c r="ENH12" s="65"/>
      <c r="ENI12" s="18"/>
      <c r="ENJ12" s="65"/>
      <c r="ENK12" s="18"/>
      <c r="ENL12" s="65"/>
      <c r="ENM12" s="18"/>
      <c r="ENN12" s="65"/>
      <c r="ENO12" s="18"/>
      <c r="ENP12" s="65"/>
      <c r="ENQ12" s="18"/>
      <c r="ENR12" s="65"/>
      <c r="ENS12" s="18"/>
      <c r="ENT12" s="65"/>
      <c r="ENU12" s="18"/>
      <c r="ENV12" s="65"/>
      <c r="ENW12" s="18"/>
      <c r="ENX12" s="65"/>
      <c r="ENY12" s="18"/>
      <c r="ENZ12" s="65"/>
      <c r="EOA12" s="18"/>
      <c r="EOB12" s="65"/>
      <c r="EOC12" s="18"/>
      <c r="EOD12" s="65"/>
      <c r="EOE12" s="18"/>
      <c r="EOF12" s="65"/>
      <c r="EOG12" s="18"/>
      <c r="EOH12" s="65"/>
      <c r="EOI12" s="18"/>
      <c r="EOJ12" s="65"/>
      <c r="EOK12" s="18"/>
      <c r="EOL12" s="65"/>
      <c r="EOM12" s="18"/>
      <c r="EON12" s="65"/>
      <c r="EOO12" s="18"/>
      <c r="EOP12" s="65"/>
      <c r="EOQ12" s="18"/>
      <c r="EOR12" s="65"/>
      <c r="EOS12" s="18"/>
      <c r="EOT12" s="65"/>
      <c r="EOU12" s="18"/>
      <c r="EOV12" s="65"/>
      <c r="EOW12" s="18"/>
      <c r="EOX12" s="65"/>
      <c r="EOY12" s="18"/>
      <c r="EOZ12" s="65"/>
      <c r="EPA12" s="18"/>
      <c r="EPB12" s="65"/>
      <c r="EPC12" s="18"/>
      <c r="EPD12" s="65"/>
      <c r="EPE12" s="18"/>
      <c r="EPF12" s="65"/>
      <c r="EPG12" s="18"/>
      <c r="EPH12" s="65"/>
      <c r="EPI12" s="18"/>
      <c r="EPJ12" s="65"/>
      <c r="EPK12" s="18"/>
      <c r="EPL12" s="65"/>
      <c r="EPM12" s="18"/>
      <c r="EPN12" s="65"/>
      <c r="EPO12" s="18"/>
      <c r="EPP12" s="65"/>
      <c r="EPQ12" s="18"/>
      <c r="EPR12" s="65"/>
      <c r="EPS12" s="18"/>
      <c r="EPT12" s="65"/>
      <c r="EPU12" s="18"/>
      <c r="EPV12" s="65"/>
      <c r="EPW12" s="18"/>
      <c r="EPX12" s="65"/>
      <c r="EPY12" s="18"/>
      <c r="EPZ12" s="65"/>
      <c r="EQA12" s="18"/>
      <c r="EQB12" s="65"/>
      <c r="EQC12" s="18"/>
      <c r="EQD12" s="65"/>
      <c r="EQE12" s="18"/>
      <c r="EQF12" s="65"/>
      <c r="EQG12" s="18"/>
      <c r="EQH12" s="65"/>
      <c r="EQI12" s="18"/>
      <c r="EQJ12" s="65"/>
      <c r="EQK12" s="18"/>
      <c r="EQL12" s="65"/>
      <c r="EQM12" s="18"/>
      <c r="EQN12" s="65"/>
      <c r="EQO12" s="18"/>
      <c r="EQP12" s="65"/>
      <c r="EQQ12" s="18"/>
      <c r="EQR12" s="65"/>
      <c r="EQS12" s="18"/>
      <c r="EQT12" s="65"/>
      <c r="EQU12" s="18"/>
      <c r="EQV12" s="65"/>
      <c r="EQW12" s="18"/>
      <c r="EQX12" s="65"/>
      <c r="EQY12" s="18"/>
      <c r="EQZ12" s="65"/>
      <c r="ERA12" s="18"/>
      <c r="ERB12" s="65"/>
      <c r="ERC12" s="18"/>
      <c r="ERD12" s="65"/>
      <c r="ERE12" s="18"/>
      <c r="ERF12" s="65"/>
      <c r="ERG12" s="18"/>
      <c r="ERH12" s="65"/>
      <c r="ERI12" s="18"/>
      <c r="ERJ12" s="65"/>
      <c r="ERK12" s="18"/>
      <c r="ERL12" s="65"/>
      <c r="ERM12" s="18"/>
      <c r="ERN12" s="65"/>
      <c r="ERO12" s="18"/>
      <c r="ERP12" s="65"/>
      <c r="ERQ12" s="18"/>
      <c r="ERR12" s="65"/>
      <c r="ERS12" s="18"/>
      <c r="ERT12" s="65"/>
      <c r="ERU12" s="18"/>
      <c r="ERV12" s="65"/>
      <c r="ERW12" s="18"/>
      <c r="ERX12" s="65"/>
      <c r="ERY12" s="18"/>
      <c r="ERZ12" s="65"/>
      <c r="ESA12" s="18"/>
      <c r="ESB12" s="65"/>
      <c r="ESC12" s="18"/>
      <c r="ESD12" s="65"/>
      <c r="ESE12" s="18"/>
      <c r="ESF12" s="65"/>
      <c r="ESG12" s="18"/>
      <c r="ESH12" s="65"/>
      <c r="ESI12" s="18"/>
      <c r="ESJ12" s="65"/>
      <c r="ESK12" s="18"/>
      <c r="ESL12" s="65"/>
      <c r="ESM12" s="18"/>
      <c r="ESN12" s="65"/>
      <c r="ESO12" s="18"/>
      <c r="ESP12" s="65"/>
      <c r="ESQ12" s="18"/>
      <c r="ESR12" s="65"/>
      <c r="ESS12" s="18"/>
      <c r="EST12" s="65"/>
      <c r="ESU12" s="18"/>
      <c r="ESV12" s="65"/>
      <c r="ESW12" s="18"/>
      <c r="ESX12" s="65"/>
      <c r="ESY12" s="18"/>
      <c r="ESZ12" s="65"/>
      <c r="ETA12" s="18"/>
      <c r="ETB12" s="65"/>
      <c r="ETC12" s="18"/>
      <c r="ETD12" s="65"/>
      <c r="ETE12" s="18"/>
      <c r="ETF12" s="65"/>
      <c r="ETG12" s="18"/>
      <c r="ETH12" s="65"/>
      <c r="ETI12" s="18"/>
      <c r="ETJ12" s="65"/>
      <c r="ETK12" s="18"/>
      <c r="ETL12" s="65"/>
      <c r="ETM12" s="18"/>
      <c r="ETN12" s="65"/>
      <c r="ETO12" s="18"/>
      <c r="ETP12" s="65"/>
      <c r="ETQ12" s="18"/>
      <c r="ETR12" s="65"/>
      <c r="ETS12" s="18"/>
      <c r="ETT12" s="65"/>
      <c r="ETU12" s="18"/>
      <c r="ETV12" s="65"/>
      <c r="ETW12" s="18"/>
      <c r="ETX12" s="65"/>
      <c r="ETY12" s="18"/>
      <c r="ETZ12" s="65"/>
      <c r="EUA12" s="18"/>
      <c r="EUB12" s="65"/>
      <c r="EUC12" s="18"/>
      <c r="EUD12" s="65"/>
      <c r="EUE12" s="18"/>
      <c r="EUF12" s="65"/>
      <c r="EUG12" s="18"/>
      <c r="EUH12" s="65"/>
      <c r="EUI12" s="18"/>
      <c r="EUJ12" s="65"/>
      <c r="EUK12" s="18"/>
      <c r="EUL12" s="65"/>
      <c r="EUM12" s="18"/>
      <c r="EUN12" s="65"/>
      <c r="EUO12" s="18"/>
      <c r="EUP12" s="65"/>
      <c r="EUQ12" s="18"/>
      <c r="EUR12" s="65"/>
      <c r="EUS12" s="18"/>
      <c r="EUT12" s="65"/>
      <c r="EUU12" s="18"/>
      <c r="EUV12" s="65"/>
      <c r="EUW12" s="18"/>
      <c r="EUX12" s="65"/>
      <c r="EUY12" s="18"/>
      <c r="EUZ12" s="65"/>
      <c r="EVA12" s="18"/>
      <c r="EVB12" s="65"/>
      <c r="EVC12" s="18"/>
      <c r="EVD12" s="65"/>
      <c r="EVE12" s="18"/>
      <c r="EVF12" s="65"/>
      <c r="EVG12" s="18"/>
      <c r="EVH12" s="65"/>
      <c r="EVI12" s="18"/>
      <c r="EVJ12" s="65"/>
      <c r="EVK12" s="18"/>
      <c r="EVL12" s="65"/>
      <c r="EVM12" s="18"/>
      <c r="EVN12" s="65"/>
      <c r="EVO12" s="18"/>
      <c r="EVP12" s="65"/>
      <c r="EVQ12" s="18"/>
      <c r="EVR12" s="65"/>
      <c r="EVS12" s="18"/>
      <c r="EVT12" s="65"/>
      <c r="EVU12" s="18"/>
      <c r="EVV12" s="65"/>
      <c r="EVW12" s="18"/>
      <c r="EVX12" s="65"/>
      <c r="EVY12" s="18"/>
      <c r="EVZ12" s="65"/>
      <c r="EWA12" s="18"/>
      <c r="EWB12" s="65"/>
      <c r="EWC12" s="18"/>
      <c r="EWD12" s="65"/>
      <c r="EWE12" s="18"/>
      <c r="EWF12" s="65"/>
      <c r="EWG12" s="18"/>
      <c r="EWH12" s="65"/>
      <c r="EWI12" s="18"/>
      <c r="EWJ12" s="65"/>
      <c r="EWK12" s="18"/>
      <c r="EWL12" s="65"/>
      <c r="EWM12" s="18"/>
      <c r="EWN12" s="65"/>
      <c r="EWO12" s="18"/>
      <c r="EWP12" s="65"/>
      <c r="EWQ12" s="18"/>
      <c r="EWR12" s="65"/>
      <c r="EWS12" s="18"/>
      <c r="EWT12" s="65"/>
      <c r="EWU12" s="18"/>
      <c r="EWV12" s="65"/>
      <c r="EWW12" s="18"/>
      <c r="EWX12" s="65"/>
      <c r="EWY12" s="18"/>
      <c r="EWZ12" s="65"/>
      <c r="EXA12" s="18"/>
      <c r="EXB12" s="65"/>
      <c r="EXC12" s="18"/>
      <c r="EXD12" s="65"/>
      <c r="EXE12" s="18"/>
      <c r="EXF12" s="65"/>
      <c r="EXG12" s="18"/>
      <c r="EXH12" s="65"/>
      <c r="EXI12" s="18"/>
      <c r="EXJ12" s="65"/>
      <c r="EXK12" s="18"/>
      <c r="EXL12" s="65"/>
      <c r="EXM12" s="18"/>
      <c r="EXN12" s="65"/>
      <c r="EXO12" s="18"/>
      <c r="EXP12" s="65"/>
      <c r="EXQ12" s="18"/>
      <c r="EXR12" s="65"/>
      <c r="EXS12" s="18"/>
      <c r="EXT12" s="65"/>
      <c r="EXU12" s="18"/>
      <c r="EXV12" s="65"/>
      <c r="EXW12" s="18"/>
      <c r="EXX12" s="65"/>
      <c r="EXY12" s="18"/>
      <c r="EXZ12" s="65"/>
      <c r="EYA12" s="18"/>
      <c r="EYB12" s="65"/>
      <c r="EYC12" s="18"/>
      <c r="EYD12" s="65"/>
      <c r="EYE12" s="18"/>
      <c r="EYF12" s="65"/>
      <c r="EYG12" s="18"/>
      <c r="EYH12" s="65"/>
      <c r="EYI12" s="18"/>
      <c r="EYJ12" s="65"/>
      <c r="EYK12" s="18"/>
      <c r="EYL12" s="65"/>
      <c r="EYM12" s="18"/>
      <c r="EYN12" s="65"/>
      <c r="EYO12" s="18"/>
      <c r="EYP12" s="65"/>
      <c r="EYQ12" s="18"/>
      <c r="EYR12" s="65"/>
      <c r="EYS12" s="18"/>
      <c r="EYT12" s="65"/>
      <c r="EYU12" s="18"/>
      <c r="EYV12" s="65"/>
      <c r="EYW12" s="18"/>
      <c r="EYX12" s="65"/>
      <c r="EYY12" s="18"/>
      <c r="EYZ12" s="65"/>
      <c r="EZA12" s="18"/>
      <c r="EZB12" s="65"/>
      <c r="EZC12" s="18"/>
      <c r="EZD12" s="65"/>
      <c r="EZE12" s="18"/>
      <c r="EZF12" s="65"/>
      <c r="EZG12" s="18"/>
      <c r="EZH12" s="65"/>
      <c r="EZI12" s="18"/>
      <c r="EZJ12" s="65"/>
      <c r="EZK12" s="18"/>
      <c r="EZL12" s="65"/>
      <c r="EZM12" s="18"/>
      <c r="EZN12" s="65"/>
      <c r="EZO12" s="18"/>
      <c r="EZP12" s="65"/>
      <c r="EZQ12" s="18"/>
      <c r="EZR12" s="65"/>
      <c r="EZS12" s="18"/>
      <c r="EZT12" s="65"/>
      <c r="EZU12" s="18"/>
      <c r="EZV12" s="65"/>
      <c r="EZW12" s="18"/>
      <c r="EZX12" s="65"/>
      <c r="EZY12" s="18"/>
      <c r="EZZ12" s="65"/>
      <c r="FAA12" s="18"/>
      <c r="FAB12" s="65"/>
      <c r="FAC12" s="18"/>
      <c r="FAD12" s="65"/>
      <c r="FAE12" s="18"/>
      <c r="FAF12" s="65"/>
      <c r="FAG12" s="18"/>
      <c r="FAH12" s="65"/>
      <c r="FAI12" s="18"/>
      <c r="FAJ12" s="65"/>
      <c r="FAK12" s="18"/>
      <c r="FAL12" s="65"/>
      <c r="FAM12" s="18"/>
      <c r="FAN12" s="65"/>
      <c r="FAO12" s="18"/>
      <c r="FAP12" s="65"/>
      <c r="FAQ12" s="18"/>
      <c r="FAR12" s="65"/>
      <c r="FAS12" s="18"/>
      <c r="FAT12" s="65"/>
      <c r="FAU12" s="18"/>
      <c r="FAV12" s="65"/>
      <c r="FAW12" s="18"/>
      <c r="FAX12" s="65"/>
      <c r="FAY12" s="18"/>
      <c r="FAZ12" s="65"/>
      <c r="FBA12" s="18"/>
      <c r="FBB12" s="65"/>
      <c r="FBC12" s="18"/>
      <c r="FBD12" s="65"/>
      <c r="FBE12" s="18"/>
      <c r="FBF12" s="65"/>
      <c r="FBG12" s="18"/>
      <c r="FBH12" s="65"/>
      <c r="FBI12" s="18"/>
      <c r="FBJ12" s="65"/>
      <c r="FBK12" s="18"/>
      <c r="FBL12" s="65"/>
      <c r="FBM12" s="18"/>
      <c r="FBN12" s="65"/>
      <c r="FBO12" s="18"/>
      <c r="FBP12" s="65"/>
      <c r="FBQ12" s="18"/>
      <c r="FBR12" s="65"/>
      <c r="FBS12" s="18"/>
      <c r="FBT12" s="65"/>
      <c r="FBU12" s="18"/>
      <c r="FBV12" s="65"/>
      <c r="FBW12" s="18"/>
      <c r="FBX12" s="65"/>
      <c r="FBY12" s="18"/>
      <c r="FBZ12" s="65"/>
      <c r="FCA12" s="18"/>
      <c r="FCB12" s="65"/>
      <c r="FCC12" s="18"/>
      <c r="FCD12" s="65"/>
      <c r="FCE12" s="18"/>
      <c r="FCF12" s="65"/>
      <c r="FCG12" s="18"/>
      <c r="FCH12" s="65"/>
      <c r="FCI12" s="18"/>
      <c r="FCJ12" s="65"/>
      <c r="FCK12" s="18"/>
      <c r="FCL12" s="65"/>
      <c r="FCM12" s="18"/>
      <c r="FCN12" s="65"/>
      <c r="FCO12" s="18"/>
      <c r="FCP12" s="65"/>
      <c r="FCQ12" s="18"/>
      <c r="FCR12" s="65"/>
      <c r="FCS12" s="18"/>
      <c r="FCT12" s="65"/>
      <c r="FCU12" s="18"/>
      <c r="FCV12" s="65"/>
      <c r="FCW12" s="18"/>
      <c r="FCX12" s="65"/>
      <c r="FCY12" s="18"/>
      <c r="FCZ12" s="65"/>
      <c r="FDA12" s="18"/>
      <c r="FDB12" s="65"/>
      <c r="FDC12" s="18"/>
      <c r="FDD12" s="65"/>
      <c r="FDE12" s="18"/>
      <c r="FDF12" s="65"/>
      <c r="FDG12" s="18"/>
      <c r="FDH12" s="65"/>
      <c r="FDI12" s="18"/>
      <c r="FDJ12" s="65"/>
      <c r="FDK12" s="18"/>
      <c r="FDL12" s="65"/>
      <c r="FDM12" s="18"/>
      <c r="FDN12" s="65"/>
      <c r="FDO12" s="18"/>
      <c r="FDP12" s="65"/>
      <c r="FDQ12" s="18"/>
      <c r="FDR12" s="65"/>
      <c r="FDS12" s="18"/>
      <c r="FDT12" s="65"/>
      <c r="FDU12" s="18"/>
      <c r="FDV12" s="65"/>
      <c r="FDW12" s="18"/>
      <c r="FDX12" s="65"/>
      <c r="FDY12" s="18"/>
      <c r="FDZ12" s="65"/>
      <c r="FEA12" s="18"/>
      <c r="FEB12" s="65"/>
      <c r="FEC12" s="18"/>
      <c r="FED12" s="65"/>
      <c r="FEE12" s="18"/>
      <c r="FEF12" s="65"/>
      <c r="FEG12" s="18"/>
      <c r="FEH12" s="65"/>
      <c r="FEI12" s="18"/>
      <c r="FEJ12" s="65"/>
      <c r="FEK12" s="18"/>
      <c r="FEL12" s="65"/>
      <c r="FEM12" s="18"/>
      <c r="FEN12" s="65"/>
      <c r="FEO12" s="18"/>
      <c r="FEP12" s="65"/>
      <c r="FEQ12" s="18"/>
      <c r="FER12" s="65"/>
      <c r="FES12" s="18"/>
      <c r="FET12" s="65"/>
      <c r="FEU12" s="18"/>
      <c r="FEV12" s="65"/>
      <c r="FEW12" s="18"/>
      <c r="FEX12" s="65"/>
      <c r="FEY12" s="18"/>
      <c r="FEZ12" s="65"/>
      <c r="FFA12" s="18"/>
      <c r="FFB12" s="65"/>
      <c r="FFC12" s="18"/>
      <c r="FFD12" s="65"/>
      <c r="FFE12" s="18"/>
      <c r="FFF12" s="65"/>
      <c r="FFG12" s="18"/>
      <c r="FFH12" s="65"/>
      <c r="FFI12" s="18"/>
      <c r="FFJ12" s="65"/>
      <c r="FFK12" s="18"/>
      <c r="FFL12" s="65"/>
      <c r="FFM12" s="18"/>
      <c r="FFN12" s="65"/>
      <c r="FFO12" s="18"/>
      <c r="FFP12" s="65"/>
      <c r="FFQ12" s="18"/>
      <c r="FFR12" s="65"/>
      <c r="FFS12" s="18"/>
      <c r="FFT12" s="65"/>
      <c r="FFU12" s="18"/>
      <c r="FFV12" s="65"/>
      <c r="FFW12" s="18"/>
      <c r="FFX12" s="65"/>
      <c r="FFY12" s="18"/>
      <c r="FFZ12" s="65"/>
      <c r="FGA12" s="18"/>
      <c r="FGB12" s="65"/>
      <c r="FGC12" s="18"/>
      <c r="FGD12" s="65"/>
      <c r="FGE12" s="18"/>
      <c r="FGF12" s="65"/>
      <c r="FGG12" s="18"/>
      <c r="FGH12" s="65"/>
      <c r="FGI12" s="18"/>
      <c r="FGJ12" s="65"/>
      <c r="FGK12" s="18"/>
      <c r="FGL12" s="65"/>
      <c r="FGM12" s="18"/>
      <c r="FGN12" s="65"/>
      <c r="FGO12" s="18"/>
      <c r="FGP12" s="65"/>
      <c r="FGQ12" s="18"/>
      <c r="FGR12" s="65"/>
      <c r="FGS12" s="18"/>
      <c r="FGT12" s="65"/>
      <c r="FGU12" s="18"/>
      <c r="FGV12" s="65"/>
      <c r="FGW12" s="18"/>
      <c r="FGX12" s="65"/>
      <c r="FGY12" s="18"/>
      <c r="FGZ12" s="65"/>
      <c r="FHA12" s="18"/>
      <c r="FHB12" s="65"/>
      <c r="FHC12" s="18"/>
      <c r="FHD12" s="65"/>
      <c r="FHE12" s="18"/>
      <c r="FHF12" s="65"/>
      <c r="FHG12" s="18"/>
      <c r="FHH12" s="65"/>
      <c r="FHI12" s="18"/>
      <c r="FHJ12" s="65"/>
      <c r="FHK12" s="18"/>
      <c r="FHL12" s="65"/>
      <c r="FHM12" s="18"/>
      <c r="FHN12" s="65"/>
      <c r="FHO12" s="18"/>
      <c r="FHP12" s="65"/>
      <c r="FHQ12" s="18"/>
      <c r="FHR12" s="65"/>
      <c r="FHS12" s="18"/>
      <c r="FHT12" s="65"/>
      <c r="FHU12" s="18"/>
      <c r="FHV12" s="65"/>
      <c r="FHW12" s="18"/>
      <c r="FHX12" s="65"/>
      <c r="FHY12" s="18"/>
      <c r="FHZ12" s="65"/>
      <c r="FIA12" s="18"/>
      <c r="FIB12" s="65"/>
      <c r="FIC12" s="18"/>
      <c r="FID12" s="65"/>
      <c r="FIE12" s="18"/>
      <c r="FIF12" s="65"/>
      <c r="FIG12" s="18"/>
      <c r="FIH12" s="65"/>
      <c r="FII12" s="18"/>
      <c r="FIJ12" s="65"/>
      <c r="FIK12" s="18"/>
      <c r="FIL12" s="65"/>
      <c r="FIM12" s="18"/>
      <c r="FIN12" s="65"/>
      <c r="FIO12" s="18"/>
      <c r="FIP12" s="65"/>
      <c r="FIQ12" s="18"/>
      <c r="FIR12" s="65"/>
      <c r="FIS12" s="18"/>
      <c r="FIT12" s="65"/>
      <c r="FIU12" s="18"/>
      <c r="FIV12" s="65"/>
      <c r="FIW12" s="18"/>
      <c r="FIX12" s="65"/>
      <c r="FIY12" s="18"/>
      <c r="FIZ12" s="65"/>
      <c r="FJA12" s="18"/>
      <c r="FJB12" s="65"/>
      <c r="FJC12" s="18"/>
      <c r="FJD12" s="65"/>
      <c r="FJE12" s="18"/>
      <c r="FJF12" s="65"/>
      <c r="FJG12" s="18"/>
      <c r="FJH12" s="65"/>
      <c r="FJI12" s="18"/>
      <c r="FJJ12" s="65"/>
      <c r="FJK12" s="18"/>
      <c r="FJL12" s="65"/>
      <c r="FJM12" s="18"/>
      <c r="FJN12" s="65"/>
      <c r="FJO12" s="18"/>
      <c r="FJP12" s="65"/>
      <c r="FJQ12" s="18"/>
      <c r="FJR12" s="65"/>
      <c r="FJS12" s="18"/>
      <c r="FJT12" s="65"/>
      <c r="FJU12" s="18"/>
      <c r="FJV12" s="65"/>
      <c r="FJW12" s="18"/>
      <c r="FJX12" s="65"/>
      <c r="FJY12" s="18"/>
      <c r="FJZ12" s="65"/>
      <c r="FKA12" s="18"/>
      <c r="FKB12" s="65"/>
      <c r="FKC12" s="18"/>
      <c r="FKD12" s="65"/>
      <c r="FKE12" s="18"/>
      <c r="FKF12" s="65"/>
      <c r="FKG12" s="18"/>
      <c r="FKH12" s="65"/>
      <c r="FKI12" s="18"/>
      <c r="FKJ12" s="65"/>
      <c r="FKK12" s="18"/>
      <c r="FKL12" s="65"/>
      <c r="FKM12" s="18"/>
      <c r="FKN12" s="65"/>
      <c r="FKO12" s="18"/>
      <c r="FKP12" s="65"/>
      <c r="FKQ12" s="18"/>
      <c r="FKR12" s="65"/>
      <c r="FKS12" s="18"/>
      <c r="FKT12" s="65"/>
      <c r="FKU12" s="18"/>
      <c r="FKV12" s="65"/>
      <c r="FKW12" s="18"/>
      <c r="FKX12" s="65"/>
      <c r="FKY12" s="18"/>
      <c r="FKZ12" s="65"/>
      <c r="FLA12" s="18"/>
      <c r="FLB12" s="65"/>
      <c r="FLC12" s="18"/>
      <c r="FLD12" s="65"/>
      <c r="FLE12" s="18"/>
      <c r="FLF12" s="65"/>
      <c r="FLG12" s="18"/>
      <c r="FLH12" s="65"/>
      <c r="FLI12" s="18"/>
      <c r="FLJ12" s="65"/>
      <c r="FLK12" s="18"/>
      <c r="FLL12" s="65"/>
      <c r="FLM12" s="18"/>
      <c r="FLN12" s="65"/>
      <c r="FLO12" s="18"/>
      <c r="FLP12" s="65"/>
      <c r="FLQ12" s="18"/>
      <c r="FLR12" s="65"/>
      <c r="FLS12" s="18"/>
      <c r="FLT12" s="65"/>
      <c r="FLU12" s="18"/>
      <c r="FLV12" s="65"/>
      <c r="FLW12" s="18"/>
      <c r="FLX12" s="65"/>
      <c r="FLY12" s="18"/>
      <c r="FLZ12" s="65"/>
      <c r="FMA12" s="18"/>
      <c r="FMB12" s="65"/>
      <c r="FMC12" s="18"/>
      <c r="FMD12" s="65"/>
      <c r="FME12" s="18"/>
      <c r="FMF12" s="65"/>
      <c r="FMG12" s="18"/>
      <c r="FMH12" s="65"/>
      <c r="FMI12" s="18"/>
      <c r="FMJ12" s="65"/>
      <c r="FMK12" s="18"/>
      <c r="FML12" s="65"/>
      <c r="FMM12" s="18"/>
      <c r="FMN12" s="65"/>
      <c r="FMO12" s="18"/>
      <c r="FMP12" s="65"/>
      <c r="FMQ12" s="18"/>
      <c r="FMR12" s="65"/>
      <c r="FMS12" s="18"/>
      <c r="FMT12" s="65"/>
      <c r="FMU12" s="18"/>
      <c r="FMV12" s="65"/>
      <c r="FMW12" s="18"/>
      <c r="FMX12" s="65"/>
      <c r="FMY12" s="18"/>
      <c r="FMZ12" s="65"/>
      <c r="FNA12" s="18"/>
      <c r="FNB12" s="65"/>
      <c r="FNC12" s="18"/>
      <c r="FND12" s="65"/>
      <c r="FNE12" s="18"/>
      <c r="FNF12" s="65"/>
      <c r="FNG12" s="18"/>
      <c r="FNH12" s="65"/>
      <c r="FNI12" s="18"/>
      <c r="FNJ12" s="65"/>
      <c r="FNK12" s="18"/>
      <c r="FNL12" s="65"/>
      <c r="FNM12" s="18"/>
      <c r="FNN12" s="65"/>
      <c r="FNO12" s="18"/>
      <c r="FNP12" s="65"/>
      <c r="FNQ12" s="18"/>
      <c r="FNR12" s="65"/>
      <c r="FNS12" s="18"/>
      <c r="FNT12" s="65"/>
      <c r="FNU12" s="18"/>
      <c r="FNV12" s="65"/>
      <c r="FNW12" s="18"/>
      <c r="FNX12" s="65"/>
      <c r="FNY12" s="18"/>
      <c r="FNZ12" s="65"/>
      <c r="FOA12" s="18"/>
      <c r="FOB12" s="65"/>
      <c r="FOC12" s="18"/>
      <c r="FOD12" s="65"/>
      <c r="FOE12" s="18"/>
      <c r="FOF12" s="65"/>
      <c r="FOG12" s="18"/>
      <c r="FOH12" s="65"/>
      <c r="FOI12" s="18"/>
      <c r="FOJ12" s="65"/>
      <c r="FOK12" s="18"/>
      <c r="FOL12" s="65"/>
      <c r="FOM12" s="18"/>
      <c r="FON12" s="65"/>
      <c r="FOO12" s="18"/>
      <c r="FOP12" s="65"/>
      <c r="FOQ12" s="18"/>
      <c r="FOR12" s="65"/>
      <c r="FOS12" s="18"/>
      <c r="FOT12" s="65"/>
      <c r="FOU12" s="18"/>
      <c r="FOV12" s="65"/>
      <c r="FOW12" s="18"/>
      <c r="FOX12" s="65"/>
      <c r="FOY12" s="18"/>
      <c r="FOZ12" s="65"/>
      <c r="FPA12" s="18"/>
      <c r="FPB12" s="65"/>
      <c r="FPC12" s="18"/>
      <c r="FPD12" s="65"/>
      <c r="FPE12" s="18"/>
      <c r="FPF12" s="65"/>
      <c r="FPG12" s="18"/>
      <c r="FPH12" s="65"/>
      <c r="FPI12" s="18"/>
      <c r="FPJ12" s="65"/>
      <c r="FPK12" s="18"/>
      <c r="FPL12" s="65"/>
      <c r="FPM12" s="18"/>
      <c r="FPN12" s="65"/>
      <c r="FPO12" s="18"/>
      <c r="FPP12" s="65"/>
      <c r="FPQ12" s="18"/>
      <c r="FPR12" s="65"/>
      <c r="FPS12" s="18"/>
      <c r="FPT12" s="65"/>
      <c r="FPU12" s="18"/>
      <c r="FPV12" s="65"/>
      <c r="FPW12" s="18"/>
      <c r="FPX12" s="65"/>
      <c r="FPY12" s="18"/>
      <c r="FPZ12" s="65"/>
      <c r="FQA12" s="18"/>
      <c r="FQB12" s="65"/>
      <c r="FQC12" s="18"/>
      <c r="FQD12" s="65"/>
      <c r="FQE12" s="18"/>
      <c r="FQF12" s="65"/>
      <c r="FQG12" s="18"/>
      <c r="FQH12" s="65"/>
      <c r="FQI12" s="18"/>
      <c r="FQJ12" s="65"/>
      <c r="FQK12" s="18"/>
      <c r="FQL12" s="65"/>
      <c r="FQM12" s="18"/>
      <c r="FQN12" s="65"/>
      <c r="FQO12" s="18"/>
      <c r="FQP12" s="65"/>
      <c r="FQQ12" s="18"/>
      <c r="FQR12" s="65"/>
      <c r="FQS12" s="18"/>
      <c r="FQT12" s="65"/>
      <c r="FQU12" s="18"/>
      <c r="FQV12" s="65"/>
      <c r="FQW12" s="18"/>
      <c r="FQX12" s="65"/>
      <c r="FQY12" s="18"/>
      <c r="FQZ12" s="65"/>
      <c r="FRA12" s="18"/>
      <c r="FRB12" s="65"/>
      <c r="FRC12" s="18"/>
      <c r="FRD12" s="65"/>
      <c r="FRE12" s="18"/>
      <c r="FRF12" s="65"/>
      <c r="FRG12" s="18"/>
      <c r="FRH12" s="65"/>
      <c r="FRI12" s="18"/>
      <c r="FRJ12" s="65"/>
      <c r="FRK12" s="18"/>
      <c r="FRL12" s="65"/>
      <c r="FRM12" s="18"/>
      <c r="FRN12" s="65"/>
      <c r="FRO12" s="18"/>
      <c r="FRP12" s="65"/>
      <c r="FRQ12" s="18"/>
      <c r="FRR12" s="65"/>
      <c r="FRS12" s="18"/>
      <c r="FRT12" s="65"/>
      <c r="FRU12" s="18"/>
      <c r="FRV12" s="65"/>
      <c r="FRW12" s="18"/>
      <c r="FRX12" s="65"/>
      <c r="FRY12" s="18"/>
      <c r="FRZ12" s="65"/>
      <c r="FSA12" s="18"/>
      <c r="FSB12" s="65"/>
      <c r="FSC12" s="18"/>
      <c r="FSD12" s="65"/>
      <c r="FSE12" s="18"/>
      <c r="FSF12" s="65"/>
      <c r="FSG12" s="18"/>
      <c r="FSH12" s="65"/>
      <c r="FSI12" s="18"/>
      <c r="FSJ12" s="65"/>
      <c r="FSK12" s="18"/>
      <c r="FSL12" s="65"/>
      <c r="FSM12" s="18"/>
      <c r="FSN12" s="65"/>
      <c r="FSO12" s="18"/>
      <c r="FSP12" s="65"/>
      <c r="FSQ12" s="18"/>
      <c r="FSR12" s="65"/>
      <c r="FSS12" s="18"/>
      <c r="FST12" s="65"/>
      <c r="FSU12" s="18"/>
      <c r="FSV12" s="65"/>
      <c r="FSW12" s="18"/>
      <c r="FSX12" s="65"/>
      <c r="FSY12" s="18"/>
      <c r="FSZ12" s="65"/>
      <c r="FTA12" s="18"/>
      <c r="FTB12" s="65"/>
      <c r="FTC12" s="18"/>
      <c r="FTD12" s="65"/>
      <c r="FTE12" s="18"/>
      <c r="FTF12" s="65"/>
      <c r="FTG12" s="18"/>
      <c r="FTH12" s="65"/>
      <c r="FTI12" s="18"/>
      <c r="FTJ12" s="65"/>
      <c r="FTK12" s="18"/>
      <c r="FTL12" s="65"/>
      <c r="FTM12" s="18"/>
      <c r="FTN12" s="65"/>
      <c r="FTO12" s="18"/>
      <c r="FTP12" s="65"/>
      <c r="FTQ12" s="18"/>
      <c r="FTR12" s="65"/>
      <c r="FTS12" s="18"/>
      <c r="FTT12" s="65"/>
      <c r="FTU12" s="18"/>
      <c r="FTV12" s="65"/>
      <c r="FTW12" s="18"/>
      <c r="FTX12" s="65"/>
      <c r="FTY12" s="18"/>
      <c r="FTZ12" s="65"/>
      <c r="FUA12" s="18"/>
      <c r="FUB12" s="65"/>
      <c r="FUC12" s="18"/>
      <c r="FUD12" s="65"/>
      <c r="FUE12" s="18"/>
      <c r="FUF12" s="65"/>
      <c r="FUG12" s="18"/>
      <c r="FUH12" s="65"/>
      <c r="FUI12" s="18"/>
      <c r="FUJ12" s="65"/>
      <c r="FUK12" s="18"/>
      <c r="FUL12" s="65"/>
      <c r="FUM12" s="18"/>
      <c r="FUN12" s="65"/>
      <c r="FUO12" s="18"/>
      <c r="FUP12" s="65"/>
      <c r="FUQ12" s="18"/>
      <c r="FUR12" s="65"/>
      <c r="FUS12" s="18"/>
      <c r="FUT12" s="65"/>
      <c r="FUU12" s="18"/>
      <c r="FUV12" s="65"/>
      <c r="FUW12" s="18"/>
      <c r="FUX12" s="65"/>
      <c r="FUY12" s="18"/>
      <c r="FUZ12" s="65"/>
      <c r="FVA12" s="18"/>
      <c r="FVB12" s="65"/>
      <c r="FVC12" s="18"/>
      <c r="FVD12" s="65"/>
      <c r="FVE12" s="18"/>
      <c r="FVF12" s="65"/>
      <c r="FVG12" s="18"/>
      <c r="FVH12" s="65"/>
      <c r="FVI12" s="18"/>
      <c r="FVJ12" s="65"/>
      <c r="FVK12" s="18"/>
      <c r="FVL12" s="65"/>
      <c r="FVM12" s="18"/>
      <c r="FVN12" s="65"/>
      <c r="FVO12" s="18"/>
      <c r="FVP12" s="65"/>
      <c r="FVQ12" s="18"/>
      <c r="FVR12" s="65"/>
      <c r="FVS12" s="18"/>
      <c r="FVT12" s="65"/>
      <c r="FVU12" s="18"/>
      <c r="FVV12" s="65"/>
      <c r="FVW12" s="18"/>
      <c r="FVX12" s="65"/>
      <c r="FVY12" s="18"/>
      <c r="FVZ12" s="65"/>
      <c r="FWA12" s="18"/>
      <c r="FWB12" s="65"/>
      <c r="FWC12" s="18"/>
      <c r="FWD12" s="65"/>
      <c r="FWE12" s="18"/>
      <c r="FWF12" s="65"/>
      <c r="FWG12" s="18"/>
      <c r="FWH12" s="65"/>
      <c r="FWI12" s="18"/>
      <c r="FWJ12" s="65"/>
      <c r="FWK12" s="18"/>
      <c r="FWL12" s="65"/>
      <c r="FWM12" s="18"/>
      <c r="FWN12" s="65"/>
      <c r="FWO12" s="18"/>
      <c r="FWP12" s="65"/>
      <c r="FWQ12" s="18"/>
      <c r="FWR12" s="65"/>
      <c r="FWS12" s="18"/>
      <c r="FWT12" s="65"/>
      <c r="FWU12" s="18"/>
      <c r="FWV12" s="65"/>
      <c r="FWW12" s="18"/>
      <c r="FWX12" s="65"/>
      <c r="FWY12" s="18"/>
      <c r="FWZ12" s="65"/>
      <c r="FXA12" s="18"/>
      <c r="FXB12" s="65"/>
      <c r="FXC12" s="18"/>
      <c r="FXD12" s="65"/>
      <c r="FXE12" s="18"/>
      <c r="FXF12" s="65"/>
      <c r="FXG12" s="18"/>
      <c r="FXH12" s="65"/>
      <c r="FXI12" s="18"/>
      <c r="FXJ12" s="65"/>
      <c r="FXK12" s="18"/>
      <c r="FXL12" s="65"/>
      <c r="FXM12" s="18"/>
      <c r="FXN12" s="65"/>
      <c r="FXO12" s="18"/>
      <c r="FXP12" s="65"/>
      <c r="FXQ12" s="18"/>
      <c r="FXR12" s="65"/>
      <c r="FXS12" s="18"/>
      <c r="FXT12" s="65"/>
      <c r="FXU12" s="18"/>
      <c r="FXV12" s="65"/>
      <c r="FXW12" s="18"/>
      <c r="FXX12" s="65"/>
      <c r="FXY12" s="18"/>
      <c r="FXZ12" s="65"/>
      <c r="FYA12" s="18"/>
      <c r="FYB12" s="65"/>
      <c r="FYC12" s="18"/>
      <c r="FYD12" s="65"/>
      <c r="FYE12" s="18"/>
      <c r="FYF12" s="65"/>
      <c r="FYG12" s="18"/>
      <c r="FYH12" s="65"/>
      <c r="FYI12" s="18"/>
      <c r="FYJ12" s="65"/>
      <c r="FYK12" s="18"/>
      <c r="FYL12" s="65"/>
      <c r="FYM12" s="18"/>
      <c r="FYN12" s="65"/>
      <c r="FYO12" s="18"/>
      <c r="FYP12" s="65"/>
      <c r="FYQ12" s="18"/>
      <c r="FYR12" s="65"/>
      <c r="FYS12" s="18"/>
      <c r="FYT12" s="65"/>
      <c r="FYU12" s="18"/>
      <c r="FYV12" s="65"/>
      <c r="FYW12" s="18"/>
      <c r="FYX12" s="65"/>
      <c r="FYY12" s="18"/>
      <c r="FYZ12" s="65"/>
      <c r="FZA12" s="18"/>
      <c r="FZB12" s="65"/>
      <c r="FZC12" s="18"/>
      <c r="FZD12" s="65"/>
      <c r="FZE12" s="18"/>
      <c r="FZF12" s="65"/>
      <c r="FZG12" s="18"/>
      <c r="FZH12" s="65"/>
      <c r="FZI12" s="18"/>
      <c r="FZJ12" s="65"/>
      <c r="FZK12" s="18"/>
      <c r="FZL12" s="65"/>
      <c r="FZM12" s="18"/>
      <c r="FZN12" s="65"/>
      <c r="FZO12" s="18"/>
      <c r="FZP12" s="65"/>
      <c r="FZQ12" s="18"/>
      <c r="FZR12" s="65"/>
      <c r="FZS12" s="18"/>
      <c r="FZT12" s="65"/>
      <c r="FZU12" s="18"/>
      <c r="FZV12" s="65"/>
      <c r="FZW12" s="18"/>
      <c r="FZX12" s="65"/>
      <c r="FZY12" s="18"/>
      <c r="FZZ12" s="65"/>
      <c r="GAA12" s="18"/>
      <c r="GAB12" s="65"/>
      <c r="GAC12" s="18"/>
      <c r="GAD12" s="65"/>
      <c r="GAE12" s="18"/>
      <c r="GAF12" s="65"/>
      <c r="GAG12" s="18"/>
      <c r="GAH12" s="65"/>
      <c r="GAI12" s="18"/>
      <c r="GAJ12" s="65"/>
      <c r="GAK12" s="18"/>
      <c r="GAL12" s="65"/>
      <c r="GAM12" s="18"/>
      <c r="GAN12" s="65"/>
      <c r="GAO12" s="18"/>
      <c r="GAP12" s="65"/>
      <c r="GAQ12" s="18"/>
      <c r="GAR12" s="65"/>
      <c r="GAS12" s="18"/>
      <c r="GAT12" s="65"/>
      <c r="GAU12" s="18"/>
      <c r="GAV12" s="65"/>
      <c r="GAW12" s="18"/>
      <c r="GAX12" s="65"/>
      <c r="GAY12" s="18"/>
      <c r="GAZ12" s="65"/>
      <c r="GBA12" s="18"/>
      <c r="GBB12" s="65"/>
      <c r="GBC12" s="18"/>
      <c r="GBD12" s="65"/>
      <c r="GBE12" s="18"/>
      <c r="GBF12" s="65"/>
      <c r="GBG12" s="18"/>
      <c r="GBH12" s="65"/>
      <c r="GBI12" s="18"/>
      <c r="GBJ12" s="65"/>
      <c r="GBK12" s="18"/>
      <c r="GBL12" s="65"/>
      <c r="GBM12" s="18"/>
      <c r="GBN12" s="65"/>
      <c r="GBO12" s="18"/>
      <c r="GBP12" s="65"/>
      <c r="GBQ12" s="18"/>
      <c r="GBR12" s="65"/>
      <c r="GBS12" s="18"/>
      <c r="GBT12" s="65"/>
      <c r="GBU12" s="18"/>
      <c r="GBV12" s="65"/>
      <c r="GBW12" s="18"/>
      <c r="GBX12" s="65"/>
      <c r="GBY12" s="18"/>
      <c r="GBZ12" s="65"/>
      <c r="GCA12" s="18"/>
      <c r="GCB12" s="65"/>
      <c r="GCC12" s="18"/>
      <c r="GCD12" s="65"/>
      <c r="GCE12" s="18"/>
      <c r="GCF12" s="65"/>
      <c r="GCG12" s="18"/>
      <c r="GCH12" s="65"/>
      <c r="GCI12" s="18"/>
      <c r="GCJ12" s="65"/>
      <c r="GCK12" s="18"/>
      <c r="GCL12" s="65"/>
      <c r="GCM12" s="18"/>
      <c r="GCN12" s="65"/>
      <c r="GCO12" s="18"/>
      <c r="GCP12" s="65"/>
      <c r="GCQ12" s="18"/>
      <c r="GCR12" s="65"/>
      <c r="GCS12" s="18"/>
      <c r="GCT12" s="65"/>
      <c r="GCU12" s="18"/>
      <c r="GCV12" s="65"/>
      <c r="GCW12" s="18"/>
      <c r="GCX12" s="65"/>
      <c r="GCY12" s="18"/>
      <c r="GCZ12" s="65"/>
      <c r="GDA12" s="18"/>
      <c r="GDB12" s="65"/>
      <c r="GDC12" s="18"/>
      <c r="GDD12" s="65"/>
      <c r="GDE12" s="18"/>
      <c r="GDF12" s="65"/>
      <c r="GDG12" s="18"/>
      <c r="GDH12" s="65"/>
      <c r="GDI12" s="18"/>
      <c r="GDJ12" s="65"/>
      <c r="GDK12" s="18"/>
      <c r="GDL12" s="65"/>
      <c r="GDM12" s="18"/>
      <c r="GDN12" s="65"/>
      <c r="GDO12" s="18"/>
      <c r="GDP12" s="65"/>
      <c r="GDQ12" s="18"/>
      <c r="GDR12" s="65"/>
      <c r="GDS12" s="18"/>
      <c r="GDT12" s="65"/>
      <c r="GDU12" s="18"/>
      <c r="GDV12" s="65"/>
      <c r="GDW12" s="18"/>
      <c r="GDX12" s="65"/>
      <c r="GDY12" s="18"/>
      <c r="GDZ12" s="65"/>
      <c r="GEA12" s="18"/>
      <c r="GEB12" s="65"/>
      <c r="GEC12" s="18"/>
      <c r="GED12" s="65"/>
      <c r="GEE12" s="18"/>
      <c r="GEF12" s="65"/>
      <c r="GEG12" s="18"/>
      <c r="GEH12" s="65"/>
      <c r="GEI12" s="18"/>
      <c r="GEJ12" s="65"/>
      <c r="GEK12" s="18"/>
      <c r="GEL12" s="65"/>
      <c r="GEM12" s="18"/>
      <c r="GEN12" s="65"/>
      <c r="GEO12" s="18"/>
      <c r="GEP12" s="65"/>
      <c r="GEQ12" s="18"/>
      <c r="GER12" s="65"/>
      <c r="GES12" s="18"/>
      <c r="GET12" s="65"/>
      <c r="GEU12" s="18"/>
      <c r="GEV12" s="65"/>
      <c r="GEW12" s="18"/>
      <c r="GEX12" s="65"/>
      <c r="GEY12" s="18"/>
      <c r="GEZ12" s="65"/>
      <c r="GFA12" s="18"/>
      <c r="GFB12" s="65"/>
      <c r="GFC12" s="18"/>
      <c r="GFD12" s="65"/>
      <c r="GFE12" s="18"/>
      <c r="GFF12" s="65"/>
      <c r="GFG12" s="18"/>
      <c r="GFH12" s="65"/>
      <c r="GFI12" s="18"/>
      <c r="GFJ12" s="65"/>
      <c r="GFK12" s="18"/>
      <c r="GFL12" s="65"/>
      <c r="GFM12" s="18"/>
      <c r="GFN12" s="65"/>
      <c r="GFO12" s="18"/>
      <c r="GFP12" s="65"/>
      <c r="GFQ12" s="18"/>
      <c r="GFR12" s="65"/>
      <c r="GFS12" s="18"/>
      <c r="GFT12" s="65"/>
      <c r="GFU12" s="18"/>
      <c r="GFV12" s="65"/>
      <c r="GFW12" s="18"/>
      <c r="GFX12" s="65"/>
      <c r="GFY12" s="18"/>
      <c r="GFZ12" s="65"/>
      <c r="GGA12" s="18"/>
      <c r="GGB12" s="65"/>
      <c r="GGC12" s="18"/>
      <c r="GGD12" s="65"/>
      <c r="GGE12" s="18"/>
      <c r="GGF12" s="65"/>
      <c r="GGG12" s="18"/>
      <c r="GGH12" s="65"/>
      <c r="GGI12" s="18"/>
      <c r="GGJ12" s="65"/>
      <c r="GGK12" s="18"/>
      <c r="GGL12" s="65"/>
      <c r="GGM12" s="18"/>
      <c r="GGN12" s="65"/>
      <c r="GGO12" s="18"/>
      <c r="GGP12" s="65"/>
      <c r="GGQ12" s="18"/>
      <c r="GGR12" s="65"/>
      <c r="GGS12" s="18"/>
      <c r="GGT12" s="65"/>
      <c r="GGU12" s="18"/>
      <c r="GGV12" s="65"/>
      <c r="GGW12" s="18"/>
      <c r="GGX12" s="65"/>
      <c r="GGY12" s="18"/>
      <c r="GGZ12" s="65"/>
      <c r="GHA12" s="18"/>
      <c r="GHB12" s="65"/>
      <c r="GHC12" s="18"/>
      <c r="GHD12" s="65"/>
      <c r="GHE12" s="18"/>
      <c r="GHF12" s="65"/>
      <c r="GHG12" s="18"/>
      <c r="GHH12" s="65"/>
      <c r="GHI12" s="18"/>
      <c r="GHJ12" s="65"/>
      <c r="GHK12" s="18"/>
      <c r="GHL12" s="65"/>
      <c r="GHM12" s="18"/>
      <c r="GHN12" s="65"/>
      <c r="GHO12" s="18"/>
      <c r="GHP12" s="65"/>
      <c r="GHQ12" s="18"/>
      <c r="GHR12" s="65"/>
      <c r="GHS12" s="18"/>
      <c r="GHT12" s="65"/>
      <c r="GHU12" s="18"/>
      <c r="GHV12" s="65"/>
      <c r="GHW12" s="18"/>
      <c r="GHX12" s="65"/>
      <c r="GHY12" s="18"/>
      <c r="GHZ12" s="65"/>
      <c r="GIA12" s="18"/>
      <c r="GIB12" s="65"/>
      <c r="GIC12" s="18"/>
      <c r="GID12" s="65"/>
      <c r="GIE12" s="18"/>
      <c r="GIF12" s="65"/>
      <c r="GIG12" s="18"/>
      <c r="GIH12" s="65"/>
      <c r="GII12" s="18"/>
      <c r="GIJ12" s="65"/>
      <c r="GIK12" s="18"/>
      <c r="GIL12" s="65"/>
      <c r="GIM12" s="18"/>
      <c r="GIN12" s="65"/>
      <c r="GIO12" s="18"/>
      <c r="GIP12" s="65"/>
      <c r="GIQ12" s="18"/>
      <c r="GIR12" s="65"/>
      <c r="GIS12" s="18"/>
      <c r="GIT12" s="65"/>
      <c r="GIU12" s="18"/>
      <c r="GIV12" s="65"/>
      <c r="GIW12" s="18"/>
      <c r="GIX12" s="65"/>
      <c r="GIY12" s="18"/>
      <c r="GIZ12" s="65"/>
      <c r="GJA12" s="18"/>
      <c r="GJB12" s="65"/>
      <c r="GJC12" s="18"/>
      <c r="GJD12" s="65"/>
      <c r="GJE12" s="18"/>
      <c r="GJF12" s="65"/>
      <c r="GJG12" s="18"/>
      <c r="GJH12" s="65"/>
      <c r="GJI12" s="18"/>
      <c r="GJJ12" s="65"/>
      <c r="GJK12" s="18"/>
      <c r="GJL12" s="65"/>
      <c r="GJM12" s="18"/>
      <c r="GJN12" s="65"/>
      <c r="GJO12" s="18"/>
      <c r="GJP12" s="65"/>
      <c r="GJQ12" s="18"/>
      <c r="GJR12" s="65"/>
      <c r="GJS12" s="18"/>
      <c r="GJT12" s="65"/>
      <c r="GJU12" s="18"/>
      <c r="GJV12" s="65"/>
      <c r="GJW12" s="18"/>
      <c r="GJX12" s="65"/>
      <c r="GJY12" s="18"/>
      <c r="GJZ12" s="65"/>
      <c r="GKA12" s="18"/>
      <c r="GKB12" s="65"/>
      <c r="GKC12" s="18"/>
      <c r="GKD12" s="65"/>
      <c r="GKE12" s="18"/>
      <c r="GKF12" s="65"/>
      <c r="GKG12" s="18"/>
      <c r="GKH12" s="65"/>
      <c r="GKI12" s="18"/>
      <c r="GKJ12" s="65"/>
      <c r="GKK12" s="18"/>
      <c r="GKL12" s="65"/>
      <c r="GKM12" s="18"/>
      <c r="GKN12" s="65"/>
      <c r="GKO12" s="18"/>
      <c r="GKP12" s="65"/>
      <c r="GKQ12" s="18"/>
      <c r="GKR12" s="65"/>
      <c r="GKS12" s="18"/>
      <c r="GKT12" s="65"/>
      <c r="GKU12" s="18"/>
      <c r="GKV12" s="65"/>
      <c r="GKW12" s="18"/>
      <c r="GKX12" s="65"/>
      <c r="GKY12" s="18"/>
      <c r="GKZ12" s="65"/>
      <c r="GLA12" s="18"/>
      <c r="GLB12" s="65"/>
      <c r="GLC12" s="18"/>
      <c r="GLD12" s="65"/>
      <c r="GLE12" s="18"/>
      <c r="GLF12" s="65"/>
      <c r="GLG12" s="18"/>
      <c r="GLH12" s="65"/>
      <c r="GLI12" s="18"/>
      <c r="GLJ12" s="65"/>
      <c r="GLK12" s="18"/>
      <c r="GLL12" s="65"/>
      <c r="GLM12" s="18"/>
      <c r="GLN12" s="65"/>
      <c r="GLO12" s="18"/>
      <c r="GLP12" s="65"/>
      <c r="GLQ12" s="18"/>
      <c r="GLR12" s="65"/>
      <c r="GLS12" s="18"/>
      <c r="GLT12" s="65"/>
      <c r="GLU12" s="18"/>
      <c r="GLV12" s="65"/>
      <c r="GLW12" s="18"/>
      <c r="GLX12" s="65"/>
      <c r="GLY12" s="18"/>
      <c r="GLZ12" s="65"/>
      <c r="GMA12" s="18"/>
      <c r="GMB12" s="65"/>
      <c r="GMC12" s="18"/>
      <c r="GMD12" s="65"/>
      <c r="GME12" s="18"/>
      <c r="GMF12" s="65"/>
      <c r="GMG12" s="18"/>
      <c r="GMH12" s="65"/>
      <c r="GMI12" s="18"/>
      <c r="GMJ12" s="65"/>
      <c r="GMK12" s="18"/>
      <c r="GML12" s="65"/>
      <c r="GMM12" s="18"/>
      <c r="GMN12" s="65"/>
      <c r="GMO12" s="18"/>
      <c r="GMP12" s="65"/>
      <c r="GMQ12" s="18"/>
      <c r="GMR12" s="65"/>
      <c r="GMS12" s="18"/>
      <c r="GMT12" s="65"/>
      <c r="GMU12" s="18"/>
      <c r="GMV12" s="65"/>
      <c r="GMW12" s="18"/>
      <c r="GMX12" s="65"/>
      <c r="GMY12" s="18"/>
      <c r="GMZ12" s="65"/>
      <c r="GNA12" s="18"/>
      <c r="GNB12" s="65"/>
      <c r="GNC12" s="18"/>
      <c r="GND12" s="65"/>
      <c r="GNE12" s="18"/>
      <c r="GNF12" s="65"/>
      <c r="GNG12" s="18"/>
      <c r="GNH12" s="65"/>
      <c r="GNI12" s="18"/>
      <c r="GNJ12" s="65"/>
      <c r="GNK12" s="18"/>
      <c r="GNL12" s="65"/>
      <c r="GNM12" s="18"/>
      <c r="GNN12" s="65"/>
      <c r="GNO12" s="18"/>
      <c r="GNP12" s="65"/>
      <c r="GNQ12" s="18"/>
      <c r="GNR12" s="65"/>
      <c r="GNS12" s="18"/>
      <c r="GNT12" s="65"/>
      <c r="GNU12" s="18"/>
      <c r="GNV12" s="65"/>
      <c r="GNW12" s="18"/>
      <c r="GNX12" s="65"/>
      <c r="GNY12" s="18"/>
      <c r="GNZ12" s="65"/>
      <c r="GOA12" s="18"/>
      <c r="GOB12" s="65"/>
      <c r="GOC12" s="18"/>
      <c r="GOD12" s="65"/>
      <c r="GOE12" s="18"/>
      <c r="GOF12" s="65"/>
      <c r="GOG12" s="18"/>
      <c r="GOH12" s="65"/>
      <c r="GOI12" s="18"/>
      <c r="GOJ12" s="65"/>
      <c r="GOK12" s="18"/>
      <c r="GOL12" s="65"/>
      <c r="GOM12" s="18"/>
      <c r="GON12" s="65"/>
      <c r="GOO12" s="18"/>
      <c r="GOP12" s="65"/>
      <c r="GOQ12" s="18"/>
      <c r="GOR12" s="65"/>
      <c r="GOS12" s="18"/>
      <c r="GOT12" s="65"/>
      <c r="GOU12" s="18"/>
      <c r="GOV12" s="65"/>
      <c r="GOW12" s="18"/>
      <c r="GOX12" s="65"/>
      <c r="GOY12" s="18"/>
      <c r="GOZ12" s="65"/>
      <c r="GPA12" s="18"/>
      <c r="GPB12" s="65"/>
      <c r="GPC12" s="18"/>
      <c r="GPD12" s="65"/>
      <c r="GPE12" s="18"/>
      <c r="GPF12" s="65"/>
      <c r="GPG12" s="18"/>
      <c r="GPH12" s="65"/>
      <c r="GPI12" s="18"/>
      <c r="GPJ12" s="65"/>
      <c r="GPK12" s="18"/>
      <c r="GPL12" s="65"/>
      <c r="GPM12" s="18"/>
      <c r="GPN12" s="65"/>
      <c r="GPO12" s="18"/>
      <c r="GPP12" s="65"/>
      <c r="GPQ12" s="18"/>
      <c r="GPR12" s="65"/>
      <c r="GPS12" s="18"/>
      <c r="GPT12" s="65"/>
      <c r="GPU12" s="18"/>
      <c r="GPV12" s="65"/>
      <c r="GPW12" s="18"/>
      <c r="GPX12" s="65"/>
      <c r="GPY12" s="18"/>
      <c r="GPZ12" s="65"/>
      <c r="GQA12" s="18"/>
      <c r="GQB12" s="65"/>
      <c r="GQC12" s="18"/>
      <c r="GQD12" s="65"/>
      <c r="GQE12" s="18"/>
      <c r="GQF12" s="65"/>
      <c r="GQG12" s="18"/>
      <c r="GQH12" s="65"/>
      <c r="GQI12" s="18"/>
      <c r="GQJ12" s="65"/>
      <c r="GQK12" s="18"/>
      <c r="GQL12" s="65"/>
      <c r="GQM12" s="18"/>
      <c r="GQN12" s="65"/>
      <c r="GQO12" s="18"/>
      <c r="GQP12" s="65"/>
      <c r="GQQ12" s="18"/>
      <c r="GQR12" s="65"/>
      <c r="GQS12" s="18"/>
      <c r="GQT12" s="65"/>
      <c r="GQU12" s="18"/>
      <c r="GQV12" s="65"/>
      <c r="GQW12" s="18"/>
      <c r="GQX12" s="65"/>
      <c r="GQY12" s="18"/>
      <c r="GQZ12" s="65"/>
      <c r="GRA12" s="18"/>
      <c r="GRB12" s="65"/>
      <c r="GRC12" s="18"/>
      <c r="GRD12" s="65"/>
      <c r="GRE12" s="18"/>
      <c r="GRF12" s="65"/>
      <c r="GRG12" s="18"/>
      <c r="GRH12" s="65"/>
      <c r="GRI12" s="18"/>
      <c r="GRJ12" s="65"/>
      <c r="GRK12" s="18"/>
      <c r="GRL12" s="65"/>
      <c r="GRM12" s="18"/>
      <c r="GRN12" s="65"/>
      <c r="GRO12" s="18"/>
      <c r="GRP12" s="65"/>
      <c r="GRQ12" s="18"/>
      <c r="GRR12" s="65"/>
      <c r="GRS12" s="18"/>
      <c r="GRT12" s="65"/>
      <c r="GRU12" s="18"/>
      <c r="GRV12" s="65"/>
      <c r="GRW12" s="18"/>
      <c r="GRX12" s="65"/>
      <c r="GRY12" s="18"/>
      <c r="GRZ12" s="65"/>
      <c r="GSA12" s="18"/>
      <c r="GSB12" s="65"/>
      <c r="GSC12" s="18"/>
      <c r="GSD12" s="65"/>
      <c r="GSE12" s="18"/>
      <c r="GSF12" s="65"/>
      <c r="GSG12" s="18"/>
      <c r="GSH12" s="65"/>
      <c r="GSI12" s="18"/>
      <c r="GSJ12" s="65"/>
      <c r="GSK12" s="18"/>
      <c r="GSL12" s="65"/>
      <c r="GSM12" s="18"/>
      <c r="GSN12" s="65"/>
      <c r="GSO12" s="18"/>
      <c r="GSP12" s="65"/>
      <c r="GSQ12" s="18"/>
      <c r="GSR12" s="65"/>
      <c r="GSS12" s="18"/>
      <c r="GST12" s="65"/>
      <c r="GSU12" s="18"/>
      <c r="GSV12" s="65"/>
      <c r="GSW12" s="18"/>
      <c r="GSX12" s="65"/>
      <c r="GSY12" s="18"/>
      <c r="GSZ12" s="65"/>
      <c r="GTA12" s="18"/>
      <c r="GTB12" s="65"/>
      <c r="GTC12" s="18"/>
      <c r="GTD12" s="65"/>
      <c r="GTE12" s="18"/>
      <c r="GTF12" s="65"/>
      <c r="GTG12" s="18"/>
      <c r="GTH12" s="65"/>
      <c r="GTI12" s="18"/>
      <c r="GTJ12" s="65"/>
      <c r="GTK12" s="18"/>
      <c r="GTL12" s="65"/>
      <c r="GTM12" s="18"/>
      <c r="GTN12" s="65"/>
      <c r="GTO12" s="18"/>
      <c r="GTP12" s="65"/>
      <c r="GTQ12" s="18"/>
      <c r="GTR12" s="65"/>
      <c r="GTS12" s="18"/>
      <c r="GTT12" s="65"/>
      <c r="GTU12" s="18"/>
      <c r="GTV12" s="65"/>
      <c r="GTW12" s="18"/>
      <c r="GTX12" s="65"/>
      <c r="GTY12" s="18"/>
      <c r="GTZ12" s="65"/>
      <c r="GUA12" s="18"/>
      <c r="GUB12" s="65"/>
      <c r="GUC12" s="18"/>
      <c r="GUD12" s="65"/>
      <c r="GUE12" s="18"/>
      <c r="GUF12" s="65"/>
      <c r="GUG12" s="18"/>
      <c r="GUH12" s="65"/>
      <c r="GUI12" s="18"/>
      <c r="GUJ12" s="65"/>
      <c r="GUK12" s="18"/>
      <c r="GUL12" s="65"/>
      <c r="GUM12" s="18"/>
      <c r="GUN12" s="65"/>
      <c r="GUO12" s="18"/>
      <c r="GUP12" s="65"/>
      <c r="GUQ12" s="18"/>
      <c r="GUR12" s="65"/>
      <c r="GUS12" s="18"/>
      <c r="GUT12" s="65"/>
      <c r="GUU12" s="18"/>
      <c r="GUV12" s="65"/>
      <c r="GUW12" s="18"/>
      <c r="GUX12" s="65"/>
      <c r="GUY12" s="18"/>
      <c r="GUZ12" s="65"/>
      <c r="GVA12" s="18"/>
      <c r="GVB12" s="65"/>
      <c r="GVC12" s="18"/>
      <c r="GVD12" s="65"/>
      <c r="GVE12" s="18"/>
      <c r="GVF12" s="65"/>
      <c r="GVG12" s="18"/>
      <c r="GVH12" s="65"/>
      <c r="GVI12" s="18"/>
      <c r="GVJ12" s="65"/>
      <c r="GVK12" s="18"/>
      <c r="GVL12" s="65"/>
      <c r="GVM12" s="18"/>
      <c r="GVN12" s="65"/>
      <c r="GVO12" s="18"/>
      <c r="GVP12" s="65"/>
      <c r="GVQ12" s="18"/>
      <c r="GVR12" s="65"/>
      <c r="GVS12" s="18"/>
      <c r="GVT12" s="65"/>
      <c r="GVU12" s="18"/>
      <c r="GVV12" s="65"/>
      <c r="GVW12" s="18"/>
      <c r="GVX12" s="65"/>
      <c r="GVY12" s="18"/>
      <c r="GVZ12" s="65"/>
      <c r="GWA12" s="18"/>
      <c r="GWB12" s="65"/>
      <c r="GWC12" s="18"/>
      <c r="GWD12" s="65"/>
      <c r="GWE12" s="18"/>
      <c r="GWF12" s="65"/>
      <c r="GWG12" s="18"/>
      <c r="GWH12" s="65"/>
      <c r="GWI12" s="18"/>
      <c r="GWJ12" s="65"/>
      <c r="GWK12" s="18"/>
      <c r="GWL12" s="65"/>
      <c r="GWM12" s="18"/>
      <c r="GWN12" s="65"/>
      <c r="GWO12" s="18"/>
      <c r="GWP12" s="65"/>
      <c r="GWQ12" s="18"/>
      <c r="GWR12" s="65"/>
      <c r="GWS12" s="18"/>
      <c r="GWT12" s="65"/>
      <c r="GWU12" s="18"/>
      <c r="GWV12" s="65"/>
      <c r="GWW12" s="18"/>
      <c r="GWX12" s="65"/>
      <c r="GWY12" s="18"/>
      <c r="GWZ12" s="65"/>
      <c r="GXA12" s="18"/>
      <c r="GXB12" s="65"/>
      <c r="GXC12" s="18"/>
      <c r="GXD12" s="65"/>
      <c r="GXE12" s="18"/>
      <c r="GXF12" s="65"/>
      <c r="GXG12" s="18"/>
      <c r="GXH12" s="65"/>
      <c r="GXI12" s="18"/>
      <c r="GXJ12" s="65"/>
      <c r="GXK12" s="18"/>
      <c r="GXL12" s="65"/>
      <c r="GXM12" s="18"/>
      <c r="GXN12" s="65"/>
      <c r="GXO12" s="18"/>
      <c r="GXP12" s="65"/>
      <c r="GXQ12" s="18"/>
      <c r="GXR12" s="65"/>
      <c r="GXS12" s="18"/>
      <c r="GXT12" s="65"/>
      <c r="GXU12" s="18"/>
      <c r="GXV12" s="65"/>
      <c r="GXW12" s="18"/>
      <c r="GXX12" s="65"/>
      <c r="GXY12" s="18"/>
      <c r="GXZ12" s="65"/>
      <c r="GYA12" s="18"/>
      <c r="GYB12" s="65"/>
      <c r="GYC12" s="18"/>
      <c r="GYD12" s="65"/>
      <c r="GYE12" s="18"/>
      <c r="GYF12" s="65"/>
      <c r="GYG12" s="18"/>
      <c r="GYH12" s="65"/>
      <c r="GYI12" s="18"/>
      <c r="GYJ12" s="65"/>
      <c r="GYK12" s="18"/>
      <c r="GYL12" s="65"/>
      <c r="GYM12" s="18"/>
      <c r="GYN12" s="65"/>
      <c r="GYO12" s="18"/>
      <c r="GYP12" s="65"/>
      <c r="GYQ12" s="18"/>
      <c r="GYR12" s="65"/>
      <c r="GYS12" s="18"/>
      <c r="GYT12" s="65"/>
      <c r="GYU12" s="18"/>
      <c r="GYV12" s="65"/>
      <c r="GYW12" s="18"/>
      <c r="GYX12" s="65"/>
      <c r="GYY12" s="18"/>
      <c r="GYZ12" s="65"/>
      <c r="GZA12" s="18"/>
      <c r="GZB12" s="65"/>
      <c r="GZC12" s="18"/>
      <c r="GZD12" s="65"/>
      <c r="GZE12" s="18"/>
      <c r="GZF12" s="65"/>
      <c r="GZG12" s="18"/>
      <c r="GZH12" s="65"/>
      <c r="GZI12" s="18"/>
      <c r="GZJ12" s="65"/>
      <c r="GZK12" s="18"/>
      <c r="GZL12" s="65"/>
      <c r="GZM12" s="18"/>
      <c r="GZN12" s="65"/>
      <c r="GZO12" s="18"/>
      <c r="GZP12" s="65"/>
      <c r="GZQ12" s="18"/>
      <c r="GZR12" s="65"/>
      <c r="GZS12" s="18"/>
      <c r="GZT12" s="65"/>
      <c r="GZU12" s="18"/>
      <c r="GZV12" s="65"/>
      <c r="GZW12" s="18"/>
      <c r="GZX12" s="65"/>
      <c r="GZY12" s="18"/>
      <c r="GZZ12" s="65"/>
      <c r="HAA12" s="18"/>
      <c r="HAB12" s="65"/>
      <c r="HAC12" s="18"/>
      <c r="HAD12" s="65"/>
      <c r="HAE12" s="18"/>
      <c r="HAF12" s="65"/>
      <c r="HAG12" s="18"/>
      <c r="HAH12" s="65"/>
      <c r="HAI12" s="18"/>
      <c r="HAJ12" s="65"/>
      <c r="HAK12" s="18"/>
      <c r="HAL12" s="65"/>
      <c r="HAM12" s="18"/>
      <c r="HAN12" s="65"/>
      <c r="HAO12" s="18"/>
      <c r="HAP12" s="65"/>
      <c r="HAQ12" s="18"/>
      <c r="HAR12" s="65"/>
      <c r="HAS12" s="18"/>
      <c r="HAT12" s="65"/>
      <c r="HAU12" s="18"/>
      <c r="HAV12" s="65"/>
      <c r="HAW12" s="18"/>
      <c r="HAX12" s="65"/>
      <c r="HAY12" s="18"/>
      <c r="HAZ12" s="65"/>
      <c r="HBA12" s="18"/>
      <c r="HBB12" s="65"/>
      <c r="HBC12" s="18"/>
      <c r="HBD12" s="65"/>
      <c r="HBE12" s="18"/>
      <c r="HBF12" s="65"/>
      <c r="HBG12" s="18"/>
      <c r="HBH12" s="65"/>
      <c r="HBI12" s="18"/>
      <c r="HBJ12" s="65"/>
      <c r="HBK12" s="18"/>
      <c r="HBL12" s="65"/>
      <c r="HBM12" s="18"/>
      <c r="HBN12" s="65"/>
      <c r="HBO12" s="18"/>
      <c r="HBP12" s="65"/>
      <c r="HBQ12" s="18"/>
      <c r="HBR12" s="65"/>
      <c r="HBS12" s="18"/>
      <c r="HBT12" s="65"/>
      <c r="HBU12" s="18"/>
      <c r="HBV12" s="65"/>
      <c r="HBW12" s="18"/>
      <c r="HBX12" s="65"/>
      <c r="HBY12" s="18"/>
      <c r="HBZ12" s="65"/>
      <c r="HCA12" s="18"/>
      <c r="HCB12" s="65"/>
      <c r="HCC12" s="18"/>
      <c r="HCD12" s="65"/>
      <c r="HCE12" s="18"/>
      <c r="HCF12" s="65"/>
      <c r="HCG12" s="18"/>
      <c r="HCH12" s="65"/>
      <c r="HCI12" s="18"/>
      <c r="HCJ12" s="65"/>
      <c r="HCK12" s="18"/>
      <c r="HCL12" s="65"/>
      <c r="HCM12" s="18"/>
      <c r="HCN12" s="65"/>
      <c r="HCO12" s="18"/>
      <c r="HCP12" s="65"/>
      <c r="HCQ12" s="18"/>
      <c r="HCR12" s="65"/>
      <c r="HCS12" s="18"/>
      <c r="HCT12" s="65"/>
      <c r="HCU12" s="18"/>
      <c r="HCV12" s="65"/>
      <c r="HCW12" s="18"/>
      <c r="HCX12" s="65"/>
      <c r="HCY12" s="18"/>
      <c r="HCZ12" s="65"/>
      <c r="HDA12" s="18"/>
      <c r="HDB12" s="65"/>
      <c r="HDC12" s="18"/>
      <c r="HDD12" s="65"/>
      <c r="HDE12" s="18"/>
      <c r="HDF12" s="65"/>
      <c r="HDG12" s="18"/>
      <c r="HDH12" s="65"/>
      <c r="HDI12" s="18"/>
      <c r="HDJ12" s="65"/>
      <c r="HDK12" s="18"/>
      <c r="HDL12" s="65"/>
      <c r="HDM12" s="18"/>
      <c r="HDN12" s="65"/>
      <c r="HDO12" s="18"/>
      <c r="HDP12" s="65"/>
      <c r="HDQ12" s="18"/>
      <c r="HDR12" s="65"/>
      <c r="HDS12" s="18"/>
      <c r="HDT12" s="65"/>
      <c r="HDU12" s="18"/>
      <c r="HDV12" s="65"/>
      <c r="HDW12" s="18"/>
      <c r="HDX12" s="65"/>
      <c r="HDY12" s="18"/>
      <c r="HDZ12" s="65"/>
      <c r="HEA12" s="18"/>
      <c r="HEB12" s="65"/>
      <c r="HEC12" s="18"/>
      <c r="HED12" s="65"/>
      <c r="HEE12" s="18"/>
      <c r="HEF12" s="65"/>
      <c r="HEG12" s="18"/>
      <c r="HEH12" s="65"/>
      <c r="HEI12" s="18"/>
      <c r="HEJ12" s="65"/>
      <c r="HEK12" s="18"/>
      <c r="HEL12" s="65"/>
      <c r="HEM12" s="18"/>
      <c r="HEN12" s="65"/>
      <c r="HEO12" s="18"/>
      <c r="HEP12" s="65"/>
      <c r="HEQ12" s="18"/>
      <c r="HER12" s="65"/>
      <c r="HES12" s="18"/>
      <c r="HET12" s="65"/>
      <c r="HEU12" s="18"/>
      <c r="HEV12" s="65"/>
      <c r="HEW12" s="18"/>
      <c r="HEX12" s="65"/>
      <c r="HEY12" s="18"/>
      <c r="HEZ12" s="65"/>
      <c r="HFA12" s="18"/>
      <c r="HFB12" s="65"/>
      <c r="HFC12" s="18"/>
      <c r="HFD12" s="65"/>
      <c r="HFE12" s="18"/>
      <c r="HFF12" s="65"/>
      <c r="HFG12" s="18"/>
      <c r="HFH12" s="65"/>
      <c r="HFI12" s="18"/>
      <c r="HFJ12" s="65"/>
      <c r="HFK12" s="18"/>
      <c r="HFL12" s="65"/>
      <c r="HFM12" s="18"/>
      <c r="HFN12" s="65"/>
      <c r="HFO12" s="18"/>
      <c r="HFP12" s="65"/>
      <c r="HFQ12" s="18"/>
      <c r="HFR12" s="65"/>
      <c r="HFS12" s="18"/>
      <c r="HFT12" s="65"/>
      <c r="HFU12" s="18"/>
      <c r="HFV12" s="65"/>
      <c r="HFW12" s="18"/>
      <c r="HFX12" s="65"/>
      <c r="HFY12" s="18"/>
      <c r="HFZ12" s="65"/>
      <c r="HGA12" s="18"/>
      <c r="HGB12" s="65"/>
      <c r="HGC12" s="18"/>
      <c r="HGD12" s="65"/>
      <c r="HGE12" s="18"/>
      <c r="HGF12" s="65"/>
      <c r="HGG12" s="18"/>
      <c r="HGH12" s="65"/>
      <c r="HGI12" s="18"/>
      <c r="HGJ12" s="65"/>
      <c r="HGK12" s="18"/>
      <c r="HGL12" s="65"/>
      <c r="HGM12" s="18"/>
      <c r="HGN12" s="65"/>
      <c r="HGO12" s="18"/>
      <c r="HGP12" s="65"/>
      <c r="HGQ12" s="18"/>
      <c r="HGR12" s="65"/>
      <c r="HGS12" s="18"/>
      <c r="HGT12" s="65"/>
      <c r="HGU12" s="18"/>
      <c r="HGV12" s="65"/>
      <c r="HGW12" s="18"/>
      <c r="HGX12" s="65"/>
      <c r="HGY12" s="18"/>
      <c r="HGZ12" s="65"/>
      <c r="HHA12" s="18"/>
      <c r="HHB12" s="65"/>
      <c r="HHC12" s="18"/>
      <c r="HHD12" s="65"/>
      <c r="HHE12" s="18"/>
      <c r="HHF12" s="65"/>
      <c r="HHG12" s="18"/>
      <c r="HHH12" s="65"/>
      <c r="HHI12" s="18"/>
      <c r="HHJ12" s="65"/>
      <c r="HHK12" s="18"/>
      <c r="HHL12" s="65"/>
      <c r="HHM12" s="18"/>
      <c r="HHN12" s="65"/>
      <c r="HHO12" s="18"/>
      <c r="HHP12" s="65"/>
      <c r="HHQ12" s="18"/>
      <c r="HHR12" s="65"/>
      <c r="HHS12" s="18"/>
      <c r="HHT12" s="65"/>
      <c r="HHU12" s="18"/>
      <c r="HHV12" s="65"/>
      <c r="HHW12" s="18"/>
      <c r="HHX12" s="65"/>
      <c r="HHY12" s="18"/>
      <c r="HHZ12" s="65"/>
      <c r="HIA12" s="18"/>
      <c r="HIB12" s="65"/>
      <c r="HIC12" s="18"/>
      <c r="HID12" s="65"/>
      <c r="HIE12" s="18"/>
      <c r="HIF12" s="65"/>
      <c r="HIG12" s="18"/>
      <c r="HIH12" s="65"/>
      <c r="HII12" s="18"/>
      <c r="HIJ12" s="65"/>
      <c r="HIK12" s="18"/>
      <c r="HIL12" s="65"/>
      <c r="HIM12" s="18"/>
      <c r="HIN12" s="65"/>
      <c r="HIO12" s="18"/>
      <c r="HIP12" s="65"/>
      <c r="HIQ12" s="18"/>
      <c r="HIR12" s="65"/>
      <c r="HIS12" s="18"/>
      <c r="HIT12" s="65"/>
      <c r="HIU12" s="18"/>
      <c r="HIV12" s="65"/>
      <c r="HIW12" s="18"/>
      <c r="HIX12" s="65"/>
      <c r="HIY12" s="18"/>
      <c r="HIZ12" s="65"/>
      <c r="HJA12" s="18"/>
      <c r="HJB12" s="65"/>
      <c r="HJC12" s="18"/>
      <c r="HJD12" s="65"/>
      <c r="HJE12" s="18"/>
      <c r="HJF12" s="65"/>
      <c r="HJG12" s="18"/>
      <c r="HJH12" s="65"/>
      <c r="HJI12" s="18"/>
      <c r="HJJ12" s="65"/>
      <c r="HJK12" s="18"/>
      <c r="HJL12" s="65"/>
      <c r="HJM12" s="18"/>
      <c r="HJN12" s="65"/>
      <c r="HJO12" s="18"/>
      <c r="HJP12" s="65"/>
      <c r="HJQ12" s="18"/>
      <c r="HJR12" s="65"/>
      <c r="HJS12" s="18"/>
      <c r="HJT12" s="65"/>
      <c r="HJU12" s="18"/>
      <c r="HJV12" s="65"/>
      <c r="HJW12" s="18"/>
      <c r="HJX12" s="65"/>
      <c r="HJY12" s="18"/>
      <c r="HJZ12" s="65"/>
      <c r="HKA12" s="18"/>
      <c r="HKB12" s="65"/>
      <c r="HKC12" s="18"/>
      <c r="HKD12" s="65"/>
      <c r="HKE12" s="18"/>
      <c r="HKF12" s="65"/>
      <c r="HKG12" s="18"/>
      <c r="HKH12" s="65"/>
      <c r="HKI12" s="18"/>
      <c r="HKJ12" s="65"/>
      <c r="HKK12" s="18"/>
      <c r="HKL12" s="65"/>
      <c r="HKM12" s="18"/>
      <c r="HKN12" s="65"/>
      <c r="HKO12" s="18"/>
      <c r="HKP12" s="65"/>
      <c r="HKQ12" s="18"/>
      <c r="HKR12" s="65"/>
      <c r="HKS12" s="18"/>
      <c r="HKT12" s="65"/>
      <c r="HKU12" s="18"/>
      <c r="HKV12" s="65"/>
      <c r="HKW12" s="18"/>
      <c r="HKX12" s="65"/>
      <c r="HKY12" s="18"/>
      <c r="HKZ12" s="65"/>
      <c r="HLA12" s="18"/>
      <c r="HLB12" s="65"/>
      <c r="HLC12" s="18"/>
      <c r="HLD12" s="65"/>
      <c r="HLE12" s="18"/>
      <c r="HLF12" s="65"/>
      <c r="HLG12" s="18"/>
      <c r="HLH12" s="65"/>
      <c r="HLI12" s="18"/>
      <c r="HLJ12" s="65"/>
      <c r="HLK12" s="18"/>
      <c r="HLL12" s="65"/>
      <c r="HLM12" s="18"/>
      <c r="HLN12" s="65"/>
      <c r="HLO12" s="18"/>
      <c r="HLP12" s="65"/>
      <c r="HLQ12" s="18"/>
      <c r="HLR12" s="65"/>
      <c r="HLS12" s="18"/>
      <c r="HLT12" s="65"/>
      <c r="HLU12" s="18"/>
      <c r="HLV12" s="65"/>
      <c r="HLW12" s="18"/>
      <c r="HLX12" s="65"/>
      <c r="HLY12" s="18"/>
      <c r="HLZ12" s="65"/>
      <c r="HMA12" s="18"/>
      <c r="HMB12" s="65"/>
      <c r="HMC12" s="18"/>
      <c r="HMD12" s="65"/>
      <c r="HME12" s="18"/>
      <c r="HMF12" s="65"/>
      <c r="HMG12" s="18"/>
      <c r="HMH12" s="65"/>
      <c r="HMI12" s="18"/>
      <c r="HMJ12" s="65"/>
      <c r="HMK12" s="18"/>
      <c r="HML12" s="65"/>
      <c r="HMM12" s="18"/>
      <c r="HMN12" s="65"/>
      <c r="HMO12" s="18"/>
      <c r="HMP12" s="65"/>
      <c r="HMQ12" s="18"/>
      <c r="HMR12" s="65"/>
      <c r="HMS12" s="18"/>
      <c r="HMT12" s="65"/>
      <c r="HMU12" s="18"/>
      <c r="HMV12" s="65"/>
      <c r="HMW12" s="18"/>
      <c r="HMX12" s="65"/>
      <c r="HMY12" s="18"/>
      <c r="HMZ12" s="65"/>
      <c r="HNA12" s="18"/>
      <c r="HNB12" s="65"/>
      <c r="HNC12" s="18"/>
      <c r="HND12" s="65"/>
      <c r="HNE12" s="18"/>
      <c r="HNF12" s="65"/>
      <c r="HNG12" s="18"/>
      <c r="HNH12" s="65"/>
      <c r="HNI12" s="18"/>
      <c r="HNJ12" s="65"/>
      <c r="HNK12" s="18"/>
      <c r="HNL12" s="65"/>
      <c r="HNM12" s="18"/>
      <c r="HNN12" s="65"/>
      <c r="HNO12" s="18"/>
      <c r="HNP12" s="65"/>
      <c r="HNQ12" s="18"/>
      <c r="HNR12" s="65"/>
      <c r="HNS12" s="18"/>
      <c r="HNT12" s="65"/>
      <c r="HNU12" s="18"/>
      <c r="HNV12" s="65"/>
      <c r="HNW12" s="18"/>
      <c r="HNX12" s="65"/>
      <c r="HNY12" s="18"/>
      <c r="HNZ12" s="65"/>
      <c r="HOA12" s="18"/>
      <c r="HOB12" s="65"/>
      <c r="HOC12" s="18"/>
      <c r="HOD12" s="65"/>
      <c r="HOE12" s="18"/>
      <c r="HOF12" s="65"/>
      <c r="HOG12" s="18"/>
      <c r="HOH12" s="65"/>
      <c r="HOI12" s="18"/>
      <c r="HOJ12" s="65"/>
      <c r="HOK12" s="18"/>
      <c r="HOL12" s="65"/>
      <c r="HOM12" s="18"/>
      <c r="HON12" s="65"/>
      <c r="HOO12" s="18"/>
      <c r="HOP12" s="65"/>
      <c r="HOQ12" s="18"/>
      <c r="HOR12" s="65"/>
      <c r="HOS12" s="18"/>
      <c r="HOT12" s="65"/>
      <c r="HOU12" s="18"/>
      <c r="HOV12" s="65"/>
      <c r="HOW12" s="18"/>
      <c r="HOX12" s="65"/>
      <c r="HOY12" s="18"/>
      <c r="HOZ12" s="65"/>
      <c r="HPA12" s="18"/>
      <c r="HPB12" s="65"/>
      <c r="HPC12" s="18"/>
      <c r="HPD12" s="65"/>
      <c r="HPE12" s="18"/>
      <c r="HPF12" s="65"/>
      <c r="HPG12" s="18"/>
      <c r="HPH12" s="65"/>
      <c r="HPI12" s="18"/>
      <c r="HPJ12" s="65"/>
      <c r="HPK12" s="18"/>
      <c r="HPL12" s="65"/>
      <c r="HPM12" s="18"/>
      <c r="HPN12" s="65"/>
      <c r="HPO12" s="18"/>
      <c r="HPP12" s="65"/>
      <c r="HPQ12" s="18"/>
      <c r="HPR12" s="65"/>
      <c r="HPS12" s="18"/>
      <c r="HPT12" s="65"/>
      <c r="HPU12" s="18"/>
      <c r="HPV12" s="65"/>
      <c r="HPW12" s="18"/>
      <c r="HPX12" s="65"/>
      <c r="HPY12" s="18"/>
      <c r="HPZ12" s="65"/>
      <c r="HQA12" s="18"/>
      <c r="HQB12" s="65"/>
      <c r="HQC12" s="18"/>
      <c r="HQD12" s="65"/>
      <c r="HQE12" s="18"/>
      <c r="HQF12" s="65"/>
      <c r="HQG12" s="18"/>
      <c r="HQH12" s="65"/>
      <c r="HQI12" s="18"/>
      <c r="HQJ12" s="65"/>
      <c r="HQK12" s="18"/>
      <c r="HQL12" s="65"/>
      <c r="HQM12" s="18"/>
      <c r="HQN12" s="65"/>
      <c r="HQO12" s="18"/>
      <c r="HQP12" s="65"/>
      <c r="HQQ12" s="18"/>
      <c r="HQR12" s="65"/>
      <c r="HQS12" s="18"/>
      <c r="HQT12" s="65"/>
      <c r="HQU12" s="18"/>
      <c r="HQV12" s="65"/>
      <c r="HQW12" s="18"/>
      <c r="HQX12" s="65"/>
      <c r="HQY12" s="18"/>
      <c r="HQZ12" s="65"/>
      <c r="HRA12" s="18"/>
      <c r="HRB12" s="65"/>
      <c r="HRC12" s="18"/>
      <c r="HRD12" s="65"/>
      <c r="HRE12" s="18"/>
      <c r="HRF12" s="65"/>
      <c r="HRG12" s="18"/>
      <c r="HRH12" s="65"/>
      <c r="HRI12" s="18"/>
      <c r="HRJ12" s="65"/>
      <c r="HRK12" s="18"/>
      <c r="HRL12" s="65"/>
      <c r="HRM12" s="18"/>
      <c r="HRN12" s="65"/>
      <c r="HRO12" s="18"/>
      <c r="HRP12" s="65"/>
      <c r="HRQ12" s="18"/>
      <c r="HRR12" s="65"/>
      <c r="HRS12" s="18"/>
      <c r="HRT12" s="65"/>
      <c r="HRU12" s="18"/>
      <c r="HRV12" s="65"/>
      <c r="HRW12" s="18"/>
      <c r="HRX12" s="65"/>
      <c r="HRY12" s="18"/>
      <c r="HRZ12" s="65"/>
      <c r="HSA12" s="18"/>
      <c r="HSB12" s="65"/>
      <c r="HSC12" s="18"/>
      <c r="HSD12" s="65"/>
      <c r="HSE12" s="18"/>
      <c r="HSF12" s="65"/>
      <c r="HSG12" s="18"/>
      <c r="HSH12" s="65"/>
      <c r="HSI12" s="18"/>
      <c r="HSJ12" s="65"/>
      <c r="HSK12" s="18"/>
      <c r="HSL12" s="65"/>
      <c r="HSM12" s="18"/>
      <c r="HSN12" s="65"/>
      <c r="HSO12" s="18"/>
      <c r="HSP12" s="65"/>
      <c r="HSQ12" s="18"/>
      <c r="HSR12" s="65"/>
      <c r="HSS12" s="18"/>
      <c r="HST12" s="65"/>
      <c r="HSU12" s="18"/>
      <c r="HSV12" s="65"/>
      <c r="HSW12" s="18"/>
      <c r="HSX12" s="65"/>
      <c r="HSY12" s="18"/>
      <c r="HSZ12" s="65"/>
      <c r="HTA12" s="18"/>
      <c r="HTB12" s="65"/>
      <c r="HTC12" s="18"/>
      <c r="HTD12" s="65"/>
      <c r="HTE12" s="18"/>
      <c r="HTF12" s="65"/>
      <c r="HTG12" s="18"/>
      <c r="HTH12" s="65"/>
      <c r="HTI12" s="18"/>
      <c r="HTJ12" s="65"/>
      <c r="HTK12" s="18"/>
      <c r="HTL12" s="65"/>
      <c r="HTM12" s="18"/>
      <c r="HTN12" s="65"/>
      <c r="HTO12" s="18"/>
      <c r="HTP12" s="65"/>
      <c r="HTQ12" s="18"/>
      <c r="HTR12" s="65"/>
      <c r="HTS12" s="18"/>
      <c r="HTT12" s="65"/>
      <c r="HTU12" s="18"/>
      <c r="HTV12" s="65"/>
      <c r="HTW12" s="18"/>
      <c r="HTX12" s="65"/>
      <c r="HTY12" s="18"/>
      <c r="HTZ12" s="65"/>
      <c r="HUA12" s="18"/>
      <c r="HUB12" s="65"/>
      <c r="HUC12" s="18"/>
      <c r="HUD12" s="65"/>
      <c r="HUE12" s="18"/>
      <c r="HUF12" s="65"/>
      <c r="HUG12" s="18"/>
      <c r="HUH12" s="65"/>
      <c r="HUI12" s="18"/>
      <c r="HUJ12" s="65"/>
      <c r="HUK12" s="18"/>
      <c r="HUL12" s="65"/>
      <c r="HUM12" s="18"/>
      <c r="HUN12" s="65"/>
      <c r="HUO12" s="18"/>
      <c r="HUP12" s="65"/>
      <c r="HUQ12" s="18"/>
      <c r="HUR12" s="65"/>
      <c r="HUS12" s="18"/>
      <c r="HUT12" s="65"/>
      <c r="HUU12" s="18"/>
      <c r="HUV12" s="65"/>
      <c r="HUW12" s="18"/>
      <c r="HUX12" s="65"/>
      <c r="HUY12" s="18"/>
      <c r="HUZ12" s="65"/>
      <c r="HVA12" s="18"/>
      <c r="HVB12" s="65"/>
      <c r="HVC12" s="18"/>
      <c r="HVD12" s="65"/>
      <c r="HVE12" s="18"/>
      <c r="HVF12" s="65"/>
      <c r="HVG12" s="18"/>
      <c r="HVH12" s="65"/>
      <c r="HVI12" s="18"/>
      <c r="HVJ12" s="65"/>
      <c r="HVK12" s="18"/>
      <c r="HVL12" s="65"/>
      <c r="HVM12" s="18"/>
      <c r="HVN12" s="65"/>
      <c r="HVO12" s="18"/>
      <c r="HVP12" s="65"/>
      <c r="HVQ12" s="18"/>
      <c r="HVR12" s="65"/>
      <c r="HVS12" s="18"/>
      <c r="HVT12" s="65"/>
      <c r="HVU12" s="18"/>
      <c r="HVV12" s="65"/>
      <c r="HVW12" s="18"/>
      <c r="HVX12" s="65"/>
      <c r="HVY12" s="18"/>
      <c r="HVZ12" s="65"/>
      <c r="HWA12" s="18"/>
      <c r="HWB12" s="65"/>
      <c r="HWC12" s="18"/>
      <c r="HWD12" s="65"/>
      <c r="HWE12" s="18"/>
      <c r="HWF12" s="65"/>
      <c r="HWG12" s="18"/>
      <c r="HWH12" s="65"/>
      <c r="HWI12" s="18"/>
      <c r="HWJ12" s="65"/>
      <c r="HWK12" s="18"/>
      <c r="HWL12" s="65"/>
      <c r="HWM12" s="18"/>
      <c r="HWN12" s="65"/>
      <c r="HWO12" s="18"/>
      <c r="HWP12" s="65"/>
      <c r="HWQ12" s="18"/>
      <c r="HWR12" s="65"/>
      <c r="HWS12" s="18"/>
      <c r="HWT12" s="65"/>
      <c r="HWU12" s="18"/>
      <c r="HWV12" s="65"/>
      <c r="HWW12" s="18"/>
      <c r="HWX12" s="65"/>
      <c r="HWY12" s="18"/>
      <c r="HWZ12" s="65"/>
      <c r="HXA12" s="18"/>
      <c r="HXB12" s="65"/>
      <c r="HXC12" s="18"/>
      <c r="HXD12" s="65"/>
      <c r="HXE12" s="18"/>
      <c r="HXF12" s="65"/>
      <c r="HXG12" s="18"/>
      <c r="HXH12" s="65"/>
      <c r="HXI12" s="18"/>
      <c r="HXJ12" s="65"/>
      <c r="HXK12" s="18"/>
      <c r="HXL12" s="65"/>
      <c r="HXM12" s="18"/>
      <c r="HXN12" s="65"/>
      <c r="HXO12" s="18"/>
      <c r="HXP12" s="65"/>
      <c r="HXQ12" s="18"/>
      <c r="HXR12" s="65"/>
      <c r="HXS12" s="18"/>
      <c r="HXT12" s="65"/>
      <c r="HXU12" s="18"/>
      <c r="HXV12" s="65"/>
      <c r="HXW12" s="18"/>
      <c r="HXX12" s="65"/>
      <c r="HXY12" s="18"/>
      <c r="HXZ12" s="65"/>
      <c r="HYA12" s="18"/>
      <c r="HYB12" s="65"/>
      <c r="HYC12" s="18"/>
      <c r="HYD12" s="65"/>
      <c r="HYE12" s="18"/>
      <c r="HYF12" s="65"/>
      <c r="HYG12" s="18"/>
      <c r="HYH12" s="65"/>
      <c r="HYI12" s="18"/>
      <c r="HYJ12" s="65"/>
      <c r="HYK12" s="18"/>
      <c r="HYL12" s="65"/>
      <c r="HYM12" s="18"/>
      <c r="HYN12" s="65"/>
      <c r="HYO12" s="18"/>
      <c r="HYP12" s="65"/>
      <c r="HYQ12" s="18"/>
      <c r="HYR12" s="65"/>
      <c r="HYS12" s="18"/>
      <c r="HYT12" s="65"/>
      <c r="HYU12" s="18"/>
      <c r="HYV12" s="65"/>
      <c r="HYW12" s="18"/>
      <c r="HYX12" s="65"/>
      <c r="HYY12" s="18"/>
      <c r="HYZ12" s="65"/>
      <c r="HZA12" s="18"/>
      <c r="HZB12" s="65"/>
      <c r="HZC12" s="18"/>
      <c r="HZD12" s="65"/>
      <c r="HZE12" s="18"/>
      <c r="HZF12" s="65"/>
      <c r="HZG12" s="18"/>
      <c r="HZH12" s="65"/>
      <c r="HZI12" s="18"/>
      <c r="HZJ12" s="65"/>
      <c r="HZK12" s="18"/>
      <c r="HZL12" s="65"/>
      <c r="HZM12" s="18"/>
      <c r="HZN12" s="65"/>
      <c r="HZO12" s="18"/>
      <c r="HZP12" s="65"/>
      <c r="HZQ12" s="18"/>
      <c r="HZR12" s="65"/>
      <c r="HZS12" s="18"/>
      <c r="HZT12" s="65"/>
      <c r="HZU12" s="18"/>
      <c r="HZV12" s="65"/>
      <c r="HZW12" s="18"/>
      <c r="HZX12" s="65"/>
      <c r="HZY12" s="18"/>
      <c r="HZZ12" s="65"/>
      <c r="IAA12" s="18"/>
      <c r="IAB12" s="65"/>
      <c r="IAC12" s="18"/>
      <c r="IAD12" s="65"/>
      <c r="IAE12" s="18"/>
      <c r="IAF12" s="65"/>
      <c r="IAG12" s="18"/>
      <c r="IAH12" s="65"/>
      <c r="IAI12" s="18"/>
      <c r="IAJ12" s="65"/>
      <c r="IAK12" s="18"/>
      <c r="IAL12" s="65"/>
      <c r="IAM12" s="18"/>
      <c r="IAN12" s="65"/>
      <c r="IAO12" s="18"/>
      <c r="IAP12" s="65"/>
      <c r="IAQ12" s="18"/>
      <c r="IAR12" s="65"/>
      <c r="IAS12" s="18"/>
      <c r="IAT12" s="65"/>
      <c r="IAU12" s="18"/>
      <c r="IAV12" s="65"/>
      <c r="IAW12" s="18"/>
      <c r="IAX12" s="65"/>
      <c r="IAY12" s="18"/>
      <c r="IAZ12" s="65"/>
      <c r="IBA12" s="18"/>
      <c r="IBB12" s="65"/>
      <c r="IBC12" s="18"/>
      <c r="IBD12" s="65"/>
      <c r="IBE12" s="18"/>
      <c r="IBF12" s="65"/>
      <c r="IBG12" s="18"/>
      <c r="IBH12" s="65"/>
      <c r="IBI12" s="18"/>
      <c r="IBJ12" s="65"/>
      <c r="IBK12" s="18"/>
      <c r="IBL12" s="65"/>
      <c r="IBM12" s="18"/>
      <c r="IBN12" s="65"/>
      <c r="IBO12" s="18"/>
      <c r="IBP12" s="65"/>
      <c r="IBQ12" s="18"/>
      <c r="IBR12" s="65"/>
      <c r="IBS12" s="18"/>
      <c r="IBT12" s="65"/>
      <c r="IBU12" s="18"/>
      <c r="IBV12" s="65"/>
      <c r="IBW12" s="18"/>
      <c r="IBX12" s="65"/>
      <c r="IBY12" s="18"/>
      <c r="IBZ12" s="65"/>
      <c r="ICA12" s="18"/>
      <c r="ICB12" s="65"/>
      <c r="ICC12" s="18"/>
      <c r="ICD12" s="65"/>
      <c r="ICE12" s="18"/>
      <c r="ICF12" s="65"/>
      <c r="ICG12" s="18"/>
      <c r="ICH12" s="65"/>
      <c r="ICI12" s="18"/>
      <c r="ICJ12" s="65"/>
      <c r="ICK12" s="18"/>
      <c r="ICL12" s="65"/>
      <c r="ICM12" s="18"/>
      <c r="ICN12" s="65"/>
      <c r="ICO12" s="18"/>
      <c r="ICP12" s="65"/>
      <c r="ICQ12" s="18"/>
      <c r="ICR12" s="65"/>
      <c r="ICS12" s="18"/>
      <c r="ICT12" s="65"/>
      <c r="ICU12" s="18"/>
      <c r="ICV12" s="65"/>
      <c r="ICW12" s="18"/>
      <c r="ICX12" s="65"/>
      <c r="ICY12" s="18"/>
      <c r="ICZ12" s="65"/>
      <c r="IDA12" s="18"/>
      <c r="IDB12" s="65"/>
      <c r="IDC12" s="18"/>
      <c r="IDD12" s="65"/>
      <c r="IDE12" s="18"/>
      <c r="IDF12" s="65"/>
      <c r="IDG12" s="18"/>
      <c r="IDH12" s="65"/>
      <c r="IDI12" s="18"/>
      <c r="IDJ12" s="65"/>
      <c r="IDK12" s="18"/>
      <c r="IDL12" s="65"/>
      <c r="IDM12" s="18"/>
      <c r="IDN12" s="65"/>
      <c r="IDO12" s="18"/>
      <c r="IDP12" s="65"/>
      <c r="IDQ12" s="18"/>
      <c r="IDR12" s="65"/>
      <c r="IDS12" s="18"/>
      <c r="IDT12" s="65"/>
      <c r="IDU12" s="18"/>
      <c r="IDV12" s="65"/>
      <c r="IDW12" s="18"/>
      <c r="IDX12" s="65"/>
      <c r="IDY12" s="18"/>
      <c r="IDZ12" s="65"/>
      <c r="IEA12" s="18"/>
      <c r="IEB12" s="65"/>
      <c r="IEC12" s="18"/>
      <c r="IED12" s="65"/>
      <c r="IEE12" s="18"/>
      <c r="IEF12" s="65"/>
      <c r="IEG12" s="18"/>
      <c r="IEH12" s="65"/>
      <c r="IEI12" s="18"/>
      <c r="IEJ12" s="65"/>
      <c r="IEK12" s="18"/>
      <c r="IEL12" s="65"/>
      <c r="IEM12" s="18"/>
      <c r="IEN12" s="65"/>
      <c r="IEO12" s="18"/>
      <c r="IEP12" s="65"/>
      <c r="IEQ12" s="18"/>
      <c r="IER12" s="65"/>
      <c r="IES12" s="18"/>
      <c r="IET12" s="65"/>
      <c r="IEU12" s="18"/>
      <c r="IEV12" s="65"/>
      <c r="IEW12" s="18"/>
      <c r="IEX12" s="65"/>
      <c r="IEY12" s="18"/>
      <c r="IEZ12" s="65"/>
      <c r="IFA12" s="18"/>
      <c r="IFB12" s="65"/>
      <c r="IFC12" s="18"/>
      <c r="IFD12" s="65"/>
      <c r="IFE12" s="18"/>
      <c r="IFF12" s="65"/>
      <c r="IFG12" s="18"/>
      <c r="IFH12" s="65"/>
      <c r="IFI12" s="18"/>
      <c r="IFJ12" s="65"/>
      <c r="IFK12" s="18"/>
      <c r="IFL12" s="65"/>
      <c r="IFM12" s="18"/>
      <c r="IFN12" s="65"/>
      <c r="IFO12" s="18"/>
      <c r="IFP12" s="65"/>
      <c r="IFQ12" s="18"/>
      <c r="IFR12" s="65"/>
      <c r="IFS12" s="18"/>
      <c r="IFT12" s="65"/>
      <c r="IFU12" s="18"/>
      <c r="IFV12" s="65"/>
      <c r="IFW12" s="18"/>
      <c r="IFX12" s="65"/>
      <c r="IFY12" s="18"/>
      <c r="IFZ12" s="65"/>
      <c r="IGA12" s="18"/>
      <c r="IGB12" s="65"/>
      <c r="IGC12" s="18"/>
      <c r="IGD12" s="65"/>
      <c r="IGE12" s="18"/>
      <c r="IGF12" s="65"/>
      <c r="IGG12" s="18"/>
      <c r="IGH12" s="65"/>
      <c r="IGI12" s="18"/>
      <c r="IGJ12" s="65"/>
      <c r="IGK12" s="18"/>
      <c r="IGL12" s="65"/>
      <c r="IGM12" s="18"/>
      <c r="IGN12" s="65"/>
      <c r="IGO12" s="18"/>
      <c r="IGP12" s="65"/>
      <c r="IGQ12" s="18"/>
      <c r="IGR12" s="65"/>
      <c r="IGS12" s="18"/>
      <c r="IGT12" s="65"/>
      <c r="IGU12" s="18"/>
      <c r="IGV12" s="65"/>
      <c r="IGW12" s="18"/>
      <c r="IGX12" s="65"/>
      <c r="IGY12" s="18"/>
      <c r="IGZ12" s="65"/>
      <c r="IHA12" s="18"/>
      <c r="IHB12" s="65"/>
      <c r="IHC12" s="18"/>
      <c r="IHD12" s="65"/>
      <c r="IHE12" s="18"/>
      <c r="IHF12" s="65"/>
      <c r="IHG12" s="18"/>
      <c r="IHH12" s="65"/>
      <c r="IHI12" s="18"/>
      <c r="IHJ12" s="65"/>
      <c r="IHK12" s="18"/>
      <c r="IHL12" s="65"/>
      <c r="IHM12" s="18"/>
      <c r="IHN12" s="65"/>
      <c r="IHO12" s="18"/>
      <c r="IHP12" s="65"/>
      <c r="IHQ12" s="18"/>
      <c r="IHR12" s="65"/>
      <c r="IHS12" s="18"/>
      <c r="IHT12" s="65"/>
      <c r="IHU12" s="18"/>
      <c r="IHV12" s="65"/>
      <c r="IHW12" s="18"/>
      <c r="IHX12" s="65"/>
      <c r="IHY12" s="18"/>
      <c r="IHZ12" s="65"/>
      <c r="IIA12" s="18"/>
      <c r="IIB12" s="65"/>
      <c r="IIC12" s="18"/>
      <c r="IID12" s="65"/>
      <c r="IIE12" s="18"/>
      <c r="IIF12" s="65"/>
      <c r="IIG12" s="18"/>
      <c r="IIH12" s="65"/>
      <c r="III12" s="18"/>
      <c r="IIJ12" s="65"/>
      <c r="IIK12" s="18"/>
      <c r="IIL12" s="65"/>
      <c r="IIM12" s="18"/>
      <c r="IIN12" s="65"/>
      <c r="IIO12" s="18"/>
      <c r="IIP12" s="65"/>
      <c r="IIQ12" s="18"/>
      <c r="IIR12" s="65"/>
      <c r="IIS12" s="18"/>
      <c r="IIT12" s="65"/>
      <c r="IIU12" s="18"/>
      <c r="IIV12" s="65"/>
      <c r="IIW12" s="18"/>
      <c r="IIX12" s="65"/>
      <c r="IIY12" s="18"/>
      <c r="IIZ12" s="65"/>
      <c r="IJA12" s="18"/>
      <c r="IJB12" s="65"/>
      <c r="IJC12" s="18"/>
      <c r="IJD12" s="65"/>
      <c r="IJE12" s="18"/>
      <c r="IJF12" s="65"/>
      <c r="IJG12" s="18"/>
      <c r="IJH12" s="65"/>
      <c r="IJI12" s="18"/>
      <c r="IJJ12" s="65"/>
      <c r="IJK12" s="18"/>
      <c r="IJL12" s="65"/>
      <c r="IJM12" s="18"/>
      <c r="IJN12" s="65"/>
      <c r="IJO12" s="18"/>
      <c r="IJP12" s="65"/>
      <c r="IJQ12" s="18"/>
      <c r="IJR12" s="65"/>
      <c r="IJS12" s="18"/>
      <c r="IJT12" s="65"/>
      <c r="IJU12" s="18"/>
      <c r="IJV12" s="65"/>
      <c r="IJW12" s="18"/>
      <c r="IJX12" s="65"/>
      <c r="IJY12" s="18"/>
      <c r="IJZ12" s="65"/>
      <c r="IKA12" s="18"/>
      <c r="IKB12" s="65"/>
      <c r="IKC12" s="18"/>
      <c r="IKD12" s="65"/>
      <c r="IKE12" s="18"/>
      <c r="IKF12" s="65"/>
      <c r="IKG12" s="18"/>
      <c r="IKH12" s="65"/>
      <c r="IKI12" s="18"/>
      <c r="IKJ12" s="65"/>
      <c r="IKK12" s="18"/>
      <c r="IKL12" s="65"/>
      <c r="IKM12" s="18"/>
      <c r="IKN12" s="65"/>
      <c r="IKO12" s="18"/>
      <c r="IKP12" s="65"/>
      <c r="IKQ12" s="18"/>
      <c r="IKR12" s="65"/>
      <c r="IKS12" s="18"/>
      <c r="IKT12" s="65"/>
      <c r="IKU12" s="18"/>
      <c r="IKV12" s="65"/>
      <c r="IKW12" s="18"/>
      <c r="IKX12" s="65"/>
      <c r="IKY12" s="18"/>
      <c r="IKZ12" s="65"/>
      <c r="ILA12" s="18"/>
      <c r="ILB12" s="65"/>
      <c r="ILC12" s="18"/>
      <c r="ILD12" s="65"/>
      <c r="ILE12" s="18"/>
      <c r="ILF12" s="65"/>
      <c r="ILG12" s="18"/>
      <c r="ILH12" s="65"/>
      <c r="ILI12" s="18"/>
      <c r="ILJ12" s="65"/>
      <c r="ILK12" s="18"/>
      <c r="ILL12" s="65"/>
      <c r="ILM12" s="18"/>
      <c r="ILN12" s="65"/>
      <c r="ILO12" s="18"/>
      <c r="ILP12" s="65"/>
      <c r="ILQ12" s="18"/>
      <c r="ILR12" s="65"/>
      <c r="ILS12" s="18"/>
      <c r="ILT12" s="65"/>
      <c r="ILU12" s="18"/>
      <c r="ILV12" s="65"/>
      <c r="ILW12" s="18"/>
      <c r="ILX12" s="65"/>
      <c r="ILY12" s="18"/>
      <c r="ILZ12" s="65"/>
      <c r="IMA12" s="18"/>
      <c r="IMB12" s="65"/>
      <c r="IMC12" s="18"/>
      <c r="IMD12" s="65"/>
      <c r="IME12" s="18"/>
      <c r="IMF12" s="65"/>
      <c r="IMG12" s="18"/>
      <c r="IMH12" s="65"/>
      <c r="IMI12" s="18"/>
      <c r="IMJ12" s="65"/>
      <c r="IMK12" s="18"/>
      <c r="IML12" s="65"/>
      <c r="IMM12" s="18"/>
      <c r="IMN12" s="65"/>
      <c r="IMO12" s="18"/>
      <c r="IMP12" s="65"/>
      <c r="IMQ12" s="18"/>
      <c r="IMR12" s="65"/>
      <c r="IMS12" s="18"/>
      <c r="IMT12" s="65"/>
      <c r="IMU12" s="18"/>
      <c r="IMV12" s="65"/>
      <c r="IMW12" s="18"/>
      <c r="IMX12" s="65"/>
      <c r="IMY12" s="18"/>
      <c r="IMZ12" s="65"/>
      <c r="INA12" s="18"/>
      <c r="INB12" s="65"/>
      <c r="INC12" s="18"/>
      <c r="IND12" s="65"/>
      <c r="INE12" s="18"/>
      <c r="INF12" s="65"/>
      <c r="ING12" s="18"/>
      <c r="INH12" s="65"/>
      <c r="INI12" s="18"/>
      <c r="INJ12" s="65"/>
      <c r="INK12" s="18"/>
      <c r="INL12" s="65"/>
      <c r="INM12" s="18"/>
      <c r="INN12" s="65"/>
      <c r="INO12" s="18"/>
      <c r="INP12" s="65"/>
      <c r="INQ12" s="18"/>
      <c r="INR12" s="65"/>
      <c r="INS12" s="18"/>
      <c r="INT12" s="65"/>
      <c r="INU12" s="18"/>
      <c r="INV12" s="65"/>
      <c r="INW12" s="18"/>
      <c r="INX12" s="65"/>
      <c r="INY12" s="18"/>
      <c r="INZ12" s="65"/>
      <c r="IOA12" s="18"/>
      <c r="IOB12" s="65"/>
      <c r="IOC12" s="18"/>
      <c r="IOD12" s="65"/>
      <c r="IOE12" s="18"/>
      <c r="IOF12" s="65"/>
      <c r="IOG12" s="18"/>
      <c r="IOH12" s="65"/>
      <c r="IOI12" s="18"/>
      <c r="IOJ12" s="65"/>
      <c r="IOK12" s="18"/>
      <c r="IOL12" s="65"/>
      <c r="IOM12" s="18"/>
      <c r="ION12" s="65"/>
      <c r="IOO12" s="18"/>
      <c r="IOP12" s="65"/>
      <c r="IOQ12" s="18"/>
      <c r="IOR12" s="65"/>
      <c r="IOS12" s="18"/>
      <c r="IOT12" s="65"/>
      <c r="IOU12" s="18"/>
      <c r="IOV12" s="65"/>
      <c r="IOW12" s="18"/>
      <c r="IOX12" s="65"/>
      <c r="IOY12" s="18"/>
      <c r="IOZ12" s="65"/>
      <c r="IPA12" s="18"/>
      <c r="IPB12" s="65"/>
      <c r="IPC12" s="18"/>
      <c r="IPD12" s="65"/>
      <c r="IPE12" s="18"/>
      <c r="IPF12" s="65"/>
      <c r="IPG12" s="18"/>
      <c r="IPH12" s="65"/>
      <c r="IPI12" s="18"/>
      <c r="IPJ12" s="65"/>
      <c r="IPK12" s="18"/>
      <c r="IPL12" s="65"/>
      <c r="IPM12" s="18"/>
      <c r="IPN12" s="65"/>
      <c r="IPO12" s="18"/>
      <c r="IPP12" s="65"/>
      <c r="IPQ12" s="18"/>
      <c r="IPR12" s="65"/>
      <c r="IPS12" s="18"/>
      <c r="IPT12" s="65"/>
      <c r="IPU12" s="18"/>
      <c r="IPV12" s="65"/>
      <c r="IPW12" s="18"/>
      <c r="IPX12" s="65"/>
      <c r="IPY12" s="18"/>
      <c r="IPZ12" s="65"/>
      <c r="IQA12" s="18"/>
      <c r="IQB12" s="65"/>
      <c r="IQC12" s="18"/>
      <c r="IQD12" s="65"/>
      <c r="IQE12" s="18"/>
      <c r="IQF12" s="65"/>
      <c r="IQG12" s="18"/>
      <c r="IQH12" s="65"/>
      <c r="IQI12" s="18"/>
      <c r="IQJ12" s="65"/>
      <c r="IQK12" s="18"/>
      <c r="IQL12" s="65"/>
      <c r="IQM12" s="18"/>
      <c r="IQN12" s="65"/>
      <c r="IQO12" s="18"/>
      <c r="IQP12" s="65"/>
      <c r="IQQ12" s="18"/>
      <c r="IQR12" s="65"/>
      <c r="IQS12" s="18"/>
      <c r="IQT12" s="65"/>
      <c r="IQU12" s="18"/>
      <c r="IQV12" s="65"/>
      <c r="IQW12" s="18"/>
      <c r="IQX12" s="65"/>
      <c r="IQY12" s="18"/>
      <c r="IQZ12" s="65"/>
      <c r="IRA12" s="18"/>
      <c r="IRB12" s="65"/>
      <c r="IRC12" s="18"/>
      <c r="IRD12" s="65"/>
      <c r="IRE12" s="18"/>
      <c r="IRF12" s="65"/>
      <c r="IRG12" s="18"/>
      <c r="IRH12" s="65"/>
      <c r="IRI12" s="18"/>
      <c r="IRJ12" s="65"/>
      <c r="IRK12" s="18"/>
      <c r="IRL12" s="65"/>
      <c r="IRM12" s="18"/>
      <c r="IRN12" s="65"/>
      <c r="IRO12" s="18"/>
      <c r="IRP12" s="65"/>
      <c r="IRQ12" s="18"/>
      <c r="IRR12" s="65"/>
      <c r="IRS12" s="18"/>
      <c r="IRT12" s="65"/>
      <c r="IRU12" s="18"/>
      <c r="IRV12" s="65"/>
      <c r="IRW12" s="18"/>
      <c r="IRX12" s="65"/>
      <c r="IRY12" s="18"/>
      <c r="IRZ12" s="65"/>
      <c r="ISA12" s="18"/>
      <c r="ISB12" s="65"/>
      <c r="ISC12" s="18"/>
      <c r="ISD12" s="65"/>
      <c r="ISE12" s="18"/>
      <c r="ISF12" s="65"/>
      <c r="ISG12" s="18"/>
      <c r="ISH12" s="65"/>
      <c r="ISI12" s="18"/>
      <c r="ISJ12" s="65"/>
      <c r="ISK12" s="18"/>
      <c r="ISL12" s="65"/>
      <c r="ISM12" s="18"/>
      <c r="ISN12" s="65"/>
      <c r="ISO12" s="18"/>
      <c r="ISP12" s="65"/>
      <c r="ISQ12" s="18"/>
      <c r="ISR12" s="65"/>
      <c r="ISS12" s="18"/>
      <c r="IST12" s="65"/>
      <c r="ISU12" s="18"/>
      <c r="ISV12" s="65"/>
      <c r="ISW12" s="18"/>
      <c r="ISX12" s="65"/>
      <c r="ISY12" s="18"/>
      <c r="ISZ12" s="65"/>
      <c r="ITA12" s="18"/>
      <c r="ITB12" s="65"/>
      <c r="ITC12" s="18"/>
      <c r="ITD12" s="65"/>
      <c r="ITE12" s="18"/>
      <c r="ITF12" s="65"/>
      <c r="ITG12" s="18"/>
      <c r="ITH12" s="65"/>
      <c r="ITI12" s="18"/>
      <c r="ITJ12" s="65"/>
      <c r="ITK12" s="18"/>
      <c r="ITL12" s="65"/>
      <c r="ITM12" s="18"/>
      <c r="ITN12" s="65"/>
      <c r="ITO12" s="18"/>
      <c r="ITP12" s="65"/>
      <c r="ITQ12" s="18"/>
      <c r="ITR12" s="65"/>
      <c r="ITS12" s="18"/>
      <c r="ITT12" s="65"/>
      <c r="ITU12" s="18"/>
      <c r="ITV12" s="65"/>
      <c r="ITW12" s="18"/>
      <c r="ITX12" s="65"/>
      <c r="ITY12" s="18"/>
      <c r="ITZ12" s="65"/>
      <c r="IUA12" s="18"/>
      <c r="IUB12" s="65"/>
      <c r="IUC12" s="18"/>
      <c r="IUD12" s="65"/>
      <c r="IUE12" s="18"/>
      <c r="IUF12" s="65"/>
      <c r="IUG12" s="18"/>
      <c r="IUH12" s="65"/>
      <c r="IUI12" s="18"/>
      <c r="IUJ12" s="65"/>
      <c r="IUK12" s="18"/>
      <c r="IUL12" s="65"/>
      <c r="IUM12" s="18"/>
      <c r="IUN12" s="65"/>
      <c r="IUO12" s="18"/>
      <c r="IUP12" s="65"/>
      <c r="IUQ12" s="18"/>
      <c r="IUR12" s="65"/>
      <c r="IUS12" s="18"/>
      <c r="IUT12" s="65"/>
      <c r="IUU12" s="18"/>
      <c r="IUV12" s="65"/>
      <c r="IUW12" s="18"/>
      <c r="IUX12" s="65"/>
      <c r="IUY12" s="18"/>
      <c r="IUZ12" s="65"/>
      <c r="IVA12" s="18"/>
      <c r="IVB12" s="65"/>
      <c r="IVC12" s="18"/>
      <c r="IVD12" s="65"/>
      <c r="IVE12" s="18"/>
      <c r="IVF12" s="65"/>
      <c r="IVG12" s="18"/>
      <c r="IVH12" s="65"/>
      <c r="IVI12" s="18"/>
      <c r="IVJ12" s="65"/>
      <c r="IVK12" s="18"/>
      <c r="IVL12" s="65"/>
      <c r="IVM12" s="18"/>
      <c r="IVN12" s="65"/>
      <c r="IVO12" s="18"/>
      <c r="IVP12" s="65"/>
      <c r="IVQ12" s="18"/>
      <c r="IVR12" s="65"/>
      <c r="IVS12" s="18"/>
      <c r="IVT12" s="65"/>
      <c r="IVU12" s="18"/>
      <c r="IVV12" s="65"/>
      <c r="IVW12" s="18"/>
      <c r="IVX12" s="65"/>
      <c r="IVY12" s="18"/>
      <c r="IVZ12" s="65"/>
      <c r="IWA12" s="18"/>
      <c r="IWB12" s="65"/>
      <c r="IWC12" s="18"/>
      <c r="IWD12" s="65"/>
      <c r="IWE12" s="18"/>
      <c r="IWF12" s="65"/>
      <c r="IWG12" s="18"/>
      <c r="IWH12" s="65"/>
      <c r="IWI12" s="18"/>
      <c r="IWJ12" s="65"/>
      <c r="IWK12" s="18"/>
      <c r="IWL12" s="65"/>
      <c r="IWM12" s="18"/>
      <c r="IWN12" s="65"/>
      <c r="IWO12" s="18"/>
      <c r="IWP12" s="65"/>
      <c r="IWQ12" s="18"/>
      <c r="IWR12" s="65"/>
      <c r="IWS12" s="18"/>
      <c r="IWT12" s="65"/>
      <c r="IWU12" s="18"/>
      <c r="IWV12" s="65"/>
      <c r="IWW12" s="18"/>
      <c r="IWX12" s="65"/>
      <c r="IWY12" s="18"/>
      <c r="IWZ12" s="65"/>
      <c r="IXA12" s="18"/>
      <c r="IXB12" s="65"/>
      <c r="IXC12" s="18"/>
      <c r="IXD12" s="65"/>
      <c r="IXE12" s="18"/>
      <c r="IXF12" s="65"/>
      <c r="IXG12" s="18"/>
      <c r="IXH12" s="65"/>
      <c r="IXI12" s="18"/>
      <c r="IXJ12" s="65"/>
      <c r="IXK12" s="18"/>
      <c r="IXL12" s="65"/>
      <c r="IXM12" s="18"/>
      <c r="IXN12" s="65"/>
      <c r="IXO12" s="18"/>
      <c r="IXP12" s="65"/>
      <c r="IXQ12" s="18"/>
      <c r="IXR12" s="65"/>
      <c r="IXS12" s="18"/>
      <c r="IXT12" s="65"/>
      <c r="IXU12" s="18"/>
      <c r="IXV12" s="65"/>
      <c r="IXW12" s="18"/>
      <c r="IXX12" s="65"/>
      <c r="IXY12" s="18"/>
      <c r="IXZ12" s="65"/>
      <c r="IYA12" s="18"/>
      <c r="IYB12" s="65"/>
      <c r="IYC12" s="18"/>
      <c r="IYD12" s="65"/>
      <c r="IYE12" s="18"/>
      <c r="IYF12" s="65"/>
      <c r="IYG12" s="18"/>
      <c r="IYH12" s="65"/>
      <c r="IYI12" s="18"/>
      <c r="IYJ12" s="65"/>
      <c r="IYK12" s="18"/>
      <c r="IYL12" s="65"/>
      <c r="IYM12" s="18"/>
      <c r="IYN12" s="65"/>
      <c r="IYO12" s="18"/>
      <c r="IYP12" s="65"/>
      <c r="IYQ12" s="18"/>
      <c r="IYR12" s="65"/>
      <c r="IYS12" s="18"/>
      <c r="IYT12" s="65"/>
      <c r="IYU12" s="18"/>
      <c r="IYV12" s="65"/>
      <c r="IYW12" s="18"/>
      <c r="IYX12" s="65"/>
      <c r="IYY12" s="18"/>
      <c r="IYZ12" s="65"/>
      <c r="IZA12" s="18"/>
      <c r="IZB12" s="65"/>
      <c r="IZC12" s="18"/>
      <c r="IZD12" s="65"/>
      <c r="IZE12" s="18"/>
      <c r="IZF12" s="65"/>
      <c r="IZG12" s="18"/>
      <c r="IZH12" s="65"/>
      <c r="IZI12" s="18"/>
      <c r="IZJ12" s="65"/>
      <c r="IZK12" s="18"/>
      <c r="IZL12" s="65"/>
      <c r="IZM12" s="18"/>
      <c r="IZN12" s="65"/>
      <c r="IZO12" s="18"/>
      <c r="IZP12" s="65"/>
      <c r="IZQ12" s="18"/>
      <c r="IZR12" s="65"/>
      <c r="IZS12" s="18"/>
      <c r="IZT12" s="65"/>
      <c r="IZU12" s="18"/>
      <c r="IZV12" s="65"/>
      <c r="IZW12" s="18"/>
      <c r="IZX12" s="65"/>
      <c r="IZY12" s="18"/>
      <c r="IZZ12" s="65"/>
      <c r="JAA12" s="18"/>
      <c r="JAB12" s="65"/>
      <c r="JAC12" s="18"/>
      <c r="JAD12" s="65"/>
      <c r="JAE12" s="18"/>
      <c r="JAF12" s="65"/>
      <c r="JAG12" s="18"/>
      <c r="JAH12" s="65"/>
      <c r="JAI12" s="18"/>
      <c r="JAJ12" s="65"/>
      <c r="JAK12" s="18"/>
      <c r="JAL12" s="65"/>
      <c r="JAM12" s="18"/>
      <c r="JAN12" s="65"/>
      <c r="JAO12" s="18"/>
      <c r="JAP12" s="65"/>
      <c r="JAQ12" s="18"/>
      <c r="JAR12" s="65"/>
      <c r="JAS12" s="18"/>
      <c r="JAT12" s="65"/>
      <c r="JAU12" s="18"/>
      <c r="JAV12" s="65"/>
      <c r="JAW12" s="18"/>
      <c r="JAX12" s="65"/>
      <c r="JAY12" s="18"/>
      <c r="JAZ12" s="65"/>
      <c r="JBA12" s="18"/>
      <c r="JBB12" s="65"/>
      <c r="JBC12" s="18"/>
      <c r="JBD12" s="65"/>
      <c r="JBE12" s="18"/>
      <c r="JBF12" s="65"/>
      <c r="JBG12" s="18"/>
      <c r="JBH12" s="65"/>
      <c r="JBI12" s="18"/>
      <c r="JBJ12" s="65"/>
      <c r="JBK12" s="18"/>
      <c r="JBL12" s="65"/>
      <c r="JBM12" s="18"/>
      <c r="JBN12" s="65"/>
      <c r="JBO12" s="18"/>
      <c r="JBP12" s="65"/>
      <c r="JBQ12" s="18"/>
      <c r="JBR12" s="65"/>
      <c r="JBS12" s="18"/>
      <c r="JBT12" s="65"/>
      <c r="JBU12" s="18"/>
      <c r="JBV12" s="65"/>
      <c r="JBW12" s="18"/>
      <c r="JBX12" s="65"/>
      <c r="JBY12" s="18"/>
      <c r="JBZ12" s="65"/>
      <c r="JCA12" s="18"/>
      <c r="JCB12" s="65"/>
      <c r="JCC12" s="18"/>
      <c r="JCD12" s="65"/>
      <c r="JCE12" s="18"/>
      <c r="JCF12" s="65"/>
      <c r="JCG12" s="18"/>
      <c r="JCH12" s="65"/>
      <c r="JCI12" s="18"/>
      <c r="JCJ12" s="65"/>
      <c r="JCK12" s="18"/>
      <c r="JCL12" s="65"/>
      <c r="JCM12" s="18"/>
      <c r="JCN12" s="65"/>
      <c r="JCO12" s="18"/>
      <c r="JCP12" s="65"/>
      <c r="JCQ12" s="18"/>
      <c r="JCR12" s="65"/>
      <c r="JCS12" s="18"/>
      <c r="JCT12" s="65"/>
      <c r="JCU12" s="18"/>
      <c r="JCV12" s="65"/>
      <c r="JCW12" s="18"/>
      <c r="JCX12" s="65"/>
      <c r="JCY12" s="18"/>
      <c r="JCZ12" s="65"/>
      <c r="JDA12" s="18"/>
      <c r="JDB12" s="65"/>
      <c r="JDC12" s="18"/>
      <c r="JDD12" s="65"/>
      <c r="JDE12" s="18"/>
      <c r="JDF12" s="65"/>
      <c r="JDG12" s="18"/>
      <c r="JDH12" s="65"/>
      <c r="JDI12" s="18"/>
      <c r="JDJ12" s="65"/>
      <c r="JDK12" s="18"/>
      <c r="JDL12" s="65"/>
      <c r="JDM12" s="18"/>
      <c r="JDN12" s="65"/>
      <c r="JDO12" s="18"/>
      <c r="JDP12" s="65"/>
      <c r="JDQ12" s="18"/>
      <c r="JDR12" s="65"/>
      <c r="JDS12" s="18"/>
      <c r="JDT12" s="65"/>
      <c r="JDU12" s="18"/>
      <c r="JDV12" s="65"/>
      <c r="JDW12" s="18"/>
      <c r="JDX12" s="65"/>
      <c r="JDY12" s="18"/>
      <c r="JDZ12" s="65"/>
      <c r="JEA12" s="18"/>
      <c r="JEB12" s="65"/>
      <c r="JEC12" s="18"/>
      <c r="JED12" s="65"/>
      <c r="JEE12" s="18"/>
      <c r="JEF12" s="65"/>
      <c r="JEG12" s="18"/>
      <c r="JEH12" s="65"/>
      <c r="JEI12" s="18"/>
      <c r="JEJ12" s="65"/>
      <c r="JEK12" s="18"/>
      <c r="JEL12" s="65"/>
      <c r="JEM12" s="18"/>
      <c r="JEN12" s="65"/>
      <c r="JEO12" s="18"/>
      <c r="JEP12" s="65"/>
      <c r="JEQ12" s="18"/>
      <c r="JER12" s="65"/>
      <c r="JES12" s="18"/>
      <c r="JET12" s="65"/>
      <c r="JEU12" s="18"/>
      <c r="JEV12" s="65"/>
      <c r="JEW12" s="18"/>
      <c r="JEX12" s="65"/>
      <c r="JEY12" s="18"/>
      <c r="JEZ12" s="65"/>
      <c r="JFA12" s="18"/>
      <c r="JFB12" s="65"/>
      <c r="JFC12" s="18"/>
      <c r="JFD12" s="65"/>
      <c r="JFE12" s="18"/>
      <c r="JFF12" s="65"/>
      <c r="JFG12" s="18"/>
      <c r="JFH12" s="65"/>
      <c r="JFI12" s="18"/>
      <c r="JFJ12" s="65"/>
      <c r="JFK12" s="18"/>
      <c r="JFL12" s="65"/>
      <c r="JFM12" s="18"/>
      <c r="JFN12" s="65"/>
      <c r="JFO12" s="18"/>
      <c r="JFP12" s="65"/>
      <c r="JFQ12" s="18"/>
      <c r="JFR12" s="65"/>
      <c r="JFS12" s="18"/>
      <c r="JFT12" s="65"/>
      <c r="JFU12" s="18"/>
      <c r="JFV12" s="65"/>
      <c r="JFW12" s="18"/>
      <c r="JFX12" s="65"/>
      <c r="JFY12" s="18"/>
      <c r="JFZ12" s="65"/>
      <c r="JGA12" s="18"/>
      <c r="JGB12" s="65"/>
      <c r="JGC12" s="18"/>
      <c r="JGD12" s="65"/>
      <c r="JGE12" s="18"/>
      <c r="JGF12" s="65"/>
      <c r="JGG12" s="18"/>
      <c r="JGH12" s="65"/>
      <c r="JGI12" s="18"/>
      <c r="JGJ12" s="65"/>
      <c r="JGK12" s="18"/>
      <c r="JGL12" s="65"/>
      <c r="JGM12" s="18"/>
      <c r="JGN12" s="65"/>
      <c r="JGO12" s="18"/>
      <c r="JGP12" s="65"/>
      <c r="JGQ12" s="18"/>
      <c r="JGR12" s="65"/>
      <c r="JGS12" s="18"/>
      <c r="JGT12" s="65"/>
      <c r="JGU12" s="18"/>
      <c r="JGV12" s="65"/>
      <c r="JGW12" s="18"/>
      <c r="JGX12" s="65"/>
      <c r="JGY12" s="18"/>
      <c r="JGZ12" s="65"/>
      <c r="JHA12" s="18"/>
      <c r="JHB12" s="65"/>
      <c r="JHC12" s="18"/>
      <c r="JHD12" s="65"/>
      <c r="JHE12" s="18"/>
      <c r="JHF12" s="65"/>
      <c r="JHG12" s="18"/>
      <c r="JHH12" s="65"/>
      <c r="JHI12" s="18"/>
      <c r="JHJ12" s="65"/>
      <c r="JHK12" s="18"/>
      <c r="JHL12" s="65"/>
      <c r="JHM12" s="18"/>
      <c r="JHN12" s="65"/>
      <c r="JHO12" s="18"/>
      <c r="JHP12" s="65"/>
      <c r="JHQ12" s="18"/>
      <c r="JHR12" s="65"/>
      <c r="JHS12" s="18"/>
      <c r="JHT12" s="65"/>
      <c r="JHU12" s="18"/>
      <c r="JHV12" s="65"/>
      <c r="JHW12" s="18"/>
      <c r="JHX12" s="65"/>
      <c r="JHY12" s="18"/>
      <c r="JHZ12" s="65"/>
      <c r="JIA12" s="18"/>
      <c r="JIB12" s="65"/>
      <c r="JIC12" s="18"/>
      <c r="JID12" s="65"/>
      <c r="JIE12" s="18"/>
      <c r="JIF12" s="65"/>
      <c r="JIG12" s="18"/>
      <c r="JIH12" s="65"/>
      <c r="JII12" s="18"/>
      <c r="JIJ12" s="65"/>
      <c r="JIK12" s="18"/>
      <c r="JIL12" s="65"/>
      <c r="JIM12" s="18"/>
      <c r="JIN12" s="65"/>
      <c r="JIO12" s="18"/>
      <c r="JIP12" s="65"/>
      <c r="JIQ12" s="18"/>
      <c r="JIR12" s="65"/>
      <c r="JIS12" s="18"/>
      <c r="JIT12" s="65"/>
      <c r="JIU12" s="18"/>
      <c r="JIV12" s="65"/>
      <c r="JIW12" s="18"/>
      <c r="JIX12" s="65"/>
      <c r="JIY12" s="18"/>
      <c r="JIZ12" s="65"/>
      <c r="JJA12" s="18"/>
      <c r="JJB12" s="65"/>
      <c r="JJC12" s="18"/>
      <c r="JJD12" s="65"/>
      <c r="JJE12" s="18"/>
      <c r="JJF12" s="65"/>
      <c r="JJG12" s="18"/>
      <c r="JJH12" s="65"/>
      <c r="JJI12" s="18"/>
      <c r="JJJ12" s="65"/>
      <c r="JJK12" s="18"/>
      <c r="JJL12" s="65"/>
      <c r="JJM12" s="18"/>
      <c r="JJN12" s="65"/>
      <c r="JJO12" s="18"/>
      <c r="JJP12" s="65"/>
      <c r="JJQ12" s="18"/>
      <c r="JJR12" s="65"/>
      <c r="JJS12" s="18"/>
      <c r="JJT12" s="65"/>
      <c r="JJU12" s="18"/>
      <c r="JJV12" s="65"/>
      <c r="JJW12" s="18"/>
      <c r="JJX12" s="65"/>
      <c r="JJY12" s="18"/>
      <c r="JJZ12" s="65"/>
      <c r="JKA12" s="18"/>
      <c r="JKB12" s="65"/>
      <c r="JKC12" s="18"/>
      <c r="JKD12" s="65"/>
      <c r="JKE12" s="18"/>
      <c r="JKF12" s="65"/>
      <c r="JKG12" s="18"/>
      <c r="JKH12" s="65"/>
      <c r="JKI12" s="18"/>
      <c r="JKJ12" s="65"/>
      <c r="JKK12" s="18"/>
      <c r="JKL12" s="65"/>
      <c r="JKM12" s="18"/>
      <c r="JKN12" s="65"/>
      <c r="JKO12" s="18"/>
      <c r="JKP12" s="65"/>
      <c r="JKQ12" s="18"/>
      <c r="JKR12" s="65"/>
      <c r="JKS12" s="18"/>
      <c r="JKT12" s="65"/>
      <c r="JKU12" s="18"/>
      <c r="JKV12" s="65"/>
      <c r="JKW12" s="18"/>
      <c r="JKX12" s="65"/>
      <c r="JKY12" s="18"/>
      <c r="JKZ12" s="65"/>
      <c r="JLA12" s="18"/>
      <c r="JLB12" s="65"/>
      <c r="JLC12" s="18"/>
      <c r="JLD12" s="65"/>
      <c r="JLE12" s="18"/>
      <c r="JLF12" s="65"/>
      <c r="JLG12" s="18"/>
      <c r="JLH12" s="65"/>
      <c r="JLI12" s="18"/>
      <c r="JLJ12" s="65"/>
      <c r="JLK12" s="18"/>
      <c r="JLL12" s="65"/>
      <c r="JLM12" s="18"/>
      <c r="JLN12" s="65"/>
      <c r="JLO12" s="18"/>
      <c r="JLP12" s="65"/>
      <c r="JLQ12" s="18"/>
      <c r="JLR12" s="65"/>
      <c r="JLS12" s="18"/>
      <c r="JLT12" s="65"/>
      <c r="JLU12" s="18"/>
      <c r="JLV12" s="65"/>
      <c r="JLW12" s="18"/>
      <c r="JLX12" s="65"/>
      <c r="JLY12" s="18"/>
      <c r="JLZ12" s="65"/>
      <c r="JMA12" s="18"/>
      <c r="JMB12" s="65"/>
      <c r="JMC12" s="18"/>
      <c r="JMD12" s="65"/>
      <c r="JME12" s="18"/>
      <c r="JMF12" s="65"/>
      <c r="JMG12" s="18"/>
      <c r="JMH12" s="65"/>
      <c r="JMI12" s="18"/>
      <c r="JMJ12" s="65"/>
      <c r="JMK12" s="18"/>
      <c r="JML12" s="65"/>
      <c r="JMM12" s="18"/>
      <c r="JMN12" s="65"/>
      <c r="JMO12" s="18"/>
      <c r="JMP12" s="65"/>
      <c r="JMQ12" s="18"/>
      <c r="JMR12" s="65"/>
      <c r="JMS12" s="18"/>
      <c r="JMT12" s="65"/>
      <c r="JMU12" s="18"/>
      <c r="JMV12" s="65"/>
      <c r="JMW12" s="18"/>
      <c r="JMX12" s="65"/>
      <c r="JMY12" s="18"/>
      <c r="JMZ12" s="65"/>
      <c r="JNA12" s="18"/>
      <c r="JNB12" s="65"/>
      <c r="JNC12" s="18"/>
      <c r="JND12" s="65"/>
      <c r="JNE12" s="18"/>
      <c r="JNF12" s="65"/>
      <c r="JNG12" s="18"/>
      <c r="JNH12" s="65"/>
      <c r="JNI12" s="18"/>
      <c r="JNJ12" s="65"/>
      <c r="JNK12" s="18"/>
      <c r="JNL12" s="65"/>
      <c r="JNM12" s="18"/>
      <c r="JNN12" s="65"/>
      <c r="JNO12" s="18"/>
      <c r="JNP12" s="65"/>
      <c r="JNQ12" s="18"/>
      <c r="JNR12" s="65"/>
      <c r="JNS12" s="18"/>
      <c r="JNT12" s="65"/>
      <c r="JNU12" s="18"/>
      <c r="JNV12" s="65"/>
      <c r="JNW12" s="18"/>
      <c r="JNX12" s="65"/>
      <c r="JNY12" s="18"/>
      <c r="JNZ12" s="65"/>
      <c r="JOA12" s="18"/>
      <c r="JOB12" s="65"/>
      <c r="JOC12" s="18"/>
      <c r="JOD12" s="65"/>
      <c r="JOE12" s="18"/>
      <c r="JOF12" s="65"/>
      <c r="JOG12" s="18"/>
      <c r="JOH12" s="65"/>
      <c r="JOI12" s="18"/>
      <c r="JOJ12" s="65"/>
      <c r="JOK12" s="18"/>
      <c r="JOL12" s="65"/>
      <c r="JOM12" s="18"/>
      <c r="JON12" s="65"/>
      <c r="JOO12" s="18"/>
      <c r="JOP12" s="65"/>
      <c r="JOQ12" s="18"/>
      <c r="JOR12" s="65"/>
      <c r="JOS12" s="18"/>
      <c r="JOT12" s="65"/>
      <c r="JOU12" s="18"/>
      <c r="JOV12" s="65"/>
      <c r="JOW12" s="18"/>
      <c r="JOX12" s="65"/>
      <c r="JOY12" s="18"/>
      <c r="JOZ12" s="65"/>
      <c r="JPA12" s="18"/>
      <c r="JPB12" s="65"/>
      <c r="JPC12" s="18"/>
      <c r="JPD12" s="65"/>
      <c r="JPE12" s="18"/>
      <c r="JPF12" s="65"/>
      <c r="JPG12" s="18"/>
      <c r="JPH12" s="65"/>
      <c r="JPI12" s="18"/>
      <c r="JPJ12" s="65"/>
      <c r="JPK12" s="18"/>
      <c r="JPL12" s="65"/>
      <c r="JPM12" s="18"/>
      <c r="JPN12" s="65"/>
      <c r="JPO12" s="18"/>
      <c r="JPP12" s="65"/>
      <c r="JPQ12" s="18"/>
      <c r="JPR12" s="65"/>
      <c r="JPS12" s="18"/>
      <c r="JPT12" s="65"/>
      <c r="JPU12" s="18"/>
      <c r="JPV12" s="65"/>
      <c r="JPW12" s="18"/>
      <c r="JPX12" s="65"/>
      <c r="JPY12" s="18"/>
      <c r="JPZ12" s="65"/>
      <c r="JQA12" s="18"/>
      <c r="JQB12" s="65"/>
      <c r="JQC12" s="18"/>
      <c r="JQD12" s="65"/>
      <c r="JQE12" s="18"/>
      <c r="JQF12" s="65"/>
      <c r="JQG12" s="18"/>
      <c r="JQH12" s="65"/>
      <c r="JQI12" s="18"/>
      <c r="JQJ12" s="65"/>
      <c r="JQK12" s="18"/>
      <c r="JQL12" s="65"/>
      <c r="JQM12" s="18"/>
      <c r="JQN12" s="65"/>
      <c r="JQO12" s="18"/>
      <c r="JQP12" s="65"/>
      <c r="JQQ12" s="18"/>
      <c r="JQR12" s="65"/>
      <c r="JQS12" s="18"/>
      <c r="JQT12" s="65"/>
      <c r="JQU12" s="18"/>
      <c r="JQV12" s="65"/>
      <c r="JQW12" s="18"/>
      <c r="JQX12" s="65"/>
      <c r="JQY12" s="18"/>
      <c r="JQZ12" s="65"/>
      <c r="JRA12" s="18"/>
      <c r="JRB12" s="65"/>
      <c r="JRC12" s="18"/>
      <c r="JRD12" s="65"/>
      <c r="JRE12" s="18"/>
      <c r="JRF12" s="65"/>
      <c r="JRG12" s="18"/>
      <c r="JRH12" s="65"/>
      <c r="JRI12" s="18"/>
      <c r="JRJ12" s="65"/>
      <c r="JRK12" s="18"/>
      <c r="JRL12" s="65"/>
      <c r="JRM12" s="18"/>
      <c r="JRN12" s="65"/>
      <c r="JRO12" s="18"/>
      <c r="JRP12" s="65"/>
      <c r="JRQ12" s="18"/>
      <c r="JRR12" s="65"/>
      <c r="JRS12" s="18"/>
      <c r="JRT12" s="65"/>
      <c r="JRU12" s="18"/>
      <c r="JRV12" s="65"/>
      <c r="JRW12" s="18"/>
      <c r="JRX12" s="65"/>
      <c r="JRY12" s="18"/>
      <c r="JRZ12" s="65"/>
      <c r="JSA12" s="18"/>
      <c r="JSB12" s="65"/>
      <c r="JSC12" s="18"/>
      <c r="JSD12" s="65"/>
      <c r="JSE12" s="18"/>
      <c r="JSF12" s="65"/>
      <c r="JSG12" s="18"/>
      <c r="JSH12" s="65"/>
      <c r="JSI12" s="18"/>
      <c r="JSJ12" s="65"/>
      <c r="JSK12" s="18"/>
      <c r="JSL12" s="65"/>
      <c r="JSM12" s="18"/>
      <c r="JSN12" s="65"/>
      <c r="JSO12" s="18"/>
      <c r="JSP12" s="65"/>
      <c r="JSQ12" s="18"/>
      <c r="JSR12" s="65"/>
      <c r="JSS12" s="18"/>
      <c r="JST12" s="65"/>
      <c r="JSU12" s="18"/>
      <c r="JSV12" s="65"/>
      <c r="JSW12" s="18"/>
      <c r="JSX12" s="65"/>
      <c r="JSY12" s="18"/>
      <c r="JSZ12" s="65"/>
      <c r="JTA12" s="18"/>
      <c r="JTB12" s="65"/>
      <c r="JTC12" s="18"/>
      <c r="JTD12" s="65"/>
      <c r="JTE12" s="18"/>
      <c r="JTF12" s="65"/>
      <c r="JTG12" s="18"/>
      <c r="JTH12" s="65"/>
      <c r="JTI12" s="18"/>
      <c r="JTJ12" s="65"/>
      <c r="JTK12" s="18"/>
      <c r="JTL12" s="65"/>
      <c r="JTM12" s="18"/>
      <c r="JTN12" s="65"/>
      <c r="JTO12" s="18"/>
      <c r="JTP12" s="65"/>
      <c r="JTQ12" s="18"/>
      <c r="JTR12" s="65"/>
      <c r="JTS12" s="18"/>
      <c r="JTT12" s="65"/>
      <c r="JTU12" s="18"/>
      <c r="JTV12" s="65"/>
      <c r="JTW12" s="18"/>
      <c r="JTX12" s="65"/>
      <c r="JTY12" s="18"/>
      <c r="JTZ12" s="65"/>
      <c r="JUA12" s="18"/>
      <c r="JUB12" s="65"/>
      <c r="JUC12" s="18"/>
      <c r="JUD12" s="65"/>
      <c r="JUE12" s="18"/>
      <c r="JUF12" s="65"/>
      <c r="JUG12" s="18"/>
      <c r="JUH12" s="65"/>
      <c r="JUI12" s="18"/>
      <c r="JUJ12" s="65"/>
      <c r="JUK12" s="18"/>
      <c r="JUL12" s="65"/>
      <c r="JUM12" s="18"/>
      <c r="JUN12" s="65"/>
      <c r="JUO12" s="18"/>
      <c r="JUP12" s="65"/>
      <c r="JUQ12" s="18"/>
      <c r="JUR12" s="65"/>
      <c r="JUS12" s="18"/>
      <c r="JUT12" s="65"/>
      <c r="JUU12" s="18"/>
      <c r="JUV12" s="65"/>
      <c r="JUW12" s="18"/>
      <c r="JUX12" s="65"/>
      <c r="JUY12" s="18"/>
      <c r="JUZ12" s="65"/>
      <c r="JVA12" s="18"/>
      <c r="JVB12" s="65"/>
      <c r="JVC12" s="18"/>
      <c r="JVD12" s="65"/>
      <c r="JVE12" s="18"/>
      <c r="JVF12" s="65"/>
      <c r="JVG12" s="18"/>
      <c r="JVH12" s="65"/>
      <c r="JVI12" s="18"/>
      <c r="JVJ12" s="65"/>
      <c r="JVK12" s="18"/>
      <c r="JVL12" s="65"/>
      <c r="JVM12" s="18"/>
      <c r="JVN12" s="65"/>
      <c r="JVO12" s="18"/>
      <c r="JVP12" s="65"/>
      <c r="JVQ12" s="18"/>
      <c r="JVR12" s="65"/>
      <c r="JVS12" s="18"/>
      <c r="JVT12" s="65"/>
      <c r="JVU12" s="18"/>
      <c r="JVV12" s="65"/>
      <c r="JVW12" s="18"/>
      <c r="JVX12" s="65"/>
      <c r="JVY12" s="18"/>
      <c r="JVZ12" s="65"/>
      <c r="JWA12" s="18"/>
      <c r="JWB12" s="65"/>
      <c r="JWC12" s="18"/>
      <c r="JWD12" s="65"/>
      <c r="JWE12" s="18"/>
      <c r="JWF12" s="65"/>
      <c r="JWG12" s="18"/>
      <c r="JWH12" s="65"/>
      <c r="JWI12" s="18"/>
      <c r="JWJ12" s="65"/>
      <c r="JWK12" s="18"/>
      <c r="JWL12" s="65"/>
      <c r="JWM12" s="18"/>
      <c r="JWN12" s="65"/>
      <c r="JWO12" s="18"/>
      <c r="JWP12" s="65"/>
      <c r="JWQ12" s="18"/>
      <c r="JWR12" s="65"/>
      <c r="JWS12" s="18"/>
      <c r="JWT12" s="65"/>
      <c r="JWU12" s="18"/>
      <c r="JWV12" s="65"/>
      <c r="JWW12" s="18"/>
      <c r="JWX12" s="65"/>
      <c r="JWY12" s="18"/>
      <c r="JWZ12" s="65"/>
      <c r="JXA12" s="18"/>
      <c r="JXB12" s="65"/>
      <c r="JXC12" s="18"/>
      <c r="JXD12" s="65"/>
      <c r="JXE12" s="18"/>
      <c r="JXF12" s="65"/>
      <c r="JXG12" s="18"/>
      <c r="JXH12" s="65"/>
      <c r="JXI12" s="18"/>
      <c r="JXJ12" s="65"/>
      <c r="JXK12" s="18"/>
      <c r="JXL12" s="65"/>
      <c r="JXM12" s="18"/>
      <c r="JXN12" s="65"/>
      <c r="JXO12" s="18"/>
      <c r="JXP12" s="65"/>
      <c r="JXQ12" s="18"/>
      <c r="JXR12" s="65"/>
      <c r="JXS12" s="18"/>
      <c r="JXT12" s="65"/>
      <c r="JXU12" s="18"/>
      <c r="JXV12" s="65"/>
      <c r="JXW12" s="18"/>
      <c r="JXX12" s="65"/>
      <c r="JXY12" s="18"/>
      <c r="JXZ12" s="65"/>
      <c r="JYA12" s="18"/>
      <c r="JYB12" s="65"/>
      <c r="JYC12" s="18"/>
      <c r="JYD12" s="65"/>
      <c r="JYE12" s="18"/>
      <c r="JYF12" s="65"/>
      <c r="JYG12" s="18"/>
      <c r="JYH12" s="65"/>
      <c r="JYI12" s="18"/>
      <c r="JYJ12" s="65"/>
      <c r="JYK12" s="18"/>
      <c r="JYL12" s="65"/>
      <c r="JYM12" s="18"/>
      <c r="JYN12" s="65"/>
      <c r="JYO12" s="18"/>
      <c r="JYP12" s="65"/>
      <c r="JYQ12" s="18"/>
      <c r="JYR12" s="65"/>
      <c r="JYS12" s="18"/>
      <c r="JYT12" s="65"/>
      <c r="JYU12" s="18"/>
      <c r="JYV12" s="65"/>
      <c r="JYW12" s="18"/>
      <c r="JYX12" s="65"/>
      <c r="JYY12" s="18"/>
      <c r="JYZ12" s="65"/>
      <c r="JZA12" s="18"/>
      <c r="JZB12" s="65"/>
      <c r="JZC12" s="18"/>
      <c r="JZD12" s="65"/>
      <c r="JZE12" s="18"/>
      <c r="JZF12" s="65"/>
      <c r="JZG12" s="18"/>
      <c r="JZH12" s="65"/>
      <c r="JZI12" s="18"/>
      <c r="JZJ12" s="65"/>
      <c r="JZK12" s="18"/>
      <c r="JZL12" s="65"/>
      <c r="JZM12" s="18"/>
      <c r="JZN12" s="65"/>
      <c r="JZO12" s="18"/>
      <c r="JZP12" s="65"/>
      <c r="JZQ12" s="18"/>
      <c r="JZR12" s="65"/>
      <c r="JZS12" s="18"/>
      <c r="JZT12" s="65"/>
      <c r="JZU12" s="18"/>
      <c r="JZV12" s="65"/>
      <c r="JZW12" s="18"/>
      <c r="JZX12" s="65"/>
      <c r="JZY12" s="18"/>
      <c r="JZZ12" s="65"/>
      <c r="KAA12" s="18"/>
      <c r="KAB12" s="65"/>
      <c r="KAC12" s="18"/>
      <c r="KAD12" s="65"/>
      <c r="KAE12" s="18"/>
      <c r="KAF12" s="65"/>
      <c r="KAG12" s="18"/>
      <c r="KAH12" s="65"/>
      <c r="KAI12" s="18"/>
      <c r="KAJ12" s="65"/>
      <c r="KAK12" s="18"/>
      <c r="KAL12" s="65"/>
      <c r="KAM12" s="18"/>
      <c r="KAN12" s="65"/>
      <c r="KAO12" s="18"/>
      <c r="KAP12" s="65"/>
      <c r="KAQ12" s="18"/>
      <c r="KAR12" s="65"/>
      <c r="KAS12" s="18"/>
      <c r="KAT12" s="65"/>
      <c r="KAU12" s="18"/>
      <c r="KAV12" s="65"/>
      <c r="KAW12" s="18"/>
      <c r="KAX12" s="65"/>
      <c r="KAY12" s="18"/>
      <c r="KAZ12" s="65"/>
      <c r="KBA12" s="18"/>
      <c r="KBB12" s="65"/>
      <c r="KBC12" s="18"/>
      <c r="KBD12" s="65"/>
      <c r="KBE12" s="18"/>
      <c r="KBF12" s="65"/>
      <c r="KBG12" s="18"/>
      <c r="KBH12" s="65"/>
      <c r="KBI12" s="18"/>
      <c r="KBJ12" s="65"/>
      <c r="KBK12" s="18"/>
      <c r="KBL12" s="65"/>
      <c r="KBM12" s="18"/>
      <c r="KBN12" s="65"/>
      <c r="KBO12" s="18"/>
      <c r="KBP12" s="65"/>
      <c r="KBQ12" s="18"/>
      <c r="KBR12" s="65"/>
      <c r="KBS12" s="18"/>
      <c r="KBT12" s="65"/>
      <c r="KBU12" s="18"/>
      <c r="KBV12" s="65"/>
      <c r="KBW12" s="18"/>
      <c r="KBX12" s="65"/>
      <c r="KBY12" s="18"/>
      <c r="KBZ12" s="65"/>
      <c r="KCA12" s="18"/>
      <c r="KCB12" s="65"/>
      <c r="KCC12" s="18"/>
      <c r="KCD12" s="65"/>
      <c r="KCE12" s="18"/>
      <c r="KCF12" s="65"/>
      <c r="KCG12" s="18"/>
      <c r="KCH12" s="65"/>
      <c r="KCI12" s="18"/>
      <c r="KCJ12" s="65"/>
      <c r="KCK12" s="18"/>
      <c r="KCL12" s="65"/>
      <c r="KCM12" s="18"/>
      <c r="KCN12" s="65"/>
      <c r="KCO12" s="18"/>
      <c r="KCP12" s="65"/>
      <c r="KCQ12" s="18"/>
      <c r="KCR12" s="65"/>
      <c r="KCS12" s="18"/>
      <c r="KCT12" s="65"/>
      <c r="KCU12" s="18"/>
      <c r="KCV12" s="65"/>
      <c r="KCW12" s="18"/>
      <c r="KCX12" s="65"/>
      <c r="KCY12" s="18"/>
      <c r="KCZ12" s="65"/>
      <c r="KDA12" s="18"/>
      <c r="KDB12" s="65"/>
      <c r="KDC12" s="18"/>
      <c r="KDD12" s="65"/>
      <c r="KDE12" s="18"/>
      <c r="KDF12" s="65"/>
      <c r="KDG12" s="18"/>
      <c r="KDH12" s="65"/>
      <c r="KDI12" s="18"/>
      <c r="KDJ12" s="65"/>
      <c r="KDK12" s="18"/>
      <c r="KDL12" s="65"/>
      <c r="KDM12" s="18"/>
      <c r="KDN12" s="65"/>
      <c r="KDO12" s="18"/>
      <c r="KDP12" s="65"/>
      <c r="KDQ12" s="18"/>
      <c r="KDR12" s="65"/>
      <c r="KDS12" s="18"/>
      <c r="KDT12" s="65"/>
      <c r="KDU12" s="18"/>
      <c r="KDV12" s="65"/>
      <c r="KDW12" s="18"/>
      <c r="KDX12" s="65"/>
      <c r="KDY12" s="18"/>
      <c r="KDZ12" s="65"/>
      <c r="KEA12" s="18"/>
      <c r="KEB12" s="65"/>
      <c r="KEC12" s="18"/>
      <c r="KED12" s="65"/>
      <c r="KEE12" s="18"/>
      <c r="KEF12" s="65"/>
      <c r="KEG12" s="18"/>
      <c r="KEH12" s="65"/>
      <c r="KEI12" s="18"/>
      <c r="KEJ12" s="65"/>
      <c r="KEK12" s="18"/>
      <c r="KEL12" s="65"/>
      <c r="KEM12" s="18"/>
      <c r="KEN12" s="65"/>
      <c r="KEO12" s="18"/>
      <c r="KEP12" s="65"/>
      <c r="KEQ12" s="18"/>
      <c r="KER12" s="65"/>
      <c r="KES12" s="18"/>
      <c r="KET12" s="65"/>
      <c r="KEU12" s="18"/>
      <c r="KEV12" s="65"/>
      <c r="KEW12" s="18"/>
      <c r="KEX12" s="65"/>
      <c r="KEY12" s="18"/>
      <c r="KEZ12" s="65"/>
      <c r="KFA12" s="18"/>
      <c r="KFB12" s="65"/>
      <c r="KFC12" s="18"/>
      <c r="KFD12" s="65"/>
      <c r="KFE12" s="18"/>
      <c r="KFF12" s="65"/>
      <c r="KFG12" s="18"/>
      <c r="KFH12" s="65"/>
      <c r="KFI12" s="18"/>
      <c r="KFJ12" s="65"/>
      <c r="KFK12" s="18"/>
      <c r="KFL12" s="65"/>
      <c r="KFM12" s="18"/>
      <c r="KFN12" s="65"/>
      <c r="KFO12" s="18"/>
      <c r="KFP12" s="65"/>
      <c r="KFQ12" s="18"/>
      <c r="KFR12" s="65"/>
      <c r="KFS12" s="18"/>
      <c r="KFT12" s="65"/>
      <c r="KFU12" s="18"/>
      <c r="KFV12" s="65"/>
      <c r="KFW12" s="18"/>
      <c r="KFX12" s="65"/>
      <c r="KFY12" s="18"/>
      <c r="KFZ12" s="65"/>
      <c r="KGA12" s="18"/>
      <c r="KGB12" s="65"/>
      <c r="KGC12" s="18"/>
      <c r="KGD12" s="65"/>
      <c r="KGE12" s="18"/>
      <c r="KGF12" s="65"/>
      <c r="KGG12" s="18"/>
      <c r="KGH12" s="65"/>
      <c r="KGI12" s="18"/>
      <c r="KGJ12" s="65"/>
      <c r="KGK12" s="18"/>
      <c r="KGL12" s="65"/>
      <c r="KGM12" s="18"/>
      <c r="KGN12" s="65"/>
      <c r="KGO12" s="18"/>
      <c r="KGP12" s="65"/>
      <c r="KGQ12" s="18"/>
      <c r="KGR12" s="65"/>
      <c r="KGS12" s="18"/>
      <c r="KGT12" s="65"/>
      <c r="KGU12" s="18"/>
      <c r="KGV12" s="65"/>
      <c r="KGW12" s="18"/>
      <c r="KGX12" s="65"/>
      <c r="KGY12" s="18"/>
      <c r="KGZ12" s="65"/>
      <c r="KHA12" s="18"/>
      <c r="KHB12" s="65"/>
      <c r="KHC12" s="18"/>
      <c r="KHD12" s="65"/>
      <c r="KHE12" s="18"/>
      <c r="KHF12" s="65"/>
      <c r="KHG12" s="18"/>
      <c r="KHH12" s="65"/>
      <c r="KHI12" s="18"/>
      <c r="KHJ12" s="65"/>
      <c r="KHK12" s="18"/>
      <c r="KHL12" s="65"/>
      <c r="KHM12" s="18"/>
      <c r="KHN12" s="65"/>
      <c r="KHO12" s="18"/>
      <c r="KHP12" s="65"/>
      <c r="KHQ12" s="18"/>
      <c r="KHR12" s="65"/>
      <c r="KHS12" s="18"/>
      <c r="KHT12" s="65"/>
      <c r="KHU12" s="18"/>
      <c r="KHV12" s="65"/>
      <c r="KHW12" s="18"/>
      <c r="KHX12" s="65"/>
      <c r="KHY12" s="18"/>
      <c r="KHZ12" s="65"/>
      <c r="KIA12" s="18"/>
      <c r="KIB12" s="65"/>
      <c r="KIC12" s="18"/>
      <c r="KID12" s="65"/>
      <c r="KIE12" s="18"/>
      <c r="KIF12" s="65"/>
      <c r="KIG12" s="18"/>
      <c r="KIH12" s="65"/>
      <c r="KII12" s="18"/>
      <c r="KIJ12" s="65"/>
      <c r="KIK12" s="18"/>
      <c r="KIL12" s="65"/>
      <c r="KIM12" s="18"/>
      <c r="KIN12" s="65"/>
      <c r="KIO12" s="18"/>
      <c r="KIP12" s="65"/>
      <c r="KIQ12" s="18"/>
      <c r="KIR12" s="65"/>
      <c r="KIS12" s="18"/>
      <c r="KIT12" s="65"/>
      <c r="KIU12" s="18"/>
      <c r="KIV12" s="65"/>
      <c r="KIW12" s="18"/>
      <c r="KIX12" s="65"/>
      <c r="KIY12" s="18"/>
      <c r="KIZ12" s="65"/>
      <c r="KJA12" s="18"/>
      <c r="KJB12" s="65"/>
      <c r="KJC12" s="18"/>
      <c r="KJD12" s="65"/>
      <c r="KJE12" s="18"/>
      <c r="KJF12" s="65"/>
      <c r="KJG12" s="18"/>
      <c r="KJH12" s="65"/>
      <c r="KJI12" s="18"/>
      <c r="KJJ12" s="65"/>
      <c r="KJK12" s="18"/>
      <c r="KJL12" s="65"/>
      <c r="KJM12" s="18"/>
      <c r="KJN12" s="65"/>
      <c r="KJO12" s="18"/>
      <c r="KJP12" s="65"/>
      <c r="KJQ12" s="18"/>
      <c r="KJR12" s="65"/>
      <c r="KJS12" s="18"/>
      <c r="KJT12" s="65"/>
      <c r="KJU12" s="18"/>
      <c r="KJV12" s="65"/>
      <c r="KJW12" s="18"/>
      <c r="KJX12" s="65"/>
      <c r="KJY12" s="18"/>
      <c r="KJZ12" s="65"/>
      <c r="KKA12" s="18"/>
      <c r="KKB12" s="65"/>
      <c r="KKC12" s="18"/>
      <c r="KKD12" s="65"/>
      <c r="KKE12" s="18"/>
      <c r="KKF12" s="65"/>
      <c r="KKG12" s="18"/>
      <c r="KKH12" s="65"/>
      <c r="KKI12" s="18"/>
      <c r="KKJ12" s="65"/>
      <c r="KKK12" s="18"/>
      <c r="KKL12" s="65"/>
      <c r="KKM12" s="18"/>
      <c r="KKN12" s="65"/>
      <c r="KKO12" s="18"/>
      <c r="KKP12" s="65"/>
      <c r="KKQ12" s="18"/>
      <c r="KKR12" s="65"/>
      <c r="KKS12" s="18"/>
      <c r="KKT12" s="65"/>
      <c r="KKU12" s="18"/>
      <c r="KKV12" s="65"/>
      <c r="KKW12" s="18"/>
      <c r="KKX12" s="65"/>
      <c r="KKY12" s="18"/>
      <c r="KKZ12" s="65"/>
      <c r="KLA12" s="18"/>
      <c r="KLB12" s="65"/>
      <c r="KLC12" s="18"/>
      <c r="KLD12" s="65"/>
      <c r="KLE12" s="18"/>
      <c r="KLF12" s="65"/>
      <c r="KLG12" s="18"/>
      <c r="KLH12" s="65"/>
      <c r="KLI12" s="18"/>
      <c r="KLJ12" s="65"/>
      <c r="KLK12" s="18"/>
      <c r="KLL12" s="65"/>
      <c r="KLM12" s="18"/>
      <c r="KLN12" s="65"/>
      <c r="KLO12" s="18"/>
      <c r="KLP12" s="65"/>
      <c r="KLQ12" s="18"/>
      <c r="KLR12" s="65"/>
      <c r="KLS12" s="18"/>
      <c r="KLT12" s="65"/>
      <c r="KLU12" s="18"/>
      <c r="KLV12" s="65"/>
      <c r="KLW12" s="18"/>
      <c r="KLX12" s="65"/>
      <c r="KLY12" s="18"/>
      <c r="KLZ12" s="65"/>
      <c r="KMA12" s="18"/>
      <c r="KMB12" s="65"/>
      <c r="KMC12" s="18"/>
      <c r="KMD12" s="65"/>
      <c r="KME12" s="18"/>
      <c r="KMF12" s="65"/>
      <c r="KMG12" s="18"/>
      <c r="KMH12" s="65"/>
      <c r="KMI12" s="18"/>
      <c r="KMJ12" s="65"/>
      <c r="KMK12" s="18"/>
      <c r="KML12" s="65"/>
      <c r="KMM12" s="18"/>
      <c r="KMN12" s="65"/>
      <c r="KMO12" s="18"/>
      <c r="KMP12" s="65"/>
      <c r="KMQ12" s="18"/>
      <c r="KMR12" s="65"/>
      <c r="KMS12" s="18"/>
      <c r="KMT12" s="65"/>
      <c r="KMU12" s="18"/>
      <c r="KMV12" s="65"/>
      <c r="KMW12" s="18"/>
      <c r="KMX12" s="65"/>
      <c r="KMY12" s="18"/>
      <c r="KMZ12" s="65"/>
      <c r="KNA12" s="18"/>
      <c r="KNB12" s="65"/>
      <c r="KNC12" s="18"/>
      <c r="KND12" s="65"/>
      <c r="KNE12" s="18"/>
      <c r="KNF12" s="65"/>
      <c r="KNG12" s="18"/>
      <c r="KNH12" s="65"/>
      <c r="KNI12" s="18"/>
      <c r="KNJ12" s="65"/>
      <c r="KNK12" s="18"/>
      <c r="KNL12" s="65"/>
      <c r="KNM12" s="18"/>
      <c r="KNN12" s="65"/>
      <c r="KNO12" s="18"/>
      <c r="KNP12" s="65"/>
      <c r="KNQ12" s="18"/>
      <c r="KNR12" s="65"/>
      <c r="KNS12" s="18"/>
      <c r="KNT12" s="65"/>
      <c r="KNU12" s="18"/>
      <c r="KNV12" s="65"/>
      <c r="KNW12" s="18"/>
      <c r="KNX12" s="65"/>
      <c r="KNY12" s="18"/>
      <c r="KNZ12" s="65"/>
      <c r="KOA12" s="18"/>
      <c r="KOB12" s="65"/>
      <c r="KOC12" s="18"/>
      <c r="KOD12" s="65"/>
      <c r="KOE12" s="18"/>
      <c r="KOF12" s="65"/>
      <c r="KOG12" s="18"/>
      <c r="KOH12" s="65"/>
      <c r="KOI12" s="18"/>
      <c r="KOJ12" s="65"/>
      <c r="KOK12" s="18"/>
      <c r="KOL12" s="65"/>
      <c r="KOM12" s="18"/>
      <c r="KON12" s="65"/>
      <c r="KOO12" s="18"/>
      <c r="KOP12" s="65"/>
      <c r="KOQ12" s="18"/>
      <c r="KOR12" s="65"/>
      <c r="KOS12" s="18"/>
      <c r="KOT12" s="65"/>
      <c r="KOU12" s="18"/>
      <c r="KOV12" s="65"/>
      <c r="KOW12" s="18"/>
      <c r="KOX12" s="65"/>
      <c r="KOY12" s="18"/>
      <c r="KOZ12" s="65"/>
      <c r="KPA12" s="18"/>
      <c r="KPB12" s="65"/>
      <c r="KPC12" s="18"/>
      <c r="KPD12" s="65"/>
      <c r="KPE12" s="18"/>
      <c r="KPF12" s="65"/>
      <c r="KPG12" s="18"/>
      <c r="KPH12" s="65"/>
      <c r="KPI12" s="18"/>
      <c r="KPJ12" s="65"/>
      <c r="KPK12" s="18"/>
      <c r="KPL12" s="65"/>
      <c r="KPM12" s="18"/>
      <c r="KPN12" s="65"/>
      <c r="KPO12" s="18"/>
      <c r="KPP12" s="65"/>
      <c r="KPQ12" s="18"/>
      <c r="KPR12" s="65"/>
      <c r="KPS12" s="18"/>
      <c r="KPT12" s="65"/>
      <c r="KPU12" s="18"/>
      <c r="KPV12" s="65"/>
      <c r="KPW12" s="18"/>
      <c r="KPX12" s="65"/>
      <c r="KPY12" s="18"/>
      <c r="KPZ12" s="65"/>
      <c r="KQA12" s="18"/>
      <c r="KQB12" s="65"/>
      <c r="KQC12" s="18"/>
      <c r="KQD12" s="65"/>
      <c r="KQE12" s="18"/>
      <c r="KQF12" s="65"/>
      <c r="KQG12" s="18"/>
      <c r="KQH12" s="65"/>
      <c r="KQI12" s="18"/>
      <c r="KQJ12" s="65"/>
      <c r="KQK12" s="18"/>
      <c r="KQL12" s="65"/>
      <c r="KQM12" s="18"/>
      <c r="KQN12" s="65"/>
      <c r="KQO12" s="18"/>
      <c r="KQP12" s="65"/>
      <c r="KQQ12" s="18"/>
      <c r="KQR12" s="65"/>
      <c r="KQS12" s="18"/>
      <c r="KQT12" s="65"/>
      <c r="KQU12" s="18"/>
      <c r="KQV12" s="65"/>
      <c r="KQW12" s="18"/>
      <c r="KQX12" s="65"/>
      <c r="KQY12" s="18"/>
      <c r="KQZ12" s="65"/>
      <c r="KRA12" s="18"/>
      <c r="KRB12" s="65"/>
      <c r="KRC12" s="18"/>
      <c r="KRD12" s="65"/>
      <c r="KRE12" s="18"/>
      <c r="KRF12" s="65"/>
      <c r="KRG12" s="18"/>
      <c r="KRH12" s="65"/>
      <c r="KRI12" s="18"/>
      <c r="KRJ12" s="65"/>
      <c r="KRK12" s="18"/>
      <c r="KRL12" s="65"/>
      <c r="KRM12" s="18"/>
      <c r="KRN12" s="65"/>
      <c r="KRO12" s="18"/>
      <c r="KRP12" s="65"/>
      <c r="KRQ12" s="18"/>
      <c r="KRR12" s="65"/>
      <c r="KRS12" s="18"/>
      <c r="KRT12" s="65"/>
      <c r="KRU12" s="18"/>
      <c r="KRV12" s="65"/>
      <c r="KRW12" s="18"/>
      <c r="KRX12" s="65"/>
      <c r="KRY12" s="18"/>
      <c r="KRZ12" s="65"/>
      <c r="KSA12" s="18"/>
      <c r="KSB12" s="65"/>
      <c r="KSC12" s="18"/>
      <c r="KSD12" s="65"/>
      <c r="KSE12" s="18"/>
      <c r="KSF12" s="65"/>
      <c r="KSG12" s="18"/>
      <c r="KSH12" s="65"/>
      <c r="KSI12" s="18"/>
      <c r="KSJ12" s="65"/>
      <c r="KSK12" s="18"/>
      <c r="KSL12" s="65"/>
      <c r="KSM12" s="18"/>
      <c r="KSN12" s="65"/>
      <c r="KSO12" s="18"/>
      <c r="KSP12" s="65"/>
      <c r="KSQ12" s="18"/>
      <c r="KSR12" s="65"/>
      <c r="KSS12" s="18"/>
      <c r="KST12" s="65"/>
      <c r="KSU12" s="18"/>
      <c r="KSV12" s="65"/>
      <c r="KSW12" s="18"/>
      <c r="KSX12" s="65"/>
      <c r="KSY12" s="18"/>
      <c r="KSZ12" s="65"/>
      <c r="KTA12" s="18"/>
      <c r="KTB12" s="65"/>
      <c r="KTC12" s="18"/>
      <c r="KTD12" s="65"/>
      <c r="KTE12" s="18"/>
      <c r="KTF12" s="65"/>
      <c r="KTG12" s="18"/>
      <c r="KTH12" s="65"/>
      <c r="KTI12" s="18"/>
      <c r="KTJ12" s="65"/>
      <c r="KTK12" s="18"/>
      <c r="KTL12" s="65"/>
      <c r="KTM12" s="18"/>
      <c r="KTN12" s="65"/>
      <c r="KTO12" s="18"/>
      <c r="KTP12" s="65"/>
      <c r="KTQ12" s="18"/>
      <c r="KTR12" s="65"/>
      <c r="KTS12" s="18"/>
      <c r="KTT12" s="65"/>
      <c r="KTU12" s="18"/>
      <c r="KTV12" s="65"/>
      <c r="KTW12" s="18"/>
      <c r="KTX12" s="65"/>
      <c r="KTY12" s="18"/>
      <c r="KTZ12" s="65"/>
      <c r="KUA12" s="18"/>
      <c r="KUB12" s="65"/>
      <c r="KUC12" s="18"/>
      <c r="KUD12" s="65"/>
      <c r="KUE12" s="18"/>
      <c r="KUF12" s="65"/>
      <c r="KUG12" s="18"/>
      <c r="KUH12" s="65"/>
      <c r="KUI12" s="18"/>
      <c r="KUJ12" s="65"/>
      <c r="KUK12" s="18"/>
      <c r="KUL12" s="65"/>
      <c r="KUM12" s="18"/>
      <c r="KUN12" s="65"/>
      <c r="KUO12" s="18"/>
      <c r="KUP12" s="65"/>
      <c r="KUQ12" s="18"/>
      <c r="KUR12" s="65"/>
      <c r="KUS12" s="18"/>
      <c r="KUT12" s="65"/>
      <c r="KUU12" s="18"/>
      <c r="KUV12" s="65"/>
      <c r="KUW12" s="18"/>
      <c r="KUX12" s="65"/>
      <c r="KUY12" s="18"/>
      <c r="KUZ12" s="65"/>
      <c r="KVA12" s="18"/>
      <c r="KVB12" s="65"/>
      <c r="KVC12" s="18"/>
      <c r="KVD12" s="65"/>
      <c r="KVE12" s="18"/>
      <c r="KVF12" s="65"/>
      <c r="KVG12" s="18"/>
      <c r="KVH12" s="65"/>
      <c r="KVI12" s="18"/>
      <c r="KVJ12" s="65"/>
      <c r="KVK12" s="18"/>
      <c r="KVL12" s="65"/>
      <c r="KVM12" s="18"/>
      <c r="KVN12" s="65"/>
      <c r="KVO12" s="18"/>
      <c r="KVP12" s="65"/>
      <c r="KVQ12" s="18"/>
      <c r="KVR12" s="65"/>
      <c r="KVS12" s="18"/>
      <c r="KVT12" s="65"/>
      <c r="KVU12" s="18"/>
      <c r="KVV12" s="65"/>
      <c r="KVW12" s="18"/>
      <c r="KVX12" s="65"/>
      <c r="KVY12" s="18"/>
      <c r="KVZ12" s="65"/>
      <c r="KWA12" s="18"/>
      <c r="KWB12" s="65"/>
      <c r="KWC12" s="18"/>
      <c r="KWD12" s="65"/>
      <c r="KWE12" s="18"/>
      <c r="KWF12" s="65"/>
      <c r="KWG12" s="18"/>
      <c r="KWH12" s="65"/>
      <c r="KWI12" s="18"/>
      <c r="KWJ12" s="65"/>
      <c r="KWK12" s="18"/>
      <c r="KWL12" s="65"/>
      <c r="KWM12" s="18"/>
      <c r="KWN12" s="65"/>
      <c r="KWO12" s="18"/>
      <c r="KWP12" s="65"/>
      <c r="KWQ12" s="18"/>
      <c r="KWR12" s="65"/>
      <c r="KWS12" s="18"/>
      <c r="KWT12" s="65"/>
      <c r="KWU12" s="18"/>
      <c r="KWV12" s="65"/>
      <c r="KWW12" s="18"/>
      <c r="KWX12" s="65"/>
      <c r="KWY12" s="18"/>
      <c r="KWZ12" s="65"/>
      <c r="KXA12" s="18"/>
      <c r="KXB12" s="65"/>
      <c r="KXC12" s="18"/>
      <c r="KXD12" s="65"/>
      <c r="KXE12" s="18"/>
      <c r="KXF12" s="65"/>
      <c r="KXG12" s="18"/>
      <c r="KXH12" s="65"/>
      <c r="KXI12" s="18"/>
      <c r="KXJ12" s="65"/>
      <c r="KXK12" s="18"/>
      <c r="KXL12" s="65"/>
      <c r="KXM12" s="18"/>
      <c r="KXN12" s="65"/>
      <c r="KXO12" s="18"/>
      <c r="KXP12" s="65"/>
      <c r="KXQ12" s="18"/>
      <c r="KXR12" s="65"/>
      <c r="KXS12" s="18"/>
      <c r="KXT12" s="65"/>
      <c r="KXU12" s="18"/>
      <c r="KXV12" s="65"/>
      <c r="KXW12" s="18"/>
      <c r="KXX12" s="65"/>
      <c r="KXY12" s="18"/>
      <c r="KXZ12" s="65"/>
      <c r="KYA12" s="18"/>
      <c r="KYB12" s="65"/>
      <c r="KYC12" s="18"/>
      <c r="KYD12" s="65"/>
      <c r="KYE12" s="18"/>
      <c r="KYF12" s="65"/>
      <c r="KYG12" s="18"/>
      <c r="KYH12" s="65"/>
      <c r="KYI12" s="18"/>
      <c r="KYJ12" s="65"/>
      <c r="KYK12" s="18"/>
      <c r="KYL12" s="65"/>
      <c r="KYM12" s="18"/>
      <c r="KYN12" s="65"/>
      <c r="KYO12" s="18"/>
      <c r="KYP12" s="65"/>
      <c r="KYQ12" s="18"/>
      <c r="KYR12" s="65"/>
      <c r="KYS12" s="18"/>
      <c r="KYT12" s="65"/>
      <c r="KYU12" s="18"/>
      <c r="KYV12" s="65"/>
      <c r="KYW12" s="18"/>
      <c r="KYX12" s="65"/>
      <c r="KYY12" s="18"/>
      <c r="KYZ12" s="65"/>
      <c r="KZA12" s="18"/>
      <c r="KZB12" s="65"/>
      <c r="KZC12" s="18"/>
      <c r="KZD12" s="65"/>
      <c r="KZE12" s="18"/>
      <c r="KZF12" s="65"/>
      <c r="KZG12" s="18"/>
      <c r="KZH12" s="65"/>
      <c r="KZI12" s="18"/>
      <c r="KZJ12" s="65"/>
      <c r="KZK12" s="18"/>
      <c r="KZL12" s="65"/>
      <c r="KZM12" s="18"/>
      <c r="KZN12" s="65"/>
      <c r="KZO12" s="18"/>
      <c r="KZP12" s="65"/>
      <c r="KZQ12" s="18"/>
      <c r="KZR12" s="65"/>
      <c r="KZS12" s="18"/>
      <c r="KZT12" s="65"/>
      <c r="KZU12" s="18"/>
      <c r="KZV12" s="65"/>
      <c r="KZW12" s="18"/>
      <c r="KZX12" s="65"/>
      <c r="KZY12" s="18"/>
      <c r="KZZ12" s="65"/>
      <c r="LAA12" s="18"/>
      <c r="LAB12" s="65"/>
      <c r="LAC12" s="18"/>
      <c r="LAD12" s="65"/>
      <c r="LAE12" s="18"/>
      <c r="LAF12" s="65"/>
      <c r="LAG12" s="18"/>
      <c r="LAH12" s="65"/>
      <c r="LAI12" s="18"/>
      <c r="LAJ12" s="65"/>
      <c r="LAK12" s="18"/>
      <c r="LAL12" s="65"/>
      <c r="LAM12" s="18"/>
      <c r="LAN12" s="65"/>
      <c r="LAO12" s="18"/>
      <c r="LAP12" s="65"/>
      <c r="LAQ12" s="18"/>
      <c r="LAR12" s="65"/>
      <c r="LAS12" s="18"/>
      <c r="LAT12" s="65"/>
      <c r="LAU12" s="18"/>
      <c r="LAV12" s="65"/>
      <c r="LAW12" s="18"/>
      <c r="LAX12" s="65"/>
      <c r="LAY12" s="18"/>
      <c r="LAZ12" s="65"/>
      <c r="LBA12" s="18"/>
      <c r="LBB12" s="65"/>
      <c r="LBC12" s="18"/>
      <c r="LBD12" s="65"/>
      <c r="LBE12" s="18"/>
      <c r="LBF12" s="65"/>
      <c r="LBG12" s="18"/>
      <c r="LBH12" s="65"/>
      <c r="LBI12" s="18"/>
      <c r="LBJ12" s="65"/>
      <c r="LBK12" s="18"/>
      <c r="LBL12" s="65"/>
      <c r="LBM12" s="18"/>
      <c r="LBN12" s="65"/>
      <c r="LBO12" s="18"/>
      <c r="LBP12" s="65"/>
      <c r="LBQ12" s="18"/>
      <c r="LBR12" s="65"/>
      <c r="LBS12" s="18"/>
      <c r="LBT12" s="65"/>
      <c r="LBU12" s="18"/>
      <c r="LBV12" s="65"/>
      <c r="LBW12" s="18"/>
      <c r="LBX12" s="65"/>
      <c r="LBY12" s="18"/>
      <c r="LBZ12" s="65"/>
      <c r="LCA12" s="18"/>
      <c r="LCB12" s="65"/>
      <c r="LCC12" s="18"/>
      <c r="LCD12" s="65"/>
      <c r="LCE12" s="18"/>
      <c r="LCF12" s="65"/>
      <c r="LCG12" s="18"/>
      <c r="LCH12" s="65"/>
      <c r="LCI12" s="18"/>
      <c r="LCJ12" s="65"/>
      <c r="LCK12" s="18"/>
      <c r="LCL12" s="65"/>
      <c r="LCM12" s="18"/>
      <c r="LCN12" s="65"/>
      <c r="LCO12" s="18"/>
      <c r="LCP12" s="65"/>
      <c r="LCQ12" s="18"/>
      <c r="LCR12" s="65"/>
      <c r="LCS12" s="18"/>
      <c r="LCT12" s="65"/>
      <c r="LCU12" s="18"/>
      <c r="LCV12" s="65"/>
      <c r="LCW12" s="18"/>
      <c r="LCX12" s="65"/>
      <c r="LCY12" s="18"/>
      <c r="LCZ12" s="65"/>
      <c r="LDA12" s="18"/>
      <c r="LDB12" s="65"/>
      <c r="LDC12" s="18"/>
      <c r="LDD12" s="65"/>
      <c r="LDE12" s="18"/>
      <c r="LDF12" s="65"/>
      <c r="LDG12" s="18"/>
      <c r="LDH12" s="65"/>
      <c r="LDI12" s="18"/>
      <c r="LDJ12" s="65"/>
      <c r="LDK12" s="18"/>
      <c r="LDL12" s="65"/>
      <c r="LDM12" s="18"/>
      <c r="LDN12" s="65"/>
      <c r="LDO12" s="18"/>
      <c r="LDP12" s="65"/>
      <c r="LDQ12" s="18"/>
      <c r="LDR12" s="65"/>
      <c r="LDS12" s="18"/>
      <c r="LDT12" s="65"/>
      <c r="LDU12" s="18"/>
      <c r="LDV12" s="65"/>
      <c r="LDW12" s="18"/>
      <c r="LDX12" s="65"/>
      <c r="LDY12" s="18"/>
      <c r="LDZ12" s="65"/>
      <c r="LEA12" s="18"/>
      <c r="LEB12" s="65"/>
      <c r="LEC12" s="18"/>
      <c r="LED12" s="65"/>
      <c r="LEE12" s="18"/>
      <c r="LEF12" s="65"/>
      <c r="LEG12" s="18"/>
      <c r="LEH12" s="65"/>
      <c r="LEI12" s="18"/>
      <c r="LEJ12" s="65"/>
      <c r="LEK12" s="18"/>
      <c r="LEL12" s="65"/>
      <c r="LEM12" s="18"/>
      <c r="LEN12" s="65"/>
      <c r="LEO12" s="18"/>
      <c r="LEP12" s="65"/>
      <c r="LEQ12" s="18"/>
      <c r="LER12" s="65"/>
      <c r="LES12" s="18"/>
      <c r="LET12" s="65"/>
      <c r="LEU12" s="18"/>
      <c r="LEV12" s="65"/>
      <c r="LEW12" s="18"/>
      <c r="LEX12" s="65"/>
      <c r="LEY12" s="18"/>
      <c r="LEZ12" s="65"/>
      <c r="LFA12" s="18"/>
      <c r="LFB12" s="65"/>
      <c r="LFC12" s="18"/>
      <c r="LFD12" s="65"/>
      <c r="LFE12" s="18"/>
      <c r="LFF12" s="65"/>
      <c r="LFG12" s="18"/>
      <c r="LFH12" s="65"/>
      <c r="LFI12" s="18"/>
      <c r="LFJ12" s="65"/>
      <c r="LFK12" s="18"/>
      <c r="LFL12" s="65"/>
      <c r="LFM12" s="18"/>
      <c r="LFN12" s="65"/>
      <c r="LFO12" s="18"/>
      <c r="LFP12" s="65"/>
      <c r="LFQ12" s="18"/>
      <c r="LFR12" s="65"/>
      <c r="LFS12" s="18"/>
      <c r="LFT12" s="65"/>
      <c r="LFU12" s="18"/>
      <c r="LFV12" s="65"/>
      <c r="LFW12" s="18"/>
      <c r="LFX12" s="65"/>
      <c r="LFY12" s="18"/>
      <c r="LFZ12" s="65"/>
      <c r="LGA12" s="18"/>
      <c r="LGB12" s="65"/>
      <c r="LGC12" s="18"/>
      <c r="LGD12" s="65"/>
      <c r="LGE12" s="18"/>
      <c r="LGF12" s="65"/>
      <c r="LGG12" s="18"/>
      <c r="LGH12" s="65"/>
      <c r="LGI12" s="18"/>
      <c r="LGJ12" s="65"/>
      <c r="LGK12" s="18"/>
      <c r="LGL12" s="65"/>
      <c r="LGM12" s="18"/>
      <c r="LGN12" s="65"/>
      <c r="LGO12" s="18"/>
      <c r="LGP12" s="65"/>
      <c r="LGQ12" s="18"/>
      <c r="LGR12" s="65"/>
      <c r="LGS12" s="18"/>
      <c r="LGT12" s="65"/>
      <c r="LGU12" s="18"/>
      <c r="LGV12" s="65"/>
      <c r="LGW12" s="18"/>
      <c r="LGX12" s="65"/>
      <c r="LGY12" s="18"/>
      <c r="LGZ12" s="65"/>
      <c r="LHA12" s="18"/>
      <c r="LHB12" s="65"/>
      <c r="LHC12" s="18"/>
      <c r="LHD12" s="65"/>
      <c r="LHE12" s="18"/>
      <c r="LHF12" s="65"/>
      <c r="LHG12" s="18"/>
      <c r="LHH12" s="65"/>
      <c r="LHI12" s="18"/>
      <c r="LHJ12" s="65"/>
      <c r="LHK12" s="18"/>
      <c r="LHL12" s="65"/>
      <c r="LHM12" s="18"/>
      <c r="LHN12" s="65"/>
      <c r="LHO12" s="18"/>
      <c r="LHP12" s="65"/>
      <c r="LHQ12" s="18"/>
      <c r="LHR12" s="65"/>
      <c r="LHS12" s="18"/>
      <c r="LHT12" s="65"/>
      <c r="LHU12" s="18"/>
      <c r="LHV12" s="65"/>
      <c r="LHW12" s="18"/>
      <c r="LHX12" s="65"/>
      <c r="LHY12" s="18"/>
      <c r="LHZ12" s="65"/>
      <c r="LIA12" s="18"/>
      <c r="LIB12" s="65"/>
      <c r="LIC12" s="18"/>
      <c r="LID12" s="65"/>
      <c r="LIE12" s="18"/>
      <c r="LIF12" s="65"/>
      <c r="LIG12" s="18"/>
      <c r="LIH12" s="65"/>
      <c r="LII12" s="18"/>
      <c r="LIJ12" s="65"/>
      <c r="LIK12" s="18"/>
      <c r="LIL12" s="65"/>
      <c r="LIM12" s="18"/>
      <c r="LIN12" s="65"/>
      <c r="LIO12" s="18"/>
      <c r="LIP12" s="65"/>
      <c r="LIQ12" s="18"/>
      <c r="LIR12" s="65"/>
      <c r="LIS12" s="18"/>
      <c r="LIT12" s="65"/>
      <c r="LIU12" s="18"/>
      <c r="LIV12" s="65"/>
      <c r="LIW12" s="18"/>
      <c r="LIX12" s="65"/>
      <c r="LIY12" s="18"/>
      <c r="LIZ12" s="65"/>
      <c r="LJA12" s="18"/>
      <c r="LJB12" s="65"/>
      <c r="LJC12" s="18"/>
      <c r="LJD12" s="65"/>
      <c r="LJE12" s="18"/>
      <c r="LJF12" s="65"/>
      <c r="LJG12" s="18"/>
      <c r="LJH12" s="65"/>
      <c r="LJI12" s="18"/>
      <c r="LJJ12" s="65"/>
      <c r="LJK12" s="18"/>
      <c r="LJL12" s="65"/>
      <c r="LJM12" s="18"/>
      <c r="LJN12" s="65"/>
      <c r="LJO12" s="18"/>
      <c r="LJP12" s="65"/>
      <c r="LJQ12" s="18"/>
      <c r="LJR12" s="65"/>
      <c r="LJS12" s="18"/>
      <c r="LJT12" s="65"/>
      <c r="LJU12" s="18"/>
      <c r="LJV12" s="65"/>
      <c r="LJW12" s="18"/>
      <c r="LJX12" s="65"/>
      <c r="LJY12" s="18"/>
      <c r="LJZ12" s="65"/>
      <c r="LKA12" s="18"/>
      <c r="LKB12" s="65"/>
      <c r="LKC12" s="18"/>
      <c r="LKD12" s="65"/>
      <c r="LKE12" s="18"/>
      <c r="LKF12" s="65"/>
      <c r="LKG12" s="18"/>
      <c r="LKH12" s="65"/>
      <c r="LKI12" s="18"/>
      <c r="LKJ12" s="65"/>
      <c r="LKK12" s="18"/>
      <c r="LKL12" s="65"/>
      <c r="LKM12" s="18"/>
      <c r="LKN12" s="65"/>
      <c r="LKO12" s="18"/>
      <c r="LKP12" s="65"/>
      <c r="LKQ12" s="18"/>
      <c r="LKR12" s="65"/>
      <c r="LKS12" s="18"/>
      <c r="LKT12" s="65"/>
      <c r="LKU12" s="18"/>
      <c r="LKV12" s="65"/>
      <c r="LKW12" s="18"/>
      <c r="LKX12" s="65"/>
      <c r="LKY12" s="18"/>
      <c r="LKZ12" s="65"/>
      <c r="LLA12" s="18"/>
      <c r="LLB12" s="65"/>
      <c r="LLC12" s="18"/>
      <c r="LLD12" s="65"/>
      <c r="LLE12" s="18"/>
      <c r="LLF12" s="65"/>
      <c r="LLG12" s="18"/>
      <c r="LLH12" s="65"/>
      <c r="LLI12" s="18"/>
      <c r="LLJ12" s="65"/>
      <c r="LLK12" s="18"/>
      <c r="LLL12" s="65"/>
      <c r="LLM12" s="18"/>
      <c r="LLN12" s="65"/>
      <c r="LLO12" s="18"/>
      <c r="LLP12" s="65"/>
      <c r="LLQ12" s="18"/>
      <c r="LLR12" s="65"/>
      <c r="LLS12" s="18"/>
      <c r="LLT12" s="65"/>
      <c r="LLU12" s="18"/>
      <c r="LLV12" s="65"/>
      <c r="LLW12" s="18"/>
      <c r="LLX12" s="65"/>
      <c r="LLY12" s="18"/>
      <c r="LLZ12" s="65"/>
      <c r="LMA12" s="18"/>
      <c r="LMB12" s="65"/>
      <c r="LMC12" s="18"/>
      <c r="LMD12" s="65"/>
      <c r="LME12" s="18"/>
      <c r="LMF12" s="65"/>
      <c r="LMG12" s="18"/>
      <c r="LMH12" s="65"/>
      <c r="LMI12" s="18"/>
      <c r="LMJ12" s="65"/>
      <c r="LMK12" s="18"/>
      <c r="LML12" s="65"/>
      <c r="LMM12" s="18"/>
      <c r="LMN12" s="65"/>
      <c r="LMO12" s="18"/>
      <c r="LMP12" s="65"/>
      <c r="LMQ12" s="18"/>
      <c r="LMR12" s="65"/>
      <c r="LMS12" s="18"/>
      <c r="LMT12" s="65"/>
      <c r="LMU12" s="18"/>
      <c r="LMV12" s="65"/>
      <c r="LMW12" s="18"/>
      <c r="LMX12" s="65"/>
      <c r="LMY12" s="18"/>
      <c r="LMZ12" s="65"/>
      <c r="LNA12" s="18"/>
      <c r="LNB12" s="65"/>
      <c r="LNC12" s="18"/>
      <c r="LND12" s="65"/>
      <c r="LNE12" s="18"/>
      <c r="LNF12" s="65"/>
      <c r="LNG12" s="18"/>
      <c r="LNH12" s="65"/>
      <c r="LNI12" s="18"/>
      <c r="LNJ12" s="65"/>
      <c r="LNK12" s="18"/>
      <c r="LNL12" s="65"/>
      <c r="LNM12" s="18"/>
      <c r="LNN12" s="65"/>
      <c r="LNO12" s="18"/>
      <c r="LNP12" s="65"/>
      <c r="LNQ12" s="18"/>
      <c r="LNR12" s="65"/>
      <c r="LNS12" s="18"/>
      <c r="LNT12" s="65"/>
      <c r="LNU12" s="18"/>
      <c r="LNV12" s="65"/>
      <c r="LNW12" s="18"/>
      <c r="LNX12" s="65"/>
      <c r="LNY12" s="18"/>
      <c r="LNZ12" s="65"/>
      <c r="LOA12" s="18"/>
      <c r="LOB12" s="65"/>
      <c r="LOC12" s="18"/>
      <c r="LOD12" s="65"/>
      <c r="LOE12" s="18"/>
      <c r="LOF12" s="65"/>
      <c r="LOG12" s="18"/>
      <c r="LOH12" s="65"/>
      <c r="LOI12" s="18"/>
      <c r="LOJ12" s="65"/>
      <c r="LOK12" s="18"/>
      <c r="LOL12" s="65"/>
      <c r="LOM12" s="18"/>
      <c r="LON12" s="65"/>
      <c r="LOO12" s="18"/>
      <c r="LOP12" s="65"/>
      <c r="LOQ12" s="18"/>
      <c r="LOR12" s="65"/>
      <c r="LOS12" s="18"/>
      <c r="LOT12" s="65"/>
      <c r="LOU12" s="18"/>
      <c r="LOV12" s="65"/>
      <c r="LOW12" s="18"/>
      <c r="LOX12" s="65"/>
      <c r="LOY12" s="18"/>
      <c r="LOZ12" s="65"/>
      <c r="LPA12" s="18"/>
      <c r="LPB12" s="65"/>
      <c r="LPC12" s="18"/>
      <c r="LPD12" s="65"/>
      <c r="LPE12" s="18"/>
      <c r="LPF12" s="65"/>
      <c r="LPG12" s="18"/>
      <c r="LPH12" s="65"/>
      <c r="LPI12" s="18"/>
      <c r="LPJ12" s="65"/>
      <c r="LPK12" s="18"/>
      <c r="LPL12" s="65"/>
      <c r="LPM12" s="18"/>
      <c r="LPN12" s="65"/>
      <c r="LPO12" s="18"/>
      <c r="LPP12" s="65"/>
      <c r="LPQ12" s="18"/>
      <c r="LPR12" s="65"/>
      <c r="LPS12" s="18"/>
      <c r="LPT12" s="65"/>
      <c r="LPU12" s="18"/>
      <c r="LPV12" s="65"/>
      <c r="LPW12" s="18"/>
      <c r="LPX12" s="65"/>
      <c r="LPY12" s="18"/>
      <c r="LPZ12" s="65"/>
      <c r="LQA12" s="18"/>
      <c r="LQB12" s="65"/>
      <c r="LQC12" s="18"/>
      <c r="LQD12" s="65"/>
      <c r="LQE12" s="18"/>
      <c r="LQF12" s="65"/>
      <c r="LQG12" s="18"/>
      <c r="LQH12" s="65"/>
      <c r="LQI12" s="18"/>
      <c r="LQJ12" s="65"/>
      <c r="LQK12" s="18"/>
      <c r="LQL12" s="65"/>
      <c r="LQM12" s="18"/>
      <c r="LQN12" s="65"/>
      <c r="LQO12" s="18"/>
      <c r="LQP12" s="65"/>
      <c r="LQQ12" s="18"/>
      <c r="LQR12" s="65"/>
      <c r="LQS12" s="18"/>
      <c r="LQT12" s="65"/>
      <c r="LQU12" s="18"/>
      <c r="LQV12" s="65"/>
      <c r="LQW12" s="18"/>
      <c r="LQX12" s="65"/>
      <c r="LQY12" s="18"/>
      <c r="LQZ12" s="65"/>
      <c r="LRA12" s="18"/>
      <c r="LRB12" s="65"/>
      <c r="LRC12" s="18"/>
      <c r="LRD12" s="65"/>
      <c r="LRE12" s="18"/>
      <c r="LRF12" s="65"/>
      <c r="LRG12" s="18"/>
      <c r="LRH12" s="65"/>
      <c r="LRI12" s="18"/>
      <c r="LRJ12" s="65"/>
      <c r="LRK12" s="18"/>
      <c r="LRL12" s="65"/>
      <c r="LRM12" s="18"/>
      <c r="LRN12" s="65"/>
      <c r="LRO12" s="18"/>
      <c r="LRP12" s="65"/>
      <c r="LRQ12" s="18"/>
      <c r="LRR12" s="65"/>
      <c r="LRS12" s="18"/>
      <c r="LRT12" s="65"/>
      <c r="LRU12" s="18"/>
      <c r="LRV12" s="65"/>
      <c r="LRW12" s="18"/>
      <c r="LRX12" s="65"/>
      <c r="LRY12" s="18"/>
      <c r="LRZ12" s="65"/>
      <c r="LSA12" s="18"/>
      <c r="LSB12" s="65"/>
      <c r="LSC12" s="18"/>
      <c r="LSD12" s="65"/>
      <c r="LSE12" s="18"/>
      <c r="LSF12" s="65"/>
      <c r="LSG12" s="18"/>
      <c r="LSH12" s="65"/>
      <c r="LSI12" s="18"/>
      <c r="LSJ12" s="65"/>
      <c r="LSK12" s="18"/>
      <c r="LSL12" s="65"/>
      <c r="LSM12" s="18"/>
      <c r="LSN12" s="65"/>
      <c r="LSO12" s="18"/>
      <c r="LSP12" s="65"/>
      <c r="LSQ12" s="18"/>
      <c r="LSR12" s="65"/>
      <c r="LSS12" s="18"/>
      <c r="LST12" s="65"/>
      <c r="LSU12" s="18"/>
      <c r="LSV12" s="65"/>
      <c r="LSW12" s="18"/>
      <c r="LSX12" s="65"/>
      <c r="LSY12" s="18"/>
      <c r="LSZ12" s="65"/>
      <c r="LTA12" s="18"/>
      <c r="LTB12" s="65"/>
      <c r="LTC12" s="18"/>
      <c r="LTD12" s="65"/>
      <c r="LTE12" s="18"/>
      <c r="LTF12" s="65"/>
      <c r="LTG12" s="18"/>
      <c r="LTH12" s="65"/>
      <c r="LTI12" s="18"/>
      <c r="LTJ12" s="65"/>
      <c r="LTK12" s="18"/>
      <c r="LTL12" s="65"/>
      <c r="LTM12" s="18"/>
      <c r="LTN12" s="65"/>
      <c r="LTO12" s="18"/>
      <c r="LTP12" s="65"/>
      <c r="LTQ12" s="18"/>
      <c r="LTR12" s="65"/>
      <c r="LTS12" s="18"/>
      <c r="LTT12" s="65"/>
      <c r="LTU12" s="18"/>
      <c r="LTV12" s="65"/>
      <c r="LTW12" s="18"/>
      <c r="LTX12" s="65"/>
      <c r="LTY12" s="18"/>
      <c r="LTZ12" s="65"/>
      <c r="LUA12" s="18"/>
      <c r="LUB12" s="65"/>
      <c r="LUC12" s="18"/>
      <c r="LUD12" s="65"/>
      <c r="LUE12" s="18"/>
      <c r="LUF12" s="65"/>
      <c r="LUG12" s="18"/>
      <c r="LUH12" s="65"/>
      <c r="LUI12" s="18"/>
      <c r="LUJ12" s="65"/>
      <c r="LUK12" s="18"/>
      <c r="LUL12" s="65"/>
      <c r="LUM12" s="18"/>
      <c r="LUN12" s="65"/>
      <c r="LUO12" s="18"/>
      <c r="LUP12" s="65"/>
      <c r="LUQ12" s="18"/>
      <c r="LUR12" s="65"/>
      <c r="LUS12" s="18"/>
      <c r="LUT12" s="65"/>
      <c r="LUU12" s="18"/>
      <c r="LUV12" s="65"/>
      <c r="LUW12" s="18"/>
      <c r="LUX12" s="65"/>
      <c r="LUY12" s="18"/>
      <c r="LUZ12" s="65"/>
      <c r="LVA12" s="18"/>
      <c r="LVB12" s="65"/>
      <c r="LVC12" s="18"/>
      <c r="LVD12" s="65"/>
      <c r="LVE12" s="18"/>
      <c r="LVF12" s="65"/>
      <c r="LVG12" s="18"/>
      <c r="LVH12" s="65"/>
      <c r="LVI12" s="18"/>
      <c r="LVJ12" s="65"/>
      <c r="LVK12" s="18"/>
      <c r="LVL12" s="65"/>
      <c r="LVM12" s="18"/>
      <c r="LVN12" s="65"/>
      <c r="LVO12" s="18"/>
      <c r="LVP12" s="65"/>
      <c r="LVQ12" s="18"/>
      <c r="LVR12" s="65"/>
      <c r="LVS12" s="18"/>
      <c r="LVT12" s="65"/>
      <c r="LVU12" s="18"/>
      <c r="LVV12" s="65"/>
      <c r="LVW12" s="18"/>
      <c r="LVX12" s="65"/>
      <c r="LVY12" s="18"/>
      <c r="LVZ12" s="65"/>
      <c r="LWA12" s="18"/>
      <c r="LWB12" s="65"/>
      <c r="LWC12" s="18"/>
      <c r="LWD12" s="65"/>
      <c r="LWE12" s="18"/>
      <c r="LWF12" s="65"/>
      <c r="LWG12" s="18"/>
      <c r="LWH12" s="65"/>
      <c r="LWI12" s="18"/>
      <c r="LWJ12" s="65"/>
      <c r="LWK12" s="18"/>
      <c r="LWL12" s="65"/>
      <c r="LWM12" s="18"/>
      <c r="LWN12" s="65"/>
      <c r="LWO12" s="18"/>
      <c r="LWP12" s="65"/>
      <c r="LWQ12" s="18"/>
      <c r="LWR12" s="65"/>
      <c r="LWS12" s="18"/>
      <c r="LWT12" s="65"/>
      <c r="LWU12" s="18"/>
      <c r="LWV12" s="65"/>
      <c r="LWW12" s="18"/>
      <c r="LWX12" s="65"/>
      <c r="LWY12" s="18"/>
      <c r="LWZ12" s="65"/>
      <c r="LXA12" s="18"/>
      <c r="LXB12" s="65"/>
      <c r="LXC12" s="18"/>
      <c r="LXD12" s="65"/>
      <c r="LXE12" s="18"/>
      <c r="LXF12" s="65"/>
      <c r="LXG12" s="18"/>
      <c r="LXH12" s="65"/>
      <c r="LXI12" s="18"/>
      <c r="LXJ12" s="65"/>
      <c r="LXK12" s="18"/>
      <c r="LXL12" s="65"/>
      <c r="LXM12" s="18"/>
      <c r="LXN12" s="65"/>
      <c r="LXO12" s="18"/>
      <c r="LXP12" s="65"/>
      <c r="LXQ12" s="18"/>
      <c r="LXR12" s="65"/>
      <c r="LXS12" s="18"/>
      <c r="LXT12" s="65"/>
      <c r="LXU12" s="18"/>
      <c r="LXV12" s="65"/>
      <c r="LXW12" s="18"/>
      <c r="LXX12" s="65"/>
      <c r="LXY12" s="18"/>
      <c r="LXZ12" s="65"/>
      <c r="LYA12" s="18"/>
      <c r="LYB12" s="65"/>
      <c r="LYC12" s="18"/>
      <c r="LYD12" s="65"/>
      <c r="LYE12" s="18"/>
      <c r="LYF12" s="65"/>
      <c r="LYG12" s="18"/>
      <c r="LYH12" s="65"/>
      <c r="LYI12" s="18"/>
      <c r="LYJ12" s="65"/>
      <c r="LYK12" s="18"/>
      <c r="LYL12" s="65"/>
      <c r="LYM12" s="18"/>
      <c r="LYN12" s="65"/>
      <c r="LYO12" s="18"/>
      <c r="LYP12" s="65"/>
      <c r="LYQ12" s="18"/>
      <c r="LYR12" s="65"/>
      <c r="LYS12" s="18"/>
      <c r="LYT12" s="65"/>
      <c r="LYU12" s="18"/>
      <c r="LYV12" s="65"/>
      <c r="LYW12" s="18"/>
      <c r="LYX12" s="65"/>
      <c r="LYY12" s="18"/>
      <c r="LYZ12" s="65"/>
      <c r="LZA12" s="18"/>
      <c r="LZB12" s="65"/>
      <c r="LZC12" s="18"/>
      <c r="LZD12" s="65"/>
      <c r="LZE12" s="18"/>
      <c r="LZF12" s="65"/>
      <c r="LZG12" s="18"/>
      <c r="LZH12" s="65"/>
      <c r="LZI12" s="18"/>
      <c r="LZJ12" s="65"/>
      <c r="LZK12" s="18"/>
      <c r="LZL12" s="65"/>
      <c r="LZM12" s="18"/>
      <c r="LZN12" s="65"/>
      <c r="LZO12" s="18"/>
      <c r="LZP12" s="65"/>
      <c r="LZQ12" s="18"/>
      <c r="LZR12" s="65"/>
      <c r="LZS12" s="18"/>
      <c r="LZT12" s="65"/>
      <c r="LZU12" s="18"/>
      <c r="LZV12" s="65"/>
      <c r="LZW12" s="18"/>
      <c r="LZX12" s="65"/>
      <c r="LZY12" s="18"/>
      <c r="LZZ12" s="65"/>
      <c r="MAA12" s="18"/>
      <c r="MAB12" s="65"/>
      <c r="MAC12" s="18"/>
      <c r="MAD12" s="65"/>
      <c r="MAE12" s="18"/>
      <c r="MAF12" s="65"/>
      <c r="MAG12" s="18"/>
      <c r="MAH12" s="65"/>
      <c r="MAI12" s="18"/>
      <c r="MAJ12" s="65"/>
      <c r="MAK12" s="18"/>
      <c r="MAL12" s="65"/>
      <c r="MAM12" s="18"/>
      <c r="MAN12" s="65"/>
      <c r="MAO12" s="18"/>
      <c r="MAP12" s="65"/>
      <c r="MAQ12" s="18"/>
      <c r="MAR12" s="65"/>
      <c r="MAS12" s="18"/>
      <c r="MAT12" s="65"/>
      <c r="MAU12" s="18"/>
      <c r="MAV12" s="65"/>
      <c r="MAW12" s="18"/>
      <c r="MAX12" s="65"/>
      <c r="MAY12" s="18"/>
      <c r="MAZ12" s="65"/>
      <c r="MBA12" s="18"/>
      <c r="MBB12" s="65"/>
      <c r="MBC12" s="18"/>
      <c r="MBD12" s="65"/>
      <c r="MBE12" s="18"/>
      <c r="MBF12" s="65"/>
      <c r="MBG12" s="18"/>
      <c r="MBH12" s="65"/>
      <c r="MBI12" s="18"/>
      <c r="MBJ12" s="65"/>
      <c r="MBK12" s="18"/>
      <c r="MBL12" s="65"/>
      <c r="MBM12" s="18"/>
      <c r="MBN12" s="65"/>
      <c r="MBO12" s="18"/>
      <c r="MBP12" s="65"/>
      <c r="MBQ12" s="18"/>
      <c r="MBR12" s="65"/>
      <c r="MBS12" s="18"/>
      <c r="MBT12" s="65"/>
      <c r="MBU12" s="18"/>
      <c r="MBV12" s="65"/>
      <c r="MBW12" s="18"/>
      <c r="MBX12" s="65"/>
      <c r="MBY12" s="18"/>
      <c r="MBZ12" s="65"/>
      <c r="MCA12" s="18"/>
      <c r="MCB12" s="65"/>
      <c r="MCC12" s="18"/>
      <c r="MCD12" s="65"/>
      <c r="MCE12" s="18"/>
      <c r="MCF12" s="65"/>
      <c r="MCG12" s="18"/>
      <c r="MCH12" s="65"/>
      <c r="MCI12" s="18"/>
      <c r="MCJ12" s="65"/>
      <c r="MCK12" s="18"/>
      <c r="MCL12" s="65"/>
      <c r="MCM12" s="18"/>
      <c r="MCN12" s="65"/>
      <c r="MCO12" s="18"/>
      <c r="MCP12" s="65"/>
      <c r="MCQ12" s="18"/>
      <c r="MCR12" s="65"/>
      <c r="MCS12" s="18"/>
      <c r="MCT12" s="65"/>
      <c r="MCU12" s="18"/>
      <c r="MCV12" s="65"/>
      <c r="MCW12" s="18"/>
      <c r="MCX12" s="65"/>
      <c r="MCY12" s="18"/>
      <c r="MCZ12" s="65"/>
      <c r="MDA12" s="18"/>
      <c r="MDB12" s="65"/>
      <c r="MDC12" s="18"/>
      <c r="MDD12" s="65"/>
      <c r="MDE12" s="18"/>
      <c r="MDF12" s="65"/>
      <c r="MDG12" s="18"/>
      <c r="MDH12" s="65"/>
      <c r="MDI12" s="18"/>
      <c r="MDJ12" s="65"/>
      <c r="MDK12" s="18"/>
      <c r="MDL12" s="65"/>
      <c r="MDM12" s="18"/>
      <c r="MDN12" s="65"/>
      <c r="MDO12" s="18"/>
      <c r="MDP12" s="65"/>
      <c r="MDQ12" s="18"/>
      <c r="MDR12" s="65"/>
      <c r="MDS12" s="18"/>
      <c r="MDT12" s="65"/>
      <c r="MDU12" s="18"/>
      <c r="MDV12" s="65"/>
      <c r="MDW12" s="18"/>
      <c r="MDX12" s="65"/>
      <c r="MDY12" s="18"/>
      <c r="MDZ12" s="65"/>
      <c r="MEA12" s="18"/>
      <c r="MEB12" s="65"/>
      <c r="MEC12" s="18"/>
      <c r="MED12" s="65"/>
      <c r="MEE12" s="18"/>
      <c r="MEF12" s="65"/>
      <c r="MEG12" s="18"/>
      <c r="MEH12" s="65"/>
      <c r="MEI12" s="18"/>
      <c r="MEJ12" s="65"/>
      <c r="MEK12" s="18"/>
      <c r="MEL12" s="65"/>
      <c r="MEM12" s="18"/>
      <c r="MEN12" s="65"/>
      <c r="MEO12" s="18"/>
      <c r="MEP12" s="65"/>
      <c r="MEQ12" s="18"/>
      <c r="MER12" s="65"/>
      <c r="MES12" s="18"/>
      <c r="MET12" s="65"/>
      <c r="MEU12" s="18"/>
      <c r="MEV12" s="65"/>
      <c r="MEW12" s="18"/>
      <c r="MEX12" s="65"/>
      <c r="MEY12" s="18"/>
      <c r="MEZ12" s="65"/>
      <c r="MFA12" s="18"/>
      <c r="MFB12" s="65"/>
      <c r="MFC12" s="18"/>
      <c r="MFD12" s="65"/>
      <c r="MFE12" s="18"/>
      <c r="MFF12" s="65"/>
      <c r="MFG12" s="18"/>
      <c r="MFH12" s="65"/>
      <c r="MFI12" s="18"/>
      <c r="MFJ12" s="65"/>
      <c r="MFK12" s="18"/>
      <c r="MFL12" s="65"/>
      <c r="MFM12" s="18"/>
      <c r="MFN12" s="65"/>
      <c r="MFO12" s="18"/>
      <c r="MFP12" s="65"/>
      <c r="MFQ12" s="18"/>
      <c r="MFR12" s="65"/>
      <c r="MFS12" s="18"/>
      <c r="MFT12" s="65"/>
      <c r="MFU12" s="18"/>
      <c r="MFV12" s="65"/>
      <c r="MFW12" s="18"/>
      <c r="MFX12" s="65"/>
      <c r="MFY12" s="18"/>
      <c r="MFZ12" s="65"/>
      <c r="MGA12" s="18"/>
      <c r="MGB12" s="65"/>
      <c r="MGC12" s="18"/>
      <c r="MGD12" s="65"/>
      <c r="MGE12" s="18"/>
      <c r="MGF12" s="65"/>
      <c r="MGG12" s="18"/>
      <c r="MGH12" s="65"/>
      <c r="MGI12" s="18"/>
      <c r="MGJ12" s="65"/>
      <c r="MGK12" s="18"/>
      <c r="MGL12" s="65"/>
      <c r="MGM12" s="18"/>
      <c r="MGN12" s="65"/>
      <c r="MGO12" s="18"/>
      <c r="MGP12" s="65"/>
      <c r="MGQ12" s="18"/>
      <c r="MGR12" s="65"/>
      <c r="MGS12" s="18"/>
      <c r="MGT12" s="65"/>
      <c r="MGU12" s="18"/>
      <c r="MGV12" s="65"/>
      <c r="MGW12" s="18"/>
      <c r="MGX12" s="65"/>
      <c r="MGY12" s="18"/>
      <c r="MGZ12" s="65"/>
      <c r="MHA12" s="18"/>
      <c r="MHB12" s="65"/>
      <c r="MHC12" s="18"/>
      <c r="MHD12" s="65"/>
      <c r="MHE12" s="18"/>
      <c r="MHF12" s="65"/>
      <c r="MHG12" s="18"/>
      <c r="MHH12" s="65"/>
      <c r="MHI12" s="18"/>
      <c r="MHJ12" s="65"/>
      <c r="MHK12" s="18"/>
      <c r="MHL12" s="65"/>
      <c r="MHM12" s="18"/>
      <c r="MHN12" s="65"/>
      <c r="MHO12" s="18"/>
      <c r="MHP12" s="65"/>
      <c r="MHQ12" s="18"/>
      <c r="MHR12" s="65"/>
      <c r="MHS12" s="18"/>
      <c r="MHT12" s="65"/>
      <c r="MHU12" s="18"/>
      <c r="MHV12" s="65"/>
      <c r="MHW12" s="18"/>
      <c r="MHX12" s="65"/>
      <c r="MHY12" s="18"/>
      <c r="MHZ12" s="65"/>
      <c r="MIA12" s="18"/>
      <c r="MIB12" s="65"/>
      <c r="MIC12" s="18"/>
      <c r="MID12" s="65"/>
      <c r="MIE12" s="18"/>
      <c r="MIF12" s="65"/>
      <c r="MIG12" s="18"/>
      <c r="MIH12" s="65"/>
      <c r="MII12" s="18"/>
      <c r="MIJ12" s="65"/>
      <c r="MIK12" s="18"/>
      <c r="MIL12" s="65"/>
      <c r="MIM12" s="18"/>
      <c r="MIN12" s="65"/>
      <c r="MIO12" s="18"/>
      <c r="MIP12" s="65"/>
      <c r="MIQ12" s="18"/>
      <c r="MIR12" s="65"/>
      <c r="MIS12" s="18"/>
      <c r="MIT12" s="65"/>
      <c r="MIU12" s="18"/>
      <c r="MIV12" s="65"/>
      <c r="MIW12" s="18"/>
      <c r="MIX12" s="65"/>
      <c r="MIY12" s="18"/>
      <c r="MIZ12" s="65"/>
      <c r="MJA12" s="18"/>
      <c r="MJB12" s="65"/>
      <c r="MJC12" s="18"/>
      <c r="MJD12" s="65"/>
      <c r="MJE12" s="18"/>
      <c r="MJF12" s="65"/>
      <c r="MJG12" s="18"/>
      <c r="MJH12" s="65"/>
      <c r="MJI12" s="18"/>
      <c r="MJJ12" s="65"/>
      <c r="MJK12" s="18"/>
      <c r="MJL12" s="65"/>
      <c r="MJM12" s="18"/>
      <c r="MJN12" s="65"/>
      <c r="MJO12" s="18"/>
      <c r="MJP12" s="65"/>
      <c r="MJQ12" s="18"/>
      <c r="MJR12" s="65"/>
      <c r="MJS12" s="18"/>
      <c r="MJT12" s="65"/>
      <c r="MJU12" s="18"/>
      <c r="MJV12" s="65"/>
      <c r="MJW12" s="18"/>
      <c r="MJX12" s="65"/>
      <c r="MJY12" s="18"/>
      <c r="MJZ12" s="65"/>
      <c r="MKA12" s="18"/>
      <c r="MKB12" s="65"/>
      <c r="MKC12" s="18"/>
      <c r="MKD12" s="65"/>
      <c r="MKE12" s="18"/>
      <c r="MKF12" s="65"/>
      <c r="MKG12" s="18"/>
      <c r="MKH12" s="65"/>
      <c r="MKI12" s="18"/>
      <c r="MKJ12" s="65"/>
      <c r="MKK12" s="18"/>
      <c r="MKL12" s="65"/>
      <c r="MKM12" s="18"/>
      <c r="MKN12" s="65"/>
      <c r="MKO12" s="18"/>
      <c r="MKP12" s="65"/>
      <c r="MKQ12" s="18"/>
      <c r="MKR12" s="65"/>
      <c r="MKS12" s="18"/>
      <c r="MKT12" s="65"/>
      <c r="MKU12" s="18"/>
      <c r="MKV12" s="65"/>
      <c r="MKW12" s="18"/>
      <c r="MKX12" s="65"/>
      <c r="MKY12" s="18"/>
      <c r="MKZ12" s="65"/>
      <c r="MLA12" s="18"/>
      <c r="MLB12" s="65"/>
      <c r="MLC12" s="18"/>
      <c r="MLD12" s="65"/>
      <c r="MLE12" s="18"/>
      <c r="MLF12" s="65"/>
      <c r="MLG12" s="18"/>
      <c r="MLH12" s="65"/>
      <c r="MLI12" s="18"/>
      <c r="MLJ12" s="65"/>
      <c r="MLK12" s="18"/>
      <c r="MLL12" s="65"/>
      <c r="MLM12" s="18"/>
      <c r="MLN12" s="65"/>
      <c r="MLO12" s="18"/>
      <c r="MLP12" s="65"/>
      <c r="MLQ12" s="18"/>
      <c r="MLR12" s="65"/>
      <c r="MLS12" s="18"/>
      <c r="MLT12" s="65"/>
      <c r="MLU12" s="18"/>
      <c r="MLV12" s="65"/>
      <c r="MLW12" s="18"/>
      <c r="MLX12" s="65"/>
      <c r="MLY12" s="18"/>
      <c r="MLZ12" s="65"/>
      <c r="MMA12" s="18"/>
      <c r="MMB12" s="65"/>
      <c r="MMC12" s="18"/>
      <c r="MMD12" s="65"/>
      <c r="MME12" s="18"/>
      <c r="MMF12" s="65"/>
      <c r="MMG12" s="18"/>
      <c r="MMH12" s="65"/>
      <c r="MMI12" s="18"/>
      <c r="MMJ12" s="65"/>
      <c r="MMK12" s="18"/>
      <c r="MML12" s="65"/>
      <c r="MMM12" s="18"/>
      <c r="MMN12" s="65"/>
      <c r="MMO12" s="18"/>
      <c r="MMP12" s="65"/>
      <c r="MMQ12" s="18"/>
      <c r="MMR12" s="65"/>
      <c r="MMS12" s="18"/>
      <c r="MMT12" s="65"/>
      <c r="MMU12" s="18"/>
      <c r="MMV12" s="65"/>
      <c r="MMW12" s="18"/>
      <c r="MMX12" s="65"/>
      <c r="MMY12" s="18"/>
      <c r="MMZ12" s="65"/>
      <c r="MNA12" s="18"/>
      <c r="MNB12" s="65"/>
      <c r="MNC12" s="18"/>
      <c r="MND12" s="65"/>
      <c r="MNE12" s="18"/>
      <c r="MNF12" s="65"/>
      <c r="MNG12" s="18"/>
      <c r="MNH12" s="65"/>
      <c r="MNI12" s="18"/>
      <c r="MNJ12" s="65"/>
      <c r="MNK12" s="18"/>
      <c r="MNL12" s="65"/>
      <c r="MNM12" s="18"/>
      <c r="MNN12" s="65"/>
      <c r="MNO12" s="18"/>
      <c r="MNP12" s="65"/>
      <c r="MNQ12" s="18"/>
      <c r="MNR12" s="65"/>
      <c r="MNS12" s="18"/>
      <c r="MNT12" s="65"/>
      <c r="MNU12" s="18"/>
      <c r="MNV12" s="65"/>
      <c r="MNW12" s="18"/>
      <c r="MNX12" s="65"/>
      <c r="MNY12" s="18"/>
      <c r="MNZ12" s="65"/>
      <c r="MOA12" s="18"/>
      <c r="MOB12" s="65"/>
      <c r="MOC12" s="18"/>
      <c r="MOD12" s="65"/>
      <c r="MOE12" s="18"/>
      <c r="MOF12" s="65"/>
      <c r="MOG12" s="18"/>
      <c r="MOH12" s="65"/>
      <c r="MOI12" s="18"/>
      <c r="MOJ12" s="65"/>
      <c r="MOK12" s="18"/>
      <c r="MOL12" s="65"/>
      <c r="MOM12" s="18"/>
      <c r="MON12" s="65"/>
      <c r="MOO12" s="18"/>
      <c r="MOP12" s="65"/>
      <c r="MOQ12" s="18"/>
      <c r="MOR12" s="65"/>
      <c r="MOS12" s="18"/>
      <c r="MOT12" s="65"/>
      <c r="MOU12" s="18"/>
      <c r="MOV12" s="65"/>
      <c r="MOW12" s="18"/>
      <c r="MOX12" s="65"/>
      <c r="MOY12" s="18"/>
      <c r="MOZ12" s="65"/>
      <c r="MPA12" s="18"/>
      <c r="MPB12" s="65"/>
      <c r="MPC12" s="18"/>
      <c r="MPD12" s="65"/>
      <c r="MPE12" s="18"/>
      <c r="MPF12" s="65"/>
      <c r="MPG12" s="18"/>
      <c r="MPH12" s="65"/>
      <c r="MPI12" s="18"/>
      <c r="MPJ12" s="65"/>
      <c r="MPK12" s="18"/>
      <c r="MPL12" s="65"/>
      <c r="MPM12" s="18"/>
      <c r="MPN12" s="65"/>
      <c r="MPO12" s="18"/>
      <c r="MPP12" s="65"/>
      <c r="MPQ12" s="18"/>
      <c r="MPR12" s="65"/>
      <c r="MPS12" s="18"/>
      <c r="MPT12" s="65"/>
      <c r="MPU12" s="18"/>
      <c r="MPV12" s="65"/>
      <c r="MPW12" s="18"/>
      <c r="MPX12" s="65"/>
      <c r="MPY12" s="18"/>
      <c r="MPZ12" s="65"/>
      <c r="MQA12" s="18"/>
      <c r="MQB12" s="65"/>
      <c r="MQC12" s="18"/>
      <c r="MQD12" s="65"/>
      <c r="MQE12" s="18"/>
      <c r="MQF12" s="65"/>
      <c r="MQG12" s="18"/>
      <c r="MQH12" s="65"/>
      <c r="MQI12" s="18"/>
      <c r="MQJ12" s="65"/>
      <c r="MQK12" s="18"/>
      <c r="MQL12" s="65"/>
      <c r="MQM12" s="18"/>
      <c r="MQN12" s="65"/>
      <c r="MQO12" s="18"/>
      <c r="MQP12" s="65"/>
      <c r="MQQ12" s="18"/>
      <c r="MQR12" s="65"/>
      <c r="MQS12" s="18"/>
      <c r="MQT12" s="65"/>
      <c r="MQU12" s="18"/>
      <c r="MQV12" s="65"/>
      <c r="MQW12" s="18"/>
      <c r="MQX12" s="65"/>
      <c r="MQY12" s="18"/>
      <c r="MQZ12" s="65"/>
      <c r="MRA12" s="18"/>
      <c r="MRB12" s="65"/>
      <c r="MRC12" s="18"/>
      <c r="MRD12" s="65"/>
      <c r="MRE12" s="18"/>
      <c r="MRF12" s="65"/>
      <c r="MRG12" s="18"/>
      <c r="MRH12" s="65"/>
      <c r="MRI12" s="18"/>
      <c r="MRJ12" s="65"/>
      <c r="MRK12" s="18"/>
      <c r="MRL12" s="65"/>
      <c r="MRM12" s="18"/>
      <c r="MRN12" s="65"/>
      <c r="MRO12" s="18"/>
      <c r="MRP12" s="65"/>
      <c r="MRQ12" s="18"/>
      <c r="MRR12" s="65"/>
      <c r="MRS12" s="18"/>
      <c r="MRT12" s="65"/>
      <c r="MRU12" s="18"/>
      <c r="MRV12" s="65"/>
      <c r="MRW12" s="18"/>
      <c r="MRX12" s="65"/>
      <c r="MRY12" s="18"/>
      <c r="MRZ12" s="65"/>
      <c r="MSA12" s="18"/>
      <c r="MSB12" s="65"/>
      <c r="MSC12" s="18"/>
      <c r="MSD12" s="65"/>
      <c r="MSE12" s="18"/>
      <c r="MSF12" s="65"/>
      <c r="MSG12" s="18"/>
      <c r="MSH12" s="65"/>
      <c r="MSI12" s="18"/>
      <c r="MSJ12" s="65"/>
      <c r="MSK12" s="18"/>
      <c r="MSL12" s="65"/>
      <c r="MSM12" s="18"/>
      <c r="MSN12" s="65"/>
      <c r="MSO12" s="18"/>
      <c r="MSP12" s="65"/>
      <c r="MSQ12" s="18"/>
      <c r="MSR12" s="65"/>
      <c r="MSS12" s="18"/>
      <c r="MST12" s="65"/>
      <c r="MSU12" s="18"/>
      <c r="MSV12" s="65"/>
      <c r="MSW12" s="18"/>
      <c r="MSX12" s="65"/>
      <c r="MSY12" s="18"/>
      <c r="MSZ12" s="65"/>
      <c r="MTA12" s="18"/>
      <c r="MTB12" s="65"/>
      <c r="MTC12" s="18"/>
      <c r="MTD12" s="65"/>
      <c r="MTE12" s="18"/>
      <c r="MTF12" s="65"/>
      <c r="MTG12" s="18"/>
      <c r="MTH12" s="65"/>
      <c r="MTI12" s="18"/>
      <c r="MTJ12" s="65"/>
      <c r="MTK12" s="18"/>
      <c r="MTL12" s="65"/>
      <c r="MTM12" s="18"/>
      <c r="MTN12" s="65"/>
      <c r="MTO12" s="18"/>
      <c r="MTP12" s="65"/>
      <c r="MTQ12" s="18"/>
      <c r="MTR12" s="65"/>
      <c r="MTS12" s="18"/>
      <c r="MTT12" s="65"/>
      <c r="MTU12" s="18"/>
      <c r="MTV12" s="65"/>
      <c r="MTW12" s="18"/>
      <c r="MTX12" s="65"/>
      <c r="MTY12" s="18"/>
      <c r="MTZ12" s="65"/>
      <c r="MUA12" s="18"/>
      <c r="MUB12" s="65"/>
      <c r="MUC12" s="18"/>
      <c r="MUD12" s="65"/>
      <c r="MUE12" s="18"/>
      <c r="MUF12" s="65"/>
      <c r="MUG12" s="18"/>
      <c r="MUH12" s="65"/>
      <c r="MUI12" s="18"/>
      <c r="MUJ12" s="65"/>
      <c r="MUK12" s="18"/>
      <c r="MUL12" s="65"/>
      <c r="MUM12" s="18"/>
      <c r="MUN12" s="65"/>
      <c r="MUO12" s="18"/>
      <c r="MUP12" s="65"/>
      <c r="MUQ12" s="18"/>
      <c r="MUR12" s="65"/>
      <c r="MUS12" s="18"/>
      <c r="MUT12" s="65"/>
      <c r="MUU12" s="18"/>
      <c r="MUV12" s="65"/>
      <c r="MUW12" s="18"/>
      <c r="MUX12" s="65"/>
      <c r="MUY12" s="18"/>
      <c r="MUZ12" s="65"/>
      <c r="MVA12" s="18"/>
      <c r="MVB12" s="65"/>
      <c r="MVC12" s="18"/>
      <c r="MVD12" s="65"/>
      <c r="MVE12" s="18"/>
      <c r="MVF12" s="65"/>
      <c r="MVG12" s="18"/>
      <c r="MVH12" s="65"/>
      <c r="MVI12" s="18"/>
      <c r="MVJ12" s="65"/>
      <c r="MVK12" s="18"/>
      <c r="MVL12" s="65"/>
      <c r="MVM12" s="18"/>
      <c r="MVN12" s="65"/>
      <c r="MVO12" s="18"/>
      <c r="MVP12" s="65"/>
      <c r="MVQ12" s="18"/>
      <c r="MVR12" s="65"/>
      <c r="MVS12" s="18"/>
      <c r="MVT12" s="65"/>
      <c r="MVU12" s="18"/>
      <c r="MVV12" s="65"/>
      <c r="MVW12" s="18"/>
      <c r="MVX12" s="65"/>
      <c r="MVY12" s="18"/>
      <c r="MVZ12" s="65"/>
      <c r="MWA12" s="18"/>
      <c r="MWB12" s="65"/>
      <c r="MWC12" s="18"/>
      <c r="MWD12" s="65"/>
      <c r="MWE12" s="18"/>
      <c r="MWF12" s="65"/>
      <c r="MWG12" s="18"/>
      <c r="MWH12" s="65"/>
      <c r="MWI12" s="18"/>
      <c r="MWJ12" s="65"/>
      <c r="MWK12" s="18"/>
      <c r="MWL12" s="65"/>
      <c r="MWM12" s="18"/>
      <c r="MWN12" s="65"/>
      <c r="MWO12" s="18"/>
      <c r="MWP12" s="65"/>
      <c r="MWQ12" s="18"/>
      <c r="MWR12" s="65"/>
      <c r="MWS12" s="18"/>
      <c r="MWT12" s="65"/>
      <c r="MWU12" s="18"/>
      <c r="MWV12" s="65"/>
      <c r="MWW12" s="18"/>
      <c r="MWX12" s="65"/>
      <c r="MWY12" s="18"/>
      <c r="MWZ12" s="65"/>
      <c r="MXA12" s="18"/>
      <c r="MXB12" s="65"/>
      <c r="MXC12" s="18"/>
      <c r="MXD12" s="65"/>
      <c r="MXE12" s="18"/>
      <c r="MXF12" s="65"/>
      <c r="MXG12" s="18"/>
      <c r="MXH12" s="65"/>
      <c r="MXI12" s="18"/>
      <c r="MXJ12" s="65"/>
      <c r="MXK12" s="18"/>
      <c r="MXL12" s="65"/>
      <c r="MXM12" s="18"/>
      <c r="MXN12" s="65"/>
      <c r="MXO12" s="18"/>
      <c r="MXP12" s="65"/>
      <c r="MXQ12" s="18"/>
      <c r="MXR12" s="65"/>
      <c r="MXS12" s="18"/>
      <c r="MXT12" s="65"/>
      <c r="MXU12" s="18"/>
      <c r="MXV12" s="65"/>
      <c r="MXW12" s="18"/>
      <c r="MXX12" s="65"/>
      <c r="MXY12" s="18"/>
      <c r="MXZ12" s="65"/>
      <c r="MYA12" s="18"/>
      <c r="MYB12" s="65"/>
      <c r="MYC12" s="18"/>
      <c r="MYD12" s="65"/>
      <c r="MYE12" s="18"/>
      <c r="MYF12" s="65"/>
      <c r="MYG12" s="18"/>
      <c r="MYH12" s="65"/>
      <c r="MYI12" s="18"/>
      <c r="MYJ12" s="65"/>
      <c r="MYK12" s="18"/>
      <c r="MYL12" s="65"/>
      <c r="MYM12" s="18"/>
      <c r="MYN12" s="65"/>
      <c r="MYO12" s="18"/>
      <c r="MYP12" s="65"/>
      <c r="MYQ12" s="18"/>
      <c r="MYR12" s="65"/>
      <c r="MYS12" s="18"/>
      <c r="MYT12" s="65"/>
      <c r="MYU12" s="18"/>
      <c r="MYV12" s="65"/>
      <c r="MYW12" s="18"/>
      <c r="MYX12" s="65"/>
      <c r="MYY12" s="18"/>
      <c r="MYZ12" s="65"/>
      <c r="MZA12" s="18"/>
      <c r="MZB12" s="65"/>
      <c r="MZC12" s="18"/>
      <c r="MZD12" s="65"/>
      <c r="MZE12" s="18"/>
      <c r="MZF12" s="65"/>
      <c r="MZG12" s="18"/>
      <c r="MZH12" s="65"/>
      <c r="MZI12" s="18"/>
      <c r="MZJ12" s="65"/>
      <c r="MZK12" s="18"/>
      <c r="MZL12" s="65"/>
      <c r="MZM12" s="18"/>
      <c r="MZN12" s="65"/>
      <c r="MZO12" s="18"/>
      <c r="MZP12" s="65"/>
      <c r="MZQ12" s="18"/>
      <c r="MZR12" s="65"/>
      <c r="MZS12" s="18"/>
      <c r="MZT12" s="65"/>
      <c r="MZU12" s="18"/>
      <c r="MZV12" s="65"/>
      <c r="MZW12" s="18"/>
      <c r="MZX12" s="65"/>
      <c r="MZY12" s="18"/>
      <c r="MZZ12" s="65"/>
      <c r="NAA12" s="18"/>
      <c r="NAB12" s="65"/>
      <c r="NAC12" s="18"/>
      <c r="NAD12" s="65"/>
      <c r="NAE12" s="18"/>
      <c r="NAF12" s="65"/>
      <c r="NAG12" s="18"/>
      <c r="NAH12" s="65"/>
      <c r="NAI12" s="18"/>
      <c r="NAJ12" s="65"/>
      <c r="NAK12" s="18"/>
      <c r="NAL12" s="65"/>
      <c r="NAM12" s="18"/>
      <c r="NAN12" s="65"/>
      <c r="NAO12" s="18"/>
      <c r="NAP12" s="65"/>
      <c r="NAQ12" s="18"/>
      <c r="NAR12" s="65"/>
      <c r="NAS12" s="18"/>
      <c r="NAT12" s="65"/>
      <c r="NAU12" s="18"/>
      <c r="NAV12" s="65"/>
      <c r="NAW12" s="18"/>
      <c r="NAX12" s="65"/>
      <c r="NAY12" s="18"/>
      <c r="NAZ12" s="65"/>
      <c r="NBA12" s="18"/>
      <c r="NBB12" s="65"/>
      <c r="NBC12" s="18"/>
      <c r="NBD12" s="65"/>
      <c r="NBE12" s="18"/>
      <c r="NBF12" s="65"/>
      <c r="NBG12" s="18"/>
      <c r="NBH12" s="65"/>
      <c r="NBI12" s="18"/>
      <c r="NBJ12" s="65"/>
      <c r="NBK12" s="18"/>
      <c r="NBL12" s="65"/>
      <c r="NBM12" s="18"/>
      <c r="NBN12" s="65"/>
      <c r="NBO12" s="18"/>
      <c r="NBP12" s="65"/>
      <c r="NBQ12" s="18"/>
      <c r="NBR12" s="65"/>
      <c r="NBS12" s="18"/>
      <c r="NBT12" s="65"/>
      <c r="NBU12" s="18"/>
      <c r="NBV12" s="65"/>
      <c r="NBW12" s="18"/>
      <c r="NBX12" s="65"/>
      <c r="NBY12" s="18"/>
      <c r="NBZ12" s="65"/>
      <c r="NCA12" s="18"/>
      <c r="NCB12" s="65"/>
      <c r="NCC12" s="18"/>
      <c r="NCD12" s="65"/>
      <c r="NCE12" s="18"/>
      <c r="NCF12" s="65"/>
      <c r="NCG12" s="18"/>
      <c r="NCH12" s="65"/>
      <c r="NCI12" s="18"/>
      <c r="NCJ12" s="65"/>
      <c r="NCK12" s="18"/>
      <c r="NCL12" s="65"/>
      <c r="NCM12" s="18"/>
      <c r="NCN12" s="65"/>
      <c r="NCO12" s="18"/>
      <c r="NCP12" s="65"/>
      <c r="NCQ12" s="18"/>
      <c r="NCR12" s="65"/>
      <c r="NCS12" s="18"/>
      <c r="NCT12" s="65"/>
      <c r="NCU12" s="18"/>
      <c r="NCV12" s="65"/>
      <c r="NCW12" s="18"/>
      <c r="NCX12" s="65"/>
      <c r="NCY12" s="18"/>
      <c r="NCZ12" s="65"/>
      <c r="NDA12" s="18"/>
      <c r="NDB12" s="65"/>
      <c r="NDC12" s="18"/>
      <c r="NDD12" s="65"/>
      <c r="NDE12" s="18"/>
      <c r="NDF12" s="65"/>
      <c r="NDG12" s="18"/>
      <c r="NDH12" s="65"/>
      <c r="NDI12" s="18"/>
      <c r="NDJ12" s="65"/>
      <c r="NDK12" s="18"/>
      <c r="NDL12" s="65"/>
      <c r="NDM12" s="18"/>
      <c r="NDN12" s="65"/>
      <c r="NDO12" s="18"/>
      <c r="NDP12" s="65"/>
      <c r="NDQ12" s="18"/>
      <c r="NDR12" s="65"/>
      <c r="NDS12" s="18"/>
      <c r="NDT12" s="65"/>
      <c r="NDU12" s="18"/>
      <c r="NDV12" s="65"/>
      <c r="NDW12" s="18"/>
      <c r="NDX12" s="65"/>
      <c r="NDY12" s="18"/>
      <c r="NDZ12" s="65"/>
      <c r="NEA12" s="18"/>
      <c r="NEB12" s="65"/>
      <c r="NEC12" s="18"/>
      <c r="NED12" s="65"/>
      <c r="NEE12" s="18"/>
      <c r="NEF12" s="65"/>
      <c r="NEG12" s="18"/>
      <c r="NEH12" s="65"/>
      <c r="NEI12" s="18"/>
      <c r="NEJ12" s="65"/>
      <c r="NEK12" s="18"/>
      <c r="NEL12" s="65"/>
      <c r="NEM12" s="18"/>
      <c r="NEN12" s="65"/>
      <c r="NEO12" s="18"/>
      <c r="NEP12" s="65"/>
      <c r="NEQ12" s="18"/>
      <c r="NER12" s="65"/>
      <c r="NES12" s="18"/>
      <c r="NET12" s="65"/>
      <c r="NEU12" s="18"/>
      <c r="NEV12" s="65"/>
      <c r="NEW12" s="18"/>
      <c r="NEX12" s="65"/>
      <c r="NEY12" s="18"/>
      <c r="NEZ12" s="65"/>
      <c r="NFA12" s="18"/>
      <c r="NFB12" s="65"/>
      <c r="NFC12" s="18"/>
      <c r="NFD12" s="65"/>
      <c r="NFE12" s="18"/>
      <c r="NFF12" s="65"/>
      <c r="NFG12" s="18"/>
      <c r="NFH12" s="65"/>
      <c r="NFI12" s="18"/>
      <c r="NFJ12" s="65"/>
      <c r="NFK12" s="18"/>
      <c r="NFL12" s="65"/>
      <c r="NFM12" s="18"/>
      <c r="NFN12" s="65"/>
      <c r="NFO12" s="18"/>
      <c r="NFP12" s="65"/>
      <c r="NFQ12" s="18"/>
      <c r="NFR12" s="65"/>
      <c r="NFS12" s="18"/>
      <c r="NFT12" s="65"/>
      <c r="NFU12" s="18"/>
      <c r="NFV12" s="65"/>
      <c r="NFW12" s="18"/>
      <c r="NFX12" s="65"/>
      <c r="NFY12" s="18"/>
      <c r="NFZ12" s="65"/>
      <c r="NGA12" s="18"/>
      <c r="NGB12" s="65"/>
      <c r="NGC12" s="18"/>
      <c r="NGD12" s="65"/>
      <c r="NGE12" s="18"/>
      <c r="NGF12" s="65"/>
      <c r="NGG12" s="18"/>
      <c r="NGH12" s="65"/>
      <c r="NGI12" s="18"/>
      <c r="NGJ12" s="65"/>
      <c r="NGK12" s="18"/>
      <c r="NGL12" s="65"/>
      <c r="NGM12" s="18"/>
      <c r="NGN12" s="65"/>
      <c r="NGO12" s="18"/>
      <c r="NGP12" s="65"/>
      <c r="NGQ12" s="18"/>
      <c r="NGR12" s="65"/>
      <c r="NGS12" s="18"/>
      <c r="NGT12" s="65"/>
      <c r="NGU12" s="18"/>
      <c r="NGV12" s="65"/>
      <c r="NGW12" s="18"/>
      <c r="NGX12" s="65"/>
      <c r="NGY12" s="18"/>
      <c r="NGZ12" s="65"/>
      <c r="NHA12" s="18"/>
      <c r="NHB12" s="65"/>
      <c r="NHC12" s="18"/>
      <c r="NHD12" s="65"/>
      <c r="NHE12" s="18"/>
      <c r="NHF12" s="65"/>
      <c r="NHG12" s="18"/>
      <c r="NHH12" s="65"/>
      <c r="NHI12" s="18"/>
      <c r="NHJ12" s="65"/>
      <c r="NHK12" s="18"/>
      <c r="NHL12" s="65"/>
      <c r="NHM12" s="18"/>
      <c r="NHN12" s="65"/>
      <c r="NHO12" s="18"/>
      <c r="NHP12" s="65"/>
      <c r="NHQ12" s="18"/>
      <c r="NHR12" s="65"/>
      <c r="NHS12" s="18"/>
      <c r="NHT12" s="65"/>
      <c r="NHU12" s="18"/>
      <c r="NHV12" s="65"/>
      <c r="NHW12" s="18"/>
      <c r="NHX12" s="65"/>
      <c r="NHY12" s="18"/>
      <c r="NHZ12" s="65"/>
      <c r="NIA12" s="18"/>
      <c r="NIB12" s="65"/>
      <c r="NIC12" s="18"/>
      <c r="NID12" s="65"/>
      <c r="NIE12" s="18"/>
      <c r="NIF12" s="65"/>
      <c r="NIG12" s="18"/>
      <c r="NIH12" s="65"/>
      <c r="NII12" s="18"/>
      <c r="NIJ12" s="65"/>
      <c r="NIK12" s="18"/>
      <c r="NIL12" s="65"/>
      <c r="NIM12" s="18"/>
      <c r="NIN12" s="65"/>
      <c r="NIO12" s="18"/>
      <c r="NIP12" s="65"/>
      <c r="NIQ12" s="18"/>
      <c r="NIR12" s="65"/>
      <c r="NIS12" s="18"/>
      <c r="NIT12" s="65"/>
      <c r="NIU12" s="18"/>
      <c r="NIV12" s="65"/>
      <c r="NIW12" s="18"/>
      <c r="NIX12" s="65"/>
      <c r="NIY12" s="18"/>
      <c r="NIZ12" s="65"/>
      <c r="NJA12" s="18"/>
      <c r="NJB12" s="65"/>
      <c r="NJC12" s="18"/>
      <c r="NJD12" s="65"/>
      <c r="NJE12" s="18"/>
      <c r="NJF12" s="65"/>
      <c r="NJG12" s="18"/>
      <c r="NJH12" s="65"/>
      <c r="NJI12" s="18"/>
      <c r="NJJ12" s="65"/>
      <c r="NJK12" s="18"/>
      <c r="NJL12" s="65"/>
      <c r="NJM12" s="18"/>
      <c r="NJN12" s="65"/>
      <c r="NJO12" s="18"/>
      <c r="NJP12" s="65"/>
      <c r="NJQ12" s="18"/>
      <c r="NJR12" s="65"/>
      <c r="NJS12" s="18"/>
      <c r="NJT12" s="65"/>
      <c r="NJU12" s="18"/>
      <c r="NJV12" s="65"/>
      <c r="NJW12" s="18"/>
      <c r="NJX12" s="65"/>
      <c r="NJY12" s="18"/>
      <c r="NJZ12" s="65"/>
      <c r="NKA12" s="18"/>
      <c r="NKB12" s="65"/>
      <c r="NKC12" s="18"/>
      <c r="NKD12" s="65"/>
      <c r="NKE12" s="18"/>
      <c r="NKF12" s="65"/>
      <c r="NKG12" s="18"/>
      <c r="NKH12" s="65"/>
      <c r="NKI12" s="18"/>
      <c r="NKJ12" s="65"/>
      <c r="NKK12" s="18"/>
      <c r="NKL12" s="65"/>
      <c r="NKM12" s="18"/>
      <c r="NKN12" s="65"/>
      <c r="NKO12" s="18"/>
      <c r="NKP12" s="65"/>
      <c r="NKQ12" s="18"/>
      <c r="NKR12" s="65"/>
      <c r="NKS12" s="18"/>
      <c r="NKT12" s="65"/>
      <c r="NKU12" s="18"/>
      <c r="NKV12" s="65"/>
      <c r="NKW12" s="18"/>
      <c r="NKX12" s="65"/>
      <c r="NKY12" s="18"/>
      <c r="NKZ12" s="65"/>
      <c r="NLA12" s="18"/>
      <c r="NLB12" s="65"/>
      <c r="NLC12" s="18"/>
      <c r="NLD12" s="65"/>
      <c r="NLE12" s="18"/>
      <c r="NLF12" s="65"/>
      <c r="NLG12" s="18"/>
      <c r="NLH12" s="65"/>
      <c r="NLI12" s="18"/>
      <c r="NLJ12" s="65"/>
      <c r="NLK12" s="18"/>
      <c r="NLL12" s="65"/>
      <c r="NLM12" s="18"/>
      <c r="NLN12" s="65"/>
      <c r="NLO12" s="18"/>
      <c r="NLP12" s="65"/>
      <c r="NLQ12" s="18"/>
      <c r="NLR12" s="65"/>
      <c r="NLS12" s="18"/>
      <c r="NLT12" s="65"/>
      <c r="NLU12" s="18"/>
      <c r="NLV12" s="65"/>
      <c r="NLW12" s="18"/>
      <c r="NLX12" s="65"/>
      <c r="NLY12" s="18"/>
      <c r="NLZ12" s="65"/>
      <c r="NMA12" s="18"/>
      <c r="NMB12" s="65"/>
      <c r="NMC12" s="18"/>
      <c r="NMD12" s="65"/>
      <c r="NME12" s="18"/>
      <c r="NMF12" s="65"/>
      <c r="NMG12" s="18"/>
      <c r="NMH12" s="65"/>
      <c r="NMI12" s="18"/>
      <c r="NMJ12" s="65"/>
      <c r="NMK12" s="18"/>
      <c r="NML12" s="65"/>
      <c r="NMM12" s="18"/>
      <c r="NMN12" s="65"/>
      <c r="NMO12" s="18"/>
      <c r="NMP12" s="65"/>
      <c r="NMQ12" s="18"/>
      <c r="NMR12" s="65"/>
      <c r="NMS12" s="18"/>
      <c r="NMT12" s="65"/>
      <c r="NMU12" s="18"/>
      <c r="NMV12" s="65"/>
      <c r="NMW12" s="18"/>
      <c r="NMX12" s="65"/>
      <c r="NMY12" s="18"/>
      <c r="NMZ12" s="65"/>
      <c r="NNA12" s="18"/>
      <c r="NNB12" s="65"/>
      <c r="NNC12" s="18"/>
      <c r="NND12" s="65"/>
      <c r="NNE12" s="18"/>
      <c r="NNF12" s="65"/>
      <c r="NNG12" s="18"/>
      <c r="NNH12" s="65"/>
      <c r="NNI12" s="18"/>
      <c r="NNJ12" s="65"/>
      <c r="NNK12" s="18"/>
      <c r="NNL12" s="65"/>
      <c r="NNM12" s="18"/>
      <c r="NNN12" s="65"/>
      <c r="NNO12" s="18"/>
      <c r="NNP12" s="65"/>
      <c r="NNQ12" s="18"/>
      <c r="NNR12" s="65"/>
      <c r="NNS12" s="18"/>
      <c r="NNT12" s="65"/>
      <c r="NNU12" s="18"/>
      <c r="NNV12" s="65"/>
      <c r="NNW12" s="18"/>
      <c r="NNX12" s="65"/>
      <c r="NNY12" s="18"/>
      <c r="NNZ12" s="65"/>
      <c r="NOA12" s="18"/>
      <c r="NOB12" s="65"/>
      <c r="NOC12" s="18"/>
      <c r="NOD12" s="65"/>
      <c r="NOE12" s="18"/>
      <c r="NOF12" s="65"/>
      <c r="NOG12" s="18"/>
      <c r="NOH12" s="65"/>
      <c r="NOI12" s="18"/>
      <c r="NOJ12" s="65"/>
      <c r="NOK12" s="18"/>
      <c r="NOL12" s="65"/>
      <c r="NOM12" s="18"/>
      <c r="NON12" s="65"/>
      <c r="NOO12" s="18"/>
      <c r="NOP12" s="65"/>
      <c r="NOQ12" s="18"/>
      <c r="NOR12" s="65"/>
      <c r="NOS12" s="18"/>
      <c r="NOT12" s="65"/>
      <c r="NOU12" s="18"/>
      <c r="NOV12" s="65"/>
      <c r="NOW12" s="18"/>
      <c r="NOX12" s="65"/>
      <c r="NOY12" s="18"/>
      <c r="NOZ12" s="65"/>
      <c r="NPA12" s="18"/>
      <c r="NPB12" s="65"/>
      <c r="NPC12" s="18"/>
      <c r="NPD12" s="65"/>
      <c r="NPE12" s="18"/>
      <c r="NPF12" s="65"/>
      <c r="NPG12" s="18"/>
      <c r="NPH12" s="65"/>
      <c r="NPI12" s="18"/>
      <c r="NPJ12" s="65"/>
      <c r="NPK12" s="18"/>
      <c r="NPL12" s="65"/>
      <c r="NPM12" s="18"/>
      <c r="NPN12" s="65"/>
      <c r="NPO12" s="18"/>
      <c r="NPP12" s="65"/>
      <c r="NPQ12" s="18"/>
      <c r="NPR12" s="65"/>
      <c r="NPS12" s="18"/>
      <c r="NPT12" s="65"/>
      <c r="NPU12" s="18"/>
      <c r="NPV12" s="65"/>
      <c r="NPW12" s="18"/>
      <c r="NPX12" s="65"/>
      <c r="NPY12" s="18"/>
      <c r="NPZ12" s="65"/>
      <c r="NQA12" s="18"/>
      <c r="NQB12" s="65"/>
      <c r="NQC12" s="18"/>
      <c r="NQD12" s="65"/>
      <c r="NQE12" s="18"/>
      <c r="NQF12" s="65"/>
      <c r="NQG12" s="18"/>
      <c r="NQH12" s="65"/>
      <c r="NQI12" s="18"/>
      <c r="NQJ12" s="65"/>
      <c r="NQK12" s="18"/>
      <c r="NQL12" s="65"/>
      <c r="NQM12" s="18"/>
      <c r="NQN12" s="65"/>
      <c r="NQO12" s="18"/>
      <c r="NQP12" s="65"/>
      <c r="NQQ12" s="18"/>
      <c r="NQR12" s="65"/>
      <c r="NQS12" s="18"/>
      <c r="NQT12" s="65"/>
      <c r="NQU12" s="18"/>
      <c r="NQV12" s="65"/>
      <c r="NQW12" s="18"/>
      <c r="NQX12" s="65"/>
      <c r="NQY12" s="18"/>
      <c r="NQZ12" s="65"/>
      <c r="NRA12" s="18"/>
      <c r="NRB12" s="65"/>
      <c r="NRC12" s="18"/>
      <c r="NRD12" s="65"/>
      <c r="NRE12" s="18"/>
      <c r="NRF12" s="65"/>
      <c r="NRG12" s="18"/>
      <c r="NRH12" s="65"/>
      <c r="NRI12" s="18"/>
      <c r="NRJ12" s="65"/>
      <c r="NRK12" s="18"/>
      <c r="NRL12" s="65"/>
      <c r="NRM12" s="18"/>
      <c r="NRN12" s="65"/>
      <c r="NRO12" s="18"/>
      <c r="NRP12" s="65"/>
      <c r="NRQ12" s="18"/>
      <c r="NRR12" s="65"/>
      <c r="NRS12" s="18"/>
      <c r="NRT12" s="65"/>
      <c r="NRU12" s="18"/>
      <c r="NRV12" s="65"/>
      <c r="NRW12" s="18"/>
      <c r="NRX12" s="65"/>
      <c r="NRY12" s="18"/>
      <c r="NRZ12" s="65"/>
      <c r="NSA12" s="18"/>
      <c r="NSB12" s="65"/>
      <c r="NSC12" s="18"/>
      <c r="NSD12" s="65"/>
      <c r="NSE12" s="18"/>
      <c r="NSF12" s="65"/>
      <c r="NSG12" s="18"/>
      <c r="NSH12" s="65"/>
      <c r="NSI12" s="18"/>
      <c r="NSJ12" s="65"/>
      <c r="NSK12" s="18"/>
      <c r="NSL12" s="65"/>
      <c r="NSM12" s="18"/>
      <c r="NSN12" s="65"/>
      <c r="NSO12" s="18"/>
      <c r="NSP12" s="65"/>
      <c r="NSQ12" s="18"/>
      <c r="NSR12" s="65"/>
      <c r="NSS12" s="18"/>
      <c r="NST12" s="65"/>
      <c r="NSU12" s="18"/>
      <c r="NSV12" s="65"/>
      <c r="NSW12" s="18"/>
      <c r="NSX12" s="65"/>
      <c r="NSY12" s="18"/>
      <c r="NSZ12" s="65"/>
      <c r="NTA12" s="18"/>
      <c r="NTB12" s="65"/>
      <c r="NTC12" s="18"/>
      <c r="NTD12" s="65"/>
      <c r="NTE12" s="18"/>
      <c r="NTF12" s="65"/>
      <c r="NTG12" s="18"/>
      <c r="NTH12" s="65"/>
      <c r="NTI12" s="18"/>
      <c r="NTJ12" s="65"/>
      <c r="NTK12" s="18"/>
      <c r="NTL12" s="65"/>
      <c r="NTM12" s="18"/>
      <c r="NTN12" s="65"/>
      <c r="NTO12" s="18"/>
      <c r="NTP12" s="65"/>
      <c r="NTQ12" s="18"/>
      <c r="NTR12" s="65"/>
      <c r="NTS12" s="18"/>
      <c r="NTT12" s="65"/>
      <c r="NTU12" s="18"/>
      <c r="NTV12" s="65"/>
      <c r="NTW12" s="18"/>
      <c r="NTX12" s="65"/>
      <c r="NTY12" s="18"/>
      <c r="NTZ12" s="65"/>
      <c r="NUA12" s="18"/>
      <c r="NUB12" s="65"/>
      <c r="NUC12" s="18"/>
      <c r="NUD12" s="65"/>
      <c r="NUE12" s="18"/>
      <c r="NUF12" s="65"/>
      <c r="NUG12" s="18"/>
      <c r="NUH12" s="65"/>
      <c r="NUI12" s="18"/>
      <c r="NUJ12" s="65"/>
      <c r="NUK12" s="18"/>
      <c r="NUL12" s="65"/>
      <c r="NUM12" s="18"/>
      <c r="NUN12" s="65"/>
      <c r="NUO12" s="18"/>
      <c r="NUP12" s="65"/>
      <c r="NUQ12" s="18"/>
      <c r="NUR12" s="65"/>
      <c r="NUS12" s="18"/>
      <c r="NUT12" s="65"/>
      <c r="NUU12" s="18"/>
      <c r="NUV12" s="65"/>
      <c r="NUW12" s="18"/>
      <c r="NUX12" s="65"/>
      <c r="NUY12" s="18"/>
      <c r="NUZ12" s="65"/>
      <c r="NVA12" s="18"/>
      <c r="NVB12" s="65"/>
      <c r="NVC12" s="18"/>
      <c r="NVD12" s="65"/>
      <c r="NVE12" s="18"/>
      <c r="NVF12" s="65"/>
      <c r="NVG12" s="18"/>
      <c r="NVH12" s="65"/>
      <c r="NVI12" s="18"/>
      <c r="NVJ12" s="65"/>
      <c r="NVK12" s="18"/>
      <c r="NVL12" s="65"/>
      <c r="NVM12" s="18"/>
      <c r="NVN12" s="65"/>
      <c r="NVO12" s="18"/>
      <c r="NVP12" s="65"/>
      <c r="NVQ12" s="18"/>
      <c r="NVR12" s="65"/>
      <c r="NVS12" s="18"/>
      <c r="NVT12" s="65"/>
      <c r="NVU12" s="18"/>
      <c r="NVV12" s="65"/>
      <c r="NVW12" s="18"/>
      <c r="NVX12" s="65"/>
      <c r="NVY12" s="18"/>
      <c r="NVZ12" s="65"/>
      <c r="NWA12" s="18"/>
      <c r="NWB12" s="65"/>
      <c r="NWC12" s="18"/>
      <c r="NWD12" s="65"/>
      <c r="NWE12" s="18"/>
      <c r="NWF12" s="65"/>
      <c r="NWG12" s="18"/>
      <c r="NWH12" s="65"/>
      <c r="NWI12" s="18"/>
      <c r="NWJ12" s="65"/>
      <c r="NWK12" s="18"/>
      <c r="NWL12" s="65"/>
      <c r="NWM12" s="18"/>
      <c r="NWN12" s="65"/>
      <c r="NWO12" s="18"/>
      <c r="NWP12" s="65"/>
      <c r="NWQ12" s="18"/>
      <c r="NWR12" s="65"/>
      <c r="NWS12" s="18"/>
      <c r="NWT12" s="65"/>
      <c r="NWU12" s="18"/>
      <c r="NWV12" s="65"/>
      <c r="NWW12" s="18"/>
      <c r="NWX12" s="65"/>
      <c r="NWY12" s="18"/>
      <c r="NWZ12" s="65"/>
      <c r="NXA12" s="18"/>
      <c r="NXB12" s="65"/>
      <c r="NXC12" s="18"/>
      <c r="NXD12" s="65"/>
      <c r="NXE12" s="18"/>
      <c r="NXF12" s="65"/>
      <c r="NXG12" s="18"/>
      <c r="NXH12" s="65"/>
      <c r="NXI12" s="18"/>
      <c r="NXJ12" s="65"/>
      <c r="NXK12" s="18"/>
      <c r="NXL12" s="65"/>
      <c r="NXM12" s="18"/>
      <c r="NXN12" s="65"/>
      <c r="NXO12" s="18"/>
      <c r="NXP12" s="65"/>
      <c r="NXQ12" s="18"/>
      <c r="NXR12" s="65"/>
      <c r="NXS12" s="18"/>
      <c r="NXT12" s="65"/>
      <c r="NXU12" s="18"/>
      <c r="NXV12" s="65"/>
      <c r="NXW12" s="18"/>
      <c r="NXX12" s="65"/>
      <c r="NXY12" s="18"/>
      <c r="NXZ12" s="65"/>
      <c r="NYA12" s="18"/>
      <c r="NYB12" s="65"/>
      <c r="NYC12" s="18"/>
      <c r="NYD12" s="65"/>
      <c r="NYE12" s="18"/>
      <c r="NYF12" s="65"/>
      <c r="NYG12" s="18"/>
      <c r="NYH12" s="65"/>
      <c r="NYI12" s="18"/>
      <c r="NYJ12" s="65"/>
      <c r="NYK12" s="18"/>
      <c r="NYL12" s="65"/>
      <c r="NYM12" s="18"/>
      <c r="NYN12" s="65"/>
      <c r="NYO12" s="18"/>
      <c r="NYP12" s="65"/>
      <c r="NYQ12" s="18"/>
      <c r="NYR12" s="65"/>
      <c r="NYS12" s="18"/>
      <c r="NYT12" s="65"/>
      <c r="NYU12" s="18"/>
      <c r="NYV12" s="65"/>
      <c r="NYW12" s="18"/>
      <c r="NYX12" s="65"/>
      <c r="NYY12" s="18"/>
      <c r="NYZ12" s="65"/>
      <c r="NZA12" s="18"/>
      <c r="NZB12" s="65"/>
      <c r="NZC12" s="18"/>
      <c r="NZD12" s="65"/>
      <c r="NZE12" s="18"/>
      <c r="NZF12" s="65"/>
      <c r="NZG12" s="18"/>
      <c r="NZH12" s="65"/>
      <c r="NZI12" s="18"/>
      <c r="NZJ12" s="65"/>
      <c r="NZK12" s="18"/>
      <c r="NZL12" s="65"/>
      <c r="NZM12" s="18"/>
      <c r="NZN12" s="65"/>
      <c r="NZO12" s="18"/>
      <c r="NZP12" s="65"/>
      <c r="NZQ12" s="18"/>
      <c r="NZR12" s="65"/>
      <c r="NZS12" s="18"/>
      <c r="NZT12" s="65"/>
      <c r="NZU12" s="18"/>
      <c r="NZV12" s="65"/>
      <c r="NZW12" s="18"/>
      <c r="NZX12" s="65"/>
      <c r="NZY12" s="18"/>
      <c r="NZZ12" s="65"/>
      <c r="OAA12" s="18"/>
      <c r="OAB12" s="65"/>
      <c r="OAC12" s="18"/>
      <c r="OAD12" s="65"/>
      <c r="OAE12" s="18"/>
      <c r="OAF12" s="65"/>
      <c r="OAG12" s="18"/>
      <c r="OAH12" s="65"/>
      <c r="OAI12" s="18"/>
      <c r="OAJ12" s="65"/>
      <c r="OAK12" s="18"/>
      <c r="OAL12" s="65"/>
      <c r="OAM12" s="18"/>
      <c r="OAN12" s="65"/>
      <c r="OAO12" s="18"/>
      <c r="OAP12" s="65"/>
      <c r="OAQ12" s="18"/>
      <c r="OAR12" s="65"/>
      <c r="OAS12" s="18"/>
      <c r="OAT12" s="65"/>
      <c r="OAU12" s="18"/>
      <c r="OAV12" s="65"/>
      <c r="OAW12" s="18"/>
      <c r="OAX12" s="65"/>
      <c r="OAY12" s="18"/>
      <c r="OAZ12" s="65"/>
      <c r="OBA12" s="18"/>
      <c r="OBB12" s="65"/>
      <c r="OBC12" s="18"/>
      <c r="OBD12" s="65"/>
      <c r="OBE12" s="18"/>
      <c r="OBF12" s="65"/>
      <c r="OBG12" s="18"/>
      <c r="OBH12" s="65"/>
      <c r="OBI12" s="18"/>
      <c r="OBJ12" s="65"/>
      <c r="OBK12" s="18"/>
      <c r="OBL12" s="65"/>
      <c r="OBM12" s="18"/>
      <c r="OBN12" s="65"/>
      <c r="OBO12" s="18"/>
      <c r="OBP12" s="65"/>
      <c r="OBQ12" s="18"/>
      <c r="OBR12" s="65"/>
      <c r="OBS12" s="18"/>
      <c r="OBT12" s="65"/>
      <c r="OBU12" s="18"/>
      <c r="OBV12" s="65"/>
      <c r="OBW12" s="18"/>
      <c r="OBX12" s="65"/>
      <c r="OBY12" s="18"/>
      <c r="OBZ12" s="65"/>
      <c r="OCA12" s="18"/>
      <c r="OCB12" s="65"/>
      <c r="OCC12" s="18"/>
      <c r="OCD12" s="65"/>
      <c r="OCE12" s="18"/>
      <c r="OCF12" s="65"/>
      <c r="OCG12" s="18"/>
      <c r="OCH12" s="65"/>
      <c r="OCI12" s="18"/>
      <c r="OCJ12" s="65"/>
      <c r="OCK12" s="18"/>
      <c r="OCL12" s="65"/>
      <c r="OCM12" s="18"/>
      <c r="OCN12" s="65"/>
      <c r="OCO12" s="18"/>
      <c r="OCP12" s="65"/>
      <c r="OCQ12" s="18"/>
      <c r="OCR12" s="65"/>
      <c r="OCS12" s="18"/>
      <c r="OCT12" s="65"/>
      <c r="OCU12" s="18"/>
      <c r="OCV12" s="65"/>
      <c r="OCW12" s="18"/>
      <c r="OCX12" s="65"/>
      <c r="OCY12" s="18"/>
      <c r="OCZ12" s="65"/>
      <c r="ODA12" s="18"/>
      <c r="ODB12" s="65"/>
      <c r="ODC12" s="18"/>
      <c r="ODD12" s="65"/>
      <c r="ODE12" s="18"/>
      <c r="ODF12" s="65"/>
      <c r="ODG12" s="18"/>
      <c r="ODH12" s="65"/>
      <c r="ODI12" s="18"/>
      <c r="ODJ12" s="65"/>
      <c r="ODK12" s="18"/>
      <c r="ODL12" s="65"/>
      <c r="ODM12" s="18"/>
      <c r="ODN12" s="65"/>
      <c r="ODO12" s="18"/>
      <c r="ODP12" s="65"/>
      <c r="ODQ12" s="18"/>
      <c r="ODR12" s="65"/>
      <c r="ODS12" s="18"/>
      <c r="ODT12" s="65"/>
      <c r="ODU12" s="18"/>
      <c r="ODV12" s="65"/>
      <c r="ODW12" s="18"/>
      <c r="ODX12" s="65"/>
      <c r="ODY12" s="18"/>
      <c r="ODZ12" s="65"/>
      <c r="OEA12" s="18"/>
      <c r="OEB12" s="65"/>
      <c r="OEC12" s="18"/>
      <c r="OED12" s="65"/>
      <c r="OEE12" s="18"/>
      <c r="OEF12" s="65"/>
      <c r="OEG12" s="18"/>
      <c r="OEH12" s="65"/>
      <c r="OEI12" s="18"/>
      <c r="OEJ12" s="65"/>
      <c r="OEK12" s="18"/>
      <c r="OEL12" s="65"/>
      <c r="OEM12" s="18"/>
      <c r="OEN12" s="65"/>
      <c r="OEO12" s="18"/>
      <c r="OEP12" s="65"/>
      <c r="OEQ12" s="18"/>
      <c r="OER12" s="65"/>
      <c r="OES12" s="18"/>
      <c r="OET12" s="65"/>
      <c r="OEU12" s="18"/>
      <c r="OEV12" s="65"/>
      <c r="OEW12" s="18"/>
      <c r="OEX12" s="65"/>
      <c r="OEY12" s="18"/>
      <c r="OEZ12" s="65"/>
      <c r="OFA12" s="18"/>
      <c r="OFB12" s="65"/>
      <c r="OFC12" s="18"/>
      <c r="OFD12" s="65"/>
      <c r="OFE12" s="18"/>
      <c r="OFF12" s="65"/>
      <c r="OFG12" s="18"/>
      <c r="OFH12" s="65"/>
      <c r="OFI12" s="18"/>
      <c r="OFJ12" s="65"/>
      <c r="OFK12" s="18"/>
      <c r="OFL12" s="65"/>
      <c r="OFM12" s="18"/>
      <c r="OFN12" s="65"/>
      <c r="OFO12" s="18"/>
      <c r="OFP12" s="65"/>
      <c r="OFQ12" s="18"/>
      <c r="OFR12" s="65"/>
      <c r="OFS12" s="18"/>
      <c r="OFT12" s="65"/>
      <c r="OFU12" s="18"/>
      <c r="OFV12" s="65"/>
      <c r="OFW12" s="18"/>
      <c r="OFX12" s="65"/>
      <c r="OFY12" s="18"/>
      <c r="OFZ12" s="65"/>
      <c r="OGA12" s="18"/>
      <c r="OGB12" s="65"/>
      <c r="OGC12" s="18"/>
      <c r="OGD12" s="65"/>
      <c r="OGE12" s="18"/>
      <c r="OGF12" s="65"/>
      <c r="OGG12" s="18"/>
      <c r="OGH12" s="65"/>
      <c r="OGI12" s="18"/>
      <c r="OGJ12" s="65"/>
      <c r="OGK12" s="18"/>
      <c r="OGL12" s="65"/>
      <c r="OGM12" s="18"/>
      <c r="OGN12" s="65"/>
      <c r="OGO12" s="18"/>
      <c r="OGP12" s="65"/>
      <c r="OGQ12" s="18"/>
      <c r="OGR12" s="65"/>
      <c r="OGS12" s="18"/>
      <c r="OGT12" s="65"/>
      <c r="OGU12" s="18"/>
      <c r="OGV12" s="65"/>
      <c r="OGW12" s="18"/>
      <c r="OGX12" s="65"/>
      <c r="OGY12" s="18"/>
      <c r="OGZ12" s="65"/>
      <c r="OHA12" s="18"/>
      <c r="OHB12" s="65"/>
      <c r="OHC12" s="18"/>
      <c r="OHD12" s="65"/>
      <c r="OHE12" s="18"/>
      <c r="OHF12" s="65"/>
      <c r="OHG12" s="18"/>
      <c r="OHH12" s="65"/>
      <c r="OHI12" s="18"/>
      <c r="OHJ12" s="65"/>
      <c r="OHK12" s="18"/>
      <c r="OHL12" s="65"/>
      <c r="OHM12" s="18"/>
      <c r="OHN12" s="65"/>
      <c r="OHO12" s="18"/>
      <c r="OHP12" s="65"/>
      <c r="OHQ12" s="18"/>
      <c r="OHR12" s="65"/>
      <c r="OHS12" s="18"/>
      <c r="OHT12" s="65"/>
      <c r="OHU12" s="18"/>
      <c r="OHV12" s="65"/>
      <c r="OHW12" s="18"/>
      <c r="OHX12" s="65"/>
      <c r="OHY12" s="18"/>
      <c r="OHZ12" s="65"/>
      <c r="OIA12" s="18"/>
      <c r="OIB12" s="65"/>
      <c r="OIC12" s="18"/>
      <c r="OID12" s="65"/>
      <c r="OIE12" s="18"/>
      <c r="OIF12" s="65"/>
      <c r="OIG12" s="18"/>
      <c r="OIH12" s="65"/>
      <c r="OII12" s="18"/>
      <c r="OIJ12" s="65"/>
      <c r="OIK12" s="18"/>
      <c r="OIL12" s="65"/>
      <c r="OIM12" s="18"/>
      <c r="OIN12" s="65"/>
      <c r="OIO12" s="18"/>
      <c r="OIP12" s="65"/>
      <c r="OIQ12" s="18"/>
      <c r="OIR12" s="65"/>
      <c r="OIS12" s="18"/>
      <c r="OIT12" s="65"/>
      <c r="OIU12" s="18"/>
      <c r="OIV12" s="65"/>
      <c r="OIW12" s="18"/>
      <c r="OIX12" s="65"/>
      <c r="OIY12" s="18"/>
      <c r="OIZ12" s="65"/>
      <c r="OJA12" s="18"/>
      <c r="OJB12" s="65"/>
      <c r="OJC12" s="18"/>
      <c r="OJD12" s="65"/>
      <c r="OJE12" s="18"/>
      <c r="OJF12" s="65"/>
      <c r="OJG12" s="18"/>
      <c r="OJH12" s="65"/>
      <c r="OJI12" s="18"/>
      <c r="OJJ12" s="65"/>
      <c r="OJK12" s="18"/>
      <c r="OJL12" s="65"/>
      <c r="OJM12" s="18"/>
      <c r="OJN12" s="65"/>
      <c r="OJO12" s="18"/>
      <c r="OJP12" s="65"/>
      <c r="OJQ12" s="18"/>
      <c r="OJR12" s="65"/>
      <c r="OJS12" s="18"/>
      <c r="OJT12" s="65"/>
      <c r="OJU12" s="18"/>
      <c r="OJV12" s="65"/>
      <c r="OJW12" s="18"/>
      <c r="OJX12" s="65"/>
      <c r="OJY12" s="18"/>
      <c r="OJZ12" s="65"/>
      <c r="OKA12" s="18"/>
      <c r="OKB12" s="65"/>
      <c r="OKC12" s="18"/>
      <c r="OKD12" s="65"/>
      <c r="OKE12" s="18"/>
      <c r="OKF12" s="65"/>
      <c r="OKG12" s="18"/>
      <c r="OKH12" s="65"/>
      <c r="OKI12" s="18"/>
      <c r="OKJ12" s="65"/>
      <c r="OKK12" s="18"/>
      <c r="OKL12" s="65"/>
      <c r="OKM12" s="18"/>
      <c r="OKN12" s="65"/>
      <c r="OKO12" s="18"/>
      <c r="OKP12" s="65"/>
      <c r="OKQ12" s="18"/>
      <c r="OKR12" s="65"/>
      <c r="OKS12" s="18"/>
      <c r="OKT12" s="65"/>
      <c r="OKU12" s="18"/>
      <c r="OKV12" s="65"/>
      <c r="OKW12" s="18"/>
      <c r="OKX12" s="65"/>
      <c r="OKY12" s="18"/>
      <c r="OKZ12" s="65"/>
      <c r="OLA12" s="18"/>
      <c r="OLB12" s="65"/>
      <c r="OLC12" s="18"/>
      <c r="OLD12" s="65"/>
      <c r="OLE12" s="18"/>
      <c r="OLF12" s="65"/>
      <c r="OLG12" s="18"/>
      <c r="OLH12" s="65"/>
      <c r="OLI12" s="18"/>
      <c r="OLJ12" s="65"/>
      <c r="OLK12" s="18"/>
      <c r="OLL12" s="65"/>
      <c r="OLM12" s="18"/>
      <c r="OLN12" s="65"/>
      <c r="OLO12" s="18"/>
      <c r="OLP12" s="65"/>
      <c r="OLQ12" s="18"/>
      <c r="OLR12" s="65"/>
      <c r="OLS12" s="18"/>
      <c r="OLT12" s="65"/>
      <c r="OLU12" s="18"/>
      <c r="OLV12" s="65"/>
      <c r="OLW12" s="18"/>
      <c r="OLX12" s="65"/>
      <c r="OLY12" s="18"/>
      <c r="OLZ12" s="65"/>
      <c r="OMA12" s="18"/>
      <c r="OMB12" s="65"/>
      <c r="OMC12" s="18"/>
      <c r="OMD12" s="65"/>
      <c r="OME12" s="18"/>
      <c r="OMF12" s="65"/>
      <c r="OMG12" s="18"/>
      <c r="OMH12" s="65"/>
      <c r="OMI12" s="18"/>
      <c r="OMJ12" s="65"/>
      <c r="OMK12" s="18"/>
      <c r="OML12" s="65"/>
      <c r="OMM12" s="18"/>
      <c r="OMN12" s="65"/>
      <c r="OMO12" s="18"/>
      <c r="OMP12" s="65"/>
      <c r="OMQ12" s="18"/>
      <c r="OMR12" s="65"/>
      <c r="OMS12" s="18"/>
      <c r="OMT12" s="65"/>
      <c r="OMU12" s="18"/>
      <c r="OMV12" s="65"/>
      <c r="OMW12" s="18"/>
      <c r="OMX12" s="65"/>
      <c r="OMY12" s="18"/>
      <c r="OMZ12" s="65"/>
      <c r="ONA12" s="18"/>
      <c r="ONB12" s="65"/>
      <c r="ONC12" s="18"/>
      <c r="OND12" s="65"/>
      <c r="ONE12" s="18"/>
      <c r="ONF12" s="65"/>
      <c r="ONG12" s="18"/>
      <c r="ONH12" s="65"/>
      <c r="ONI12" s="18"/>
      <c r="ONJ12" s="65"/>
      <c r="ONK12" s="18"/>
      <c r="ONL12" s="65"/>
      <c r="ONM12" s="18"/>
      <c r="ONN12" s="65"/>
      <c r="ONO12" s="18"/>
      <c r="ONP12" s="65"/>
      <c r="ONQ12" s="18"/>
      <c r="ONR12" s="65"/>
      <c r="ONS12" s="18"/>
      <c r="ONT12" s="65"/>
      <c r="ONU12" s="18"/>
      <c r="ONV12" s="65"/>
      <c r="ONW12" s="18"/>
      <c r="ONX12" s="65"/>
      <c r="ONY12" s="18"/>
      <c r="ONZ12" s="65"/>
      <c r="OOA12" s="18"/>
      <c r="OOB12" s="65"/>
      <c r="OOC12" s="18"/>
      <c r="OOD12" s="65"/>
      <c r="OOE12" s="18"/>
      <c r="OOF12" s="65"/>
      <c r="OOG12" s="18"/>
      <c r="OOH12" s="65"/>
      <c r="OOI12" s="18"/>
      <c r="OOJ12" s="65"/>
      <c r="OOK12" s="18"/>
      <c r="OOL12" s="65"/>
      <c r="OOM12" s="18"/>
      <c r="OON12" s="65"/>
      <c r="OOO12" s="18"/>
      <c r="OOP12" s="65"/>
      <c r="OOQ12" s="18"/>
      <c r="OOR12" s="65"/>
      <c r="OOS12" s="18"/>
      <c r="OOT12" s="65"/>
      <c r="OOU12" s="18"/>
      <c r="OOV12" s="65"/>
      <c r="OOW12" s="18"/>
      <c r="OOX12" s="65"/>
      <c r="OOY12" s="18"/>
      <c r="OOZ12" s="65"/>
      <c r="OPA12" s="18"/>
      <c r="OPB12" s="65"/>
      <c r="OPC12" s="18"/>
      <c r="OPD12" s="65"/>
      <c r="OPE12" s="18"/>
      <c r="OPF12" s="65"/>
      <c r="OPG12" s="18"/>
      <c r="OPH12" s="65"/>
      <c r="OPI12" s="18"/>
      <c r="OPJ12" s="65"/>
      <c r="OPK12" s="18"/>
      <c r="OPL12" s="65"/>
      <c r="OPM12" s="18"/>
      <c r="OPN12" s="65"/>
      <c r="OPO12" s="18"/>
      <c r="OPP12" s="65"/>
      <c r="OPQ12" s="18"/>
      <c r="OPR12" s="65"/>
      <c r="OPS12" s="18"/>
      <c r="OPT12" s="65"/>
      <c r="OPU12" s="18"/>
      <c r="OPV12" s="65"/>
      <c r="OPW12" s="18"/>
      <c r="OPX12" s="65"/>
      <c r="OPY12" s="18"/>
      <c r="OPZ12" s="65"/>
      <c r="OQA12" s="18"/>
      <c r="OQB12" s="65"/>
      <c r="OQC12" s="18"/>
      <c r="OQD12" s="65"/>
      <c r="OQE12" s="18"/>
      <c r="OQF12" s="65"/>
      <c r="OQG12" s="18"/>
      <c r="OQH12" s="65"/>
      <c r="OQI12" s="18"/>
      <c r="OQJ12" s="65"/>
      <c r="OQK12" s="18"/>
      <c r="OQL12" s="65"/>
      <c r="OQM12" s="18"/>
      <c r="OQN12" s="65"/>
      <c r="OQO12" s="18"/>
      <c r="OQP12" s="65"/>
      <c r="OQQ12" s="18"/>
      <c r="OQR12" s="65"/>
      <c r="OQS12" s="18"/>
      <c r="OQT12" s="65"/>
      <c r="OQU12" s="18"/>
      <c r="OQV12" s="65"/>
      <c r="OQW12" s="18"/>
      <c r="OQX12" s="65"/>
      <c r="OQY12" s="18"/>
      <c r="OQZ12" s="65"/>
      <c r="ORA12" s="18"/>
      <c r="ORB12" s="65"/>
      <c r="ORC12" s="18"/>
      <c r="ORD12" s="65"/>
      <c r="ORE12" s="18"/>
      <c r="ORF12" s="65"/>
      <c r="ORG12" s="18"/>
      <c r="ORH12" s="65"/>
      <c r="ORI12" s="18"/>
      <c r="ORJ12" s="65"/>
      <c r="ORK12" s="18"/>
      <c r="ORL12" s="65"/>
      <c r="ORM12" s="18"/>
      <c r="ORN12" s="65"/>
      <c r="ORO12" s="18"/>
      <c r="ORP12" s="65"/>
      <c r="ORQ12" s="18"/>
      <c r="ORR12" s="65"/>
      <c r="ORS12" s="18"/>
      <c r="ORT12" s="65"/>
      <c r="ORU12" s="18"/>
      <c r="ORV12" s="65"/>
      <c r="ORW12" s="18"/>
      <c r="ORX12" s="65"/>
      <c r="ORY12" s="18"/>
      <c r="ORZ12" s="65"/>
      <c r="OSA12" s="18"/>
      <c r="OSB12" s="65"/>
      <c r="OSC12" s="18"/>
      <c r="OSD12" s="65"/>
      <c r="OSE12" s="18"/>
      <c r="OSF12" s="65"/>
      <c r="OSG12" s="18"/>
      <c r="OSH12" s="65"/>
      <c r="OSI12" s="18"/>
      <c r="OSJ12" s="65"/>
      <c r="OSK12" s="18"/>
      <c r="OSL12" s="65"/>
      <c r="OSM12" s="18"/>
      <c r="OSN12" s="65"/>
      <c r="OSO12" s="18"/>
      <c r="OSP12" s="65"/>
      <c r="OSQ12" s="18"/>
      <c r="OSR12" s="65"/>
      <c r="OSS12" s="18"/>
      <c r="OST12" s="65"/>
      <c r="OSU12" s="18"/>
      <c r="OSV12" s="65"/>
      <c r="OSW12" s="18"/>
      <c r="OSX12" s="65"/>
      <c r="OSY12" s="18"/>
      <c r="OSZ12" s="65"/>
      <c r="OTA12" s="18"/>
      <c r="OTB12" s="65"/>
      <c r="OTC12" s="18"/>
      <c r="OTD12" s="65"/>
      <c r="OTE12" s="18"/>
      <c r="OTF12" s="65"/>
      <c r="OTG12" s="18"/>
      <c r="OTH12" s="65"/>
      <c r="OTI12" s="18"/>
      <c r="OTJ12" s="65"/>
      <c r="OTK12" s="18"/>
      <c r="OTL12" s="65"/>
      <c r="OTM12" s="18"/>
      <c r="OTN12" s="65"/>
      <c r="OTO12" s="18"/>
      <c r="OTP12" s="65"/>
      <c r="OTQ12" s="18"/>
      <c r="OTR12" s="65"/>
      <c r="OTS12" s="18"/>
      <c r="OTT12" s="65"/>
      <c r="OTU12" s="18"/>
      <c r="OTV12" s="65"/>
      <c r="OTW12" s="18"/>
      <c r="OTX12" s="65"/>
      <c r="OTY12" s="18"/>
      <c r="OTZ12" s="65"/>
      <c r="OUA12" s="18"/>
      <c r="OUB12" s="65"/>
      <c r="OUC12" s="18"/>
      <c r="OUD12" s="65"/>
      <c r="OUE12" s="18"/>
      <c r="OUF12" s="65"/>
      <c r="OUG12" s="18"/>
      <c r="OUH12" s="65"/>
      <c r="OUI12" s="18"/>
      <c r="OUJ12" s="65"/>
      <c r="OUK12" s="18"/>
      <c r="OUL12" s="65"/>
      <c r="OUM12" s="18"/>
      <c r="OUN12" s="65"/>
      <c r="OUO12" s="18"/>
      <c r="OUP12" s="65"/>
      <c r="OUQ12" s="18"/>
      <c r="OUR12" s="65"/>
      <c r="OUS12" s="18"/>
      <c r="OUT12" s="65"/>
      <c r="OUU12" s="18"/>
      <c r="OUV12" s="65"/>
      <c r="OUW12" s="18"/>
      <c r="OUX12" s="65"/>
      <c r="OUY12" s="18"/>
      <c r="OUZ12" s="65"/>
      <c r="OVA12" s="18"/>
      <c r="OVB12" s="65"/>
      <c r="OVC12" s="18"/>
      <c r="OVD12" s="65"/>
      <c r="OVE12" s="18"/>
      <c r="OVF12" s="65"/>
      <c r="OVG12" s="18"/>
      <c r="OVH12" s="65"/>
      <c r="OVI12" s="18"/>
      <c r="OVJ12" s="65"/>
      <c r="OVK12" s="18"/>
      <c r="OVL12" s="65"/>
      <c r="OVM12" s="18"/>
      <c r="OVN12" s="65"/>
      <c r="OVO12" s="18"/>
      <c r="OVP12" s="65"/>
      <c r="OVQ12" s="18"/>
      <c r="OVR12" s="65"/>
      <c r="OVS12" s="18"/>
      <c r="OVT12" s="65"/>
      <c r="OVU12" s="18"/>
      <c r="OVV12" s="65"/>
      <c r="OVW12" s="18"/>
      <c r="OVX12" s="65"/>
      <c r="OVY12" s="18"/>
      <c r="OVZ12" s="65"/>
      <c r="OWA12" s="18"/>
      <c r="OWB12" s="65"/>
      <c r="OWC12" s="18"/>
      <c r="OWD12" s="65"/>
      <c r="OWE12" s="18"/>
      <c r="OWF12" s="65"/>
      <c r="OWG12" s="18"/>
      <c r="OWH12" s="65"/>
      <c r="OWI12" s="18"/>
      <c r="OWJ12" s="65"/>
      <c r="OWK12" s="18"/>
      <c r="OWL12" s="65"/>
      <c r="OWM12" s="18"/>
      <c r="OWN12" s="65"/>
      <c r="OWO12" s="18"/>
      <c r="OWP12" s="65"/>
      <c r="OWQ12" s="18"/>
      <c r="OWR12" s="65"/>
      <c r="OWS12" s="18"/>
      <c r="OWT12" s="65"/>
      <c r="OWU12" s="18"/>
      <c r="OWV12" s="65"/>
      <c r="OWW12" s="18"/>
      <c r="OWX12" s="65"/>
      <c r="OWY12" s="18"/>
      <c r="OWZ12" s="65"/>
      <c r="OXA12" s="18"/>
      <c r="OXB12" s="65"/>
      <c r="OXC12" s="18"/>
      <c r="OXD12" s="65"/>
      <c r="OXE12" s="18"/>
      <c r="OXF12" s="65"/>
      <c r="OXG12" s="18"/>
      <c r="OXH12" s="65"/>
      <c r="OXI12" s="18"/>
      <c r="OXJ12" s="65"/>
      <c r="OXK12" s="18"/>
      <c r="OXL12" s="65"/>
      <c r="OXM12" s="18"/>
      <c r="OXN12" s="65"/>
      <c r="OXO12" s="18"/>
      <c r="OXP12" s="65"/>
      <c r="OXQ12" s="18"/>
      <c r="OXR12" s="65"/>
      <c r="OXS12" s="18"/>
      <c r="OXT12" s="65"/>
      <c r="OXU12" s="18"/>
      <c r="OXV12" s="65"/>
      <c r="OXW12" s="18"/>
      <c r="OXX12" s="65"/>
      <c r="OXY12" s="18"/>
      <c r="OXZ12" s="65"/>
      <c r="OYA12" s="18"/>
      <c r="OYB12" s="65"/>
      <c r="OYC12" s="18"/>
      <c r="OYD12" s="65"/>
      <c r="OYE12" s="18"/>
      <c r="OYF12" s="65"/>
      <c r="OYG12" s="18"/>
      <c r="OYH12" s="65"/>
      <c r="OYI12" s="18"/>
      <c r="OYJ12" s="65"/>
      <c r="OYK12" s="18"/>
      <c r="OYL12" s="65"/>
      <c r="OYM12" s="18"/>
      <c r="OYN12" s="65"/>
      <c r="OYO12" s="18"/>
      <c r="OYP12" s="65"/>
      <c r="OYQ12" s="18"/>
      <c r="OYR12" s="65"/>
      <c r="OYS12" s="18"/>
      <c r="OYT12" s="65"/>
      <c r="OYU12" s="18"/>
      <c r="OYV12" s="65"/>
      <c r="OYW12" s="18"/>
      <c r="OYX12" s="65"/>
      <c r="OYY12" s="18"/>
      <c r="OYZ12" s="65"/>
      <c r="OZA12" s="18"/>
      <c r="OZB12" s="65"/>
      <c r="OZC12" s="18"/>
      <c r="OZD12" s="65"/>
      <c r="OZE12" s="18"/>
      <c r="OZF12" s="65"/>
      <c r="OZG12" s="18"/>
      <c r="OZH12" s="65"/>
      <c r="OZI12" s="18"/>
      <c r="OZJ12" s="65"/>
      <c r="OZK12" s="18"/>
      <c r="OZL12" s="65"/>
      <c r="OZM12" s="18"/>
      <c r="OZN12" s="65"/>
      <c r="OZO12" s="18"/>
      <c r="OZP12" s="65"/>
      <c r="OZQ12" s="18"/>
      <c r="OZR12" s="65"/>
      <c r="OZS12" s="18"/>
      <c r="OZT12" s="65"/>
      <c r="OZU12" s="18"/>
      <c r="OZV12" s="65"/>
      <c r="OZW12" s="18"/>
      <c r="OZX12" s="65"/>
      <c r="OZY12" s="18"/>
      <c r="OZZ12" s="65"/>
      <c r="PAA12" s="18"/>
      <c r="PAB12" s="65"/>
      <c r="PAC12" s="18"/>
      <c r="PAD12" s="65"/>
      <c r="PAE12" s="18"/>
      <c r="PAF12" s="65"/>
      <c r="PAG12" s="18"/>
      <c r="PAH12" s="65"/>
      <c r="PAI12" s="18"/>
      <c r="PAJ12" s="65"/>
      <c r="PAK12" s="18"/>
      <c r="PAL12" s="65"/>
      <c r="PAM12" s="18"/>
      <c r="PAN12" s="65"/>
      <c r="PAO12" s="18"/>
      <c r="PAP12" s="65"/>
      <c r="PAQ12" s="18"/>
      <c r="PAR12" s="65"/>
      <c r="PAS12" s="18"/>
      <c r="PAT12" s="65"/>
      <c r="PAU12" s="18"/>
      <c r="PAV12" s="65"/>
      <c r="PAW12" s="18"/>
      <c r="PAX12" s="65"/>
      <c r="PAY12" s="18"/>
      <c r="PAZ12" s="65"/>
      <c r="PBA12" s="18"/>
      <c r="PBB12" s="65"/>
      <c r="PBC12" s="18"/>
      <c r="PBD12" s="65"/>
      <c r="PBE12" s="18"/>
      <c r="PBF12" s="65"/>
      <c r="PBG12" s="18"/>
      <c r="PBH12" s="65"/>
      <c r="PBI12" s="18"/>
      <c r="PBJ12" s="65"/>
      <c r="PBK12" s="18"/>
      <c r="PBL12" s="65"/>
      <c r="PBM12" s="18"/>
      <c r="PBN12" s="65"/>
      <c r="PBO12" s="18"/>
      <c r="PBP12" s="65"/>
      <c r="PBQ12" s="18"/>
      <c r="PBR12" s="65"/>
      <c r="PBS12" s="18"/>
      <c r="PBT12" s="65"/>
      <c r="PBU12" s="18"/>
      <c r="PBV12" s="65"/>
      <c r="PBW12" s="18"/>
      <c r="PBX12" s="65"/>
      <c r="PBY12" s="18"/>
      <c r="PBZ12" s="65"/>
      <c r="PCA12" s="18"/>
      <c r="PCB12" s="65"/>
      <c r="PCC12" s="18"/>
      <c r="PCD12" s="65"/>
      <c r="PCE12" s="18"/>
      <c r="PCF12" s="65"/>
      <c r="PCG12" s="18"/>
      <c r="PCH12" s="65"/>
      <c r="PCI12" s="18"/>
      <c r="PCJ12" s="65"/>
      <c r="PCK12" s="18"/>
      <c r="PCL12" s="65"/>
      <c r="PCM12" s="18"/>
      <c r="PCN12" s="65"/>
      <c r="PCO12" s="18"/>
      <c r="PCP12" s="65"/>
      <c r="PCQ12" s="18"/>
      <c r="PCR12" s="65"/>
      <c r="PCS12" s="18"/>
      <c r="PCT12" s="65"/>
      <c r="PCU12" s="18"/>
      <c r="PCV12" s="65"/>
      <c r="PCW12" s="18"/>
      <c r="PCX12" s="65"/>
      <c r="PCY12" s="18"/>
      <c r="PCZ12" s="65"/>
      <c r="PDA12" s="18"/>
      <c r="PDB12" s="65"/>
      <c r="PDC12" s="18"/>
      <c r="PDD12" s="65"/>
      <c r="PDE12" s="18"/>
      <c r="PDF12" s="65"/>
      <c r="PDG12" s="18"/>
      <c r="PDH12" s="65"/>
      <c r="PDI12" s="18"/>
      <c r="PDJ12" s="65"/>
      <c r="PDK12" s="18"/>
      <c r="PDL12" s="65"/>
      <c r="PDM12" s="18"/>
      <c r="PDN12" s="65"/>
      <c r="PDO12" s="18"/>
      <c r="PDP12" s="65"/>
      <c r="PDQ12" s="18"/>
      <c r="PDR12" s="65"/>
      <c r="PDS12" s="18"/>
      <c r="PDT12" s="65"/>
      <c r="PDU12" s="18"/>
      <c r="PDV12" s="65"/>
      <c r="PDW12" s="18"/>
      <c r="PDX12" s="65"/>
      <c r="PDY12" s="18"/>
      <c r="PDZ12" s="65"/>
      <c r="PEA12" s="18"/>
      <c r="PEB12" s="65"/>
      <c r="PEC12" s="18"/>
      <c r="PED12" s="65"/>
      <c r="PEE12" s="18"/>
      <c r="PEF12" s="65"/>
      <c r="PEG12" s="18"/>
      <c r="PEH12" s="65"/>
      <c r="PEI12" s="18"/>
      <c r="PEJ12" s="65"/>
      <c r="PEK12" s="18"/>
      <c r="PEL12" s="65"/>
      <c r="PEM12" s="18"/>
      <c r="PEN12" s="65"/>
      <c r="PEO12" s="18"/>
      <c r="PEP12" s="65"/>
      <c r="PEQ12" s="18"/>
      <c r="PER12" s="65"/>
      <c r="PES12" s="18"/>
      <c r="PET12" s="65"/>
      <c r="PEU12" s="18"/>
      <c r="PEV12" s="65"/>
      <c r="PEW12" s="18"/>
      <c r="PEX12" s="65"/>
      <c r="PEY12" s="18"/>
      <c r="PEZ12" s="65"/>
      <c r="PFA12" s="18"/>
      <c r="PFB12" s="65"/>
      <c r="PFC12" s="18"/>
      <c r="PFD12" s="65"/>
      <c r="PFE12" s="18"/>
      <c r="PFF12" s="65"/>
      <c r="PFG12" s="18"/>
      <c r="PFH12" s="65"/>
      <c r="PFI12" s="18"/>
      <c r="PFJ12" s="65"/>
      <c r="PFK12" s="18"/>
      <c r="PFL12" s="65"/>
      <c r="PFM12" s="18"/>
      <c r="PFN12" s="65"/>
      <c r="PFO12" s="18"/>
      <c r="PFP12" s="65"/>
      <c r="PFQ12" s="18"/>
      <c r="PFR12" s="65"/>
      <c r="PFS12" s="18"/>
      <c r="PFT12" s="65"/>
      <c r="PFU12" s="18"/>
      <c r="PFV12" s="65"/>
      <c r="PFW12" s="18"/>
      <c r="PFX12" s="65"/>
      <c r="PFY12" s="18"/>
      <c r="PFZ12" s="65"/>
      <c r="PGA12" s="18"/>
      <c r="PGB12" s="65"/>
      <c r="PGC12" s="18"/>
      <c r="PGD12" s="65"/>
      <c r="PGE12" s="18"/>
      <c r="PGF12" s="65"/>
      <c r="PGG12" s="18"/>
      <c r="PGH12" s="65"/>
      <c r="PGI12" s="18"/>
      <c r="PGJ12" s="65"/>
      <c r="PGK12" s="18"/>
      <c r="PGL12" s="65"/>
      <c r="PGM12" s="18"/>
      <c r="PGN12" s="65"/>
      <c r="PGO12" s="18"/>
      <c r="PGP12" s="65"/>
      <c r="PGQ12" s="18"/>
      <c r="PGR12" s="65"/>
      <c r="PGS12" s="18"/>
      <c r="PGT12" s="65"/>
      <c r="PGU12" s="18"/>
      <c r="PGV12" s="65"/>
      <c r="PGW12" s="18"/>
      <c r="PGX12" s="65"/>
      <c r="PGY12" s="18"/>
      <c r="PGZ12" s="65"/>
      <c r="PHA12" s="18"/>
      <c r="PHB12" s="65"/>
      <c r="PHC12" s="18"/>
      <c r="PHD12" s="65"/>
      <c r="PHE12" s="18"/>
      <c r="PHF12" s="65"/>
      <c r="PHG12" s="18"/>
      <c r="PHH12" s="65"/>
      <c r="PHI12" s="18"/>
      <c r="PHJ12" s="65"/>
      <c r="PHK12" s="18"/>
      <c r="PHL12" s="65"/>
      <c r="PHM12" s="18"/>
      <c r="PHN12" s="65"/>
      <c r="PHO12" s="18"/>
      <c r="PHP12" s="65"/>
      <c r="PHQ12" s="18"/>
      <c r="PHR12" s="65"/>
      <c r="PHS12" s="18"/>
      <c r="PHT12" s="65"/>
      <c r="PHU12" s="18"/>
      <c r="PHV12" s="65"/>
      <c r="PHW12" s="18"/>
      <c r="PHX12" s="65"/>
      <c r="PHY12" s="18"/>
      <c r="PHZ12" s="65"/>
      <c r="PIA12" s="18"/>
      <c r="PIB12" s="65"/>
      <c r="PIC12" s="18"/>
      <c r="PID12" s="65"/>
      <c r="PIE12" s="18"/>
      <c r="PIF12" s="65"/>
      <c r="PIG12" s="18"/>
      <c r="PIH12" s="65"/>
      <c r="PII12" s="18"/>
      <c r="PIJ12" s="65"/>
      <c r="PIK12" s="18"/>
      <c r="PIL12" s="65"/>
      <c r="PIM12" s="18"/>
      <c r="PIN12" s="65"/>
      <c r="PIO12" s="18"/>
      <c r="PIP12" s="65"/>
      <c r="PIQ12" s="18"/>
      <c r="PIR12" s="65"/>
      <c r="PIS12" s="18"/>
      <c r="PIT12" s="65"/>
      <c r="PIU12" s="18"/>
      <c r="PIV12" s="65"/>
      <c r="PIW12" s="18"/>
      <c r="PIX12" s="65"/>
      <c r="PIY12" s="18"/>
      <c r="PIZ12" s="65"/>
      <c r="PJA12" s="18"/>
      <c r="PJB12" s="65"/>
      <c r="PJC12" s="18"/>
      <c r="PJD12" s="65"/>
      <c r="PJE12" s="18"/>
      <c r="PJF12" s="65"/>
      <c r="PJG12" s="18"/>
      <c r="PJH12" s="65"/>
      <c r="PJI12" s="18"/>
      <c r="PJJ12" s="65"/>
      <c r="PJK12" s="18"/>
      <c r="PJL12" s="65"/>
      <c r="PJM12" s="18"/>
      <c r="PJN12" s="65"/>
      <c r="PJO12" s="18"/>
      <c r="PJP12" s="65"/>
      <c r="PJQ12" s="18"/>
      <c r="PJR12" s="65"/>
      <c r="PJS12" s="18"/>
      <c r="PJT12" s="65"/>
      <c r="PJU12" s="18"/>
      <c r="PJV12" s="65"/>
      <c r="PJW12" s="18"/>
      <c r="PJX12" s="65"/>
      <c r="PJY12" s="18"/>
      <c r="PJZ12" s="65"/>
      <c r="PKA12" s="18"/>
      <c r="PKB12" s="65"/>
      <c r="PKC12" s="18"/>
      <c r="PKD12" s="65"/>
      <c r="PKE12" s="18"/>
      <c r="PKF12" s="65"/>
      <c r="PKG12" s="18"/>
      <c r="PKH12" s="65"/>
      <c r="PKI12" s="18"/>
      <c r="PKJ12" s="65"/>
      <c r="PKK12" s="18"/>
      <c r="PKL12" s="65"/>
      <c r="PKM12" s="18"/>
      <c r="PKN12" s="65"/>
      <c r="PKO12" s="18"/>
      <c r="PKP12" s="65"/>
      <c r="PKQ12" s="18"/>
      <c r="PKR12" s="65"/>
      <c r="PKS12" s="18"/>
      <c r="PKT12" s="65"/>
      <c r="PKU12" s="18"/>
      <c r="PKV12" s="65"/>
      <c r="PKW12" s="18"/>
      <c r="PKX12" s="65"/>
      <c r="PKY12" s="18"/>
      <c r="PKZ12" s="65"/>
      <c r="PLA12" s="18"/>
      <c r="PLB12" s="65"/>
      <c r="PLC12" s="18"/>
      <c r="PLD12" s="65"/>
      <c r="PLE12" s="18"/>
      <c r="PLF12" s="65"/>
      <c r="PLG12" s="18"/>
      <c r="PLH12" s="65"/>
      <c r="PLI12" s="18"/>
      <c r="PLJ12" s="65"/>
      <c r="PLK12" s="18"/>
      <c r="PLL12" s="65"/>
      <c r="PLM12" s="18"/>
      <c r="PLN12" s="65"/>
      <c r="PLO12" s="18"/>
      <c r="PLP12" s="65"/>
      <c r="PLQ12" s="18"/>
      <c r="PLR12" s="65"/>
      <c r="PLS12" s="18"/>
      <c r="PLT12" s="65"/>
      <c r="PLU12" s="18"/>
      <c r="PLV12" s="65"/>
      <c r="PLW12" s="18"/>
      <c r="PLX12" s="65"/>
      <c r="PLY12" s="18"/>
      <c r="PLZ12" s="65"/>
      <c r="PMA12" s="18"/>
      <c r="PMB12" s="65"/>
      <c r="PMC12" s="18"/>
      <c r="PMD12" s="65"/>
      <c r="PME12" s="18"/>
      <c r="PMF12" s="65"/>
      <c r="PMG12" s="18"/>
      <c r="PMH12" s="65"/>
      <c r="PMI12" s="18"/>
      <c r="PMJ12" s="65"/>
      <c r="PMK12" s="18"/>
      <c r="PML12" s="65"/>
      <c r="PMM12" s="18"/>
      <c r="PMN12" s="65"/>
      <c r="PMO12" s="18"/>
      <c r="PMP12" s="65"/>
      <c r="PMQ12" s="18"/>
      <c r="PMR12" s="65"/>
      <c r="PMS12" s="18"/>
      <c r="PMT12" s="65"/>
      <c r="PMU12" s="18"/>
      <c r="PMV12" s="65"/>
      <c r="PMW12" s="18"/>
      <c r="PMX12" s="65"/>
      <c r="PMY12" s="18"/>
      <c r="PMZ12" s="65"/>
      <c r="PNA12" s="18"/>
      <c r="PNB12" s="65"/>
      <c r="PNC12" s="18"/>
      <c r="PND12" s="65"/>
      <c r="PNE12" s="18"/>
      <c r="PNF12" s="65"/>
      <c r="PNG12" s="18"/>
      <c r="PNH12" s="65"/>
      <c r="PNI12" s="18"/>
      <c r="PNJ12" s="65"/>
      <c r="PNK12" s="18"/>
      <c r="PNL12" s="65"/>
      <c r="PNM12" s="18"/>
      <c r="PNN12" s="65"/>
      <c r="PNO12" s="18"/>
      <c r="PNP12" s="65"/>
      <c r="PNQ12" s="18"/>
      <c r="PNR12" s="65"/>
      <c r="PNS12" s="18"/>
      <c r="PNT12" s="65"/>
      <c r="PNU12" s="18"/>
      <c r="PNV12" s="65"/>
      <c r="PNW12" s="18"/>
      <c r="PNX12" s="65"/>
      <c r="PNY12" s="18"/>
      <c r="PNZ12" s="65"/>
      <c r="POA12" s="18"/>
      <c r="POB12" s="65"/>
      <c r="POC12" s="18"/>
      <c r="POD12" s="65"/>
      <c r="POE12" s="18"/>
      <c r="POF12" s="65"/>
      <c r="POG12" s="18"/>
      <c r="POH12" s="65"/>
      <c r="POI12" s="18"/>
      <c r="POJ12" s="65"/>
      <c r="POK12" s="18"/>
      <c r="POL12" s="65"/>
      <c r="POM12" s="18"/>
      <c r="PON12" s="65"/>
      <c r="POO12" s="18"/>
      <c r="POP12" s="65"/>
      <c r="POQ12" s="18"/>
      <c r="POR12" s="65"/>
      <c r="POS12" s="18"/>
      <c r="POT12" s="65"/>
      <c r="POU12" s="18"/>
      <c r="POV12" s="65"/>
      <c r="POW12" s="18"/>
      <c r="POX12" s="65"/>
      <c r="POY12" s="18"/>
      <c r="POZ12" s="65"/>
      <c r="PPA12" s="18"/>
      <c r="PPB12" s="65"/>
      <c r="PPC12" s="18"/>
      <c r="PPD12" s="65"/>
      <c r="PPE12" s="18"/>
      <c r="PPF12" s="65"/>
      <c r="PPG12" s="18"/>
      <c r="PPH12" s="65"/>
      <c r="PPI12" s="18"/>
      <c r="PPJ12" s="65"/>
      <c r="PPK12" s="18"/>
      <c r="PPL12" s="65"/>
      <c r="PPM12" s="18"/>
      <c r="PPN12" s="65"/>
      <c r="PPO12" s="18"/>
      <c r="PPP12" s="65"/>
      <c r="PPQ12" s="18"/>
      <c r="PPR12" s="65"/>
      <c r="PPS12" s="18"/>
      <c r="PPT12" s="65"/>
      <c r="PPU12" s="18"/>
      <c r="PPV12" s="65"/>
      <c r="PPW12" s="18"/>
      <c r="PPX12" s="65"/>
      <c r="PPY12" s="18"/>
      <c r="PPZ12" s="65"/>
      <c r="PQA12" s="18"/>
      <c r="PQB12" s="65"/>
      <c r="PQC12" s="18"/>
      <c r="PQD12" s="65"/>
      <c r="PQE12" s="18"/>
      <c r="PQF12" s="65"/>
      <c r="PQG12" s="18"/>
      <c r="PQH12" s="65"/>
      <c r="PQI12" s="18"/>
      <c r="PQJ12" s="65"/>
      <c r="PQK12" s="18"/>
      <c r="PQL12" s="65"/>
      <c r="PQM12" s="18"/>
      <c r="PQN12" s="65"/>
      <c r="PQO12" s="18"/>
      <c r="PQP12" s="65"/>
      <c r="PQQ12" s="18"/>
      <c r="PQR12" s="65"/>
      <c r="PQS12" s="18"/>
      <c r="PQT12" s="65"/>
      <c r="PQU12" s="18"/>
      <c r="PQV12" s="65"/>
      <c r="PQW12" s="18"/>
      <c r="PQX12" s="65"/>
      <c r="PQY12" s="18"/>
      <c r="PQZ12" s="65"/>
      <c r="PRA12" s="18"/>
      <c r="PRB12" s="65"/>
      <c r="PRC12" s="18"/>
      <c r="PRD12" s="65"/>
      <c r="PRE12" s="18"/>
      <c r="PRF12" s="65"/>
      <c r="PRG12" s="18"/>
      <c r="PRH12" s="65"/>
      <c r="PRI12" s="18"/>
      <c r="PRJ12" s="65"/>
      <c r="PRK12" s="18"/>
      <c r="PRL12" s="65"/>
      <c r="PRM12" s="18"/>
      <c r="PRN12" s="65"/>
      <c r="PRO12" s="18"/>
      <c r="PRP12" s="65"/>
      <c r="PRQ12" s="18"/>
      <c r="PRR12" s="65"/>
      <c r="PRS12" s="18"/>
      <c r="PRT12" s="65"/>
      <c r="PRU12" s="18"/>
      <c r="PRV12" s="65"/>
      <c r="PRW12" s="18"/>
      <c r="PRX12" s="65"/>
      <c r="PRY12" s="18"/>
      <c r="PRZ12" s="65"/>
      <c r="PSA12" s="18"/>
      <c r="PSB12" s="65"/>
      <c r="PSC12" s="18"/>
      <c r="PSD12" s="65"/>
      <c r="PSE12" s="18"/>
      <c r="PSF12" s="65"/>
      <c r="PSG12" s="18"/>
      <c r="PSH12" s="65"/>
      <c r="PSI12" s="18"/>
      <c r="PSJ12" s="65"/>
      <c r="PSK12" s="18"/>
      <c r="PSL12" s="65"/>
      <c r="PSM12" s="18"/>
      <c r="PSN12" s="65"/>
      <c r="PSO12" s="18"/>
      <c r="PSP12" s="65"/>
      <c r="PSQ12" s="18"/>
      <c r="PSR12" s="65"/>
      <c r="PSS12" s="18"/>
      <c r="PST12" s="65"/>
      <c r="PSU12" s="18"/>
      <c r="PSV12" s="65"/>
      <c r="PSW12" s="18"/>
      <c r="PSX12" s="65"/>
      <c r="PSY12" s="18"/>
      <c r="PSZ12" s="65"/>
      <c r="PTA12" s="18"/>
      <c r="PTB12" s="65"/>
      <c r="PTC12" s="18"/>
      <c r="PTD12" s="65"/>
      <c r="PTE12" s="18"/>
      <c r="PTF12" s="65"/>
      <c r="PTG12" s="18"/>
      <c r="PTH12" s="65"/>
      <c r="PTI12" s="18"/>
      <c r="PTJ12" s="65"/>
      <c r="PTK12" s="18"/>
      <c r="PTL12" s="65"/>
      <c r="PTM12" s="18"/>
      <c r="PTN12" s="65"/>
      <c r="PTO12" s="18"/>
      <c r="PTP12" s="65"/>
      <c r="PTQ12" s="18"/>
      <c r="PTR12" s="65"/>
      <c r="PTS12" s="18"/>
      <c r="PTT12" s="65"/>
      <c r="PTU12" s="18"/>
      <c r="PTV12" s="65"/>
      <c r="PTW12" s="18"/>
      <c r="PTX12" s="65"/>
      <c r="PTY12" s="18"/>
      <c r="PTZ12" s="65"/>
      <c r="PUA12" s="18"/>
      <c r="PUB12" s="65"/>
      <c r="PUC12" s="18"/>
      <c r="PUD12" s="65"/>
      <c r="PUE12" s="18"/>
      <c r="PUF12" s="65"/>
      <c r="PUG12" s="18"/>
      <c r="PUH12" s="65"/>
      <c r="PUI12" s="18"/>
      <c r="PUJ12" s="65"/>
      <c r="PUK12" s="18"/>
      <c r="PUL12" s="65"/>
      <c r="PUM12" s="18"/>
      <c r="PUN12" s="65"/>
      <c r="PUO12" s="18"/>
      <c r="PUP12" s="65"/>
      <c r="PUQ12" s="18"/>
      <c r="PUR12" s="65"/>
      <c r="PUS12" s="18"/>
      <c r="PUT12" s="65"/>
      <c r="PUU12" s="18"/>
      <c r="PUV12" s="65"/>
      <c r="PUW12" s="18"/>
      <c r="PUX12" s="65"/>
      <c r="PUY12" s="18"/>
      <c r="PUZ12" s="65"/>
      <c r="PVA12" s="18"/>
      <c r="PVB12" s="65"/>
      <c r="PVC12" s="18"/>
      <c r="PVD12" s="65"/>
      <c r="PVE12" s="18"/>
      <c r="PVF12" s="65"/>
      <c r="PVG12" s="18"/>
      <c r="PVH12" s="65"/>
      <c r="PVI12" s="18"/>
      <c r="PVJ12" s="65"/>
      <c r="PVK12" s="18"/>
      <c r="PVL12" s="65"/>
      <c r="PVM12" s="18"/>
      <c r="PVN12" s="65"/>
      <c r="PVO12" s="18"/>
      <c r="PVP12" s="65"/>
      <c r="PVQ12" s="18"/>
      <c r="PVR12" s="65"/>
      <c r="PVS12" s="18"/>
      <c r="PVT12" s="65"/>
      <c r="PVU12" s="18"/>
      <c r="PVV12" s="65"/>
      <c r="PVW12" s="18"/>
      <c r="PVX12" s="65"/>
      <c r="PVY12" s="18"/>
      <c r="PVZ12" s="65"/>
      <c r="PWA12" s="18"/>
      <c r="PWB12" s="65"/>
      <c r="PWC12" s="18"/>
      <c r="PWD12" s="65"/>
      <c r="PWE12" s="18"/>
      <c r="PWF12" s="65"/>
      <c r="PWG12" s="18"/>
      <c r="PWH12" s="65"/>
      <c r="PWI12" s="18"/>
      <c r="PWJ12" s="65"/>
      <c r="PWK12" s="18"/>
      <c r="PWL12" s="65"/>
      <c r="PWM12" s="18"/>
      <c r="PWN12" s="65"/>
      <c r="PWO12" s="18"/>
      <c r="PWP12" s="65"/>
      <c r="PWQ12" s="18"/>
      <c r="PWR12" s="65"/>
      <c r="PWS12" s="18"/>
      <c r="PWT12" s="65"/>
      <c r="PWU12" s="18"/>
      <c r="PWV12" s="65"/>
      <c r="PWW12" s="18"/>
      <c r="PWX12" s="65"/>
      <c r="PWY12" s="18"/>
      <c r="PWZ12" s="65"/>
      <c r="PXA12" s="18"/>
      <c r="PXB12" s="65"/>
      <c r="PXC12" s="18"/>
      <c r="PXD12" s="65"/>
      <c r="PXE12" s="18"/>
      <c r="PXF12" s="65"/>
      <c r="PXG12" s="18"/>
      <c r="PXH12" s="65"/>
      <c r="PXI12" s="18"/>
      <c r="PXJ12" s="65"/>
      <c r="PXK12" s="18"/>
      <c r="PXL12" s="65"/>
      <c r="PXM12" s="18"/>
      <c r="PXN12" s="65"/>
      <c r="PXO12" s="18"/>
      <c r="PXP12" s="65"/>
      <c r="PXQ12" s="18"/>
      <c r="PXR12" s="65"/>
      <c r="PXS12" s="18"/>
      <c r="PXT12" s="65"/>
      <c r="PXU12" s="18"/>
      <c r="PXV12" s="65"/>
      <c r="PXW12" s="18"/>
      <c r="PXX12" s="65"/>
      <c r="PXY12" s="18"/>
      <c r="PXZ12" s="65"/>
      <c r="PYA12" s="18"/>
      <c r="PYB12" s="65"/>
      <c r="PYC12" s="18"/>
      <c r="PYD12" s="65"/>
      <c r="PYE12" s="18"/>
      <c r="PYF12" s="65"/>
      <c r="PYG12" s="18"/>
      <c r="PYH12" s="65"/>
      <c r="PYI12" s="18"/>
      <c r="PYJ12" s="65"/>
      <c r="PYK12" s="18"/>
      <c r="PYL12" s="65"/>
      <c r="PYM12" s="18"/>
      <c r="PYN12" s="65"/>
      <c r="PYO12" s="18"/>
      <c r="PYP12" s="65"/>
      <c r="PYQ12" s="18"/>
      <c r="PYR12" s="65"/>
      <c r="PYS12" s="18"/>
      <c r="PYT12" s="65"/>
      <c r="PYU12" s="18"/>
      <c r="PYV12" s="65"/>
      <c r="PYW12" s="18"/>
      <c r="PYX12" s="65"/>
      <c r="PYY12" s="18"/>
      <c r="PYZ12" s="65"/>
      <c r="PZA12" s="18"/>
      <c r="PZB12" s="65"/>
      <c r="PZC12" s="18"/>
      <c r="PZD12" s="65"/>
      <c r="PZE12" s="18"/>
      <c r="PZF12" s="65"/>
      <c r="PZG12" s="18"/>
      <c r="PZH12" s="65"/>
      <c r="PZI12" s="18"/>
      <c r="PZJ12" s="65"/>
      <c r="PZK12" s="18"/>
      <c r="PZL12" s="65"/>
      <c r="PZM12" s="18"/>
      <c r="PZN12" s="65"/>
      <c r="PZO12" s="18"/>
      <c r="PZP12" s="65"/>
      <c r="PZQ12" s="18"/>
      <c r="PZR12" s="65"/>
      <c r="PZS12" s="18"/>
      <c r="PZT12" s="65"/>
      <c r="PZU12" s="18"/>
      <c r="PZV12" s="65"/>
      <c r="PZW12" s="18"/>
      <c r="PZX12" s="65"/>
      <c r="PZY12" s="18"/>
      <c r="PZZ12" s="65"/>
      <c r="QAA12" s="18"/>
      <c r="QAB12" s="65"/>
      <c r="QAC12" s="18"/>
      <c r="QAD12" s="65"/>
      <c r="QAE12" s="18"/>
      <c r="QAF12" s="65"/>
      <c r="QAG12" s="18"/>
      <c r="QAH12" s="65"/>
      <c r="QAI12" s="18"/>
      <c r="QAJ12" s="65"/>
      <c r="QAK12" s="18"/>
      <c r="QAL12" s="65"/>
      <c r="QAM12" s="18"/>
      <c r="QAN12" s="65"/>
      <c r="QAO12" s="18"/>
      <c r="QAP12" s="65"/>
      <c r="QAQ12" s="18"/>
      <c r="QAR12" s="65"/>
      <c r="QAS12" s="18"/>
      <c r="QAT12" s="65"/>
      <c r="QAU12" s="18"/>
      <c r="QAV12" s="65"/>
      <c r="QAW12" s="18"/>
      <c r="QAX12" s="65"/>
      <c r="QAY12" s="18"/>
      <c r="QAZ12" s="65"/>
      <c r="QBA12" s="18"/>
      <c r="QBB12" s="65"/>
      <c r="QBC12" s="18"/>
      <c r="QBD12" s="65"/>
      <c r="QBE12" s="18"/>
      <c r="QBF12" s="65"/>
      <c r="QBG12" s="18"/>
      <c r="QBH12" s="65"/>
      <c r="QBI12" s="18"/>
      <c r="QBJ12" s="65"/>
      <c r="QBK12" s="18"/>
      <c r="QBL12" s="65"/>
      <c r="QBM12" s="18"/>
      <c r="QBN12" s="65"/>
      <c r="QBO12" s="18"/>
      <c r="QBP12" s="65"/>
      <c r="QBQ12" s="18"/>
      <c r="QBR12" s="65"/>
      <c r="QBS12" s="18"/>
      <c r="QBT12" s="65"/>
      <c r="QBU12" s="18"/>
      <c r="QBV12" s="65"/>
      <c r="QBW12" s="18"/>
      <c r="QBX12" s="65"/>
      <c r="QBY12" s="18"/>
      <c r="QBZ12" s="65"/>
      <c r="QCA12" s="18"/>
      <c r="QCB12" s="65"/>
      <c r="QCC12" s="18"/>
      <c r="QCD12" s="65"/>
      <c r="QCE12" s="18"/>
      <c r="QCF12" s="65"/>
      <c r="QCG12" s="18"/>
      <c r="QCH12" s="65"/>
      <c r="QCI12" s="18"/>
      <c r="QCJ12" s="65"/>
      <c r="QCK12" s="18"/>
      <c r="QCL12" s="65"/>
      <c r="QCM12" s="18"/>
      <c r="QCN12" s="65"/>
      <c r="QCO12" s="18"/>
      <c r="QCP12" s="65"/>
      <c r="QCQ12" s="18"/>
      <c r="QCR12" s="65"/>
      <c r="QCS12" s="18"/>
      <c r="QCT12" s="65"/>
      <c r="QCU12" s="18"/>
      <c r="QCV12" s="65"/>
      <c r="QCW12" s="18"/>
      <c r="QCX12" s="65"/>
      <c r="QCY12" s="18"/>
      <c r="QCZ12" s="65"/>
      <c r="QDA12" s="18"/>
      <c r="QDB12" s="65"/>
      <c r="QDC12" s="18"/>
      <c r="QDD12" s="65"/>
      <c r="QDE12" s="18"/>
      <c r="QDF12" s="65"/>
      <c r="QDG12" s="18"/>
      <c r="QDH12" s="65"/>
      <c r="QDI12" s="18"/>
      <c r="QDJ12" s="65"/>
      <c r="QDK12" s="18"/>
      <c r="QDL12" s="65"/>
      <c r="QDM12" s="18"/>
      <c r="QDN12" s="65"/>
      <c r="QDO12" s="18"/>
      <c r="QDP12" s="65"/>
      <c r="QDQ12" s="18"/>
      <c r="QDR12" s="65"/>
      <c r="QDS12" s="18"/>
      <c r="QDT12" s="65"/>
      <c r="QDU12" s="18"/>
      <c r="QDV12" s="65"/>
      <c r="QDW12" s="18"/>
      <c r="QDX12" s="65"/>
      <c r="QDY12" s="18"/>
      <c r="QDZ12" s="65"/>
      <c r="QEA12" s="18"/>
      <c r="QEB12" s="65"/>
      <c r="QEC12" s="18"/>
      <c r="QED12" s="65"/>
      <c r="QEE12" s="18"/>
      <c r="QEF12" s="65"/>
      <c r="QEG12" s="18"/>
      <c r="QEH12" s="65"/>
      <c r="QEI12" s="18"/>
      <c r="QEJ12" s="65"/>
      <c r="QEK12" s="18"/>
      <c r="QEL12" s="65"/>
      <c r="QEM12" s="18"/>
      <c r="QEN12" s="65"/>
      <c r="QEO12" s="18"/>
      <c r="QEP12" s="65"/>
      <c r="QEQ12" s="18"/>
      <c r="QER12" s="65"/>
      <c r="QES12" s="18"/>
      <c r="QET12" s="65"/>
      <c r="QEU12" s="18"/>
      <c r="QEV12" s="65"/>
      <c r="QEW12" s="18"/>
      <c r="QEX12" s="65"/>
      <c r="QEY12" s="18"/>
      <c r="QEZ12" s="65"/>
      <c r="QFA12" s="18"/>
      <c r="QFB12" s="65"/>
      <c r="QFC12" s="18"/>
      <c r="QFD12" s="65"/>
      <c r="QFE12" s="18"/>
      <c r="QFF12" s="65"/>
      <c r="QFG12" s="18"/>
      <c r="QFH12" s="65"/>
      <c r="QFI12" s="18"/>
      <c r="QFJ12" s="65"/>
      <c r="QFK12" s="18"/>
      <c r="QFL12" s="65"/>
      <c r="QFM12" s="18"/>
      <c r="QFN12" s="65"/>
      <c r="QFO12" s="18"/>
      <c r="QFP12" s="65"/>
      <c r="QFQ12" s="18"/>
      <c r="QFR12" s="65"/>
      <c r="QFS12" s="18"/>
      <c r="QFT12" s="65"/>
      <c r="QFU12" s="18"/>
      <c r="QFV12" s="65"/>
      <c r="QFW12" s="18"/>
      <c r="QFX12" s="65"/>
      <c r="QFY12" s="18"/>
      <c r="QFZ12" s="65"/>
      <c r="QGA12" s="18"/>
      <c r="QGB12" s="65"/>
      <c r="QGC12" s="18"/>
      <c r="QGD12" s="65"/>
      <c r="QGE12" s="18"/>
      <c r="QGF12" s="65"/>
      <c r="QGG12" s="18"/>
      <c r="QGH12" s="65"/>
      <c r="QGI12" s="18"/>
      <c r="QGJ12" s="65"/>
      <c r="QGK12" s="18"/>
      <c r="QGL12" s="65"/>
      <c r="QGM12" s="18"/>
      <c r="QGN12" s="65"/>
      <c r="QGO12" s="18"/>
      <c r="QGP12" s="65"/>
      <c r="QGQ12" s="18"/>
      <c r="QGR12" s="65"/>
      <c r="QGS12" s="18"/>
      <c r="QGT12" s="65"/>
      <c r="QGU12" s="18"/>
      <c r="QGV12" s="65"/>
      <c r="QGW12" s="18"/>
      <c r="QGX12" s="65"/>
      <c r="QGY12" s="18"/>
      <c r="QGZ12" s="65"/>
      <c r="QHA12" s="18"/>
      <c r="QHB12" s="65"/>
      <c r="QHC12" s="18"/>
      <c r="QHD12" s="65"/>
      <c r="QHE12" s="18"/>
      <c r="QHF12" s="65"/>
      <c r="QHG12" s="18"/>
      <c r="QHH12" s="65"/>
      <c r="QHI12" s="18"/>
      <c r="QHJ12" s="65"/>
      <c r="QHK12" s="18"/>
      <c r="QHL12" s="65"/>
      <c r="QHM12" s="18"/>
      <c r="QHN12" s="65"/>
      <c r="QHO12" s="18"/>
      <c r="QHP12" s="65"/>
      <c r="QHQ12" s="18"/>
      <c r="QHR12" s="65"/>
      <c r="QHS12" s="18"/>
      <c r="QHT12" s="65"/>
      <c r="QHU12" s="18"/>
      <c r="QHV12" s="65"/>
      <c r="QHW12" s="18"/>
      <c r="QHX12" s="65"/>
      <c r="QHY12" s="18"/>
      <c r="QHZ12" s="65"/>
      <c r="QIA12" s="18"/>
      <c r="QIB12" s="65"/>
      <c r="QIC12" s="18"/>
      <c r="QID12" s="65"/>
      <c r="QIE12" s="18"/>
      <c r="QIF12" s="65"/>
      <c r="QIG12" s="18"/>
      <c r="QIH12" s="65"/>
      <c r="QII12" s="18"/>
      <c r="QIJ12" s="65"/>
      <c r="QIK12" s="18"/>
      <c r="QIL12" s="65"/>
      <c r="QIM12" s="18"/>
      <c r="QIN12" s="65"/>
      <c r="QIO12" s="18"/>
      <c r="QIP12" s="65"/>
      <c r="QIQ12" s="18"/>
      <c r="QIR12" s="65"/>
      <c r="QIS12" s="18"/>
      <c r="QIT12" s="65"/>
      <c r="QIU12" s="18"/>
      <c r="QIV12" s="65"/>
      <c r="QIW12" s="18"/>
      <c r="QIX12" s="65"/>
      <c r="QIY12" s="18"/>
      <c r="QIZ12" s="65"/>
      <c r="QJA12" s="18"/>
      <c r="QJB12" s="65"/>
      <c r="QJC12" s="18"/>
      <c r="QJD12" s="65"/>
      <c r="QJE12" s="18"/>
      <c r="QJF12" s="65"/>
      <c r="QJG12" s="18"/>
      <c r="QJH12" s="65"/>
      <c r="QJI12" s="18"/>
      <c r="QJJ12" s="65"/>
      <c r="QJK12" s="18"/>
      <c r="QJL12" s="65"/>
      <c r="QJM12" s="18"/>
      <c r="QJN12" s="65"/>
      <c r="QJO12" s="18"/>
      <c r="QJP12" s="65"/>
      <c r="QJQ12" s="18"/>
      <c r="QJR12" s="65"/>
      <c r="QJS12" s="18"/>
      <c r="QJT12" s="65"/>
      <c r="QJU12" s="18"/>
      <c r="QJV12" s="65"/>
      <c r="QJW12" s="18"/>
      <c r="QJX12" s="65"/>
      <c r="QJY12" s="18"/>
      <c r="QJZ12" s="65"/>
      <c r="QKA12" s="18"/>
      <c r="QKB12" s="65"/>
      <c r="QKC12" s="18"/>
      <c r="QKD12" s="65"/>
      <c r="QKE12" s="18"/>
      <c r="QKF12" s="65"/>
      <c r="QKG12" s="18"/>
      <c r="QKH12" s="65"/>
      <c r="QKI12" s="18"/>
      <c r="QKJ12" s="65"/>
      <c r="QKK12" s="18"/>
      <c r="QKL12" s="65"/>
      <c r="QKM12" s="18"/>
      <c r="QKN12" s="65"/>
      <c r="QKO12" s="18"/>
      <c r="QKP12" s="65"/>
      <c r="QKQ12" s="18"/>
      <c r="QKR12" s="65"/>
      <c r="QKS12" s="18"/>
      <c r="QKT12" s="65"/>
      <c r="QKU12" s="18"/>
      <c r="QKV12" s="65"/>
      <c r="QKW12" s="18"/>
      <c r="QKX12" s="65"/>
      <c r="QKY12" s="18"/>
      <c r="QKZ12" s="65"/>
      <c r="QLA12" s="18"/>
      <c r="QLB12" s="65"/>
      <c r="QLC12" s="18"/>
      <c r="QLD12" s="65"/>
      <c r="QLE12" s="18"/>
      <c r="QLF12" s="65"/>
      <c r="QLG12" s="18"/>
      <c r="QLH12" s="65"/>
      <c r="QLI12" s="18"/>
      <c r="QLJ12" s="65"/>
      <c r="QLK12" s="18"/>
      <c r="QLL12" s="65"/>
      <c r="QLM12" s="18"/>
      <c r="QLN12" s="65"/>
      <c r="QLO12" s="18"/>
      <c r="QLP12" s="65"/>
      <c r="QLQ12" s="18"/>
      <c r="QLR12" s="65"/>
      <c r="QLS12" s="18"/>
      <c r="QLT12" s="65"/>
      <c r="QLU12" s="18"/>
      <c r="QLV12" s="65"/>
      <c r="QLW12" s="18"/>
      <c r="QLX12" s="65"/>
      <c r="QLY12" s="18"/>
      <c r="QLZ12" s="65"/>
      <c r="QMA12" s="18"/>
      <c r="QMB12" s="65"/>
      <c r="QMC12" s="18"/>
      <c r="QMD12" s="65"/>
      <c r="QME12" s="18"/>
      <c r="QMF12" s="65"/>
      <c r="QMG12" s="18"/>
      <c r="QMH12" s="65"/>
      <c r="QMI12" s="18"/>
      <c r="QMJ12" s="65"/>
      <c r="QMK12" s="18"/>
      <c r="QML12" s="65"/>
      <c r="QMM12" s="18"/>
      <c r="QMN12" s="65"/>
      <c r="QMO12" s="18"/>
      <c r="QMP12" s="65"/>
      <c r="QMQ12" s="18"/>
      <c r="QMR12" s="65"/>
      <c r="QMS12" s="18"/>
      <c r="QMT12" s="65"/>
      <c r="QMU12" s="18"/>
      <c r="QMV12" s="65"/>
      <c r="QMW12" s="18"/>
      <c r="QMX12" s="65"/>
      <c r="QMY12" s="18"/>
      <c r="QMZ12" s="65"/>
      <c r="QNA12" s="18"/>
      <c r="QNB12" s="65"/>
      <c r="QNC12" s="18"/>
      <c r="QND12" s="65"/>
      <c r="QNE12" s="18"/>
      <c r="QNF12" s="65"/>
      <c r="QNG12" s="18"/>
      <c r="QNH12" s="65"/>
      <c r="QNI12" s="18"/>
      <c r="QNJ12" s="65"/>
      <c r="QNK12" s="18"/>
      <c r="QNL12" s="65"/>
      <c r="QNM12" s="18"/>
      <c r="QNN12" s="65"/>
      <c r="QNO12" s="18"/>
      <c r="QNP12" s="65"/>
      <c r="QNQ12" s="18"/>
      <c r="QNR12" s="65"/>
      <c r="QNS12" s="18"/>
      <c r="QNT12" s="65"/>
      <c r="QNU12" s="18"/>
      <c r="QNV12" s="65"/>
      <c r="QNW12" s="18"/>
      <c r="QNX12" s="65"/>
      <c r="QNY12" s="18"/>
      <c r="QNZ12" s="65"/>
      <c r="QOA12" s="18"/>
      <c r="QOB12" s="65"/>
      <c r="QOC12" s="18"/>
      <c r="QOD12" s="65"/>
      <c r="QOE12" s="18"/>
      <c r="QOF12" s="65"/>
      <c r="QOG12" s="18"/>
      <c r="QOH12" s="65"/>
      <c r="QOI12" s="18"/>
      <c r="QOJ12" s="65"/>
      <c r="QOK12" s="18"/>
      <c r="QOL12" s="65"/>
      <c r="QOM12" s="18"/>
      <c r="QON12" s="65"/>
      <c r="QOO12" s="18"/>
      <c r="QOP12" s="65"/>
      <c r="QOQ12" s="18"/>
      <c r="QOR12" s="65"/>
      <c r="QOS12" s="18"/>
      <c r="QOT12" s="65"/>
      <c r="QOU12" s="18"/>
      <c r="QOV12" s="65"/>
      <c r="QOW12" s="18"/>
      <c r="QOX12" s="65"/>
      <c r="QOY12" s="18"/>
      <c r="QOZ12" s="65"/>
      <c r="QPA12" s="18"/>
      <c r="QPB12" s="65"/>
      <c r="QPC12" s="18"/>
      <c r="QPD12" s="65"/>
      <c r="QPE12" s="18"/>
      <c r="QPF12" s="65"/>
      <c r="QPG12" s="18"/>
      <c r="QPH12" s="65"/>
      <c r="QPI12" s="18"/>
      <c r="QPJ12" s="65"/>
      <c r="QPK12" s="18"/>
      <c r="QPL12" s="65"/>
      <c r="QPM12" s="18"/>
      <c r="QPN12" s="65"/>
      <c r="QPO12" s="18"/>
      <c r="QPP12" s="65"/>
      <c r="QPQ12" s="18"/>
      <c r="QPR12" s="65"/>
      <c r="QPS12" s="18"/>
      <c r="QPT12" s="65"/>
      <c r="QPU12" s="18"/>
      <c r="QPV12" s="65"/>
      <c r="QPW12" s="18"/>
      <c r="QPX12" s="65"/>
      <c r="QPY12" s="18"/>
      <c r="QPZ12" s="65"/>
      <c r="QQA12" s="18"/>
      <c r="QQB12" s="65"/>
      <c r="QQC12" s="18"/>
      <c r="QQD12" s="65"/>
      <c r="QQE12" s="18"/>
      <c r="QQF12" s="65"/>
      <c r="QQG12" s="18"/>
      <c r="QQH12" s="65"/>
      <c r="QQI12" s="18"/>
      <c r="QQJ12" s="65"/>
      <c r="QQK12" s="18"/>
      <c r="QQL12" s="65"/>
      <c r="QQM12" s="18"/>
      <c r="QQN12" s="65"/>
      <c r="QQO12" s="18"/>
      <c r="QQP12" s="65"/>
      <c r="QQQ12" s="18"/>
      <c r="QQR12" s="65"/>
      <c r="QQS12" s="18"/>
      <c r="QQT12" s="65"/>
      <c r="QQU12" s="18"/>
      <c r="QQV12" s="65"/>
      <c r="QQW12" s="18"/>
      <c r="QQX12" s="65"/>
      <c r="QQY12" s="18"/>
      <c r="QQZ12" s="65"/>
      <c r="QRA12" s="18"/>
      <c r="QRB12" s="65"/>
      <c r="QRC12" s="18"/>
      <c r="QRD12" s="65"/>
      <c r="QRE12" s="18"/>
      <c r="QRF12" s="65"/>
      <c r="QRG12" s="18"/>
      <c r="QRH12" s="65"/>
      <c r="QRI12" s="18"/>
      <c r="QRJ12" s="65"/>
      <c r="QRK12" s="18"/>
      <c r="QRL12" s="65"/>
      <c r="QRM12" s="18"/>
      <c r="QRN12" s="65"/>
      <c r="QRO12" s="18"/>
      <c r="QRP12" s="65"/>
      <c r="QRQ12" s="18"/>
      <c r="QRR12" s="65"/>
      <c r="QRS12" s="18"/>
      <c r="QRT12" s="65"/>
      <c r="QRU12" s="18"/>
      <c r="QRV12" s="65"/>
      <c r="QRW12" s="18"/>
      <c r="QRX12" s="65"/>
      <c r="QRY12" s="18"/>
      <c r="QRZ12" s="65"/>
      <c r="QSA12" s="18"/>
      <c r="QSB12" s="65"/>
      <c r="QSC12" s="18"/>
      <c r="QSD12" s="65"/>
      <c r="QSE12" s="18"/>
      <c r="QSF12" s="65"/>
      <c r="QSG12" s="18"/>
      <c r="QSH12" s="65"/>
      <c r="QSI12" s="18"/>
      <c r="QSJ12" s="65"/>
      <c r="QSK12" s="18"/>
      <c r="QSL12" s="65"/>
      <c r="QSM12" s="18"/>
      <c r="QSN12" s="65"/>
      <c r="QSO12" s="18"/>
      <c r="QSP12" s="65"/>
      <c r="QSQ12" s="18"/>
      <c r="QSR12" s="65"/>
      <c r="QSS12" s="18"/>
      <c r="QST12" s="65"/>
      <c r="QSU12" s="18"/>
      <c r="QSV12" s="65"/>
      <c r="QSW12" s="18"/>
      <c r="QSX12" s="65"/>
      <c r="QSY12" s="18"/>
      <c r="QSZ12" s="65"/>
      <c r="QTA12" s="18"/>
      <c r="QTB12" s="65"/>
      <c r="QTC12" s="18"/>
      <c r="QTD12" s="65"/>
      <c r="QTE12" s="18"/>
      <c r="QTF12" s="65"/>
      <c r="QTG12" s="18"/>
      <c r="QTH12" s="65"/>
      <c r="QTI12" s="18"/>
      <c r="QTJ12" s="65"/>
      <c r="QTK12" s="18"/>
      <c r="QTL12" s="65"/>
      <c r="QTM12" s="18"/>
      <c r="QTN12" s="65"/>
      <c r="QTO12" s="18"/>
      <c r="QTP12" s="65"/>
      <c r="QTQ12" s="18"/>
      <c r="QTR12" s="65"/>
      <c r="QTS12" s="18"/>
      <c r="QTT12" s="65"/>
      <c r="QTU12" s="18"/>
      <c r="QTV12" s="65"/>
      <c r="QTW12" s="18"/>
      <c r="QTX12" s="65"/>
      <c r="QTY12" s="18"/>
      <c r="QTZ12" s="65"/>
      <c r="QUA12" s="18"/>
      <c r="QUB12" s="65"/>
      <c r="QUC12" s="18"/>
      <c r="QUD12" s="65"/>
      <c r="QUE12" s="18"/>
      <c r="QUF12" s="65"/>
      <c r="QUG12" s="18"/>
      <c r="QUH12" s="65"/>
      <c r="QUI12" s="18"/>
      <c r="QUJ12" s="65"/>
      <c r="QUK12" s="18"/>
      <c r="QUL12" s="65"/>
      <c r="QUM12" s="18"/>
      <c r="QUN12" s="65"/>
      <c r="QUO12" s="18"/>
      <c r="QUP12" s="65"/>
      <c r="QUQ12" s="18"/>
      <c r="QUR12" s="65"/>
      <c r="QUS12" s="18"/>
      <c r="QUT12" s="65"/>
      <c r="QUU12" s="18"/>
      <c r="QUV12" s="65"/>
      <c r="QUW12" s="18"/>
      <c r="QUX12" s="65"/>
      <c r="QUY12" s="18"/>
      <c r="QUZ12" s="65"/>
      <c r="QVA12" s="18"/>
      <c r="QVB12" s="65"/>
      <c r="QVC12" s="18"/>
      <c r="QVD12" s="65"/>
      <c r="QVE12" s="18"/>
      <c r="QVF12" s="65"/>
      <c r="QVG12" s="18"/>
      <c r="QVH12" s="65"/>
      <c r="QVI12" s="18"/>
      <c r="QVJ12" s="65"/>
      <c r="QVK12" s="18"/>
      <c r="QVL12" s="65"/>
      <c r="QVM12" s="18"/>
      <c r="QVN12" s="65"/>
      <c r="QVO12" s="18"/>
      <c r="QVP12" s="65"/>
      <c r="QVQ12" s="18"/>
      <c r="QVR12" s="65"/>
      <c r="QVS12" s="18"/>
      <c r="QVT12" s="65"/>
      <c r="QVU12" s="18"/>
      <c r="QVV12" s="65"/>
      <c r="QVW12" s="18"/>
      <c r="QVX12" s="65"/>
      <c r="QVY12" s="18"/>
      <c r="QVZ12" s="65"/>
      <c r="QWA12" s="18"/>
      <c r="QWB12" s="65"/>
      <c r="QWC12" s="18"/>
      <c r="QWD12" s="65"/>
      <c r="QWE12" s="18"/>
      <c r="QWF12" s="65"/>
      <c r="QWG12" s="18"/>
      <c r="QWH12" s="65"/>
      <c r="QWI12" s="18"/>
      <c r="QWJ12" s="65"/>
      <c r="QWK12" s="18"/>
      <c r="QWL12" s="65"/>
      <c r="QWM12" s="18"/>
      <c r="QWN12" s="65"/>
      <c r="QWO12" s="18"/>
      <c r="QWP12" s="65"/>
      <c r="QWQ12" s="18"/>
      <c r="QWR12" s="65"/>
      <c r="QWS12" s="18"/>
      <c r="QWT12" s="65"/>
      <c r="QWU12" s="18"/>
      <c r="QWV12" s="65"/>
      <c r="QWW12" s="18"/>
      <c r="QWX12" s="65"/>
      <c r="QWY12" s="18"/>
      <c r="QWZ12" s="65"/>
      <c r="QXA12" s="18"/>
      <c r="QXB12" s="65"/>
      <c r="QXC12" s="18"/>
      <c r="QXD12" s="65"/>
      <c r="QXE12" s="18"/>
      <c r="QXF12" s="65"/>
      <c r="QXG12" s="18"/>
      <c r="QXH12" s="65"/>
      <c r="QXI12" s="18"/>
      <c r="QXJ12" s="65"/>
      <c r="QXK12" s="18"/>
      <c r="QXL12" s="65"/>
      <c r="QXM12" s="18"/>
      <c r="QXN12" s="65"/>
      <c r="QXO12" s="18"/>
      <c r="QXP12" s="65"/>
      <c r="QXQ12" s="18"/>
      <c r="QXR12" s="65"/>
      <c r="QXS12" s="18"/>
      <c r="QXT12" s="65"/>
      <c r="QXU12" s="18"/>
      <c r="QXV12" s="65"/>
      <c r="QXW12" s="18"/>
      <c r="QXX12" s="65"/>
      <c r="QXY12" s="18"/>
      <c r="QXZ12" s="65"/>
      <c r="QYA12" s="18"/>
      <c r="QYB12" s="65"/>
      <c r="QYC12" s="18"/>
      <c r="QYD12" s="65"/>
      <c r="QYE12" s="18"/>
      <c r="QYF12" s="65"/>
      <c r="QYG12" s="18"/>
      <c r="QYH12" s="65"/>
      <c r="QYI12" s="18"/>
      <c r="QYJ12" s="65"/>
      <c r="QYK12" s="18"/>
      <c r="QYL12" s="65"/>
      <c r="QYM12" s="18"/>
      <c r="QYN12" s="65"/>
      <c r="QYO12" s="18"/>
      <c r="QYP12" s="65"/>
      <c r="QYQ12" s="18"/>
      <c r="QYR12" s="65"/>
      <c r="QYS12" s="18"/>
      <c r="QYT12" s="65"/>
      <c r="QYU12" s="18"/>
      <c r="QYV12" s="65"/>
      <c r="QYW12" s="18"/>
      <c r="QYX12" s="65"/>
      <c r="QYY12" s="18"/>
      <c r="QYZ12" s="65"/>
      <c r="QZA12" s="18"/>
      <c r="QZB12" s="65"/>
      <c r="QZC12" s="18"/>
      <c r="QZD12" s="65"/>
      <c r="QZE12" s="18"/>
      <c r="QZF12" s="65"/>
      <c r="QZG12" s="18"/>
      <c r="QZH12" s="65"/>
      <c r="QZI12" s="18"/>
      <c r="QZJ12" s="65"/>
      <c r="QZK12" s="18"/>
      <c r="QZL12" s="65"/>
      <c r="QZM12" s="18"/>
      <c r="QZN12" s="65"/>
      <c r="QZO12" s="18"/>
      <c r="QZP12" s="65"/>
      <c r="QZQ12" s="18"/>
      <c r="QZR12" s="65"/>
      <c r="QZS12" s="18"/>
      <c r="QZT12" s="65"/>
      <c r="QZU12" s="18"/>
      <c r="QZV12" s="65"/>
      <c r="QZW12" s="18"/>
      <c r="QZX12" s="65"/>
      <c r="QZY12" s="18"/>
      <c r="QZZ12" s="65"/>
      <c r="RAA12" s="18"/>
      <c r="RAB12" s="65"/>
      <c r="RAC12" s="18"/>
      <c r="RAD12" s="65"/>
      <c r="RAE12" s="18"/>
      <c r="RAF12" s="65"/>
      <c r="RAG12" s="18"/>
      <c r="RAH12" s="65"/>
      <c r="RAI12" s="18"/>
      <c r="RAJ12" s="65"/>
      <c r="RAK12" s="18"/>
      <c r="RAL12" s="65"/>
      <c r="RAM12" s="18"/>
      <c r="RAN12" s="65"/>
      <c r="RAO12" s="18"/>
      <c r="RAP12" s="65"/>
      <c r="RAQ12" s="18"/>
      <c r="RAR12" s="65"/>
      <c r="RAS12" s="18"/>
      <c r="RAT12" s="65"/>
      <c r="RAU12" s="18"/>
      <c r="RAV12" s="65"/>
      <c r="RAW12" s="18"/>
      <c r="RAX12" s="65"/>
      <c r="RAY12" s="18"/>
      <c r="RAZ12" s="65"/>
      <c r="RBA12" s="18"/>
      <c r="RBB12" s="65"/>
      <c r="RBC12" s="18"/>
      <c r="RBD12" s="65"/>
      <c r="RBE12" s="18"/>
      <c r="RBF12" s="65"/>
      <c r="RBG12" s="18"/>
      <c r="RBH12" s="65"/>
      <c r="RBI12" s="18"/>
      <c r="RBJ12" s="65"/>
      <c r="RBK12" s="18"/>
      <c r="RBL12" s="65"/>
      <c r="RBM12" s="18"/>
      <c r="RBN12" s="65"/>
      <c r="RBO12" s="18"/>
      <c r="RBP12" s="65"/>
      <c r="RBQ12" s="18"/>
      <c r="RBR12" s="65"/>
      <c r="RBS12" s="18"/>
      <c r="RBT12" s="65"/>
      <c r="RBU12" s="18"/>
      <c r="RBV12" s="65"/>
      <c r="RBW12" s="18"/>
      <c r="RBX12" s="65"/>
      <c r="RBY12" s="18"/>
      <c r="RBZ12" s="65"/>
      <c r="RCA12" s="18"/>
      <c r="RCB12" s="65"/>
      <c r="RCC12" s="18"/>
      <c r="RCD12" s="65"/>
      <c r="RCE12" s="18"/>
      <c r="RCF12" s="65"/>
      <c r="RCG12" s="18"/>
      <c r="RCH12" s="65"/>
      <c r="RCI12" s="18"/>
      <c r="RCJ12" s="65"/>
      <c r="RCK12" s="18"/>
      <c r="RCL12" s="65"/>
      <c r="RCM12" s="18"/>
      <c r="RCN12" s="65"/>
      <c r="RCO12" s="18"/>
      <c r="RCP12" s="65"/>
      <c r="RCQ12" s="18"/>
      <c r="RCR12" s="65"/>
      <c r="RCS12" s="18"/>
      <c r="RCT12" s="65"/>
      <c r="RCU12" s="18"/>
      <c r="RCV12" s="65"/>
      <c r="RCW12" s="18"/>
      <c r="RCX12" s="65"/>
      <c r="RCY12" s="18"/>
      <c r="RCZ12" s="65"/>
      <c r="RDA12" s="18"/>
      <c r="RDB12" s="65"/>
      <c r="RDC12" s="18"/>
      <c r="RDD12" s="65"/>
      <c r="RDE12" s="18"/>
      <c r="RDF12" s="65"/>
      <c r="RDG12" s="18"/>
      <c r="RDH12" s="65"/>
      <c r="RDI12" s="18"/>
      <c r="RDJ12" s="65"/>
      <c r="RDK12" s="18"/>
      <c r="RDL12" s="65"/>
      <c r="RDM12" s="18"/>
      <c r="RDN12" s="65"/>
      <c r="RDO12" s="18"/>
      <c r="RDP12" s="65"/>
      <c r="RDQ12" s="18"/>
      <c r="RDR12" s="65"/>
      <c r="RDS12" s="18"/>
      <c r="RDT12" s="65"/>
      <c r="RDU12" s="18"/>
      <c r="RDV12" s="65"/>
      <c r="RDW12" s="18"/>
      <c r="RDX12" s="65"/>
      <c r="RDY12" s="18"/>
      <c r="RDZ12" s="65"/>
      <c r="REA12" s="18"/>
      <c r="REB12" s="65"/>
      <c r="REC12" s="18"/>
      <c r="RED12" s="65"/>
      <c r="REE12" s="18"/>
      <c r="REF12" s="65"/>
      <c r="REG12" s="18"/>
      <c r="REH12" s="65"/>
      <c r="REI12" s="18"/>
      <c r="REJ12" s="65"/>
      <c r="REK12" s="18"/>
      <c r="REL12" s="65"/>
      <c r="REM12" s="18"/>
      <c r="REN12" s="65"/>
      <c r="REO12" s="18"/>
      <c r="REP12" s="65"/>
      <c r="REQ12" s="18"/>
      <c r="RER12" s="65"/>
      <c r="RES12" s="18"/>
      <c r="RET12" s="65"/>
      <c r="REU12" s="18"/>
      <c r="REV12" s="65"/>
      <c r="REW12" s="18"/>
      <c r="REX12" s="65"/>
      <c r="REY12" s="18"/>
      <c r="REZ12" s="65"/>
      <c r="RFA12" s="18"/>
      <c r="RFB12" s="65"/>
      <c r="RFC12" s="18"/>
      <c r="RFD12" s="65"/>
      <c r="RFE12" s="18"/>
      <c r="RFF12" s="65"/>
      <c r="RFG12" s="18"/>
      <c r="RFH12" s="65"/>
      <c r="RFI12" s="18"/>
      <c r="RFJ12" s="65"/>
      <c r="RFK12" s="18"/>
      <c r="RFL12" s="65"/>
      <c r="RFM12" s="18"/>
      <c r="RFN12" s="65"/>
      <c r="RFO12" s="18"/>
      <c r="RFP12" s="65"/>
      <c r="RFQ12" s="18"/>
      <c r="RFR12" s="65"/>
      <c r="RFS12" s="18"/>
      <c r="RFT12" s="65"/>
      <c r="RFU12" s="18"/>
      <c r="RFV12" s="65"/>
      <c r="RFW12" s="18"/>
      <c r="RFX12" s="65"/>
      <c r="RFY12" s="18"/>
      <c r="RFZ12" s="65"/>
      <c r="RGA12" s="18"/>
      <c r="RGB12" s="65"/>
      <c r="RGC12" s="18"/>
      <c r="RGD12" s="65"/>
      <c r="RGE12" s="18"/>
      <c r="RGF12" s="65"/>
      <c r="RGG12" s="18"/>
      <c r="RGH12" s="65"/>
      <c r="RGI12" s="18"/>
      <c r="RGJ12" s="65"/>
      <c r="RGK12" s="18"/>
      <c r="RGL12" s="65"/>
      <c r="RGM12" s="18"/>
      <c r="RGN12" s="65"/>
      <c r="RGO12" s="18"/>
      <c r="RGP12" s="65"/>
      <c r="RGQ12" s="18"/>
      <c r="RGR12" s="65"/>
      <c r="RGS12" s="18"/>
      <c r="RGT12" s="65"/>
      <c r="RGU12" s="18"/>
      <c r="RGV12" s="65"/>
      <c r="RGW12" s="18"/>
      <c r="RGX12" s="65"/>
      <c r="RGY12" s="18"/>
      <c r="RGZ12" s="65"/>
      <c r="RHA12" s="18"/>
      <c r="RHB12" s="65"/>
      <c r="RHC12" s="18"/>
      <c r="RHD12" s="65"/>
      <c r="RHE12" s="18"/>
      <c r="RHF12" s="65"/>
      <c r="RHG12" s="18"/>
      <c r="RHH12" s="65"/>
      <c r="RHI12" s="18"/>
      <c r="RHJ12" s="65"/>
      <c r="RHK12" s="18"/>
      <c r="RHL12" s="65"/>
      <c r="RHM12" s="18"/>
      <c r="RHN12" s="65"/>
      <c r="RHO12" s="18"/>
      <c r="RHP12" s="65"/>
      <c r="RHQ12" s="18"/>
      <c r="RHR12" s="65"/>
      <c r="RHS12" s="18"/>
      <c r="RHT12" s="65"/>
      <c r="RHU12" s="18"/>
      <c r="RHV12" s="65"/>
      <c r="RHW12" s="18"/>
      <c r="RHX12" s="65"/>
      <c r="RHY12" s="18"/>
      <c r="RHZ12" s="65"/>
      <c r="RIA12" s="18"/>
      <c r="RIB12" s="65"/>
      <c r="RIC12" s="18"/>
      <c r="RID12" s="65"/>
      <c r="RIE12" s="18"/>
      <c r="RIF12" s="65"/>
      <c r="RIG12" s="18"/>
      <c r="RIH12" s="65"/>
      <c r="RII12" s="18"/>
      <c r="RIJ12" s="65"/>
      <c r="RIK12" s="18"/>
      <c r="RIL12" s="65"/>
      <c r="RIM12" s="18"/>
      <c r="RIN12" s="65"/>
      <c r="RIO12" s="18"/>
      <c r="RIP12" s="65"/>
      <c r="RIQ12" s="18"/>
      <c r="RIR12" s="65"/>
      <c r="RIS12" s="18"/>
      <c r="RIT12" s="65"/>
      <c r="RIU12" s="18"/>
      <c r="RIV12" s="65"/>
      <c r="RIW12" s="18"/>
      <c r="RIX12" s="65"/>
      <c r="RIY12" s="18"/>
      <c r="RIZ12" s="65"/>
      <c r="RJA12" s="18"/>
      <c r="RJB12" s="65"/>
      <c r="RJC12" s="18"/>
      <c r="RJD12" s="65"/>
      <c r="RJE12" s="18"/>
      <c r="RJF12" s="65"/>
      <c r="RJG12" s="18"/>
      <c r="RJH12" s="65"/>
      <c r="RJI12" s="18"/>
      <c r="RJJ12" s="65"/>
      <c r="RJK12" s="18"/>
      <c r="RJL12" s="65"/>
      <c r="RJM12" s="18"/>
      <c r="RJN12" s="65"/>
      <c r="RJO12" s="18"/>
      <c r="RJP12" s="65"/>
      <c r="RJQ12" s="18"/>
      <c r="RJR12" s="65"/>
      <c r="RJS12" s="18"/>
      <c r="RJT12" s="65"/>
      <c r="RJU12" s="18"/>
      <c r="RJV12" s="65"/>
      <c r="RJW12" s="18"/>
      <c r="RJX12" s="65"/>
      <c r="RJY12" s="18"/>
      <c r="RJZ12" s="65"/>
      <c r="RKA12" s="18"/>
      <c r="RKB12" s="65"/>
      <c r="RKC12" s="18"/>
      <c r="RKD12" s="65"/>
      <c r="RKE12" s="18"/>
      <c r="RKF12" s="65"/>
      <c r="RKG12" s="18"/>
      <c r="RKH12" s="65"/>
      <c r="RKI12" s="18"/>
      <c r="RKJ12" s="65"/>
      <c r="RKK12" s="18"/>
      <c r="RKL12" s="65"/>
      <c r="RKM12" s="18"/>
      <c r="RKN12" s="65"/>
      <c r="RKO12" s="18"/>
      <c r="RKP12" s="65"/>
      <c r="RKQ12" s="18"/>
      <c r="RKR12" s="65"/>
      <c r="RKS12" s="18"/>
      <c r="RKT12" s="65"/>
      <c r="RKU12" s="18"/>
      <c r="RKV12" s="65"/>
      <c r="RKW12" s="18"/>
      <c r="RKX12" s="65"/>
      <c r="RKY12" s="18"/>
      <c r="RKZ12" s="65"/>
      <c r="RLA12" s="18"/>
      <c r="RLB12" s="65"/>
      <c r="RLC12" s="18"/>
      <c r="RLD12" s="65"/>
      <c r="RLE12" s="18"/>
      <c r="RLF12" s="65"/>
      <c r="RLG12" s="18"/>
      <c r="RLH12" s="65"/>
      <c r="RLI12" s="18"/>
      <c r="RLJ12" s="65"/>
      <c r="RLK12" s="18"/>
      <c r="RLL12" s="65"/>
      <c r="RLM12" s="18"/>
      <c r="RLN12" s="65"/>
      <c r="RLO12" s="18"/>
      <c r="RLP12" s="65"/>
      <c r="RLQ12" s="18"/>
      <c r="RLR12" s="65"/>
      <c r="RLS12" s="18"/>
      <c r="RLT12" s="65"/>
      <c r="RLU12" s="18"/>
      <c r="RLV12" s="65"/>
      <c r="RLW12" s="18"/>
      <c r="RLX12" s="65"/>
      <c r="RLY12" s="18"/>
      <c r="RLZ12" s="65"/>
      <c r="RMA12" s="18"/>
      <c r="RMB12" s="65"/>
      <c r="RMC12" s="18"/>
      <c r="RMD12" s="65"/>
      <c r="RME12" s="18"/>
      <c r="RMF12" s="65"/>
      <c r="RMG12" s="18"/>
      <c r="RMH12" s="65"/>
      <c r="RMI12" s="18"/>
      <c r="RMJ12" s="65"/>
      <c r="RMK12" s="18"/>
      <c r="RML12" s="65"/>
      <c r="RMM12" s="18"/>
      <c r="RMN12" s="65"/>
      <c r="RMO12" s="18"/>
      <c r="RMP12" s="65"/>
      <c r="RMQ12" s="18"/>
      <c r="RMR12" s="65"/>
      <c r="RMS12" s="18"/>
      <c r="RMT12" s="65"/>
      <c r="RMU12" s="18"/>
      <c r="RMV12" s="65"/>
      <c r="RMW12" s="18"/>
      <c r="RMX12" s="65"/>
      <c r="RMY12" s="18"/>
      <c r="RMZ12" s="65"/>
      <c r="RNA12" s="18"/>
      <c r="RNB12" s="65"/>
      <c r="RNC12" s="18"/>
      <c r="RND12" s="65"/>
      <c r="RNE12" s="18"/>
      <c r="RNF12" s="65"/>
      <c r="RNG12" s="18"/>
      <c r="RNH12" s="65"/>
      <c r="RNI12" s="18"/>
      <c r="RNJ12" s="65"/>
      <c r="RNK12" s="18"/>
      <c r="RNL12" s="65"/>
      <c r="RNM12" s="18"/>
      <c r="RNN12" s="65"/>
      <c r="RNO12" s="18"/>
      <c r="RNP12" s="65"/>
      <c r="RNQ12" s="18"/>
      <c r="RNR12" s="65"/>
      <c r="RNS12" s="18"/>
      <c r="RNT12" s="65"/>
      <c r="RNU12" s="18"/>
      <c r="RNV12" s="65"/>
      <c r="RNW12" s="18"/>
      <c r="RNX12" s="65"/>
      <c r="RNY12" s="18"/>
      <c r="RNZ12" s="65"/>
      <c r="ROA12" s="18"/>
      <c r="ROB12" s="65"/>
      <c r="ROC12" s="18"/>
      <c r="ROD12" s="65"/>
      <c r="ROE12" s="18"/>
      <c r="ROF12" s="65"/>
      <c r="ROG12" s="18"/>
      <c r="ROH12" s="65"/>
      <c r="ROI12" s="18"/>
      <c r="ROJ12" s="65"/>
      <c r="ROK12" s="18"/>
      <c r="ROL12" s="65"/>
      <c r="ROM12" s="18"/>
      <c r="RON12" s="65"/>
      <c r="ROO12" s="18"/>
      <c r="ROP12" s="65"/>
      <c r="ROQ12" s="18"/>
      <c r="ROR12" s="65"/>
      <c r="ROS12" s="18"/>
      <c r="ROT12" s="65"/>
      <c r="ROU12" s="18"/>
      <c r="ROV12" s="65"/>
      <c r="ROW12" s="18"/>
      <c r="ROX12" s="65"/>
      <c r="ROY12" s="18"/>
      <c r="ROZ12" s="65"/>
      <c r="RPA12" s="18"/>
      <c r="RPB12" s="65"/>
      <c r="RPC12" s="18"/>
      <c r="RPD12" s="65"/>
      <c r="RPE12" s="18"/>
      <c r="RPF12" s="65"/>
      <c r="RPG12" s="18"/>
      <c r="RPH12" s="65"/>
      <c r="RPI12" s="18"/>
      <c r="RPJ12" s="65"/>
      <c r="RPK12" s="18"/>
      <c r="RPL12" s="65"/>
      <c r="RPM12" s="18"/>
      <c r="RPN12" s="65"/>
      <c r="RPO12" s="18"/>
      <c r="RPP12" s="65"/>
      <c r="RPQ12" s="18"/>
      <c r="RPR12" s="65"/>
      <c r="RPS12" s="18"/>
      <c r="RPT12" s="65"/>
      <c r="RPU12" s="18"/>
      <c r="RPV12" s="65"/>
      <c r="RPW12" s="18"/>
      <c r="RPX12" s="65"/>
      <c r="RPY12" s="18"/>
      <c r="RPZ12" s="65"/>
      <c r="RQA12" s="18"/>
      <c r="RQB12" s="65"/>
      <c r="RQC12" s="18"/>
      <c r="RQD12" s="65"/>
      <c r="RQE12" s="18"/>
      <c r="RQF12" s="65"/>
      <c r="RQG12" s="18"/>
      <c r="RQH12" s="65"/>
      <c r="RQI12" s="18"/>
      <c r="RQJ12" s="65"/>
      <c r="RQK12" s="18"/>
      <c r="RQL12" s="65"/>
      <c r="RQM12" s="18"/>
      <c r="RQN12" s="65"/>
      <c r="RQO12" s="18"/>
      <c r="RQP12" s="65"/>
      <c r="RQQ12" s="18"/>
      <c r="RQR12" s="65"/>
      <c r="RQS12" s="18"/>
      <c r="RQT12" s="65"/>
      <c r="RQU12" s="18"/>
      <c r="RQV12" s="65"/>
      <c r="RQW12" s="18"/>
      <c r="RQX12" s="65"/>
      <c r="RQY12" s="18"/>
      <c r="RQZ12" s="65"/>
      <c r="RRA12" s="18"/>
      <c r="RRB12" s="65"/>
      <c r="RRC12" s="18"/>
      <c r="RRD12" s="65"/>
      <c r="RRE12" s="18"/>
      <c r="RRF12" s="65"/>
      <c r="RRG12" s="18"/>
      <c r="RRH12" s="65"/>
      <c r="RRI12" s="18"/>
      <c r="RRJ12" s="65"/>
      <c r="RRK12" s="18"/>
      <c r="RRL12" s="65"/>
      <c r="RRM12" s="18"/>
      <c r="RRN12" s="65"/>
      <c r="RRO12" s="18"/>
      <c r="RRP12" s="65"/>
      <c r="RRQ12" s="18"/>
      <c r="RRR12" s="65"/>
      <c r="RRS12" s="18"/>
      <c r="RRT12" s="65"/>
      <c r="RRU12" s="18"/>
      <c r="RRV12" s="65"/>
      <c r="RRW12" s="18"/>
      <c r="RRX12" s="65"/>
      <c r="RRY12" s="18"/>
      <c r="RRZ12" s="65"/>
      <c r="RSA12" s="18"/>
      <c r="RSB12" s="65"/>
      <c r="RSC12" s="18"/>
      <c r="RSD12" s="65"/>
      <c r="RSE12" s="18"/>
      <c r="RSF12" s="65"/>
      <c r="RSG12" s="18"/>
      <c r="RSH12" s="65"/>
      <c r="RSI12" s="18"/>
      <c r="RSJ12" s="65"/>
      <c r="RSK12" s="18"/>
      <c r="RSL12" s="65"/>
      <c r="RSM12" s="18"/>
      <c r="RSN12" s="65"/>
      <c r="RSO12" s="18"/>
      <c r="RSP12" s="65"/>
      <c r="RSQ12" s="18"/>
      <c r="RSR12" s="65"/>
      <c r="RSS12" s="18"/>
      <c r="RST12" s="65"/>
      <c r="RSU12" s="18"/>
      <c r="RSV12" s="65"/>
      <c r="RSW12" s="18"/>
      <c r="RSX12" s="65"/>
      <c r="RSY12" s="18"/>
      <c r="RSZ12" s="65"/>
      <c r="RTA12" s="18"/>
      <c r="RTB12" s="65"/>
      <c r="RTC12" s="18"/>
      <c r="RTD12" s="65"/>
      <c r="RTE12" s="18"/>
      <c r="RTF12" s="65"/>
      <c r="RTG12" s="18"/>
      <c r="RTH12" s="65"/>
      <c r="RTI12" s="18"/>
      <c r="RTJ12" s="65"/>
      <c r="RTK12" s="18"/>
      <c r="RTL12" s="65"/>
      <c r="RTM12" s="18"/>
      <c r="RTN12" s="65"/>
      <c r="RTO12" s="18"/>
      <c r="RTP12" s="65"/>
      <c r="RTQ12" s="18"/>
      <c r="RTR12" s="65"/>
      <c r="RTS12" s="18"/>
      <c r="RTT12" s="65"/>
      <c r="RTU12" s="18"/>
      <c r="RTV12" s="65"/>
      <c r="RTW12" s="18"/>
      <c r="RTX12" s="65"/>
      <c r="RTY12" s="18"/>
      <c r="RTZ12" s="65"/>
      <c r="RUA12" s="18"/>
      <c r="RUB12" s="65"/>
      <c r="RUC12" s="18"/>
      <c r="RUD12" s="65"/>
      <c r="RUE12" s="18"/>
      <c r="RUF12" s="65"/>
      <c r="RUG12" s="18"/>
      <c r="RUH12" s="65"/>
      <c r="RUI12" s="18"/>
      <c r="RUJ12" s="65"/>
      <c r="RUK12" s="18"/>
      <c r="RUL12" s="65"/>
      <c r="RUM12" s="18"/>
      <c r="RUN12" s="65"/>
      <c r="RUO12" s="18"/>
      <c r="RUP12" s="65"/>
      <c r="RUQ12" s="18"/>
      <c r="RUR12" s="65"/>
      <c r="RUS12" s="18"/>
      <c r="RUT12" s="65"/>
      <c r="RUU12" s="18"/>
      <c r="RUV12" s="65"/>
      <c r="RUW12" s="18"/>
      <c r="RUX12" s="65"/>
      <c r="RUY12" s="18"/>
      <c r="RUZ12" s="65"/>
      <c r="RVA12" s="18"/>
      <c r="RVB12" s="65"/>
      <c r="RVC12" s="18"/>
      <c r="RVD12" s="65"/>
      <c r="RVE12" s="18"/>
      <c r="RVF12" s="65"/>
      <c r="RVG12" s="18"/>
      <c r="RVH12" s="65"/>
      <c r="RVI12" s="18"/>
      <c r="RVJ12" s="65"/>
      <c r="RVK12" s="18"/>
      <c r="RVL12" s="65"/>
      <c r="RVM12" s="18"/>
      <c r="RVN12" s="65"/>
      <c r="RVO12" s="18"/>
      <c r="RVP12" s="65"/>
      <c r="RVQ12" s="18"/>
      <c r="RVR12" s="65"/>
      <c r="RVS12" s="18"/>
      <c r="RVT12" s="65"/>
      <c r="RVU12" s="18"/>
      <c r="RVV12" s="65"/>
      <c r="RVW12" s="18"/>
      <c r="RVX12" s="65"/>
      <c r="RVY12" s="18"/>
      <c r="RVZ12" s="65"/>
      <c r="RWA12" s="18"/>
      <c r="RWB12" s="65"/>
      <c r="RWC12" s="18"/>
      <c r="RWD12" s="65"/>
      <c r="RWE12" s="18"/>
      <c r="RWF12" s="65"/>
      <c r="RWG12" s="18"/>
      <c r="RWH12" s="65"/>
      <c r="RWI12" s="18"/>
      <c r="RWJ12" s="65"/>
      <c r="RWK12" s="18"/>
      <c r="RWL12" s="65"/>
      <c r="RWM12" s="18"/>
      <c r="RWN12" s="65"/>
      <c r="RWO12" s="18"/>
      <c r="RWP12" s="65"/>
      <c r="RWQ12" s="18"/>
      <c r="RWR12" s="65"/>
      <c r="RWS12" s="18"/>
      <c r="RWT12" s="65"/>
      <c r="RWU12" s="18"/>
      <c r="RWV12" s="65"/>
      <c r="RWW12" s="18"/>
      <c r="RWX12" s="65"/>
      <c r="RWY12" s="18"/>
      <c r="RWZ12" s="65"/>
      <c r="RXA12" s="18"/>
      <c r="RXB12" s="65"/>
      <c r="RXC12" s="18"/>
      <c r="RXD12" s="65"/>
      <c r="RXE12" s="18"/>
      <c r="RXF12" s="65"/>
      <c r="RXG12" s="18"/>
      <c r="RXH12" s="65"/>
      <c r="RXI12" s="18"/>
      <c r="RXJ12" s="65"/>
      <c r="RXK12" s="18"/>
      <c r="RXL12" s="65"/>
      <c r="RXM12" s="18"/>
      <c r="RXN12" s="65"/>
      <c r="RXO12" s="18"/>
      <c r="RXP12" s="65"/>
      <c r="RXQ12" s="18"/>
      <c r="RXR12" s="65"/>
      <c r="RXS12" s="18"/>
      <c r="RXT12" s="65"/>
      <c r="RXU12" s="18"/>
      <c r="RXV12" s="65"/>
      <c r="RXW12" s="18"/>
      <c r="RXX12" s="65"/>
      <c r="RXY12" s="18"/>
      <c r="RXZ12" s="65"/>
      <c r="RYA12" s="18"/>
      <c r="RYB12" s="65"/>
      <c r="RYC12" s="18"/>
      <c r="RYD12" s="65"/>
      <c r="RYE12" s="18"/>
      <c r="RYF12" s="65"/>
      <c r="RYG12" s="18"/>
      <c r="RYH12" s="65"/>
      <c r="RYI12" s="18"/>
      <c r="RYJ12" s="65"/>
      <c r="RYK12" s="18"/>
      <c r="RYL12" s="65"/>
      <c r="RYM12" s="18"/>
      <c r="RYN12" s="65"/>
      <c r="RYO12" s="18"/>
      <c r="RYP12" s="65"/>
      <c r="RYQ12" s="18"/>
      <c r="RYR12" s="65"/>
      <c r="RYS12" s="18"/>
      <c r="RYT12" s="65"/>
      <c r="RYU12" s="18"/>
      <c r="RYV12" s="65"/>
      <c r="RYW12" s="18"/>
      <c r="RYX12" s="65"/>
      <c r="RYY12" s="18"/>
      <c r="RYZ12" s="65"/>
      <c r="RZA12" s="18"/>
      <c r="RZB12" s="65"/>
      <c r="RZC12" s="18"/>
      <c r="RZD12" s="65"/>
      <c r="RZE12" s="18"/>
      <c r="RZF12" s="65"/>
      <c r="RZG12" s="18"/>
      <c r="RZH12" s="65"/>
      <c r="RZI12" s="18"/>
      <c r="RZJ12" s="65"/>
      <c r="RZK12" s="18"/>
      <c r="RZL12" s="65"/>
      <c r="RZM12" s="18"/>
      <c r="RZN12" s="65"/>
      <c r="RZO12" s="18"/>
      <c r="RZP12" s="65"/>
      <c r="RZQ12" s="18"/>
      <c r="RZR12" s="65"/>
      <c r="RZS12" s="18"/>
      <c r="RZT12" s="65"/>
      <c r="RZU12" s="18"/>
      <c r="RZV12" s="65"/>
      <c r="RZW12" s="18"/>
      <c r="RZX12" s="65"/>
      <c r="RZY12" s="18"/>
      <c r="RZZ12" s="65"/>
      <c r="SAA12" s="18"/>
      <c r="SAB12" s="65"/>
      <c r="SAC12" s="18"/>
      <c r="SAD12" s="65"/>
      <c r="SAE12" s="18"/>
      <c r="SAF12" s="65"/>
      <c r="SAG12" s="18"/>
      <c r="SAH12" s="65"/>
      <c r="SAI12" s="18"/>
      <c r="SAJ12" s="65"/>
      <c r="SAK12" s="18"/>
      <c r="SAL12" s="65"/>
      <c r="SAM12" s="18"/>
      <c r="SAN12" s="65"/>
      <c r="SAO12" s="18"/>
      <c r="SAP12" s="65"/>
      <c r="SAQ12" s="18"/>
      <c r="SAR12" s="65"/>
      <c r="SAS12" s="18"/>
      <c r="SAT12" s="65"/>
      <c r="SAU12" s="18"/>
      <c r="SAV12" s="65"/>
      <c r="SAW12" s="18"/>
      <c r="SAX12" s="65"/>
      <c r="SAY12" s="18"/>
      <c r="SAZ12" s="65"/>
      <c r="SBA12" s="18"/>
      <c r="SBB12" s="65"/>
      <c r="SBC12" s="18"/>
      <c r="SBD12" s="65"/>
      <c r="SBE12" s="18"/>
      <c r="SBF12" s="65"/>
      <c r="SBG12" s="18"/>
      <c r="SBH12" s="65"/>
      <c r="SBI12" s="18"/>
      <c r="SBJ12" s="65"/>
      <c r="SBK12" s="18"/>
      <c r="SBL12" s="65"/>
      <c r="SBM12" s="18"/>
      <c r="SBN12" s="65"/>
      <c r="SBO12" s="18"/>
      <c r="SBP12" s="65"/>
      <c r="SBQ12" s="18"/>
      <c r="SBR12" s="65"/>
      <c r="SBS12" s="18"/>
      <c r="SBT12" s="65"/>
      <c r="SBU12" s="18"/>
      <c r="SBV12" s="65"/>
      <c r="SBW12" s="18"/>
      <c r="SBX12" s="65"/>
      <c r="SBY12" s="18"/>
      <c r="SBZ12" s="65"/>
      <c r="SCA12" s="18"/>
      <c r="SCB12" s="65"/>
      <c r="SCC12" s="18"/>
      <c r="SCD12" s="65"/>
      <c r="SCE12" s="18"/>
      <c r="SCF12" s="65"/>
      <c r="SCG12" s="18"/>
      <c r="SCH12" s="65"/>
      <c r="SCI12" s="18"/>
      <c r="SCJ12" s="65"/>
      <c r="SCK12" s="18"/>
      <c r="SCL12" s="65"/>
      <c r="SCM12" s="18"/>
      <c r="SCN12" s="65"/>
      <c r="SCO12" s="18"/>
      <c r="SCP12" s="65"/>
      <c r="SCQ12" s="18"/>
      <c r="SCR12" s="65"/>
      <c r="SCS12" s="18"/>
      <c r="SCT12" s="65"/>
      <c r="SCU12" s="18"/>
      <c r="SCV12" s="65"/>
      <c r="SCW12" s="18"/>
      <c r="SCX12" s="65"/>
      <c r="SCY12" s="18"/>
      <c r="SCZ12" s="65"/>
      <c r="SDA12" s="18"/>
      <c r="SDB12" s="65"/>
      <c r="SDC12" s="18"/>
      <c r="SDD12" s="65"/>
      <c r="SDE12" s="18"/>
      <c r="SDF12" s="65"/>
      <c r="SDG12" s="18"/>
      <c r="SDH12" s="65"/>
      <c r="SDI12" s="18"/>
      <c r="SDJ12" s="65"/>
      <c r="SDK12" s="18"/>
      <c r="SDL12" s="65"/>
      <c r="SDM12" s="18"/>
      <c r="SDN12" s="65"/>
      <c r="SDO12" s="18"/>
      <c r="SDP12" s="65"/>
      <c r="SDQ12" s="18"/>
      <c r="SDR12" s="65"/>
      <c r="SDS12" s="18"/>
      <c r="SDT12" s="65"/>
      <c r="SDU12" s="18"/>
      <c r="SDV12" s="65"/>
      <c r="SDW12" s="18"/>
      <c r="SDX12" s="65"/>
      <c r="SDY12" s="18"/>
      <c r="SDZ12" s="65"/>
      <c r="SEA12" s="18"/>
      <c r="SEB12" s="65"/>
      <c r="SEC12" s="18"/>
      <c r="SED12" s="65"/>
      <c r="SEE12" s="18"/>
      <c r="SEF12" s="65"/>
      <c r="SEG12" s="18"/>
      <c r="SEH12" s="65"/>
      <c r="SEI12" s="18"/>
      <c r="SEJ12" s="65"/>
      <c r="SEK12" s="18"/>
      <c r="SEL12" s="65"/>
      <c r="SEM12" s="18"/>
      <c r="SEN12" s="65"/>
      <c r="SEO12" s="18"/>
      <c r="SEP12" s="65"/>
      <c r="SEQ12" s="18"/>
      <c r="SER12" s="65"/>
      <c r="SES12" s="18"/>
      <c r="SET12" s="65"/>
      <c r="SEU12" s="18"/>
      <c r="SEV12" s="65"/>
      <c r="SEW12" s="18"/>
      <c r="SEX12" s="65"/>
      <c r="SEY12" s="18"/>
      <c r="SEZ12" s="65"/>
      <c r="SFA12" s="18"/>
      <c r="SFB12" s="65"/>
      <c r="SFC12" s="18"/>
      <c r="SFD12" s="65"/>
      <c r="SFE12" s="18"/>
      <c r="SFF12" s="65"/>
      <c r="SFG12" s="18"/>
      <c r="SFH12" s="65"/>
      <c r="SFI12" s="18"/>
      <c r="SFJ12" s="65"/>
      <c r="SFK12" s="18"/>
      <c r="SFL12" s="65"/>
      <c r="SFM12" s="18"/>
      <c r="SFN12" s="65"/>
      <c r="SFO12" s="18"/>
      <c r="SFP12" s="65"/>
      <c r="SFQ12" s="18"/>
      <c r="SFR12" s="65"/>
      <c r="SFS12" s="18"/>
      <c r="SFT12" s="65"/>
      <c r="SFU12" s="18"/>
      <c r="SFV12" s="65"/>
      <c r="SFW12" s="18"/>
      <c r="SFX12" s="65"/>
      <c r="SFY12" s="18"/>
      <c r="SFZ12" s="65"/>
      <c r="SGA12" s="18"/>
      <c r="SGB12" s="65"/>
      <c r="SGC12" s="18"/>
      <c r="SGD12" s="65"/>
      <c r="SGE12" s="18"/>
      <c r="SGF12" s="65"/>
      <c r="SGG12" s="18"/>
      <c r="SGH12" s="65"/>
      <c r="SGI12" s="18"/>
      <c r="SGJ12" s="65"/>
      <c r="SGK12" s="18"/>
      <c r="SGL12" s="65"/>
      <c r="SGM12" s="18"/>
      <c r="SGN12" s="65"/>
      <c r="SGO12" s="18"/>
      <c r="SGP12" s="65"/>
      <c r="SGQ12" s="18"/>
      <c r="SGR12" s="65"/>
      <c r="SGS12" s="18"/>
      <c r="SGT12" s="65"/>
      <c r="SGU12" s="18"/>
      <c r="SGV12" s="65"/>
      <c r="SGW12" s="18"/>
      <c r="SGX12" s="65"/>
      <c r="SGY12" s="18"/>
      <c r="SGZ12" s="65"/>
      <c r="SHA12" s="18"/>
      <c r="SHB12" s="65"/>
      <c r="SHC12" s="18"/>
      <c r="SHD12" s="65"/>
      <c r="SHE12" s="18"/>
      <c r="SHF12" s="65"/>
      <c r="SHG12" s="18"/>
      <c r="SHH12" s="65"/>
      <c r="SHI12" s="18"/>
      <c r="SHJ12" s="65"/>
      <c r="SHK12" s="18"/>
      <c r="SHL12" s="65"/>
      <c r="SHM12" s="18"/>
      <c r="SHN12" s="65"/>
      <c r="SHO12" s="18"/>
      <c r="SHP12" s="65"/>
      <c r="SHQ12" s="18"/>
      <c r="SHR12" s="65"/>
      <c r="SHS12" s="18"/>
      <c r="SHT12" s="65"/>
      <c r="SHU12" s="18"/>
      <c r="SHV12" s="65"/>
      <c r="SHW12" s="18"/>
      <c r="SHX12" s="65"/>
      <c r="SHY12" s="18"/>
      <c r="SHZ12" s="65"/>
      <c r="SIA12" s="18"/>
      <c r="SIB12" s="65"/>
      <c r="SIC12" s="18"/>
      <c r="SID12" s="65"/>
      <c r="SIE12" s="18"/>
      <c r="SIF12" s="65"/>
      <c r="SIG12" s="18"/>
      <c r="SIH12" s="65"/>
      <c r="SII12" s="18"/>
      <c r="SIJ12" s="65"/>
      <c r="SIK12" s="18"/>
      <c r="SIL12" s="65"/>
      <c r="SIM12" s="18"/>
      <c r="SIN12" s="65"/>
      <c r="SIO12" s="18"/>
      <c r="SIP12" s="65"/>
      <c r="SIQ12" s="18"/>
      <c r="SIR12" s="65"/>
      <c r="SIS12" s="18"/>
      <c r="SIT12" s="65"/>
      <c r="SIU12" s="18"/>
      <c r="SIV12" s="65"/>
      <c r="SIW12" s="18"/>
      <c r="SIX12" s="65"/>
      <c r="SIY12" s="18"/>
      <c r="SIZ12" s="65"/>
      <c r="SJA12" s="18"/>
      <c r="SJB12" s="65"/>
      <c r="SJC12" s="18"/>
      <c r="SJD12" s="65"/>
      <c r="SJE12" s="18"/>
      <c r="SJF12" s="65"/>
      <c r="SJG12" s="18"/>
      <c r="SJH12" s="65"/>
      <c r="SJI12" s="18"/>
      <c r="SJJ12" s="65"/>
      <c r="SJK12" s="18"/>
      <c r="SJL12" s="65"/>
      <c r="SJM12" s="18"/>
      <c r="SJN12" s="65"/>
      <c r="SJO12" s="18"/>
      <c r="SJP12" s="65"/>
      <c r="SJQ12" s="18"/>
      <c r="SJR12" s="65"/>
      <c r="SJS12" s="18"/>
      <c r="SJT12" s="65"/>
      <c r="SJU12" s="18"/>
      <c r="SJV12" s="65"/>
      <c r="SJW12" s="18"/>
      <c r="SJX12" s="65"/>
      <c r="SJY12" s="18"/>
      <c r="SJZ12" s="65"/>
      <c r="SKA12" s="18"/>
      <c r="SKB12" s="65"/>
      <c r="SKC12" s="18"/>
      <c r="SKD12" s="65"/>
      <c r="SKE12" s="18"/>
      <c r="SKF12" s="65"/>
      <c r="SKG12" s="18"/>
      <c r="SKH12" s="65"/>
      <c r="SKI12" s="18"/>
      <c r="SKJ12" s="65"/>
      <c r="SKK12" s="18"/>
      <c r="SKL12" s="65"/>
      <c r="SKM12" s="18"/>
      <c r="SKN12" s="65"/>
      <c r="SKO12" s="18"/>
      <c r="SKP12" s="65"/>
      <c r="SKQ12" s="18"/>
      <c r="SKR12" s="65"/>
      <c r="SKS12" s="18"/>
      <c r="SKT12" s="65"/>
      <c r="SKU12" s="18"/>
      <c r="SKV12" s="65"/>
      <c r="SKW12" s="18"/>
      <c r="SKX12" s="65"/>
      <c r="SKY12" s="18"/>
      <c r="SKZ12" s="65"/>
      <c r="SLA12" s="18"/>
      <c r="SLB12" s="65"/>
      <c r="SLC12" s="18"/>
      <c r="SLD12" s="65"/>
      <c r="SLE12" s="18"/>
      <c r="SLF12" s="65"/>
      <c r="SLG12" s="18"/>
      <c r="SLH12" s="65"/>
      <c r="SLI12" s="18"/>
      <c r="SLJ12" s="65"/>
      <c r="SLK12" s="18"/>
      <c r="SLL12" s="65"/>
      <c r="SLM12" s="18"/>
      <c r="SLN12" s="65"/>
      <c r="SLO12" s="18"/>
      <c r="SLP12" s="65"/>
      <c r="SLQ12" s="18"/>
      <c r="SLR12" s="65"/>
      <c r="SLS12" s="18"/>
      <c r="SLT12" s="65"/>
      <c r="SLU12" s="18"/>
      <c r="SLV12" s="65"/>
      <c r="SLW12" s="18"/>
      <c r="SLX12" s="65"/>
      <c r="SLY12" s="18"/>
      <c r="SLZ12" s="65"/>
      <c r="SMA12" s="18"/>
      <c r="SMB12" s="65"/>
      <c r="SMC12" s="18"/>
      <c r="SMD12" s="65"/>
      <c r="SME12" s="18"/>
      <c r="SMF12" s="65"/>
      <c r="SMG12" s="18"/>
      <c r="SMH12" s="65"/>
      <c r="SMI12" s="18"/>
      <c r="SMJ12" s="65"/>
      <c r="SMK12" s="18"/>
      <c r="SML12" s="65"/>
      <c r="SMM12" s="18"/>
      <c r="SMN12" s="65"/>
      <c r="SMO12" s="18"/>
      <c r="SMP12" s="65"/>
      <c r="SMQ12" s="18"/>
      <c r="SMR12" s="65"/>
      <c r="SMS12" s="18"/>
      <c r="SMT12" s="65"/>
      <c r="SMU12" s="18"/>
      <c r="SMV12" s="65"/>
      <c r="SMW12" s="18"/>
      <c r="SMX12" s="65"/>
      <c r="SMY12" s="18"/>
      <c r="SMZ12" s="65"/>
      <c r="SNA12" s="18"/>
      <c r="SNB12" s="65"/>
      <c r="SNC12" s="18"/>
      <c r="SND12" s="65"/>
      <c r="SNE12" s="18"/>
      <c r="SNF12" s="65"/>
      <c r="SNG12" s="18"/>
      <c r="SNH12" s="65"/>
      <c r="SNI12" s="18"/>
      <c r="SNJ12" s="65"/>
      <c r="SNK12" s="18"/>
      <c r="SNL12" s="65"/>
      <c r="SNM12" s="18"/>
      <c r="SNN12" s="65"/>
      <c r="SNO12" s="18"/>
      <c r="SNP12" s="65"/>
      <c r="SNQ12" s="18"/>
      <c r="SNR12" s="65"/>
      <c r="SNS12" s="18"/>
      <c r="SNT12" s="65"/>
      <c r="SNU12" s="18"/>
      <c r="SNV12" s="65"/>
      <c r="SNW12" s="18"/>
      <c r="SNX12" s="65"/>
      <c r="SNY12" s="18"/>
      <c r="SNZ12" s="65"/>
      <c r="SOA12" s="18"/>
      <c r="SOB12" s="65"/>
      <c r="SOC12" s="18"/>
      <c r="SOD12" s="65"/>
      <c r="SOE12" s="18"/>
      <c r="SOF12" s="65"/>
      <c r="SOG12" s="18"/>
      <c r="SOH12" s="65"/>
      <c r="SOI12" s="18"/>
      <c r="SOJ12" s="65"/>
      <c r="SOK12" s="18"/>
      <c r="SOL12" s="65"/>
      <c r="SOM12" s="18"/>
      <c r="SON12" s="65"/>
      <c r="SOO12" s="18"/>
      <c r="SOP12" s="65"/>
      <c r="SOQ12" s="18"/>
      <c r="SOR12" s="65"/>
      <c r="SOS12" s="18"/>
      <c r="SOT12" s="65"/>
      <c r="SOU12" s="18"/>
      <c r="SOV12" s="65"/>
      <c r="SOW12" s="18"/>
      <c r="SOX12" s="65"/>
      <c r="SOY12" s="18"/>
      <c r="SOZ12" s="65"/>
      <c r="SPA12" s="18"/>
      <c r="SPB12" s="65"/>
      <c r="SPC12" s="18"/>
      <c r="SPD12" s="65"/>
      <c r="SPE12" s="18"/>
      <c r="SPF12" s="65"/>
      <c r="SPG12" s="18"/>
      <c r="SPH12" s="65"/>
      <c r="SPI12" s="18"/>
      <c r="SPJ12" s="65"/>
      <c r="SPK12" s="18"/>
      <c r="SPL12" s="65"/>
      <c r="SPM12" s="18"/>
      <c r="SPN12" s="65"/>
      <c r="SPO12" s="18"/>
      <c r="SPP12" s="65"/>
      <c r="SPQ12" s="18"/>
      <c r="SPR12" s="65"/>
      <c r="SPS12" s="18"/>
      <c r="SPT12" s="65"/>
      <c r="SPU12" s="18"/>
      <c r="SPV12" s="65"/>
      <c r="SPW12" s="18"/>
      <c r="SPX12" s="65"/>
      <c r="SPY12" s="18"/>
      <c r="SPZ12" s="65"/>
      <c r="SQA12" s="18"/>
      <c r="SQB12" s="65"/>
      <c r="SQC12" s="18"/>
      <c r="SQD12" s="65"/>
      <c r="SQE12" s="18"/>
      <c r="SQF12" s="65"/>
      <c r="SQG12" s="18"/>
      <c r="SQH12" s="65"/>
      <c r="SQI12" s="18"/>
      <c r="SQJ12" s="65"/>
      <c r="SQK12" s="18"/>
      <c r="SQL12" s="65"/>
      <c r="SQM12" s="18"/>
      <c r="SQN12" s="65"/>
      <c r="SQO12" s="18"/>
      <c r="SQP12" s="65"/>
      <c r="SQQ12" s="18"/>
      <c r="SQR12" s="65"/>
      <c r="SQS12" s="18"/>
      <c r="SQT12" s="65"/>
      <c r="SQU12" s="18"/>
      <c r="SQV12" s="65"/>
      <c r="SQW12" s="18"/>
      <c r="SQX12" s="65"/>
      <c r="SQY12" s="18"/>
      <c r="SQZ12" s="65"/>
      <c r="SRA12" s="18"/>
      <c r="SRB12" s="65"/>
      <c r="SRC12" s="18"/>
      <c r="SRD12" s="65"/>
      <c r="SRE12" s="18"/>
      <c r="SRF12" s="65"/>
      <c r="SRG12" s="18"/>
      <c r="SRH12" s="65"/>
      <c r="SRI12" s="18"/>
      <c r="SRJ12" s="65"/>
      <c r="SRK12" s="18"/>
      <c r="SRL12" s="65"/>
      <c r="SRM12" s="18"/>
      <c r="SRN12" s="65"/>
      <c r="SRO12" s="18"/>
      <c r="SRP12" s="65"/>
      <c r="SRQ12" s="18"/>
      <c r="SRR12" s="65"/>
      <c r="SRS12" s="18"/>
      <c r="SRT12" s="65"/>
      <c r="SRU12" s="18"/>
      <c r="SRV12" s="65"/>
      <c r="SRW12" s="18"/>
      <c r="SRX12" s="65"/>
      <c r="SRY12" s="18"/>
      <c r="SRZ12" s="65"/>
      <c r="SSA12" s="18"/>
      <c r="SSB12" s="65"/>
      <c r="SSC12" s="18"/>
      <c r="SSD12" s="65"/>
      <c r="SSE12" s="18"/>
      <c r="SSF12" s="65"/>
      <c r="SSG12" s="18"/>
      <c r="SSH12" s="65"/>
      <c r="SSI12" s="18"/>
      <c r="SSJ12" s="65"/>
      <c r="SSK12" s="18"/>
      <c r="SSL12" s="65"/>
      <c r="SSM12" s="18"/>
      <c r="SSN12" s="65"/>
      <c r="SSO12" s="18"/>
      <c r="SSP12" s="65"/>
      <c r="SSQ12" s="18"/>
      <c r="SSR12" s="65"/>
      <c r="SSS12" s="18"/>
      <c r="SST12" s="65"/>
      <c r="SSU12" s="18"/>
      <c r="SSV12" s="65"/>
      <c r="SSW12" s="18"/>
      <c r="SSX12" s="65"/>
      <c r="SSY12" s="18"/>
      <c r="SSZ12" s="65"/>
      <c r="STA12" s="18"/>
      <c r="STB12" s="65"/>
      <c r="STC12" s="18"/>
      <c r="STD12" s="65"/>
      <c r="STE12" s="18"/>
      <c r="STF12" s="65"/>
      <c r="STG12" s="18"/>
      <c r="STH12" s="65"/>
      <c r="STI12" s="18"/>
      <c r="STJ12" s="65"/>
      <c r="STK12" s="18"/>
      <c r="STL12" s="65"/>
      <c r="STM12" s="18"/>
      <c r="STN12" s="65"/>
      <c r="STO12" s="18"/>
      <c r="STP12" s="65"/>
      <c r="STQ12" s="18"/>
      <c r="STR12" s="65"/>
      <c r="STS12" s="18"/>
      <c r="STT12" s="65"/>
      <c r="STU12" s="18"/>
      <c r="STV12" s="65"/>
      <c r="STW12" s="18"/>
      <c r="STX12" s="65"/>
      <c r="STY12" s="18"/>
      <c r="STZ12" s="65"/>
      <c r="SUA12" s="18"/>
      <c r="SUB12" s="65"/>
      <c r="SUC12" s="18"/>
      <c r="SUD12" s="65"/>
      <c r="SUE12" s="18"/>
      <c r="SUF12" s="65"/>
      <c r="SUG12" s="18"/>
      <c r="SUH12" s="65"/>
      <c r="SUI12" s="18"/>
      <c r="SUJ12" s="65"/>
      <c r="SUK12" s="18"/>
      <c r="SUL12" s="65"/>
      <c r="SUM12" s="18"/>
      <c r="SUN12" s="65"/>
      <c r="SUO12" s="18"/>
      <c r="SUP12" s="65"/>
      <c r="SUQ12" s="18"/>
      <c r="SUR12" s="65"/>
      <c r="SUS12" s="18"/>
      <c r="SUT12" s="65"/>
      <c r="SUU12" s="18"/>
      <c r="SUV12" s="65"/>
      <c r="SUW12" s="18"/>
      <c r="SUX12" s="65"/>
      <c r="SUY12" s="18"/>
      <c r="SUZ12" s="65"/>
      <c r="SVA12" s="18"/>
      <c r="SVB12" s="65"/>
      <c r="SVC12" s="18"/>
      <c r="SVD12" s="65"/>
      <c r="SVE12" s="18"/>
      <c r="SVF12" s="65"/>
      <c r="SVG12" s="18"/>
      <c r="SVH12" s="65"/>
      <c r="SVI12" s="18"/>
      <c r="SVJ12" s="65"/>
      <c r="SVK12" s="18"/>
      <c r="SVL12" s="65"/>
      <c r="SVM12" s="18"/>
      <c r="SVN12" s="65"/>
      <c r="SVO12" s="18"/>
      <c r="SVP12" s="65"/>
      <c r="SVQ12" s="18"/>
      <c r="SVR12" s="65"/>
      <c r="SVS12" s="18"/>
      <c r="SVT12" s="65"/>
      <c r="SVU12" s="18"/>
      <c r="SVV12" s="65"/>
      <c r="SVW12" s="18"/>
      <c r="SVX12" s="65"/>
      <c r="SVY12" s="18"/>
      <c r="SVZ12" s="65"/>
      <c r="SWA12" s="18"/>
      <c r="SWB12" s="65"/>
      <c r="SWC12" s="18"/>
      <c r="SWD12" s="65"/>
      <c r="SWE12" s="18"/>
      <c r="SWF12" s="65"/>
      <c r="SWG12" s="18"/>
      <c r="SWH12" s="65"/>
      <c r="SWI12" s="18"/>
      <c r="SWJ12" s="65"/>
      <c r="SWK12" s="18"/>
      <c r="SWL12" s="65"/>
      <c r="SWM12" s="18"/>
      <c r="SWN12" s="65"/>
      <c r="SWO12" s="18"/>
      <c r="SWP12" s="65"/>
      <c r="SWQ12" s="18"/>
      <c r="SWR12" s="65"/>
      <c r="SWS12" s="18"/>
      <c r="SWT12" s="65"/>
      <c r="SWU12" s="18"/>
      <c r="SWV12" s="65"/>
      <c r="SWW12" s="18"/>
      <c r="SWX12" s="65"/>
      <c r="SWY12" s="18"/>
      <c r="SWZ12" s="65"/>
      <c r="SXA12" s="18"/>
      <c r="SXB12" s="65"/>
      <c r="SXC12" s="18"/>
      <c r="SXD12" s="65"/>
      <c r="SXE12" s="18"/>
      <c r="SXF12" s="65"/>
      <c r="SXG12" s="18"/>
      <c r="SXH12" s="65"/>
      <c r="SXI12" s="18"/>
      <c r="SXJ12" s="65"/>
      <c r="SXK12" s="18"/>
      <c r="SXL12" s="65"/>
      <c r="SXM12" s="18"/>
      <c r="SXN12" s="65"/>
      <c r="SXO12" s="18"/>
      <c r="SXP12" s="65"/>
      <c r="SXQ12" s="18"/>
      <c r="SXR12" s="65"/>
      <c r="SXS12" s="18"/>
      <c r="SXT12" s="65"/>
      <c r="SXU12" s="18"/>
      <c r="SXV12" s="65"/>
      <c r="SXW12" s="18"/>
      <c r="SXX12" s="65"/>
      <c r="SXY12" s="18"/>
      <c r="SXZ12" s="65"/>
      <c r="SYA12" s="18"/>
      <c r="SYB12" s="65"/>
      <c r="SYC12" s="18"/>
      <c r="SYD12" s="65"/>
      <c r="SYE12" s="18"/>
      <c r="SYF12" s="65"/>
      <c r="SYG12" s="18"/>
      <c r="SYH12" s="65"/>
      <c r="SYI12" s="18"/>
      <c r="SYJ12" s="65"/>
      <c r="SYK12" s="18"/>
      <c r="SYL12" s="65"/>
      <c r="SYM12" s="18"/>
      <c r="SYN12" s="65"/>
      <c r="SYO12" s="18"/>
      <c r="SYP12" s="65"/>
      <c r="SYQ12" s="18"/>
      <c r="SYR12" s="65"/>
      <c r="SYS12" s="18"/>
      <c r="SYT12" s="65"/>
      <c r="SYU12" s="18"/>
      <c r="SYV12" s="65"/>
      <c r="SYW12" s="18"/>
      <c r="SYX12" s="65"/>
      <c r="SYY12" s="18"/>
      <c r="SYZ12" s="65"/>
      <c r="SZA12" s="18"/>
      <c r="SZB12" s="65"/>
      <c r="SZC12" s="18"/>
      <c r="SZD12" s="65"/>
      <c r="SZE12" s="18"/>
      <c r="SZF12" s="65"/>
      <c r="SZG12" s="18"/>
      <c r="SZH12" s="65"/>
      <c r="SZI12" s="18"/>
      <c r="SZJ12" s="65"/>
      <c r="SZK12" s="18"/>
      <c r="SZL12" s="65"/>
      <c r="SZM12" s="18"/>
      <c r="SZN12" s="65"/>
      <c r="SZO12" s="18"/>
      <c r="SZP12" s="65"/>
      <c r="SZQ12" s="18"/>
      <c r="SZR12" s="65"/>
      <c r="SZS12" s="18"/>
      <c r="SZT12" s="65"/>
      <c r="SZU12" s="18"/>
      <c r="SZV12" s="65"/>
      <c r="SZW12" s="18"/>
      <c r="SZX12" s="65"/>
      <c r="SZY12" s="18"/>
      <c r="SZZ12" s="65"/>
      <c r="TAA12" s="18"/>
      <c r="TAB12" s="65"/>
      <c r="TAC12" s="18"/>
      <c r="TAD12" s="65"/>
      <c r="TAE12" s="18"/>
      <c r="TAF12" s="65"/>
      <c r="TAG12" s="18"/>
      <c r="TAH12" s="65"/>
      <c r="TAI12" s="18"/>
      <c r="TAJ12" s="65"/>
      <c r="TAK12" s="18"/>
      <c r="TAL12" s="65"/>
      <c r="TAM12" s="18"/>
      <c r="TAN12" s="65"/>
      <c r="TAO12" s="18"/>
      <c r="TAP12" s="65"/>
      <c r="TAQ12" s="18"/>
      <c r="TAR12" s="65"/>
      <c r="TAS12" s="18"/>
      <c r="TAT12" s="65"/>
      <c r="TAU12" s="18"/>
      <c r="TAV12" s="65"/>
      <c r="TAW12" s="18"/>
      <c r="TAX12" s="65"/>
      <c r="TAY12" s="18"/>
      <c r="TAZ12" s="65"/>
      <c r="TBA12" s="18"/>
      <c r="TBB12" s="65"/>
      <c r="TBC12" s="18"/>
      <c r="TBD12" s="65"/>
      <c r="TBE12" s="18"/>
      <c r="TBF12" s="65"/>
      <c r="TBG12" s="18"/>
      <c r="TBH12" s="65"/>
      <c r="TBI12" s="18"/>
      <c r="TBJ12" s="65"/>
      <c r="TBK12" s="18"/>
      <c r="TBL12" s="65"/>
      <c r="TBM12" s="18"/>
      <c r="TBN12" s="65"/>
      <c r="TBO12" s="18"/>
      <c r="TBP12" s="65"/>
      <c r="TBQ12" s="18"/>
      <c r="TBR12" s="65"/>
      <c r="TBS12" s="18"/>
      <c r="TBT12" s="65"/>
      <c r="TBU12" s="18"/>
      <c r="TBV12" s="65"/>
      <c r="TBW12" s="18"/>
      <c r="TBX12" s="65"/>
      <c r="TBY12" s="18"/>
      <c r="TBZ12" s="65"/>
      <c r="TCA12" s="18"/>
      <c r="TCB12" s="65"/>
      <c r="TCC12" s="18"/>
      <c r="TCD12" s="65"/>
      <c r="TCE12" s="18"/>
      <c r="TCF12" s="65"/>
      <c r="TCG12" s="18"/>
      <c r="TCH12" s="65"/>
      <c r="TCI12" s="18"/>
      <c r="TCJ12" s="65"/>
      <c r="TCK12" s="18"/>
      <c r="TCL12" s="65"/>
      <c r="TCM12" s="18"/>
      <c r="TCN12" s="65"/>
      <c r="TCO12" s="18"/>
      <c r="TCP12" s="65"/>
      <c r="TCQ12" s="18"/>
      <c r="TCR12" s="65"/>
      <c r="TCS12" s="18"/>
      <c r="TCT12" s="65"/>
      <c r="TCU12" s="18"/>
      <c r="TCV12" s="65"/>
      <c r="TCW12" s="18"/>
      <c r="TCX12" s="65"/>
      <c r="TCY12" s="18"/>
      <c r="TCZ12" s="65"/>
      <c r="TDA12" s="18"/>
      <c r="TDB12" s="65"/>
      <c r="TDC12" s="18"/>
      <c r="TDD12" s="65"/>
      <c r="TDE12" s="18"/>
      <c r="TDF12" s="65"/>
      <c r="TDG12" s="18"/>
      <c r="TDH12" s="65"/>
      <c r="TDI12" s="18"/>
      <c r="TDJ12" s="65"/>
      <c r="TDK12" s="18"/>
      <c r="TDL12" s="65"/>
      <c r="TDM12" s="18"/>
      <c r="TDN12" s="65"/>
      <c r="TDO12" s="18"/>
      <c r="TDP12" s="65"/>
      <c r="TDQ12" s="18"/>
      <c r="TDR12" s="65"/>
      <c r="TDS12" s="18"/>
      <c r="TDT12" s="65"/>
      <c r="TDU12" s="18"/>
      <c r="TDV12" s="65"/>
      <c r="TDW12" s="18"/>
      <c r="TDX12" s="65"/>
      <c r="TDY12" s="18"/>
      <c r="TDZ12" s="65"/>
      <c r="TEA12" s="18"/>
      <c r="TEB12" s="65"/>
      <c r="TEC12" s="18"/>
      <c r="TED12" s="65"/>
      <c r="TEE12" s="18"/>
      <c r="TEF12" s="65"/>
      <c r="TEG12" s="18"/>
      <c r="TEH12" s="65"/>
      <c r="TEI12" s="18"/>
      <c r="TEJ12" s="65"/>
      <c r="TEK12" s="18"/>
      <c r="TEL12" s="65"/>
      <c r="TEM12" s="18"/>
      <c r="TEN12" s="65"/>
      <c r="TEO12" s="18"/>
      <c r="TEP12" s="65"/>
      <c r="TEQ12" s="18"/>
      <c r="TER12" s="65"/>
      <c r="TES12" s="18"/>
      <c r="TET12" s="65"/>
      <c r="TEU12" s="18"/>
      <c r="TEV12" s="65"/>
      <c r="TEW12" s="18"/>
      <c r="TEX12" s="65"/>
      <c r="TEY12" s="18"/>
      <c r="TEZ12" s="65"/>
      <c r="TFA12" s="18"/>
      <c r="TFB12" s="65"/>
      <c r="TFC12" s="18"/>
      <c r="TFD12" s="65"/>
      <c r="TFE12" s="18"/>
      <c r="TFF12" s="65"/>
      <c r="TFG12" s="18"/>
      <c r="TFH12" s="65"/>
      <c r="TFI12" s="18"/>
      <c r="TFJ12" s="65"/>
      <c r="TFK12" s="18"/>
      <c r="TFL12" s="65"/>
      <c r="TFM12" s="18"/>
      <c r="TFN12" s="65"/>
      <c r="TFO12" s="18"/>
      <c r="TFP12" s="65"/>
      <c r="TFQ12" s="18"/>
      <c r="TFR12" s="65"/>
      <c r="TFS12" s="18"/>
      <c r="TFT12" s="65"/>
      <c r="TFU12" s="18"/>
      <c r="TFV12" s="65"/>
      <c r="TFW12" s="18"/>
      <c r="TFX12" s="65"/>
      <c r="TFY12" s="18"/>
      <c r="TFZ12" s="65"/>
      <c r="TGA12" s="18"/>
      <c r="TGB12" s="65"/>
      <c r="TGC12" s="18"/>
      <c r="TGD12" s="65"/>
      <c r="TGE12" s="18"/>
      <c r="TGF12" s="65"/>
      <c r="TGG12" s="18"/>
      <c r="TGH12" s="65"/>
      <c r="TGI12" s="18"/>
      <c r="TGJ12" s="65"/>
      <c r="TGK12" s="18"/>
      <c r="TGL12" s="65"/>
      <c r="TGM12" s="18"/>
      <c r="TGN12" s="65"/>
      <c r="TGO12" s="18"/>
      <c r="TGP12" s="65"/>
      <c r="TGQ12" s="18"/>
      <c r="TGR12" s="65"/>
      <c r="TGS12" s="18"/>
      <c r="TGT12" s="65"/>
      <c r="TGU12" s="18"/>
      <c r="TGV12" s="65"/>
      <c r="TGW12" s="18"/>
      <c r="TGX12" s="65"/>
      <c r="TGY12" s="18"/>
      <c r="TGZ12" s="65"/>
      <c r="THA12" s="18"/>
      <c r="THB12" s="65"/>
      <c r="THC12" s="18"/>
      <c r="THD12" s="65"/>
      <c r="THE12" s="18"/>
      <c r="THF12" s="65"/>
      <c r="THG12" s="18"/>
      <c r="THH12" s="65"/>
      <c r="THI12" s="18"/>
      <c r="THJ12" s="65"/>
      <c r="THK12" s="18"/>
      <c r="THL12" s="65"/>
      <c r="THM12" s="18"/>
      <c r="THN12" s="65"/>
      <c r="THO12" s="18"/>
      <c r="THP12" s="65"/>
      <c r="THQ12" s="18"/>
      <c r="THR12" s="65"/>
      <c r="THS12" s="18"/>
      <c r="THT12" s="65"/>
      <c r="THU12" s="18"/>
      <c r="THV12" s="65"/>
      <c r="THW12" s="18"/>
      <c r="THX12" s="65"/>
      <c r="THY12" s="18"/>
      <c r="THZ12" s="65"/>
      <c r="TIA12" s="18"/>
      <c r="TIB12" s="65"/>
      <c r="TIC12" s="18"/>
      <c r="TID12" s="65"/>
      <c r="TIE12" s="18"/>
      <c r="TIF12" s="65"/>
      <c r="TIG12" s="18"/>
      <c r="TIH12" s="65"/>
      <c r="TII12" s="18"/>
      <c r="TIJ12" s="65"/>
      <c r="TIK12" s="18"/>
      <c r="TIL12" s="65"/>
      <c r="TIM12" s="18"/>
      <c r="TIN12" s="65"/>
      <c r="TIO12" s="18"/>
      <c r="TIP12" s="65"/>
      <c r="TIQ12" s="18"/>
      <c r="TIR12" s="65"/>
      <c r="TIS12" s="18"/>
      <c r="TIT12" s="65"/>
      <c r="TIU12" s="18"/>
      <c r="TIV12" s="65"/>
      <c r="TIW12" s="18"/>
      <c r="TIX12" s="65"/>
      <c r="TIY12" s="18"/>
      <c r="TIZ12" s="65"/>
      <c r="TJA12" s="18"/>
      <c r="TJB12" s="65"/>
      <c r="TJC12" s="18"/>
      <c r="TJD12" s="65"/>
      <c r="TJE12" s="18"/>
      <c r="TJF12" s="65"/>
      <c r="TJG12" s="18"/>
      <c r="TJH12" s="65"/>
      <c r="TJI12" s="18"/>
      <c r="TJJ12" s="65"/>
      <c r="TJK12" s="18"/>
      <c r="TJL12" s="65"/>
      <c r="TJM12" s="18"/>
      <c r="TJN12" s="65"/>
      <c r="TJO12" s="18"/>
      <c r="TJP12" s="65"/>
      <c r="TJQ12" s="18"/>
      <c r="TJR12" s="65"/>
      <c r="TJS12" s="18"/>
      <c r="TJT12" s="65"/>
      <c r="TJU12" s="18"/>
      <c r="TJV12" s="65"/>
      <c r="TJW12" s="18"/>
      <c r="TJX12" s="65"/>
      <c r="TJY12" s="18"/>
      <c r="TJZ12" s="65"/>
      <c r="TKA12" s="18"/>
      <c r="TKB12" s="65"/>
      <c r="TKC12" s="18"/>
      <c r="TKD12" s="65"/>
      <c r="TKE12" s="18"/>
      <c r="TKF12" s="65"/>
      <c r="TKG12" s="18"/>
      <c r="TKH12" s="65"/>
      <c r="TKI12" s="18"/>
      <c r="TKJ12" s="65"/>
      <c r="TKK12" s="18"/>
      <c r="TKL12" s="65"/>
      <c r="TKM12" s="18"/>
      <c r="TKN12" s="65"/>
      <c r="TKO12" s="18"/>
      <c r="TKP12" s="65"/>
      <c r="TKQ12" s="18"/>
      <c r="TKR12" s="65"/>
      <c r="TKS12" s="18"/>
      <c r="TKT12" s="65"/>
      <c r="TKU12" s="18"/>
      <c r="TKV12" s="65"/>
      <c r="TKW12" s="18"/>
      <c r="TKX12" s="65"/>
      <c r="TKY12" s="18"/>
      <c r="TKZ12" s="65"/>
      <c r="TLA12" s="18"/>
      <c r="TLB12" s="65"/>
      <c r="TLC12" s="18"/>
      <c r="TLD12" s="65"/>
      <c r="TLE12" s="18"/>
      <c r="TLF12" s="65"/>
      <c r="TLG12" s="18"/>
      <c r="TLH12" s="65"/>
      <c r="TLI12" s="18"/>
      <c r="TLJ12" s="65"/>
      <c r="TLK12" s="18"/>
      <c r="TLL12" s="65"/>
      <c r="TLM12" s="18"/>
      <c r="TLN12" s="65"/>
      <c r="TLO12" s="18"/>
      <c r="TLP12" s="65"/>
      <c r="TLQ12" s="18"/>
      <c r="TLR12" s="65"/>
      <c r="TLS12" s="18"/>
      <c r="TLT12" s="65"/>
      <c r="TLU12" s="18"/>
      <c r="TLV12" s="65"/>
      <c r="TLW12" s="18"/>
      <c r="TLX12" s="65"/>
      <c r="TLY12" s="18"/>
      <c r="TLZ12" s="65"/>
      <c r="TMA12" s="18"/>
      <c r="TMB12" s="65"/>
      <c r="TMC12" s="18"/>
      <c r="TMD12" s="65"/>
      <c r="TME12" s="18"/>
      <c r="TMF12" s="65"/>
      <c r="TMG12" s="18"/>
      <c r="TMH12" s="65"/>
      <c r="TMI12" s="18"/>
      <c r="TMJ12" s="65"/>
      <c r="TMK12" s="18"/>
      <c r="TML12" s="65"/>
      <c r="TMM12" s="18"/>
      <c r="TMN12" s="65"/>
      <c r="TMO12" s="18"/>
      <c r="TMP12" s="65"/>
      <c r="TMQ12" s="18"/>
      <c r="TMR12" s="65"/>
      <c r="TMS12" s="18"/>
      <c r="TMT12" s="65"/>
      <c r="TMU12" s="18"/>
      <c r="TMV12" s="65"/>
      <c r="TMW12" s="18"/>
      <c r="TMX12" s="65"/>
      <c r="TMY12" s="18"/>
      <c r="TMZ12" s="65"/>
      <c r="TNA12" s="18"/>
      <c r="TNB12" s="65"/>
      <c r="TNC12" s="18"/>
      <c r="TND12" s="65"/>
      <c r="TNE12" s="18"/>
      <c r="TNF12" s="65"/>
      <c r="TNG12" s="18"/>
      <c r="TNH12" s="65"/>
      <c r="TNI12" s="18"/>
      <c r="TNJ12" s="65"/>
      <c r="TNK12" s="18"/>
      <c r="TNL12" s="65"/>
      <c r="TNM12" s="18"/>
      <c r="TNN12" s="65"/>
      <c r="TNO12" s="18"/>
      <c r="TNP12" s="65"/>
      <c r="TNQ12" s="18"/>
      <c r="TNR12" s="65"/>
      <c r="TNS12" s="18"/>
      <c r="TNT12" s="65"/>
      <c r="TNU12" s="18"/>
      <c r="TNV12" s="65"/>
      <c r="TNW12" s="18"/>
      <c r="TNX12" s="65"/>
      <c r="TNY12" s="18"/>
      <c r="TNZ12" s="65"/>
      <c r="TOA12" s="18"/>
      <c r="TOB12" s="65"/>
      <c r="TOC12" s="18"/>
      <c r="TOD12" s="65"/>
      <c r="TOE12" s="18"/>
      <c r="TOF12" s="65"/>
      <c r="TOG12" s="18"/>
      <c r="TOH12" s="65"/>
      <c r="TOI12" s="18"/>
      <c r="TOJ12" s="65"/>
      <c r="TOK12" s="18"/>
      <c r="TOL12" s="65"/>
      <c r="TOM12" s="18"/>
      <c r="TON12" s="65"/>
      <c r="TOO12" s="18"/>
      <c r="TOP12" s="65"/>
      <c r="TOQ12" s="18"/>
      <c r="TOR12" s="65"/>
      <c r="TOS12" s="18"/>
      <c r="TOT12" s="65"/>
      <c r="TOU12" s="18"/>
      <c r="TOV12" s="65"/>
      <c r="TOW12" s="18"/>
      <c r="TOX12" s="65"/>
      <c r="TOY12" s="18"/>
      <c r="TOZ12" s="65"/>
      <c r="TPA12" s="18"/>
      <c r="TPB12" s="65"/>
      <c r="TPC12" s="18"/>
      <c r="TPD12" s="65"/>
      <c r="TPE12" s="18"/>
      <c r="TPF12" s="65"/>
      <c r="TPG12" s="18"/>
      <c r="TPH12" s="65"/>
      <c r="TPI12" s="18"/>
      <c r="TPJ12" s="65"/>
      <c r="TPK12" s="18"/>
      <c r="TPL12" s="65"/>
      <c r="TPM12" s="18"/>
      <c r="TPN12" s="65"/>
      <c r="TPO12" s="18"/>
      <c r="TPP12" s="65"/>
      <c r="TPQ12" s="18"/>
      <c r="TPR12" s="65"/>
      <c r="TPS12" s="18"/>
      <c r="TPT12" s="65"/>
      <c r="TPU12" s="18"/>
      <c r="TPV12" s="65"/>
      <c r="TPW12" s="18"/>
      <c r="TPX12" s="65"/>
      <c r="TPY12" s="18"/>
      <c r="TPZ12" s="65"/>
      <c r="TQA12" s="18"/>
      <c r="TQB12" s="65"/>
      <c r="TQC12" s="18"/>
      <c r="TQD12" s="65"/>
      <c r="TQE12" s="18"/>
      <c r="TQF12" s="65"/>
      <c r="TQG12" s="18"/>
      <c r="TQH12" s="65"/>
      <c r="TQI12" s="18"/>
      <c r="TQJ12" s="65"/>
      <c r="TQK12" s="18"/>
      <c r="TQL12" s="65"/>
      <c r="TQM12" s="18"/>
      <c r="TQN12" s="65"/>
      <c r="TQO12" s="18"/>
      <c r="TQP12" s="65"/>
      <c r="TQQ12" s="18"/>
      <c r="TQR12" s="65"/>
      <c r="TQS12" s="18"/>
      <c r="TQT12" s="65"/>
      <c r="TQU12" s="18"/>
      <c r="TQV12" s="65"/>
      <c r="TQW12" s="18"/>
      <c r="TQX12" s="65"/>
      <c r="TQY12" s="18"/>
      <c r="TQZ12" s="65"/>
      <c r="TRA12" s="18"/>
      <c r="TRB12" s="65"/>
      <c r="TRC12" s="18"/>
      <c r="TRD12" s="65"/>
      <c r="TRE12" s="18"/>
      <c r="TRF12" s="65"/>
      <c r="TRG12" s="18"/>
      <c r="TRH12" s="65"/>
      <c r="TRI12" s="18"/>
      <c r="TRJ12" s="65"/>
      <c r="TRK12" s="18"/>
      <c r="TRL12" s="65"/>
      <c r="TRM12" s="18"/>
      <c r="TRN12" s="65"/>
      <c r="TRO12" s="18"/>
      <c r="TRP12" s="65"/>
      <c r="TRQ12" s="18"/>
      <c r="TRR12" s="65"/>
      <c r="TRS12" s="18"/>
      <c r="TRT12" s="65"/>
      <c r="TRU12" s="18"/>
      <c r="TRV12" s="65"/>
      <c r="TRW12" s="18"/>
      <c r="TRX12" s="65"/>
      <c r="TRY12" s="18"/>
      <c r="TRZ12" s="65"/>
      <c r="TSA12" s="18"/>
      <c r="TSB12" s="65"/>
      <c r="TSC12" s="18"/>
      <c r="TSD12" s="65"/>
      <c r="TSE12" s="18"/>
      <c r="TSF12" s="65"/>
      <c r="TSG12" s="18"/>
      <c r="TSH12" s="65"/>
      <c r="TSI12" s="18"/>
      <c r="TSJ12" s="65"/>
      <c r="TSK12" s="18"/>
      <c r="TSL12" s="65"/>
      <c r="TSM12" s="18"/>
      <c r="TSN12" s="65"/>
      <c r="TSO12" s="18"/>
      <c r="TSP12" s="65"/>
      <c r="TSQ12" s="18"/>
      <c r="TSR12" s="65"/>
      <c r="TSS12" s="18"/>
      <c r="TST12" s="65"/>
      <c r="TSU12" s="18"/>
      <c r="TSV12" s="65"/>
      <c r="TSW12" s="18"/>
      <c r="TSX12" s="65"/>
      <c r="TSY12" s="18"/>
      <c r="TSZ12" s="65"/>
      <c r="TTA12" s="18"/>
      <c r="TTB12" s="65"/>
      <c r="TTC12" s="18"/>
      <c r="TTD12" s="65"/>
      <c r="TTE12" s="18"/>
      <c r="TTF12" s="65"/>
      <c r="TTG12" s="18"/>
      <c r="TTH12" s="65"/>
      <c r="TTI12" s="18"/>
      <c r="TTJ12" s="65"/>
      <c r="TTK12" s="18"/>
      <c r="TTL12" s="65"/>
      <c r="TTM12" s="18"/>
      <c r="TTN12" s="65"/>
      <c r="TTO12" s="18"/>
      <c r="TTP12" s="65"/>
      <c r="TTQ12" s="18"/>
      <c r="TTR12" s="65"/>
      <c r="TTS12" s="18"/>
      <c r="TTT12" s="65"/>
      <c r="TTU12" s="18"/>
      <c r="TTV12" s="65"/>
      <c r="TTW12" s="18"/>
      <c r="TTX12" s="65"/>
      <c r="TTY12" s="18"/>
      <c r="TTZ12" s="65"/>
      <c r="TUA12" s="18"/>
      <c r="TUB12" s="65"/>
      <c r="TUC12" s="18"/>
      <c r="TUD12" s="65"/>
      <c r="TUE12" s="18"/>
      <c r="TUF12" s="65"/>
      <c r="TUG12" s="18"/>
      <c r="TUH12" s="65"/>
      <c r="TUI12" s="18"/>
      <c r="TUJ12" s="65"/>
      <c r="TUK12" s="18"/>
      <c r="TUL12" s="65"/>
      <c r="TUM12" s="18"/>
      <c r="TUN12" s="65"/>
      <c r="TUO12" s="18"/>
      <c r="TUP12" s="65"/>
      <c r="TUQ12" s="18"/>
      <c r="TUR12" s="65"/>
      <c r="TUS12" s="18"/>
      <c r="TUT12" s="65"/>
      <c r="TUU12" s="18"/>
      <c r="TUV12" s="65"/>
      <c r="TUW12" s="18"/>
      <c r="TUX12" s="65"/>
      <c r="TUY12" s="18"/>
      <c r="TUZ12" s="65"/>
      <c r="TVA12" s="18"/>
      <c r="TVB12" s="65"/>
      <c r="TVC12" s="18"/>
      <c r="TVD12" s="65"/>
      <c r="TVE12" s="18"/>
      <c r="TVF12" s="65"/>
      <c r="TVG12" s="18"/>
      <c r="TVH12" s="65"/>
      <c r="TVI12" s="18"/>
      <c r="TVJ12" s="65"/>
      <c r="TVK12" s="18"/>
      <c r="TVL12" s="65"/>
      <c r="TVM12" s="18"/>
      <c r="TVN12" s="65"/>
      <c r="TVO12" s="18"/>
      <c r="TVP12" s="65"/>
      <c r="TVQ12" s="18"/>
      <c r="TVR12" s="65"/>
      <c r="TVS12" s="18"/>
      <c r="TVT12" s="65"/>
      <c r="TVU12" s="18"/>
      <c r="TVV12" s="65"/>
      <c r="TVW12" s="18"/>
      <c r="TVX12" s="65"/>
      <c r="TVY12" s="18"/>
      <c r="TVZ12" s="65"/>
      <c r="TWA12" s="18"/>
      <c r="TWB12" s="65"/>
      <c r="TWC12" s="18"/>
      <c r="TWD12" s="65"/>
      <c r="TWE12" s="18"/>
      <c r="TWF12" s="65"/>
      <c r="TWG12" s="18"/>
      <c r="TWH12" s="65"/>
      <c r="TWI12" s="18"/>
      <c r="TWJ12" s="65"/>
      <c r="TWK12" s="18"/>
      <c r="TWL12" s="65"/>
      <c r="TWM12" s="18"/>
      <c r="TWN12" s="65"/>
      <c r="TWO12" s="18"/>
      <c r="TWP12" s="65"/>
      <c r="TWQ12" s="18"/>
      <c r="TWR12" s="65"/>
      <c r="TWS12" s="18"/>
      <c r="TWT12" s="65"/>
      <c r="TWU12" s="18"/>
      <c r="TWV12" s="65"/>
      <c r="TWW12" s="18"/>
      <c r="TWX12" s="65"/>
      <c r="TWY12" s="18"/>
      <c r="TWZ12" s="65"/>
      <c r="TXA12" s="18"/>
      <c r="TXB12" s="65"/>
      <c r="TXC12" s="18"/>
      <c r="TXD12" s="65"/>
      <c r="TXE12" s="18"/>
      <c r="TXF12" s="65"/>
      <c r="TXG12" s="18"/>
      <c r="TXH12" s="65"/>
      <c r="TXI12" s="18"/>
      <c r="TXJ12" s="65"/>
      <c r="TXK12" s="18"/>
      <c r="TXL12" s="65"/>
      <c r="TXM12" s="18"/>
      <c r="TXN12" s="65"/>
      <c r="TXO12" s="18"/>
      <c r="TXP12" s="65"/>
      <c r="TXQ12" s="18"/>
      <c r="TXR12" s="65"/>
      <c r="TXS12" s="18"/>
      <c r="TXT12" s="65"/>
      <c r="TXU12" s="18"/>
      <c r="TXV12" s="65"/>
      <c r="TXW12" s="18"/>
      <c r="TXX12" s="65"/>
      <c r="TXY12" s="18"/>
      <c r="TXZ12" s="65"/>
      <c r="TYA12" s="18"/>
      <c r="TYB12" s="65"/>
      <c r="TYC12" s="18"/>
      <c r="TYD12" s="65"/>
      <c r="TYE12" s="18"/>
      <c r="TYF12" s="65"/>
      <c r="TYG12" s="18"/>
      <c r="TYH12" s="65"/>
      <c r="TYI12" s="18"/>
      <c r="TYJ12" s="65"/>
      <c r="TYK12" s="18"/>
      <c r="TYL12" s="65"/>
      <c r="TYM12" s="18"/>
      <c r="TYN12" s="65"/>
      <c r="TYO12" s="18"/>
      <c r="TYP12" s="65"/>
      <c r="TYQ12" s="18"/>
      <c r="TYR12" s="65"/>
      <c r="TYS12" s="18"/>
      <c r="TYT12" s="65"/>
      <c r="TYU12" s="18"/>
      <c r="TYV12" s="65"/>
      <c r="TYW12" s="18"/>
      <c r="TYX12" s="65"/>
      <c r="TYY12" s="18"/>
      <c r="TYZ12" s="65"/>
      <c r="TZA12" s="18"/>
      <c r="TZB12" s="65"/>
      <c r="TZC12" s="18"/>
      <c r="TZD12" s="65"/>
      <c r="TZE12" s="18"/>
      <c r="TZF12" s="65"/>
      <c r="TZG12" s="18"/>
      <c r="TZH12" s="65"/>
      <c r="TZI12" s="18"/>
      <c r="TZJ12" s="65"/>
      <c r="TZK12" s="18"/>
      <c r="TZL12" s="65"/>
      <c r="TZM12" s="18"/>
      <c r="TZN12" s="65"/>
      <c r="TZO12" s="18"/>
      <c r="TZP12" s="65"/>
      <c r="TZQ12" s="18"/>
      <c r="TZR12" s="65"/>
      <c r="TZS12" s="18"/>
      <c r="TZT12" s="65"/>
      <c r="TZU12" s="18"/>
      <c r="TZV12" s="65"/>
      <c r="TZW12" s="18"/>
      <c r="TZX12" s="65"/>
      <c r="TZY12" s="18"/>
      <c r="TZZ12" s="65"/>
      <c r="UAA12" s="18"/>
      <c r="UAB12" s="65"/>
      <c r="UAC12" s="18"/>
      <c r="UAD12" s="65"/>
      <c r="UAE12" s="18"/>
      <c r="UAF12" s="65"/>
      <c r="UAG12" s="18"/>
      <c r="UAH12" s="65"/>
      <c r="UAI12" s="18"/>
      <c r="UAJ12" s="65"/>
      <c r="UAK12" s="18"/>
      <c r="UAL12" s="65"/>
      <c r="UAM12" s="18"/>
      <c r="UAN12" s="65"/>
      <c r="UAO12" s="18"/>
      <c r="UAP12" s="65"/>
      <c r="UAQ12" s="18"/>
      <c r="UAR12" s="65"/>
      <c r="UAS12" s="18"/>
      <c r="UAT12" s="65"/>
      <c r="UAU12" s="18"/>
      <c r="UAV12" s="65"/>
      <c r="UAW12" s="18"/>
      <c r="UAX12" s="65"/>
      <c r="UAY12" s="18"/>
      <c r="UAZ12" s="65"/>
      <c r="UBA12" s="18"/>
      <c r="UBB12" s="65"/>
      <c r="UBC12" s="18"/>
      <c r="UBD12" s="65"/>
      <c r="UBE12" s="18"/>
      <c r="UBF12" s="65"/>
      <c r="UBG12" s="18"/>
      <c r="UBH12" s="65"/>
      <c r="UBI12" s="18"/>
      <c r="UBJ12" s="65"/>
      <c r="UBK12" s="18"/>
      <c r="UBL12" s="65"/>
      <c r="UBM12" s="18"/>
      <c r="UBN12" s="65"/>
      <c r="UBO12" s="18"/>
      <c r="UBP12" s="65"/>
      <c r="UBQ12" s="18"/>
      <c r="UBR12" s="65"/>
      <c r="UBS12" s="18"/>
      <c r="UBT12" s="65"/>
      <c r="UBU12" s="18"/>
      <c r="UBV12" s="65"/>
      <c r="UBW12" s="18"/>
      <c r="UBX12" s="65"/>
      <c r="UBY12" s="18"/>
      <c r="UBZ12" s="65"/>
      <c r="UCA12" s="18"/>
      <c r="UCB12" s="65"/>
      <c r="UCC12" s="18"/>
      <c r="UCD12" s="65"/>
      <c r="UCE12" s="18"/>
      <c r="UCF12" s="65"/>
      <c r="UCG12" s="18"/>
      <c r="UCH12" s="65"/>
      <c r="UCI12" s="18"/>
      <c r="UCJ12" s="65"/>
      <c r="UCK12" s="18"/>
      <c r="UCL12" s="65"/>
      <c r="UCM12" s="18"/>
      <c r="UCN12" s="65"/>
      <c r="UCO12" s="18"/>
      <c r="UCP12" s="65"/>
      <c r="UCQ12" s="18"/>
      <c r="UCR12" s="65"/>
      <c r="UCS12" s="18"/>
      <c r="UCT12" s="65"/>
      <c r="UCU12" s="18"/>
      <c r="UCV12" s="65"/>
      <c r="UCW12" s="18"/>
      <c r="UCX12" s="65"/>
      <c r="UCY12" s="18"/>
      <c r="UCZ12" s="65"/>
      <c r="UDA12" s="18"/>
      <c r="UDB12" s="65"/>
      <c r="UDC12" s="18"/>
      <c r="UDD12" s="65"/>
      <c r="UDE12" s="18"/>
      <c r="UDF12" s="65"/>
      <c r="UDG12" s="18"/>
      <c r="UDH12" s="65"/>
      <c r="UDI12" s="18"/>
      <c r="UDJ12" s="65"/>
      <c r="UDK12" s="18"/>
      <c r="UDL12" s="65"/>
      <c r="UDM12" s="18"/>
      <c r="UDN12" s="65"/>
      <c r="UDO12" s="18"/>
      <c r="UDP12" s="65"/>
      <c r="UDQ12" s="18"/>
      <c r="UDR12" s="65"/>
      <c r="UDS12" s="18"/>
      <c r="UDT12" s="65"/>
      <c r="UDU12" s="18"/>
      <c r="UDV12" s="65"/>
      <c r="UDW12" s="18"/>
      <c r="UDX12" s="65"/>
      <c r="UDY12" s="18"/>
      <c r="UDZ12" s="65"/>
      <c r="UEA12" s="18"/>
      <c r="UEB12" s="65"/>
      <c r="UEC12" s="18"/>
      <c r="UED12" s="65"/>
      <c r="UEE12" s="18"/>
      <c r="UEF12" s="65"/>
      <c r="UEG12" s="18"/>
      <c r="UEH12" s="65"/>
      <c r="UEI12" s="18"/>
      <c r="UEJ12" s="65"/>
      <c r="UEK12" s="18"/>
      <c r="UEL12" s="65"/>
      <c r="UEM12" s="18"/>
      <c r="UEN12" s="65"/>
      <c r="UEO12" s="18"/>
      <c r="UEP12" s="65"/>
      <c r="UEQ12" s="18"/>
      <c r="UER12" s="65"/>
      <c r="UES12" s="18"/>
      <c r="UET12" s="65"/>
      <c r="UEU12" s="18"/>
      <c r="UEV12" s="65"/>
      <c r="UEW12" s="18"/>
      <c r="UEX12" s="65"/>
      <c r="UEY12" s="18"/>
      <c r="UEZ12" s="65"/>
      <c r="UFA12" s="18"/>
      <c r="UFB12" s="65"/>
      <c r="UFC12" s="18"/>
      <c r="UFD12" s="65"/>
      <c r="UFE12" s="18"/>
      <c r="UFF12" s="65"/>
      <c r="UFG12" s="18"/>
      <c r="UFH12" s="65"/>
      <c r="UFI12" s="18"/>
      <c r="UFJ12" s="65"/>
      <c r="UFK12" s="18"/>
      <c r="UFL12" s="65"/>
      <c r="UFM12" s="18"/>
      <c r="UFN12" s="65"/>
      <c r="UFO12" s="18"/>
      <c r="UFP12" s="65"/>
      <c r="UFQ12" s="18"/>
      <c r="UFR12" s="65"/>
      <c r="UFS12" s="18"/>
      <c r="UFT12" s="65"/>
      <c r="UFU12" s="18"/>
      <c r="UFV12" s="65"/>
      <c r="UFW12" s="18"/>
      <c r="UFX12" s="65"/>
      <c r="UFY12" s="18"/>
      <c r="UFZ12" s="65"/>
      <c r="UGA12" s="18"/>
      <c r="UGB12" s="65"/>
      <c r="UGC12" s="18"/>
      <c r="UGD12" s="65"/>
      <c r="UGE12" s="18"/>
      <c r="UGF12" s="65"/>
      <c r="UGG12" s="18"/>
      <c r="UGH12" s="65"/>
      <c r="UGI12" s="18"/>
      <c r="UGJ12" s="65"/>
      <c r="UGK12" s="18"/>
      <c r="UGL12" s="65"/>
      <c r="UGM12" s="18"/>
      <c r="UGN12" s="65"/>
      <c r="UGO12" s="18"/>
      <c r="UGP12" s="65"/>
      <c r="UGQ12" s="18"/>
      <c r="UGR12" s="65"/>
      <c r="UGS12" s="18"/>
      <c r="UGT12" s="65"/>
      <c r="UGU12" s="18"/>
      <c r="UGV12" s="65"/>
      <c r="UGW12" s="18"/>
      <c r="UGX12" s="65"/>
      <c r="UGY12" s="18"/>
      <c r="UGZ12" s="65"/>
      <c r="UHA12" s="18"/>
      <c r="UHB12" s="65"/>
      <c r="UHC12" s="18"/>
      <c r="UHD12" s="65"/>
      <c r="UHE12" s="18"/>
      <c r="UHF12" s="65"/>
      <c r="UHG12" s="18"/>
      <c r="UHH12" s="65"/>
      <c r="UHI12" s="18"/>
      <c r="UHJ12" s="65"/>
      <c r="UHK12" s="18"/>
      <c r="UHL12" s="65"/>
      <c r="UHM12" s="18"/>
      <c r="UHN12" s="65"/>
      <c r="UHO12" s="18"/>
      <c r="UHP12" s="65"/>
      <c r="UHQ12" s="18"/>
      <c r="UHR12" s="65"/>
      <c r="UHS12" s="18"/>
      <c r="UHT12" s="65"/>
      <c r="UHU12" s="18"/>
      <c r="UHV12" s="65"/>
      <c r="UHW12" s="18"/>
      <c r="UHX12" s="65"/>
      <c r="UHY12" s="18"/>
      <c r="UHZ12" s="65"/>
      <c r="UIA12" s="18"/>
      <c r="UIB12" s="65"/>
      <c r="UIC12" s="18"/>
      <c r="UID12" s="65"/>
      <c r="UIE12" s="18"/>
      <c r="UIF12" s="65"/>
      <c r="UIG12" s="18"/>
      <c r="UIH12" s="65"/>
      <c r="UII12" s="18"/>
      <c r="UIJ12" s="65"/>
      <c r="UIK12" s="18"/>
      <c r="UIL12" s="65"/>
      <c r="UIM12" s="18"/>
      <c r="UIN12" s="65"/>
      <c r="UIO12" s="18"/>
      <c r="UIP12" s="65"/>
      <c r="UIQ12" s="18"/>
      <c r="UIR12" s="65"/>
      <c r="UIS12" s="18"/>
      <c r="UIT12" s="65"/>
      <c r="UIU12" s="18"/>
      <c r="UIV12" s="65"/>
      <c r="UIW12" s="18"/>
      <c r="UIX12" s="65"/>
      <c r="UIY12" s="18"/>
      <c r="UIZ12" s="65"/>
      <c r="UJA12" s="18"/>
      <c r="UJB12" s="65"/>
      <c r="UJC12" s="18"/>
      <c r="UJD12" s="65"/>
      <c r="UJE12" s="18"/>
      <c r="UJF12" s="65"/>
      <c r="UJG12" s="18"/>
      <c r="UJH12" s="65"/>
      <c r="UJI12" s="18"/>
      <c r="UJJ12" s="65"/>
      <c r="UJK12" s="18"/>
      <c r="UJL12" s="65"/>
      <c r="UJM12" s="18"/>
      <c r="UJN12" s="65"/>
      <c r="UJO12" s="18"/>
      <c r="UJP12" s="65"/>
      <c r="UJQ12" s="18"/>
      <c r="UJR12" s="65"/>
      <c r="UJS12" s="18"/>
      <c r="UJT12" s="65"/>
      <c r="UJU12" s="18"/>
      <c r="UJV12" s="65"/>
      <c r="UJW12" s="18"/>
      <c r="UJX12" s="65"/>
      <c r="UJY12" s="18"/>
      <c r="UJZ12" s="65"/>
      <c r="UKA12" s="18"/>
      <c r="UKB12" s="65"/>
      <c r="UKC12" s="18"/>
      <c r="UKD12" s="65"/>
      <c r="UKE12" s="18"/>
      <c r="UKF12" s="65"/>
      <c r="UKG12" s="18"/>
      <c r="UKH12" s="65"/>
      <c r="UKI12" s="18"/>
      <c r="UKJ12" s="65"/>
      <c r="UKK12" s="18"/>
      <c r="UKL12" s="65"/>
      <c r="UKM12" s="18"/>
      <c r="UKN12" s="65"/>
      <c r="UKO12" s="18"/>
      <c r="UKP12" s="65"/>
      <c r="UKQ12" s="18"/>
      <c r="UKR12" s="65"/>
      <c r="UKS12" s="18"/>
      <c r="UKT12" s="65"/>
      <c r="UKU12" s="18"/>
      <c r="UKV12" s="65"/>
      <c r="UKW12" s="18"/>
      <c r="UKX12" s="65"/>
      <c r="UKY12" s="18"/>
      <c r="UKZ12" s="65"/>
      <c r="ULA12" s="18"/>
      <c r="ULB12" s="65"/>
      <c r="ULC12" s="18"/>
      <c r="ULD12" s="65"/>
      <c r="ULE12" s="18"/>
      <c r="ULF12" s="65"/>
      <c r="ULG12" s="18"/>
      <c r="ULH12" s="65"/>
      <c r="ULI12" s="18"/>
      <c r="ULJ12" s="65"/>
      <c r="ULK12" s="18"/>
      <c r="ULL12" s="65"/>
      <c r="ULM12" s="18"/>
      <c r="ULN12" s="65"/>
      <c r="ULO12" s="18"/>
      <c r="ULP12" s="65"/>
      <c r="ULQ12" s="18"/>
      <c r="ULR12" s="65"/>
      <c r="ULS12" s="18"/>
      <c r="ULT12" s="65"/>
      <c r="ULU12" s="18"/>
      <c r="ULV12" s="65"/>
      <c r="ULW12" s="18"/>
      <c r="ULX12" s="65"/>
      <c r="ULY12" s="18"/>
      <c r="ULZ12" s="65"/>
      <c r="UMA12" s="18"/>
      <c r="UMB12" s="65"/>
      <c r="UMC12" s="18"/>
      <c r="UMD12" s="65"/>
      <c r="UME12" s="18"/>
      <c r="UMF12" s="65"/>
      <c r="UMG12" s="18"/>
      <c r="UMH12" s="65"/>
      <c r="UMI12" s="18"/>
      <c r="UMJ12" s="65"/>
      <c r="UMK12" s="18"/>
      <c r="UML12" s="65"/>
      <c r="UMM12" s="18"/>
      <c r="UMN12" s="65"/>
      <c r="UMO12" s="18"/>
      <c r="UMP12" s="65"/>
      <c r="UMQ12" s="18"/>
      <c r="UMR12" s="65"/>
      <c r="UMS12" s="18"/>
      <c r="UMT12" s="65"/>
      <c r="UMU12" s="18"/>
      <c r="UMV12" s="65"/>
      <c r="UMW12" s="18"/>
      <c r="UMX12" s="65"/>
      <c r="UMY12" s="18"/>
      <c r="UMZ12" s="65"/>
      <c r="UNA12" s="18"/>
      <c r="UNB12" s="65"/>
      <c r="UNC12" s="18"/>
      <c r="UND12" s="65"/>
      <c r="UNE12" s="18"/>
      <c r="UNF12" s="65"/>
      <c r="UNG12" s="18"/>
      <c r="UNH12" s="65"/>
      <c r="UNI12" s="18"/>
      <c r="UNJ12" s="65"/>
      <c r="UNK12" s="18"/>
      <c r="UNL12" s="65"/>
      <c r="UNM12" s="18"/>
      <c r="UNN12" s="65"/>
      <c r="UNO12" s="18"/>
      <c r="UNP12" s="65"/>
      <c r="UNQ12" s="18"/>
      <c r="UNR12" s="65"/>
      <c r="UNS12" s="18"/>
      <c r="UNT12" s="65"/>
      <c r="UNU12" s="18"/>
      <c r="UNV12" s="65"/>
      <c r="UNW12" s="18"/>
      <c r="UNX12" s="65"/>
      <c r="UNY12" s="18"/>
      <c r="UNZ12" s="65"/>
      <c r="UOA12" s="18"/>
      <c r="UOB12" s="65"/>
      <c r="UOC12" s="18"/>
      <c r="UOD12" s="65"/>
      <c r="UOE12" s="18"/>
      <c r="UOF12" s="65"/>
      <c r="UOG12" s="18"/>
      <c r="UOH12" s="65"/>
      <c r="UOI12" s="18"/>
      <c r="UOJ12" s="65"/>
      <c r="UOK12" s="18"/>
      <c r="UOL12" s="65"/>
      <c r="UOM12" s="18"/>
      <c r="UON12" s="65"/>
      <c r="UOO12" s="18"/>
      <c r="UOP12" s="65"/>
      <c r="UOQ12" s="18"/>
      <c r="UOR12" s="65"/>
      <c r="UOS12" s="18"/>
      <c r="UOT12" s="65"/>
      <c r="UOU12" s="18"/>
      <c r="UOV12" s="65"/>
      <c r="UOW12" s="18"/>
      <c r="UOX12" s="65"/>
      <c r="UOY12" s="18"/>
      <c r="UOZ12" s="65"/>
      <c r="UPA12" s="18"/>
      <c r="UPB12" s="65"/>
      <c r="UPC12" s="18"/>
      <c r="UPD12" s="65"/>
      <c r="UPE12" s="18"/>
      <c r="UPF12" s="65"/>
      <c r="UPG12" s="18"/>
      <c r="UPH12" s="65"/>
      <c r="UPI12" s="18"/>
      <c r="UPJ12" s="65"/>
      <c r="UPK12" s="18"/>
      <c r="UPL12" s="65"/>
      <c r="UPM12" s="18"/>
      <c r="UPN12" s="65"/>
      <c r="UPO12" s="18"/>
      <c r="UPP12" s="65"/>
      <c r="UPQ12" s="18"/>
      <c r="UPR12" s="65"/>
      <c r="UPS12" s="18"/>
      <c r="UPT12" s="65"/>
      <c r="UPU12" s="18"/>
      <c r="UPV12" s="65"/>
      <c r="UPW12" s="18"/>
      <c r="UPX12" s="65"/>
      <c r="UPY12" s="18"/>
      <c r="UPZ12" s="65"/>
      <c r="UQA12" s="18"/>
      <c r="UQB12" s="65"/>
      <c r="UQC12" s="18"/>
      <c r="UQD12" s="65"/>
      <c r="UQE12" s="18"/>
      <c r="UQF12" s="65"/>
      <c r="UQG12" s="18"/>
      <c r="UQH12" s="65"/>
      <c r="UQI12" s="18"/>
      <c r="UQJ12" s="65"/>
      <c r="UQK12" s="18"/>
      <c r="UQL12" s="65"/>
      <c r="UQM12" s="18"/>
      <c r="UQN12" s="65"/>
      <c r="UQO12" s="18"/>
      <c r="UQP12" s="65"/>
      <c r="UQQ12" s="18"/>
      <c r="UQR12" s="65"/>
      <c r="UQS12" s="18"/>
      <c r="UQT12" s="65"/>
      <c r="UQU12" s="18"/>
      <c r="UQV12" s="65"/>
      <c r="UQW12" s="18"/>
      <c r="UQX12" s="65"/>
      <c r="UQY12" s="18"/>
      <c r="UQZ12" s="65"/>
      <c r="URA12" s="18"/>
      <c r="URB12" s="65"/>
      <c r="URC12" s="18"/>
      <c r="URD12" s="65"/>
      <c r="URE12" s="18"/>
      <c r="URF12" s="65"/>
      <c r="URG12" s="18"/>
      <c r="URH12" s="65"/>
      <c r="URI12" s="18"/>
      <c r="URJ12" s="65"/>
      <c r="URK12" s="18"/>
      <c r="URL12" s="65"/>
      <c r="URM12" s="18"/>
      <c r="URN12" s="65"/>
      <c r="URO12" s="18"/>
      <c r="URP12" s="65"/>
      <c r="URQ12" s="18"/>
      <c r="URR12" s="65"/>
      <c r="URS12" s="18"/>
      <c r="URT12" s="65"/>
      <c r="URU12" s="18"/>
      <c r="URV12" s="65"/>
      <c r="URW12" s="18"/>
      <c r="URX12" s="65"/>
      <c r="URY12" s="18"/>
      <c r="URZ12" s="65"/>
      <c r="USA12" s="18"/>
      <c r="USB12" s="65"/>
      <c r="USC12" s="18"/>
      <c r="USD12" s="65"/>
      <c r="USE12" s="18"/>
      <c r="USF12" s="65"/>
      <c r="USG12" s="18"/>
      <c r="USH12" s="65"/>
      <c r="USI12" s="18"/>
      <c r="USJ12" s="65"/>
      <c r="USK12" s="18"/>
      <c r="USL12" s="65"/>
      <c r="USM12" s="18"/>
      <c r="USN12" s="65"/>
      <c r="USO12" s="18"/>
      <c r="USP12" s="65"/>
      <c r="USQ12" s="18"/>
      <c r="USR12" s="65"/>
      <c r="USS12" s="18"/>
      <c r="UST12" s="65"/>
      <c r="USU12" s="18"/>
      <c r="USV12" s="65"/>
      <c r="USW12" s="18"/>
      <c r="USX12" s="65"/>
      <c r="USY12" s="18"/>
      <c r="USZ12" s="65"/>
      <c r="UTA12" s="18"/>
      <c r="UTB12" s="65"/>
      <c r="UTC12" s="18"/>
      <c r="UTD12" s="65"/>
      <c r="UTE12" s="18"/>
      <c r="UTF12" s="65"/>
      <c r="UTG12" s="18"/>
      <c r="UTH12" s="65"/>
      <c r="UTI12" s="18"/>
      <c r="UTJ12" s="65"/>
      <c r="UTK12" s="18"/>
      <c r="UTL12" s="65"/>
      <c r="UTM12" s="18"/>
      <c r="UTN12" s="65"/>
      <c r="UTO12" s="18"/>
      <c r="UTP12" s="65"/>
      <c r="UTQ12" s="18"/>
      <c r="UTR12" s="65"/>
      <c r="UTS12" s="18"/>
      <c r="UTT12" s="65"/>
      <c r="UTU12" s="18"/>
      <c r="UTV12" s="65"/>
      <c r="UTW12" s="18"/>
      <c r="UTX12" s="65"/>
      <c r="UTY12" s="18"/>
      <c r="UTZ12" s="65"/>
      <c r="UUA12" s="18"/>
      <c r="UUB12" s="65"/>
      <c r="UUC12" s="18"/>
      <c r="UUD12" s="65"/>
      <c r="UUE12" s="18"/>
      <c r="UUF12" s="65"/>
      <c r="UUG12" s="18"/>
      <c r="UUH12" s="65"/>
      <c r="UUI12" s="18"/>
      <c r="UUJ12" s="65"/>
      <c r="UUK12" s="18"/>
      <c r="UUL12" s="65"/>
      <c r="UUM12" s="18"/>
      <c r="UUN12" s="65"/>
      <c r="UUO12" s="18"/>
      <c r="UUP12" s="65"/>
      <c r="UUQ12" s="18"/>
      <c r="UUR12" s="65"/>
      <c r="UUS12" s="18"/>
      <c r="UUT12" s="65"/>
      <c r="UUU12" s="18"/>
      <c r="UUV12" s="65"/>
      <c r="UUW12" s="18"/>
      <c r="UUX12" s="65"/>
      <c r="UUY12" s="18"/>
      <c r="UUZ12" s="65"/>
      <c r="UVA12" s="18"/>
      <c r="UVB12" s="65"/>
      <c r="UVC12" s="18"/>
      <c r="UVD12" s="65"/>
      <c r="UVE12" s="18"/>
      <c r="UVF12" s="65"/>
      <c r="UVG12" s="18"/>
      <c r="UVH12" s="65"/>
      <c r="UVI12" s="18"/>
      <c r="UVJ12" s="65"/>
      <c r="UVK12" s="18"/>
      <c r="UVL12" s="65"/>
      <c r="UVM12" s="18"/>
      <c r="UVN12" s="65"/>
      <c r="UVO12" s="18"/>
      <c r="UVP12" s="65"/>
      <c r="UVQ12" s="18"/>
      <c r="UVR12" s="65"/>
      <c r="UVS12" s="18"/>
      <c r="UVT12" s="65"/>
      <c r="UVU12" s="18"/>
      <c r="UVV12" s="65"/>
      <c r="UVW12" s="18"/>
      <c r="UVX12" s="65"/>
      <c r="UVY12" s="18"/>
      <c r="UVZ12" s="65"/>
      <c r="UWA12" s="18"/>
      <c r="UWB12" s="65"/>
      <c r="UWC12" s="18"/>
      <c r="UWD12" s="65"/>
      <c r="UWE12" s="18"/>
      <c r="UWF12" s="65"/>
      <c r="UWG12" s="18"/>
      <c r="UWH12" s="65"/>
      <c r="UWI12" s="18"/>
      <c r="UWJ12" s="65"/>
      <c r="UWK12" s="18"/>
      <c r="UWL12" s="65"/>
      <c r="UWM12" s="18"/>
      <c r="UWN12" s="65"/>
      <c r="UWO12" s="18"/>
      <c r="UWP12" s="65"/>
      <c r="UWQ12" s="18"/>
      <c r="UWR12" s="65"/>
      <c r="UWS12" s="18"/>
      <c r="UWT12" s="65"/>
      <c r="UWU12" s="18"/>
      <c r="UWV12" s="65"/>
      <c r="UWW12" s="18"/>
      <c r="UWX12" s="65"/>
      <c r="UWY12" s="18"/>
      <c r="UWZ12" s="65"/>
      <c r="UXA12" s="18"/>
      <c r="UXB12" s="65"/>
      <c r="UXC12" s="18"/>
      <c r="UXD12" s="65"/>
      <c r="UXE12" s="18"/>
      <c r="UXF12" s="65"/>
      <c r="UXG12" s="18"/>
      <c r="UXH12" s="65"/>
      <c r="UXI12" s="18"/>
      <c r="UXJ12" s="65"/>
      <c r="UXK12" s="18"/>
      <c r="UXL12" s="65"/>
      <c r="UXM12" s="18"/>
      <c r="UXN12" s="65"/>
      <c r="UXO12" s="18"/>
      <c r="UXP12" s="65"/>
      <c r="UXQ12" s="18"/>
      <c r="UXR12" s="65"/>
      <c r="UXS12" s="18"/>
      <c r="UXT12" s="65"/>
      <c r="UXU12" s="18"/>
      <c r="UXV12" s="65"/>
      <c r="UXW12" s="18"/>
      <c r="UXX12" s="65"/>
      <c r="UXY12" s="18"/>
      <c r="UXZ12" s="65"/>
      <c r="UYA12" s="18"/>
      <c r="UYB12" s="65"/>
      <c r="UYC12" s="18"/>
      <c r="UYD12" s="65"/>
      <c r="UYE12" s="18"/>
      <c r="UYF12" s="65"/>
      <c r="UYG12" s="18"/>
      <c r="UYH12" s="65"/>
      <c r="UYI12" s="18"/>
      <c r="UYJ12" s="65"/>
      <c r="UYK12" s="18"/>
      <c r="UYL12" s="65"/>
      <c r="UYM12" s="18"/>
      <c r="UYN12" s="65"/>
      <c r="UYO12" s="18"/>
      <c r="UYP12" s="65"/>
      <c r="UYQ12" s="18"/>
      <c r="UYR12" s="65"/>
      <c r="UYS12" s="18"/>
      <c r="UYT12" s="65"/>
      <c r="UYU12" s="18"/>
      <c r="UYV12" s="65"/>
      <c r="UYW12" s="18"/>
      <c r="UYX12" s="65"/>
      <c r="UYY12" s="18"/>
      <c r="UYZ12" s="65"/>
      <c r="UZA12" s="18"/>
      <c r="UZB12" s="65"/>
      <c r="UZC12" s="18"/>
      <c r="UZD12" s="65"/>
      <c r="UZE12" s="18"/>
      <c r="UZF12" s="65"/>
      <c r="UZG12" s="18"/>
      <c r="UZH12" s="65"/>
      <c r="UZI12" s="18"/>
      <c r="UZJ12" s="65"/>
      <c r="UZK12" s="18"/>
      <c r="UZL12" s="65"/>
      <c r="UZM12" s="18"/>
      <c r="UZN12" s="65"/>
      <c r="UZO12" s="18"/>
      <c r="UZP12" s="65"/>
      <c r="UZQ12" s="18"/>
      <c r="UZR12" s="65"/>
      <c r="UZS12" s="18"/>
      <c r="UZT12" s="65"/>
      <c r="UZU12" s="18"/>
      <c r="UZV12" s="65"/>
      <c r="UZW12" s="18"/>
      <c r="UZX12" s="65"/>
      <c r="UZY12" s="18"/>
      <c r="UZZ12" s="65"/>
      <c r="VAA12" s="18"/>
      <c r="VAB12" s="65"/>
      <c r="VAC12" s="18"/>
      <c r="VAD12" s="65"/>
      <c r="VAE12" s="18"/>
      <c r="VAF12" s="65"/>
      <c r="VAG12" s="18"/>
      <c r="VAH12" s="65"/>
      <c r="VAI12" s="18"/>
      <c r="VAJ12" s="65"/>
      <c r="VAK12" s="18"/>
      <c r="VAL12" s="65"/>
      <c r="VAM12" s="18"/>
      <c r="VAN12" s="65"/>
      <c r="VAO12" s="18"/>
      <c r="VAP12" s="65"/>
      <c r="VAQ12" s="18"/>
      <c r="VAR12" s="65"/>
      <c r="VAS12" s="18"/>
      <c r="VAT12" s="65"/>
      <c r="VAU12" s="18"/>
      <c r="VAV12" s="65"/>
      <c r="VAW12" s="18"/>
      <c r="VAX12" s="65"/>
      <c r="VAY12" s="18"/>
      <c r="VAZ12" s="65"/>
      <c r="VBA12" s="18"/>
      <c r="VBB12" s="65"/>
      <c r="VBC12" s="18"/>
      <c r="VBD12" s="65"/>
      <c r="VBE12" s="18"/>
      <c r="VBF12" s="65"/>
      <c r="VBG12" s="18"/>
      <c r="VBH12" s="65"/>
      <c r="VBI12" s="18"/>
      <c r="VBJ12" s="65"/>
      <c r="VBK12" s="18"/>
      <c r="VBL12" s="65"/>
      <c r="VBM12" s="18"/>
      <c r="VBN12" s="65"/>
      <c r="VBO12" s="18"/>
      <c r="VBP12" s="65"/>
      <c r="VBQ12" s="18"/>
      <c r="VBR12" s="65"/>
      <c r="VBS12" s="18"/>
      <c r="VBT12" s="65"/>
      <c r="VBU12" s="18"/>
      <c r="VBV12" s="65"/>
      <c r="VBW12" s="18"/>
      <c r="VBX12" s="65"/>
      <c r="VBY12" s="18"/>
      <c r="VBZ12" s="65"/>
      <c r="VCA12" s="18"/>
      <c r="VCB12" s="65"/>
      <c r="VCC12" s="18"/>
      <c r="VCD12" s="65"/>
      <c r="VCE12" s="18"/>
      <c r="VCF12" s="65"/>
      <c r="VCG12" s="18"/>
      <c r="VCH12" s="65"/>
      <c r="VCI12" s="18"/>
      <c r="VCJ12" s="65"/>
      <c r="VCK12" s="18"/>
      <c r="VCL12" s="65"/>
      <c r="VCM12" s="18"/>
      <c r="VCN12" s="65"/>
      <c r="VCO12" s="18"/>
      <c r="VCP12" s="65"/>
      <c r="VCQ12" s="18"/>
      <c r="VCR12" s="65"/>
      <c r="VCS12" s="18"/>
      <c r="VCT12" s="65"/>
      <c r="VCU12" s="18"/>
      <c r="VCV12" s="65"/>
      <c r="VCW12" s="18"/>
      <c r="VCX12" s="65"/>
      <c r="VCY12" s="18"/>
      <c r="VCZ12" s="65"/>
      <c r="VDA12" s="18"/>
      <c r="VDB12" s="65"/>
      <c r="VDC12" s="18"/>
      <c r="VDD12" s="65"/>
      <c r="VDE12" s="18"/>
      <c r="VDF12" s="65"/>
      <c r="VDG12" s="18"/>
      <c r="VDH12" s="65"/>
      <c r="VDI12" s="18"/>
      <c r="VDJ12" s="65"/>
      <c r="VDK12" s="18"/>
      <c r="VDL12" s="65"/>
      <c r="VDM12" s="18"/>
      <c r="VDN12" s="65"/>
      <c r="VDO12" s="18"/>
      <c r="VDP12" s="65"/>
      <c r="VDQ12" s="18"/>
      <c r="VDR12" s="65"/>
      <c r="VDS12" s="18"/>
      <c r="VDT12" s="65"/>
      <c r="VDU12" s="18"/>
      <c r="VDV12" s="65"/>
      <c r="VDW12" s="18"/>
      <c r="VDX12" s="65"/>
      <c r="VDY12" s="18"/>
      <c r="VDZ12" s="65"/>
      <c r="VEA12" s="18"/>
      <c r="VEB12" s="65"/>
      <c r="VEC12" s="18"/>
      <c r="VED12" s="65"/>
      <c r="VEE12" s="18"/>
      <c r="VEF12" s="65"/>
      <c r="VEG12" s="18"/>
      <c r="VEH12" s="65"/>
      <c r="VEI12" s="18"/>
      <c r="VEJ12" s="65"/>
      <c r="VEK12" s="18"/>
      <c r="VEL12" s="65"/>
      <c r="VEM12" s="18"/>
      <c r="VEN12" s="65"/>
      <c r="VEO12" s="18"/>
      <c r="VEP12" s="65"/>
      <c r="VEQ12" s="18"/>
      <c r="VER12" s="65"/>
      <c r="VES12" s="18"/>
      <c r="VET12" s="65"/>
      <c r="VEU12" s="18"/>
      <c r="VEV12" s="65"/>
      <c r="VEW12" s="18"/>
      <c r="VEX12" s="65"/>
      <c r="VEY12" s="18"/>
      <c r="VEZ12" s="65"/>
      <c r="VFA12" s="18"/>
      <c r="VFB12" s="65"/>
      <c r="VFC12" s="18"/>
      <c r="VFD12" s="65"/>
      <c r="VFE12" s="18"/>
      <c r="VFF12" s="65"/>
      <c r="VFG12" s="18"/>
      <c r="VFH12" s="65"/>
      <c r="VFI12" s="18"/>
      <c r="VFJ12" s="65"/>
      <c r="VFK12" s="18"/>
      <c r="VFL12" s="65"/>
      <c r="VFM12" s="18"/>
      <c r="VFN12" s="65"/>
      <c r="VFO12" s="18"/>
      <c r="VFP12" s="65"/>
      <c r="VFQ12" s="18"/>
      <c r="VFR12" s="65"/>
      <c r="VFS12" s="18"/>
      <c r="VFT12" s="65"/>
      <c r="VFU12" s="18"/>
      <c r="VFV12" s="65"/>
      <c r="VFW12" s="18"/>
      <c r="VFX12" s="65"/>
      <c r="VFY12" s="18"/>
      <c r="VFZ12" s="65"/>
      <c r="VGA12" s="18"/>
      <c r="VGB12" s="65"/>
      <c r="VGC12" s="18"/>
      <c r="VGD12" s="65"/>
      <c r="VGE12" s="18"/>
      <c r="VGF12" s="65"/>
      <c r="VGG12" s="18"/>
      <c r="VGH12" s="65"/>
      <c r="VGI12" s="18"/>
      <c r="VGJ12" s="65"/>
      <c r="VGK12" s="18"/>
      <c r="VGL12" s="65"/>
      <c r="VGM12" s="18"/>
      <c r="VGN12" s="65"/>
      <c r="VGO12" s="18"/>
      <c r="VGP12" s="65"/>
      <c r="VGQ12" s="18"/>
      <c r="VGR12" s="65"/>
      <c r="VGS12" s="18"/>
      <c r="VGT12" s="65"/>
      <c r="VGU12" s="18"/>
      <c r="VGV12" s="65"/>
      <c r="VGW12" s="18"/>
      <c r="VGX12" s="65"/>
      <c r="VGY12" s="18"/>
      <c r="VGZ12" s="65"/>
      <c r="VHA12" s="18"/>
      <c r="VHB12" s="65"/>
      <c r="VHC12" s="18"/>
      <c r="VHD12" s="65"/>
      <c r="VHE12" s="18"/>
      <c r="VHF12" s="65"/>
      <c r="VHG12" s="18"/>
      <c r="VHH12" s="65"/>
      <c r="VHI12" s="18"/>
      <c r="VHJ12" s="65"/>
      <c r="VHK12" s="18"/>
      <c r="VHL12" s="65"/>
      <c r="VHM12" s="18"/>
      <c r="VHN12" s="65"/>
      <c r="VHO12" s="18"/>
      <c r="VHP12" s="65"/>
      <c r="VHQ12" s="18"/>
      <c r="VHR12" s="65"/>
      <c r="VHS12" s="18"/>
      <c r="VHT12" s="65"/>
      <c r="VHU12" s="18"/>
      <c r="VHV12" s="65"/>
      <c r="VHW12" s="18"/>
      <c r="VHX12" s="65"/>
      <c r="VHY12" s="18"/>
      <c r="VHZ12" s="65"/>
      <c r="VIA12" s="18"/>
      <c r="VIB12" s="65"/>
      <c r="VIC12" s="18"/>
      <c r="VID12" s="65"/>
      <c r="VIE12" s="18"/>
      <c r="VIF12" s="65"/>
      <c r="VIG12" s="18"/>
      <c r="VIH12" s="65"/>
      <c r="VII12" s="18"/>
      <c r="VIJ12" s="65"/>
      <c r="VIK12" s="18"/>
      <c r="VIL12" s="65"/>
      <c r="VIM12" s="18"/>
      <c r="VIN12" s="65"/>
      <c r="VIO12" s="18"/>
      <c r="VIP12" s="65"/>
      <c r="VIQ12" s="18"/>
      <c r="VIR12" s="65"/>
      <c r="VIS12" s="18"/>
      <c r="VIT12" s="65"/>
      <c r="VIU12" s="18"/>
      <c r="VIV12" s="65"/>
      <c r="VIW12" s="18"/>
      <c r="VIX12" s="65"/>
      <c r="VIY12" s="18"/>
      <c r="VIZ12" s="65"/>
      <c r="VJA12" s="18"/>
      <c r="VJB12" s="65"/>
      <c r="VJC12" s="18"/>
      <c r="VJD12" s="65"/>
      <c r="VJE12" s="18"/>
      <c r="VJF12" s="65"/>
      <c r="VJG12" s="18"/>
      <c r="VJH12" s="65"/>
      <c r="VJI12" s="18"/>
      <c r="VJJ12" s="65"/>
      <c r="VJK12" s="18"/>
      <c r="VJL12" s="65"/>
      <c r="VJM12" s="18"/>
      <c r="VJN12" s="65"/>
      <c r="VJO12" s="18"/>
      <c r="VJP12" s="65"/>
      <c r="VJQ12" s="18"/>
      <c r="VJR12" s="65"/>
      <c r="VJS12" s="18"/>
      <c r="VJT12" s="65"/>
      <c r="VJU12" s="18"/>
      <c r="VJV12" s="65"/>
      <c r="VJW12" s="18"/>
      <c r="VJX12" s="65"/>
      <c r="VJY12" s="18"/>
      <c r="VJZ12" s="65"/>
      <c r="VKA12" s="18"/>
      <c r="VKB12" s="65"/>
      <c r="VKC12" s="18"/>
      <c r="VKD12" s="65"/>
      <c r="VKE12" s="18"/>
      <c r="VKF12" s="65"/>
      <c r="VKG12" s="18"/>
      <c r="VKH12" s="65"/>
      <c r="VKI12" s="18"/>
      <c r="VKJ12" s="65"/>
      <c r="VKK12" s="18"/>
      <c r="VKL12" s="65"/>
      <c r="VKM12" s="18"/>
      <c r="VKN12" s="65"/>
      <c r="VKO12" s="18"/>
      <c r="VKP12" s="65"/>
      <c r="VKQ12" s="18"/>
      <c r="VKR12" s="65"/>
      <c r="VKS12" s="18"/>
      <c r="VKT12" s="65"/>
      <c r="VKU12" s="18"/>
      <c r="VKV12" s="65"/>
      <c r="VKW12" s="18"/>
      <c r="VKX12" s="65"/>
      <c r="VKY12" s="18"/>
      <c r="VKZ12" s="65"/>
      <c r="VLA12" s="18"/>
      <c r="VLB12" s="65"/>
      <c r="VLC12" s="18"/>
      <c r="VLD12" s="65"/>
      <c r="VLE12" s="18"/>
      <c r="VLF12" s="65"/>
      <c r="VLG12" s="18"/>
      <c r="VLH12" s="65"/>
      <c r="VLI12" s="18"/>
      <c r="VLJ12" s="65"/>
      <c r="VLK12" s="18"/>
      <c r="VLL12" s="65"/>
      <c r="VLM12" s="18"/>
      <c r="VLN12" s="65"/>
      <c r="VLO12" s="18"/>
      <c r="VLP12" s="65"/>
      <c r="VLQ12" s="18"/>
      <c r="VLR12" s="65"/>
      <c r="VLS12" s="18"/>
      <c r="VLT12" s="65"/>
      <c r="VLU12" s="18"/>
      <c r="VLV12" s="65"/>
      <c r="VLW12" s="18"/>
      <c r="VLX12" s="65"/>
      <c r="VLY12" s="18"/>
      <c r="VLZ12" s="65"/>
      <c r="VMA12" s="18"/>
      <c r="VMB12" s="65"/>
      <c r="VMC12" s="18"/>
      <c r="VMD12" s="65"/>
      <c r="VME12" s="18"/>
      <c r="VMF12" s="65"/>
      <c r="VMG12" s="18"/>
      <c r="VMH12" s="65"/>
      <c r="VMI12" s="18"/>
      <c r="VMJ12" s="65"/>
      <c r="VMK12" s="18"/>
      <c r="VML12" s="65"/>
      <c r="VMM12" s="18"/>
      <c r="VMN12" s="65"/>
      <c r="VMO12" s="18"/>
      <c r="VMP12" s="65"/>
      <c r="VMQ12" s="18"/>
      <c r="VMR12" s="65"/>
      <c r="VMS12" s="18"/>
      <c r="VMT12" s="65"/>
      <c r="VMU12" s="18"/>
      <c r="VMV12" s="65"/>
      <c r="VMW12" s="18"/>
      <c r="VMX12" s="65"/>
      <c r="VMY12" s="18"/>
      <c r="VMZ12" s="65"/>
      <c r="VNA12" s="18"/>
      <c r="VNB12" s="65"/>
      <c r="VNC12" s="18"/>
      <c r="VND12" s="65"/>
      <c r="VNE12" s="18"/>
      <c r="VNF12" s="65"/>
      <c r="VNG12" s="18"/>
      <c r="VNH12" s="65"/>
      <c r="VNI12" s="18"/>
      <c r="VNJ12" s="65"/>
      <c r="VNK12" s="18"/>
      <c r="VNL12" s="65"/>
      <c r="VNM12" s="18"/>
      <c r="VNN12" s="65"/>
      <c r="VNO12" s="18"/>
      <c r="VNP12" s="65"/>
      <c r="VNQ12" s="18"/>
      <c r="VNR12" s="65"/>
      <c r="VNS12" s="18"/>
      <c r="VNT12" s="65"/>
      <c r="VNU12" s="18"/>
      <c r="VNV12" s="65"/>
      <c r="VNW12" s="18"/>
      <c r="VNX12" s="65"/>
      <c r="VNY12" s="18"/>
      <c r="VNZ12" s="65"/>
      <c r="VOA12" s="18"/>
      <c r="VOB12" s="65"/>
      <c r="VOC12" s="18"/>
      <c r="VOD12" s="65"/>
      <c r="VOE12" s="18"/>
      <c r="VOF12" s="65"/>
      <c r="VOG12" s="18"/>
      <c r="VOH12" s="65"/>
      <c r="VOI12" s="18"/>
      <c r="VOJ12" s="65"/>
      <c r="VOK12" s="18"/>
      <c r="VOL12" s="65"/>
      <c r="VOM12" s="18"/>
      <c r="VON12" s="65"/>
      <c r="VOO12" s="18"/>
      <c r="VOP12" s="65"/>
      <c r="VOQ12" s="18"/>
      <c r="VOR12" s="65"/>
      <c r="VOS12" s="18"/>
      <c r="VOT12" s="65"/>
      <c r="VOU12" s="18"/>
      <c r="VOV12" s="65"/>
      <c r="VOW12" s="18"/>
      <c r="VOX12" s="65"/>
      <c r="VOY12" s="18"/>
      <c r="VOZ12" s="65"/>
      <c r="VPA12" s="18"/>
      <c r="VPB12" s="65"/>
      <c r="VPC12" s="18"/>
      <c r="VPD12" s="65"/>
      <c r="VPE12" s="18"/>
      <c r="VPF12" s="65"/>
      <c r="VPG12" s="18"/>
      <c r="VPH12" s="65"/>
      <c r="VPI12" s="18"/>
      <c r="VPJ12" s="65"/>
      <c r="VPK12" s="18"/>
      <c r="VPL12" s="65"/>
      <c r="VPM12" s="18"/>
      <c r="VPN12" s="65"/>
      <c r="VPO12" s="18"/>
      <c r="VPP12" s="65"/>
      <c r="VPQ12" s="18"/>
      <c r="VPR12" s="65"/>
      <c r="VPS12" s="18"/>
      <c r="VPT12" s="65"/>
      <c r="VPU12" s="18"/>
      <c r="VPV12" s="65"/>
      <c r="VPW12" s="18"/>
      <c r="VPX12" s="65"/>
      <c r="VPY12" s="18"/>
      <c r="VPZ12" s="65"/>
      <c r="VQA12" s="18"/>
      <c r="VQB12" s="65"/>
      <c r="VQC12" s="18"/>
      <c r="VQD12" s="65"/>
      <c r="VQE12" s="18"/>
      <c r="VQF12" s="65"/>
      <c r="VQG12" s="18"/>
      <c r="VQH12" s="65"/>
      <c r="VQI12" s="18"/>
      <c r="VQJ12" s="65"/>
      <c r="VQK12" s="18"/>
      <c r="VQL12" s="65"/>
      <c r="VQM12" s="18"/>
      <c r="VQN12" s="65"/>
      <c r="VQO12" s="18"/>
      <c r="VQP12" s="65"/>
      <c r="VQQ12" s="18"/>
      <c r="VQR12" s="65"/>
      <c r="VQS12" s="18"/>
      <c r="VQT12" s="65"/>
      <c r="VQU12" s="18"/>
      <c r="VQV12" s="65"/>
      <c r="VQW12" s="18"/>
      <c r="VQX12" s="65"/>
      <c r="VQY12" s="18"/>
      <c r="VQZ12" s="65"/>
      <c r="VRA12" s="18"/>
      <c r="VRB12" s="65"/>
      <c r="VRC12" s="18"/>
      <c r="VRD12" s="65"/>
      <c r="VRE12" s="18"/>
      <c r="VRF12" s="65"/>
      <c r="VRG12" s="18"/>
      <c r="VRH12" s="65"/>
      <c r="VRI12" s="18"/>
      <c r="VRJ12" s="65"/>
      <c r="VRK12" s="18"/>
      <c r="VRL12" s="65"/>
      <c r="VRM12" s="18"/>
      <c r="VRN12" s="65"/>
      <c r="VRO12" s="18"/>
      <c r="VRP12" s="65"/>
      <c r="VRQ12" s="18"/>
      <c r="VRR12" s="65"/>
      <c r="VRS12" s="18"/>
      <c r="VRT12" s="65"/>
      <c r="VRU12" s="18"/>
      <c r="VRV12" s="65"/>
      <c r="VRW12" s="18"/>
      <c r="VRX12" s="65"/>
      <c r="VRY12" s="18"/>
      <c r="VRZ12" s="65"/>
      <c r="VSA12" s="18"/>
      <c r="VSB12" s="65"/>
      <c r="VSC12" s="18"/>
      <c r="VSD12" s="65"/>
      <c r="VSE12" s="18"/>
      <c r="VSF12" s="65"/>
      <c r="VSG12" s="18"/>
      <c r="VSH12" s="65"/>
      <c r="VSI12" s="18"/>
      <c r="VSJ12" s="65"/>
      <c r="VSK12" s="18"/>
      <c r="VSL12" s="65"/>
      <c r="VSM12" s="18"/>
      <c r="VSN12" s="65"/>
      <c r="VSO12" s="18"/>
      <c r="VSP12" s="65"/>
      <c r="VSQ12" s="18"/>
      <c r="VSR12" s="65"/>
      <c r="VSS12" s="18"/>
      <c r="VST12" s="65"/>
      <c r="VSU12" s="18"/>
      <c r="VSV12" s="65"/>
      <c r="VSW12" s="18"/>
      <c r="VSX12" s="65"/>
      <c r="VSY12" s="18"/>
      <c r="VSZ12" s="65"/>
      <c r="VTA12" s="18"/>
      <c r="VTB12" s="65"/>
      <c r="VTC12" s="18"/>
      <c r="VTD12" s="65"/>
      <c r="VTE12" s="18"/>
      <c r="VTF12" s="65"/>
      <c r="VTG12" s="18"/>
      <c r="VTH12" s="65"/>
      <c r="VTI12" s="18"/>
      <c r="VTJ12" s="65"/>
      <c r="VTK12" s="18"/>
      <c r="VTL12" s="65"/>
      <c r="VTM12" s="18"/>
      <c r="VTN12" s="65"/>
      <c r="VTO12" s="18"/>
      <c r="VTP12" s="65"/>
      <c r="VTQ12" s="18"/>
      <c r="VTR12" s="65"/>
      <c r="VTS12" s="18"/>
      <c r="VTT12" s="65"/>
      <c r="VTU12" s="18"/>
      <c r="VTV12" s="65"/>
      <c r="VTW12" s="18"/>
      <c r="VTX12" s="65"/>
      <c r="VTY12" s="18"/>
      <c r="VTZ12" s="65"/>
      <c r="VUA12" s="18"/>
      <c r="VUB12" s="65"/>
      <c r="VUC12" s="18"/>
      <c r="VUD12" s="65"/>
      <c r="VUE12" s="18"/>
      <c r="VUF12" s="65"/>
      <c r="VUG12" s="18"/>
      <c r="VUH12" s="65"/>
      <c r="VUI12" s="18"/>
      <c r="VUJ12" s="65"/>
      <c r="VUK12" s="18"/>
      <c r="VUL12" s="65"/>
      <c r="VUM12" s="18"/>
      <c r="VUN12" s="65"/>
      <c r="VUO12" s="18"/>
      <c r="VUP12" s="65"/>
      <c r="VUQ12" s="18"/>
      <c r="VUR12" s="65"/>
      <c r="VUS12" s="18"/>
      <c r="VUT12" s="65"/>
      <c r="VUU12" s="18"/>
      <c r="VUV12" s="65"/>
      <c r="VUW12" s="18"/>
      <c r="VUX12" s="65"/>
      <c r="VUY12" s="18"/>
      <c r="VUZ12" s="65"/>
      <c r="VVA12" s="18"/>
      <c r="VVB12" s="65"/>
      <c r="VVC12" s="18"/>
      <c r="VVD12" s="65"/>
      <c r="VVE12" s="18"/>
      <c r="VVF12" s="65"/>
      <c r="VVG12" s="18"/>
      <c r="VVH12" s="65"/>
      <c r="VVI12" s="18"/>
      <c r="VVJ12" s="65"/>
      <c r="VVK12" s="18"/>
      <c r="VVL12" s="65"/>
      <c r="VVM12" s="18"/>
      <c r="VVN12" s="65"/>
      <c r="VVO12" s="18"/>
      <c r="VVP12" s="65"/>
      <c r="VVQ12" s="18"/>
      <c r="VVR12" s="65"/>
      <c r="VVS12" s="18"/>
      <c r="VVT12" s="65"/>
      <c r="VVU12" s="18"/>
      <c r="VVV12" s="65"/>
      <c r="VVW12" s="18"/>
      <c r="VVX12" s="65"/>
      <c r="VVY12" s="18"/>
      <c r="VVZ12" s="65"/>
      <c r="VWA12" s="18"/>
      <c r="VWB12" s="65"/>
      <c r="VWC12" s="18"/>
      <c r="VWD12" s="65"/>
      <c r="VWE12" s="18"/>
      <c r="VWF12" s="65"/>
      <c r="VWG12" s="18"/>
      <c r="VWH12" s="65"/>
      <c r="VWI12" s="18"/>
      <c r="VWJ12" s="65"/>
      <c r="VWK12" s="18"/>
      <c r="VWL12" s="65"/>
      <c r="VWM12" s="18"/>
      <c r="VWN12" s="65"/>
      <c r="VWO12" s="18"/>
      <c r="VWP12" s="65"/>
      <c r="VWQ12" s="18"/>
      <c r="VWR12" s="65"/>
      <c r="VWS12" s="18"/>
      <c r="VWT12" s="65"/>
      <c r="VWU12" s="18"/>
      <c r="VWV12" s="65"/>
      <c r="VWW12" s="18"/>
      <c r="VWX12" s="65"/>
      <c r="VWY12" s="18"/>
      <c r="VWZ12" s="65"/>
      <c r="VXA12" s="18"/>
      <c r="VXB12" s="65"/>
      <c r="VXC12" s="18"/>
      <c r="VXD12" s="65"/>
      <c r="VXE12" s="18"/>
      <c r="VXF12" s="65"/>
      <c r="VXG12" s="18"/>
      <c r="VXH12" s="65"/>
      <c r="VXI12" s="18"/>
      <c r="VXJ12" s="65"/>
      <c r="VXK12" s="18"/>
      <c r="VXL12" s="65"/>
      <c r="VXM12" s="18"/>
      <c r="VXN12" s="65"/>
      <c r="VXO12" s="18"/>
      <c r="VXP12" s="65"/>
      <c r="VXQ12" s="18"/>
      <c r="VXR12" s="65"/>
      <c r="VXS12" s="18"/>
      <c r="VXT12" s="65"/>
      <c r="VXU12" s="18"/>
      <c r="VXV12" s="65"/>
      <c r="VXW12" s="18"/>
      <c r="VXX12" s="65"/>
      <c r="VXY12" s="18"/>
      <c r="VXZ12" s="65"/>
      <c r="VYA12" s="18"/>
      <c r="VYB12" s="65"/>
      <c r="VYC12" s="18"/>
      <c r="VYD12" s="65"/>
      <c r="VYE12" s="18"/>
      <c r="VYF12" s="65"/>
      <c r="VYG12" s="18"/>
      <c r="VYH12" s="65"/>
      <c r="VYI12" s="18"/>
      <c r="VYJ12" s="65"/>
      <c r="VYK12" s="18"/>
      <c r="VYL12" s="65"/>
      <c r="VYM12" s="18"/>
      <c r="VYN12" s="65"/>
      <c r="VYO12" s="18"/>
      <c r="VYP12" s="65"/>
      <c r="VYQ12" s="18"/>
      <c r="VYR12" s="65"/>
      <c r="VYS12" s="18"/>
      <c r="VYT12" s="65"/>
      <c r="VYU12" s="18"/>
      <c r="VYV12" s="65"/>
      <c r="VYW12" s="18"/>
      <c r="VYX12" s="65"/>
      <c r="VYY12" s="18"/>
      <c r="VYZ12" s="65"/>
      <c r="VZA12" s="18"/>
      <c r="VZB12" s="65"/>
      <c r="VZC12" s="18"/>
      <c r="VZD12" s="65"/>
      <c r="VZE12" s="18"/>
      <c r="VZF12" s="65"/>
      <c r="VZG12" s="18"/>
      <c r="VZH12" s="65"/>
      <c r="VZI12" s="18"/>
      <c r="VZJ12" s="65"/>
      <c r="VZK12" s="18"/>
      <c r="VZL12" s="65"/>
      <c r="VZM12" s="18"/>
      <c r="VZN12" s="65"/>
      <c r="VZO12" s="18"/>
      <c r="VZP12" s="65"/>
      <c r="VZQ12" s="18"/>
      <c r="VZR12" s="65"/>
      <c r="VZS12" s="18"/>
      <c r="VZT12" s="65"/>
      <c r="VZU12" s="18"/>
      <c r="VZV12" s="65"/>
      <c r="VZW12" s="18"/>
      <c r="VZX12" s="65"/>
      <c r="VZY12" s="18"/>
      <c r="VZZ12" s="65"/>
      <c r="WAA12" s="18"/>
      <c r="WAB12" s="65"/>
      <c r="WAC12" s="18"/>
      <c r="WAD12" s="65"/>
      <c r="WAE12" s="18"/>
      <c r="WAF12" s="65"/>
      <c r="WAG12" s="18"/>
      <c r="WAH12" s="65"/>
      <c r="WAI12" s="18"/>
      <c r="WAJ12" s="65"/>
      <c r="WAK12" s="18"/>
      <c r="WAL12" s="65"/>
      <c r="WAM12" s="18"/>
      <c r="WAN12" s="65"/>
      <c r="WAO12" s="18"/>
      <c r="WAP12" s="65"/>
      <c r="WAQ12" s="18"/>
      <c r="WAR12" s="65"/>
      <c r="WAS12" s="18"/>
      <c r="WAT12" s="65"/>
      <c r="WAU12" s="18"/>
      <c r="WAV12" s="65"/>
      <c r="WAW12" s="18"/>
      <c r="WAX12" s="65"/>
      <c r="WAY12" s="18"/>
      <c r="WAZ12" s="65"/>
      <c r="WBA12" s="18"/>
      <c r="WBB12" s="65"/>
      <c r="WBC12" s="18"/>
      <c r="WBD12" s="65"/>
      <c r="WBE12" s="18"/>
      <c r="WBF12" s="65"/>
      <c r="WBG12" s="18"/>
      <c r="WBH12" s="65"/>
      <c r="WBI12" s="18"/>
      <c r="WBJ12" s="65"/>
      <c r="WBK12" s="18"/>
      <c r="WBL12" s="65"/>
      <c r="WBM12" s="18"/>
      <c r="WBN12" s="65"/>
      <c r="WBO12" s="18"/>
      <c r="WBP12" s="65"/>
      <c r="WBQ12" s="18"/>
      <c r="WBR12" s="65"/>
      <c r="WBS12" s="18"/>
      <c r="WBT12" s="65"/>
      <c r="WBU12" s="18"/>
      <c r="WBV12" s="65"/>
      <c r="WBW12" s="18"/>
      <c r="WBX12" s="65"/>
      <c r="WBY12" s="18"/>
      <c r="WBZ12" s="65"/>
      <c r="WCA12" s="18"/>
      <c r="WCB12" s="65"/>
      <c r="WCC12" s="18"/>
      <c r="WCD12" s="65"/>
      <c r="WCE12" s="18"/>
      <c r="WCF12" s="65"/>
      <c r="WCG12" s="18"/>
      <c r="WCH12" s="65"/>
      <c r="WCI12" s="18"/>
      <c r="WCJ12" s="65"/>
      <c r="WCK12" s="18"/>
      <c r="WCL12" s="65"/>
      <c r="WCM12" s="18"/>
      <c r="WCN12" s="65"/>
      <c r="WCO12" s="18"/>
      <c r="WCP12" s="65"/>
      <c r="WCQ12" s="18"/>
      <c r="WCR12" s="65"/>
      <c r="WCS12" s="18"/>
      <c r="WCT12" s="65"/>
      <c r="WCU12" s="18"/>
      <c r="WCV12" s="65"/>
      <c r="WCW12" s="18"/>
      <c r="WCX12" s="65"/>
      <c r="WCY12" s="18"/>
      <c r="WCZ12" s="65"/>
      <c r="WDA12" s="18"/>
      <c r="WDB12" s="65"/>
      <c r="WDC12" s="18"/>
      <c r="WDD12" s="65"/>
      <c r="WDE12" s="18"/>
      <c r="WDF12" s="65"/>
      <c r="WDG12" s="18"/>
      <c r="WDH12" s="65"/>
      <c r="WDI12" s="18"/>
      <c r="WDJ12" s="65"/>
      <c r="WDK12" s="18"/>
      <c r="WDL12" s="65"/>
      <c r="WDM12" s="18"/>
      <c r="WDN12" s="65"/>
      <c r="WDO12" s="18"/>
      <c r="WDP12" s="65"/>
      <c r="WDQ12" s="18"/>
      <c r="WDR12" s="65"/>
      <c r="WDS12" s="18"/>
      <c r="WDT12" s="65"/>
      <c r="WDU12" s="18"/>
      <c r="WDV12" s="65"/>
      <c r="WDW12" s="18"/>
      <c r="WDX12" s="65"/>
      <c r="WDY12" s="18"/>
      <c r="WDZ12" s="65"/>
      <c r="WEA12" s="18"/>
      <c r="WEB12" s="65"/>
      <c r="WEC12" s="18"/>
      <c r="WED12" s="65"/>
      <c r="WEE12" s="18"/>
      <c r="WEF12" s="65"/>
      <c r="WEG12" s="18"/>
      <c r="WEH12" s="65"/>
      <c r="WEI12" s="18"/>
      <c r="WEJ12" s="65"/>
      <c r="WEK12" s="18"/>
      <c r="WEL12" s="65"/>
      <c r="WEM12" s="18"/>
      <c r="WEN12" s="65"/>
      <c r="WEO12" s="18"/>
      <c r="WEP12" s="65"/>
      <c r="WEQ12" s="18"/>
      <c r="WER12" s="65"/>
      <c r="WES12" s="18"/>
      <c r="WET12" s="65"/>
      <c r="WEU12" s="18"/>
      <c r="WEV12" s="65"/>
      <c r="WEW12" s="18"/>
      <c r="WEX12" s="65"/>
      <c r="WEY12" s="18"/>
      <c r="WEZ12" s="65"/>
      <c r="WFA12" s="18"/>
      <c r="WFB12" s="65"/>
      <c r="WFC12" s="18"/>
      <c r="WFD12" s="65"/>
      <c r="WFE12" s="18"/>
      <c r="WFF12" s="65"/>
      <c r="WFG12" s="18"/>
      <c r="WFH12" s="65"/>
      <c r="WFI12" s="18"/>
      <c r="WFJ12" s="65"/>
      <c r="WFK12" s="18"/>
      <c r="WFL12" s="65"/>
      <c r="WFM12" s="18"/>
      <c r="WFN12" s="65"/>
      <c r="WFO12" s="18"/>
      <c r="WFP12" s="65"/>
      <c r="WFQ12" s="18"/>
      <c r="WFR12" s="65"/>
      <c r="WFS12" s="18"/>
      <c r="WFT12" s="65"/>
      <c r="WFU12" s="18"/>
      <c r="WFV12" s="65"/>
      <c r="WFW12" s="18"/>
      <c r="WFX12" s="65"/>
      <c r="WFY12" s="18"/>
      <c r="WFZ12" s="65"/>
      <c r="WGA12" s="18"/>
      <c r="WGB12" s="65"/>
      <c r="WGC12" s="18"/>
      <c r="WGD12" s="65"/>
      <c r="WGE12" s="18"/>
      <c r="WGF12" s="65"/>
      <c r="WGG12" s="18"/>
      <c r="WGH12" s="65"/>
      <c r="WGI12" s="18"/>
      <c r="WGJ12" s="65"/>
      <c r="WGK12" s="18"/>
      <c r="WGL12" s="65"/>
      <c r="WGM12" s="18"/>
      <c r="WGN12" s="65"/>
      <c r="WGO12" s="18"/>
      <c r="WGP12" s="65"/>
      <c r="WGQ12" s="18"/>
      <c r="WGR12" s="65"/>
      <c r="WGS12" s="18"/>
      <c r="WGT12" s="65"/>
      <c r="WGU12" s="18"/>
      <c r="WGV12" s="65"/>
      <c r="WGW12" s="18"/>
      <c r="WGX12" s="65"/>
      <c r="WGY12" s="18"/>
      <c r="WGZ12" s="65"/>
      <c r="WHA12" s="18"/>
      <c r="WHB12" s="65"/>
      <c r="WHC12" s="18"/>
      <c r="WHD12" s="65"/>
      <c r="WHE12" s="18"/>
      <c r="WHF12" s="65"/>
      <c r="WHG12" s="18"/>
      <c r="WHH12" s="65"/>
      <c r="WHI12" s="18"/>
      <c r="WHJ12" s="65"/>
      <c r="WHK12" s="18"/>
      <c r="WHL12" s="65"/>
      <c r="WHM12" s="18"/>
      <c r="WHN12" s="65"/>
      <c r="WHO12" s="18"/>
      <c r="WHP12" s="65"/>
      <c r="WHQ12" s="18"/>
      <c r="WHR12" s="65"/>
      <c r="WHS12" s="18"/>
      <c r="WHT12" s="65"/>
      <c r="WHU12" s="18"/>
      <c r="WHV12" s="65"/>
      <c r="WHW12" s="18"/>
      <c r="WHX12" s="65"/>
      <c r="WHY12" s="18"/>
      <c r="WHZ12" s="65"/>
      <c r="WIA12" s="18"/>
      <c r="WIB12" s="65"/>
      <c r="WIC12" s="18"/>
      <c r="WID12" s="65"/>
      <c r="WIE12" s="18"/>
      <c r="WIF12" s="65"/>
      <c r="WIG12" s="18"/>
      <c r="WIH12" s="65"/>
      <c r="WII12" s="18"/>
      <c r="WIJ12" s="65"/>
      <c r="WIK12" s="18"/>
      <c r="WIL12" s="65"/>
      <c r="WIM12" s="18"/>
      <c r="WIN12" s="65"/>
      <c r="WIO12" s="18"/>
      <c r="WIP12" s="65"/>
      <c r="WIQ12" s="18"/>
      <c r="WIR12" s="65"/>
      <c r="WIS12" s="18"/>
      <c r="WIT12" s="65"/>
      <c r="WIU12" s="18"/>
      <c r="WIV12" s="65"/>
      <c r="WIW12" s="18"/>
      <c r="WIX12" s="65"/>
      <c r="WIY12" s="18"/>
      <c r="WIZ12" s="65"/>
      <c r="WJA12" s="18"/>
      <c r="WJB12" s="65"/>
      <c r="WJC12" s="18"/>
      <c r="WJD12" s="65"/>
      <c r="WJE12" s="18"/>
      <c r="WJF12" s="65"/>
      <c r="WJG12" s="18"/>
      <c r="WJH12" s="65"/>
      <c r="WJI12" s="18"/>
      <c r="WJJ12" s="65"/>
      <c r="WJK12" s="18"/>
      <c r="WJL12" s="65"/>
      <c r="WJM12" s="18"/>
      <c r="WJN12" s="65"/>
      <c r="WJO12" s="18"/>
      <c r="WJP12" s="65"/>
      <c r="WJQ12" s="18"/>
      <c r="WJR12" s="65"/>
      <c r="WJS12" s="18"/>
      <c r="WJT12" s="65"/>
      <c r="WJU12" s="18"/>
      <c r="WJV12" s="65"/>
      <c r="WJW12" s="18"/>
      <c r="WJX12" s="65"/>
      <c r="WJY12" s="18"/>
      <c r="WJZ12" s="65"/>
      <c r="WKA12" s="18"/>
      <c r="WKB12" s="65"/>
      <c r="WKC12" s="18"/>
      <c r="WKD12" s="65"/>
      <c r="WKE12" s="18"/>
      <c r="WKF12" s="65"/>
      <c r="WKG12" s="18"/>
      <c r="WKH12" s="65"/>
      <c r="WKI12" s="18"/>
      <c r="WKJ12" s="65"/>
      <c r="WKK12" s="18"/>
      <c r="WKL12" s="65"/>
      <c r="WKM12" s="18"/>
      <c r="WKN12" s="65"/>
      <c r="WKO12" s="18"/>
      <c r="WKP12" s="65"/>
      <c r="WKQ12" s="18"/>
      <c r="WKR12" s="65"/>
      <c r="WKS12" s="18"/>
      <c r="WKT12" s="65"/>
      <c r="WKU12" s="18"/>
      <c r="WKV12" s="65"/>
      <c r="WKW12" s="18"/>
      <c r="WKX12" s="65"/>
      <c r="WKY12" s="18"/>
      <c r="WKZ12" s="65"/>
      <c r="WLA12" s="18"/>
      <c r="WLB12" s="65"/>
      <c r="WLC12" s="18"/>
      <c r="WLD12" s="65"/>
      <c r="WLE12" s="18"/>
      <c r="WLF12" s="65"/>
      <c r="WLG12" s="18"/>
      <c r="WLH12" s="65"/>
      <c r="WLI12" s="18"/>
      <c r="WLJ12" s="65"/>
      <c r="WLK12" s="18"/>
      <c r="WLL12" s="65"/>
      <c r="WLM12" s="18"/>
      <c r="WLN12" s="65"/>
      <c r="WLO12" s="18"/>
      <c r="WLP12" s="65"/>
      <c r="WLQ12" s="18"/>
      <c r="WLR12" s="65"/>
      <c r="WLS12" s="18"/>
      <c r="WLT12" s="65"/>
      <c r="WLU12" s="18"/>
      <c r="WLV12" s="65"/>
      <c r="WLW12" s="18"/>
      <c r="WLX12" s="65"/>
      <c r="WLY12" s="18"/>
      <c r="WLZ12" s="65"/>
      <c r="WMA12" s="18"/>
      <c r="WMB12" s="65"/>
      <c r="WMC12" s="18"/>
      <c r="WMD12" s="65"/>
      <c r="WME12" s="18"/>
      <c r="WMF12" s="65"/>
      <c r="WMG12" s="18"/>
      <c r="WMH12" s="65"/>
      <c r="WMI12" s="18"/>
      <c r="WMJ12" s="65"/>
      <c r="WMK12" s="18"/>
      <c r="WML12" s="65"/>
      <c r="WMM12" s="18"/>
      <c r="WMN12" s="65"/>
      <c r="WMO12" s="18"/>
      <c r="WMP12" s="65"/>
      <c r="WMQ12" s="18"/>
      <c r="WMR12" s="65"/>
      <c r="WMS12" s="18"/>
      <c r="WMT12" s="65"/>
      <c r="WMU12" s="18"/>
      <c r="WMV12" s="65"/>
      <c r="WMW12" s="18"/>
      <c r="WMX12" s="65"/>
      <c r="WMY12" s="18"/>
      <c r="WMZ12" s="65"/>
      <c r="WNA12" s="18"/>
      <c r="WNB12" s="65"/>
      <c r="WNC12" s="18"/>
      <c r="WND12" s="65"/>
      <c r="WNE12" s="18"/>
      <c r="WNF12" s="65"/>
      <c r="WNG12" s="18"/>
      <c r="WNH12" s="65"/>
      <c r="WNI12" s="18"/>
      <c r="WNJ12" s="65"/>
      <c r="WNK12" s="18"/>
      <c r="WNL12" s="65"/>
      <c r="WNM12" s="18"/>
      <c r="WNN12" s="65"/>
      <c r="WNO12" s="18"/>
      <c r="WNP12" s="65"/>
      <c r="WNQ12" s="18"/>
      <c r="WNR12" s="65"/>
      <c r="WNS12" s="18"/>
      <c r="WNT12" s="65"/>
      <c r="WNU12" s="18"/>
      <c r="WNV12" s="65"/>
      <c r="WNW12" s="18"/>
      <c r="WNX12" s="65"/>
      <c r="WNY12" s="18"/>
      <c r="WNZ12" s="65"/>
      <c r="WOA12" s="18"/>
      <c r="WOB12" s="65"/>
      <c r="WOC12" s="18"/>
      <c r="WOD12" s="65"/>
      <c r="WOE12" s="18"/>
      <c r="WOF12" s="65"/>
      <c r="WOG12" s="18"/>
      <c r="WOH12" s="65"/>
      <c r="WOI12" s="18"/>
      <c r="WOJ12" s="65"/>
      <c r="WOK12" s="18"/>
      <c r="WOL12" s="65"/>
      <c r="WOM12" s="18"/>
      <c r="WON12" s="65"/>
      <c r="WOO12" s="18"/>
      <c r="WOP12" s="65"/>
      <c r="WOQ12" s="18"/>
      <c r="WOR12" s="65"/>
      <c r="WOS12" s="18"/>
      <c r="WOT12" s="65"/>
      <c r="WOU12" s="18"/>
      <c r="WOV12" s="65"/>
      <c r="WOW12" s="18"/>
      <c r="WOX12" s="65"/>
      <c r="WOY12" s="18"/>
      <c r="WOZ12" s="65"/>
      <c r="WPA12" s="18"/>
      <c r="WPB12" s="65"/>
      <c r="WPC12" s="18"/>
      <c r="WPD12" s="65"/>
      <c r="WPE12" s="18"/>
      <c r="WPF12" s="65"/>
      <c r="WPG12" s="18"/>
      <c r="WPH12" s="65"/>
      <c r="WPI12" s="18"/>
      <c r="WPJ12" s="65"/>
      <c r="WPK12" s="18"/>
      <c r="WPL12" s="65"/>
      <c r="WPM12" s="18"/>
      <c r="WPN12" s="65"/>
      <c r="WPO12" s="18"/>
      <c r="WPP12" s="65"/>
      <c r="WPQ12" s="18"/>
      <c r="WPR12" s="65"/>
      <c r="WPS12" s="18"/>
      <c r="WPT12" s="65"/>
      <c r="WPU12" s="18"/>
      <c r="WPV12" s="65"/>
      <c r="WPW12" s="18"/>
      <c r="WPX12" s="65"/>
      <c r="WPY12" s="18"/>
      <c r="WPZ12" s="65"/>
      <c r="WQA12" s="18"/>
      <c r="WQB12" s="65"/>
      <c r="WQC12" s="18"/>
      <c r="WQD12" s="65"/>
      <c r="WQE12" s="18"/>
      <c r="WQF12" s="65"/>
      <c r="WQG12" s="18"/>
      <c r="WQH12" s="65"/>
      <c r="WQI12" s="18"/>
      <c r="WQJ12" s="65"/>
      <c r="WQK12" s="18"/>
      <c r="WQL12" s="65"/>
      <c r="WQM12" s="18"/>
      <c r="WQN12" s="65"/>
      <c r="WQO12" s="18"/>
      <c r="WQP12" s="65"/>
      <c r="WQQ12" s="18"/>
      <c r="WQR12" s="65"/>
      <c r="WQS12" s="18"/>
      <c r="WQT12" s="65"/>
      <c r="WQU12" s="18"/>
      <c r="WQV12" s="65"/>
      <c r="WQW12" s="18"/>
      <c r="WQX12" s="65"/>
      <c r="WQY12" s="18"/>
      <c r="WQZ12" s="65"/>
      <c r="WRA12" s="18"/>
      <c r="WRB12" s="65"/>
      <c r="WRC12" s="18"/>
      <c r="WRD12" s="65"/>
      <c r="WRE12" s="18"/>
      <c r="WRF12" s="65"/>
      <c r="WRG12" s="18"/>
      <c r="WRH12" s="65"/>
      <c r="WRI12" s="18"/>
      <c r="WRJ12" s="65"/>
      <c r="WRK12" s="18"/>
      <c r="WRL12" s="65"/>
      <c r="WRM12" s="18"/>
      <c r="WRN12" s="65"/>
      <c r="WRO12" s="18"/>
      <c r="WRP12" s="65"/>
      <c r="WRQ12" s="18"/>
      <c r="WRR12" s="65"/>
      <c r="WRS12" s="18"/>
      <c r="WRT12" s="65"/>
      <c r="WRU12" s="18"/>
      <c r="WRV12" s="65"/>
      <c r="WRW12" s="18"/>
      <c r="WRX12" s="65"/>
      <c r="WRY12" s="18"/>
      <c r="WRZ12" s="65"/>
      <c r="WSA12" s="18"/>
      <c r="WSB12" s="65"/>
      <c r="WSC12" s="18"/>
      <c r="WSD12" s="65"/>
      <c r="WSE12" s="18"/>
      <c r="WSF12" s="65"/>
      <c r="WSG12" s="18"/>
      <c r="WSH12" s="65"/>
      <c r="WSI12" s="18"/>
      <c r="WSJ12" s="65"/>
      <c r="WSK12" s="18"/>
      <c r="WSL12" s="65"/>
      <c r="WSM12" s="18"/>
      <c r="WSN12" s="65"/>
      <c r="WSO12" s="18"/>
      <c r="WSP12" s="65"/>
      <c r="WSQ12" s="18"/>
      <c r="WSR12" s="65"/>
      <c r="WSS12" s="18"/>
      <c r="WST12" s="65"/>
      <c r="WSU12" s="18"/>
      <c r="WSV12" s="65"/>
      <c r="WSW12" s="18"/>
      <c r="WSX12" s="65"/>
      <c r="WSY12" s="18"/>
      <c r="WSZ12" s="65"/>
      <c r="WTA12" s="18"/>
      <c r="WTB12" s="65"/>
      <c r="WTC12" s="18"/>
      <c r="WTD12" s="65"/>
      <c r="WTE12" s="18"/>
      <c r="WTF12" s="65"/>
      <c r="WTG12" s="18"/>
      <c r="WTH12" s="65"/>
      <c r="WTI12" s="18"/>
      <c r="WTJ12" s="65"/>
      <c r="WTK12" s="18"/>
      <c r="WTL12" s="65"/>
      <c r="WTM12" s="18"/>
      <c r="WTN12" s="65"/>
      <c r="WTO12" s="18"/>
      <c r="WTP12" s="65"/>
      <c r="WTQ12" s="18"/>
      <c r="WTR12" s="65"/>
      <c r="WTS12" s="18"/>
      <c r="WTT12" s="65"/>
      <c r="WTU12" s="18"/>
      <c r="WTV12" s="65"/>
      <c r="WTW12" s="18"/>
      <c r="WTX12" s="65"/>
      <c r="WTY12" s="18"/>
      <c r="WTZ12" s="65"/>
      <c r="WUA12" s="18"/>
      <c r="WUB12" s="65"/>
      <c r="WUC12" s="18"/>
      <c r="WUD12" s="65"/>
      <c r="WUE12" s="18"/>
      <c r="WUF12" s="65"/>
      <c r="WUG12" s="18"/>
      <c r="WUH12" s="65"/>
      <c r="WUI12" s="18"/>
      <c r="WUJ12" s="65"/>
      <c r="WUK12" s="18"/>
      <c r="WUL12" s="65"/>
      <c r="WUM12" s="18"/>
      <c r="WUN12" s="65"/>
      <c r="WUO12" s="18"/>
      <c r="WUP12" s="65"/>
      <c r="WUQ12" s="18"/>
      <c r="WUR12" s="65"/>
      <c r="WUS12" s="18"/>
      <c r="WUT12" s="65"/>
      <c r="WUU12" s="18"/>
      <c r="WUV12" s="65"/>
      <c r="WUW12" s="18"/>
      <c r="WUX12" s="65"/>
      <c r="WUY12" s="18"/>
      <c r="WUZ12" s="65"/>
      <c r="WVA12" s="18"/>
      <c r="WVB12" s="65"/>
      <c r="WVC12" s="18"/>
      <c r="WVD12" s="65"/>
      <c r="WVE12" s="18"/>
      <c r="WVF12" s="65"/>
      <c r="WVG12" s="18"/>
      <c r="WVH12" s="65"/>
      <c r="WVI12" s="18"/>
      <c r="WVJ12" s="65"/>
      <c r="WVK12" s="18"/>
      <c r="WVL12" s="65"/>
      <c r="WVM12" s="18"/>
      <c r="WVN12" s="65"/>
      <c r="WVO12" s="18"/>
      <c r="WVP12" s="65"/>
      <c r="WVQ12" s="18"/>
      <c r="WVR12" s="65"/>
      <c r="WVS12" s="18"/>
      <c r="WVT12" s="65"/>
      <c r="WVU12" s="18"/>
      <c r="WVV12" s="65"/>
      <c r="WVW12" s="18"/>
      <c r="WVX12" s="65"/>
      <c r="WVY12" s="18"/>
      <c r="WVZ12" s="65"/>
      <c r="WWA12" s="18"/>
      <c r="WWB12" s="65"/>
      <c r="WWC12" s="18"/>
      <c r="WWD12" s="65"/>
      <c r="WWE12" s="18"/>
      <c r="WWF12" s="65"/>
      <c r="WWG12" s="18"/>
      <c r="WWH12" s="65"/>
      <c r="WWI12" s="18"/>
      <c r="WWJ12" s="65"/>
      <c r="WWK12" s="18"/>
      <c r="WWL12" s="65"/>
      <c r="WWM12" s="18"/>
      <c r="WWN12" s="65"/>
      <c r="WWO12" s="18"/>
      <c r="WWP12" s="65"/>
      <c r="WWQ12" s="18"/>
      <c r="WWR12" s="65"/>
      <c r="WWS12" s="18"/>
      <c r="WWT12" s="65"/>
      <c r="WWU12" s="18"/>
      <c r="WWV12" s="65"/>
      <c r="WWW12" s="18"/>
      <c r="WWX12" s="65"/>
      <c r="WWY12" s="18"/>
      <c r="WWZ12" s="65"/>
      <c r="WXA12" s="18"/>
      <c r="WXB12" s="65"/>
      <c r="WXC12" s="18"/>
      <c r="WXD12" s="65"/>
      <c r="WXE12" s="18"/>
      <c r="WXF12" s="65"/>
      <c r="WXG12" s="18"/>
      <c r="WXH12" s="65"/>
      <c r="WXI12" s="18"/>
      <c r="WXJ12" s="65"/>
      <c r="WXK12" s="18"/>
      <c r="WXL12" s="65"/>
      <c r="WXM12" s="18"/>
      <c r="WXN12" s="65"/>
      <c r="WXO12" s="18"/>
      <c r="WXP12" s="65"/>
      <c r="WXQ12" s="18"/>
      <c r="WXR12" s="65"/>
      <c r="WXS12" s="18"/>
      <c r="WXT12" s="65"/>
      <c r="WXU12" s="18"/>
      <c r="WXV12" s="65"/>
      <c r="WXW12" s="18"/>
      <c r="WXX12" s="65"/>
      <c r="WXY12" s="18"/>
      <c r="WXZ12" s="65"/>
      <c r="WYA12" s="18"/>
      <c r="WYB12" s="65"/>
      <c r="WYC12" s="18"/>
      <c r="WYD12" s="65"/>
      <c r="WYE12" s="18"/>
      <c r="WYF12" s="65"/>
      <c r="WYG12" s="18"/>
      <c r="WYH12" s="65"/>
      <c r="WYI12" s="18"/>
      <c r="WYJ12" s="65"/>
      <c r="WYK12" s="18"/>
      <c r="WYL12" s="65"/>
      <c r="WYM12" s="18"/>
      <c r="WYN12" s="65"/>
      <c r="WYO12" s="18"/>
      <c r="WYP12" s="65"/>
      <c r="WYQ12" s="18"/>
      <c r="WYR12" s="65"/>
      <c r="WYS12" s="18"/>
      <c r="WYT12" s="65"/>
      <c r="WYU12" s="18"/>
      <c r="WYV12" s="65"/>
      <c r="WYW12" s="18"/>
      <c r="WYX12" s="65"/>
      <c r="WYY12" s="18"/>
      <c r="WYZ12" s="65"/>
      <c r="WZA12" s="18"/>
      <c r="WZB12" s="65"/>
      <c r="WZC12" s="18"/>
      <c r="WZD12" s="65"/>
      <c r="WZE12" s="18"/>
      <c r="WZF12" s="65"/>
      <c r="WZG12" s="18"/>
      <c r="WZH12" s="65"/>
      <c r="WZI12" s="18"/>
      <c r="WZJ12" s="65"/>
      <c r="WZK12" s="18"/>
      <c r="WZL12" s="65"/>
      <c r="WZM12" s="18"/>
      <c r="WZN12" s="65"/>
      <c r="WZO12" s="18"/>
      <c r="WZP12" s="65"/>
      <c r="WZQ12" s="18"/>
      <c r="WZR12" s="65"/>
      <c r="WZS12" s="18"/>
      <c r="WZT12" s="65"/>
      <c r="WZU12" s="18"/>
      <c r="WZV12" s="65"/>
      <c r="WZW12" s="18"/>
      <c r="WZX12" s="65"/>
      <c r="WZY12" s="18"/>
      <c r="WZZ12" s="65"/>
      <c r="XAA12" s="18"/>
      <c r="XAB12" s="65"/>
      <c r="XAC12" s="18"/>
      <c r="XAD12" s="65"/>
      <c r="XAE12" s="18"/>
      <c r="XAF12" s="65"/>
      <c r="XAG12" s="18"/>
      <c r="XAH12" s="65"/>
      <c r="XAI12" s="18"/>
      <c r="XAJ12" s="65"/>
      <c r="XAK12" s="18"/>
      <c r="XAL12" s="65"/>
      <c r="XAM12" s="18"/>
      <c r="XAN12" s="65"/>
      <c r="XAO12" s="18"/>
      <c r="XAP12" s="65"/>
      <c r="XAQ12" s="18"/>
      <c r="XAR12" s="65"/>
      <c r="XAS12" s="18"/>
      <c r="XAT12" s="65"/>
      <c r="XAU12" s="18"/>
      <c r="XAV12" s="65"/>
      <c r="XAW12" s="18"/>
      <c r="XAX12" s="65"/>
      <c r="XAY12" s="18"/>
      <c r="XAZ12" s="65"/>
      <c r="XBA12" s="18"/>
      <c r="XBB12" s="65"/>
      <c r="XBC12" s="18"/>
      <c r="XBD12" s="65"/>
      <c r="XBE12" s="18"/>
      <c r="XBF12" s="65"/>
      <c r="XBG12" s="18"/>
      <c r="XBH12" s="65"/>
      <c r="XBI12" s="18"/>
      <c r="XBJ12" s="65"/>
      <c r="XBK12" s="18"/>
      <c r="XBL12" s="65"/>
      <c r="XBM12" s="18"/>
      <c r="XBN12" s="65"/>
      <c r="XBO12" s="18"/>
      <c r="XBP12" s="65"/>
      <c r="XBQ12" s="18"/>
      <c r="XBR12" s="65"/>
      <c r="XBS12" s="18"/>
      <c r="XBT12" s="65"/>
      <c r="XBU12" s="18"/>
      <c r="XBV12" s="65"/>
      <c r="XBW12" s="18"/>
      <c r="XBX12" s="65"/>
      <c r="XBY12" s="18"/>
      <c r="XBZ12" s="65"/>
      <c r="XCA12" s="18"/>
      <c r="XCB12" s="65"/>
      <c r="XCC12" s="18"/>
      <c r="XCD12" s="65"/>
      <c r="XCE12" s="18"/>
      <c r="XCF12" s="65"/>
      <c r="XCG12" s="18"/>
      <c r="XCH12" s="65"/>
      <c r="XCI12" s="18"/>
      <c r="XCJ12" s="65"/>
      <c r="XCK12" s="18"/>
      <c r="XCL12" s="65"/>
      <c r="XCM12" s="18"/>
      <c r="XCN12" s="65"/>
      <c r="XCO12" s="18"/>
      <c r="XCP12" s="65"/>
      <c r="XCQ12" s="18"/>
      <c r="XCR12" s="65"/>
      <c r="XCS12" s="18"/>
      <c r="XCT12" s="65"/>
      <c r="XCU12" s="18"/>
      <c r="XCV12" s="65"/>
      <c r="XCW12" s="18"/>
      <c r="XCX12" s="65"/>
      <c r="XCY12" s="18"/>
      <c r="XCZ12" s="65"/>
      <c r="XDA12" s="18"/>
      <c r="XDB12" s="65"/>
      <c r="XDC12" s="18"/>
      <c r="XDD12" s="65"/>
      <c r="XDE12" s="18"/>
      <c r="XDF12" s="65"/>
      <c r="XDG12" s="18"/>
      <c r="XDH12" s="65"/>
      <c r="XDI12" s="18"/>
      <c r="XDJ12" s="65"/>
      <c r="XDK12" s="18"/>
      <c r="XDL12" s="65"/>
      <c r="XDM12" s="18"/>
      <c r="XDN12" s="65"/>
      <c r="XDO12" s="18"/>
      <c r="XDP12" s="65"/>
      <c r="XDQ12" s="18"/>
      <c r="XDR12" s="65"/>
      <c r="XDS12" s="18"/>
      <c r="XDT12" s="65"/>
      <c r="XDU12" s="18"/>
      <c r="XDV12" s="65"/>
      <c r="XDW12" s="18"/>
      <c r="XDX12" s="65"/>
      <c r="XDY12" s="18"/>
      <c r="XDZ12" s="65"/>
      <c r="XEA12" s="18"/>
      <c r="XEB12" s="65"/>
      <c r="XEC12" s="18"/>
      <c r="XED12" s="65"/>
      <c r="XEE12" s="18"/>
      <c r="XEF12" s="65"/>
      <c r="XEG12" s="18"/>
      <c r="XEH12" s="65"/>
      <c r="XEI12" s="18"/>
      <c r="XEJ12" s="65"/>
      <c r="XEK12" s="18"/>
      <c r="XEL12" s="65"/>
      <c r="XEM12" s="18"/>
      <c r="XEN12" s="65"/>
      <c r="XEO12" s="18"/>
      <c r="XEP12" s="65"/>
      <c r="XEQ12" s="18"/>
      <c r="XER12" s="65"/>
      <c r="XES12" s="18"/>
      <c r="XET12" s="65"/>
      <c r="XEU12" s="18"/>
      <c r="XEV12" s="65"/>
      <c r="XEW12" s="18"/>
      <c r="XEX12" s="65"/>
      <c r="XEY12" s="18"/>
      <c r="XEZ12" s="65"/>
      <c r="XFA12" s="18"/>
      <c r="XFB12" s="65"/>
    </row>
    <row r="13" spans="1:16382" ht="14.25" customHeight="1">
      <c r="A13" s="171" t="s">
        <v>96</v>
      </c>
      <c r="B13" s="172"/>
      <c r="C13" s="173"/>
    </row>
    <row r="14" spans="1:16382" ht="14.25" customHeight="1">
      <c r="A14" s="18">
        <v>1</v>
      </c>
      <c r="B14" t="s">
        <v>97</v>
      </c>
      <c r="C14" s="6">
        <f>Variables!C2*(C3+C4+C7+C8+C9)</f>
        <v>1050841121.4951489</v>
      </c>
    </row>
    <row r="15" spans="1:16382" ht="14.25" customHeight="1">
      <c r="A15" s="171" t="s">
        <v>101</v>
      </c>
      <c r="B15" s="172"/>
      <c r="C15" s="173"/>
    </row>
    <row r="16" spans="1:16382" ht="14.25" customHeight="1">
      <c r="A16" s="18">
        <v>1</v>
      </c>
      <c r="B16" t="s">
        <v>83</v>
      </c>
      <c r="C16" s="6">
        <f>'Cost Calculations'!AS244</f>
        <v>5000000</v>
      </c>
    </row>
    <row r="17" spans="1:4" ht="14.25" customHeight="1">
      <c r="A17" s="168" t="s">
        <v>195</v>
      </c>
      <c r="B17" s="169"/>
      <c r="C17" s="25">
        <f>SUM(C3,C4,C5,C7,C8,C9,C10,C11,C14,C16)</f>
        <v>37603153842.717026</v>
      </c>
    </row>
    <row r="18" spans="1:4" ht="14.25" customHeight="1">
      <c r="A18" s="18"/>
    </row>
    <row r="19" spans="1:4" ht="14.25" customHeight="1">
      <c r="A19" s="18"/>
      <c r="B19" s="26"/>
      <c r="C19" s="18"/>
      <c r="D19" s="20"/>
    </row>
    <row r="20" spans="1:4" ht="14.25" customHeight="1">
      <c r="A20" s="18"/>
    </row>
    <row r="21" spans="1:4" ht="14.25" customHeight="1">
      <c r="A21" s="18"/>
    </row>
    <row r="22" spans="1:4" ht="14.25" customHeight="1">
      <c r="A22" s="18"/>
    </row>
    <row r="23" spans="1:4" ht="14.25" customHeight="1">
      <c r="A23" s="18"/>
    </row>
    <row r="24" spans="1:4" ht="14.25" customHeight="1">
      <c r="A24" s="18"/>
    </row>
    <row r="25" spans="1:4" ht="14.25" customHeight="1">
      <c r="A25" s="18"/>
    </row>
    <row r="26" spans="1:4" ht="14.25" customHeight="1">
      <c r="A26" s="18"/>
    </row>
    <row r="27" spans="1:4" ht="14.25" customHeight="1">
      <c r="A27" s="18"/>
    </row>
    <row r="28" spans="1:4" ht="14.25" customHeight="1">
      <c r="A28" s="18"/>
    </row>
    <row r="29" spans="1:4" ht="14.25" customHeight="1">
      <c r="A29" s="18"/>
    </row>
    <row r="30" spans="1:4" ht="14.25" customHeight="1">
      <c r="A30" s="18"/>
    </row>
    <row r="31" spans="1:4" ht="14.25" customHeight="1">
      <c r="A31" s="18"/>
    </row>
    <row r="32" spans="1:4" ht="14.25" customHeight="1">
      <c r="A32" s="18"/>
    </row>
    <row r="33" spans="1:1" ht="14.25" customHeight="1">
      <c r="A33" s="18"/>
    </row>
    <row r="34" spans="1:1" ht="14.25" customHeight="1">
      <c r="A34" s="18"/>
    </row>
    <row r="35" spans="1:1" ht="14.25" customHeight="1">
      <c r="A35" s="18"/>
    </row>
    <row r="36" spans="1:1" ht="14.25" customHeight="1">
      <c r="A36" s="18"/>
    </row>
    <row r="37" spans="1:1" ht="14.25" customHeight="1">
      <c r="A37" s="18"/>
    </row>
    <row r="38" spans="1:1" ht="14.25" customHeight="1">
      <c r="A38" s="18"/>
    </row>
    <row r="39" spans="1:1" ht="14.25" customHeight="1">
      <c r="A39" s="18"/>
    </row>
    <row r="40" spans="1:1" ht="14.25" customHeight="1">
      <c r="A40" s="18"/>
    </row>
    <row r="41" spans="1:1" ht="14.25" customHeight="1">
      <c r="A41" s="18"/>
    </row>
    <row r="42" spans="1:1" ht="14.25" customHeight="1">
      <c r="A42" s="18"/>
    </row>
    <row r="43" spans="1:1" ht="14.25" customHeight="1">
      <c r="A43" s="18"/>
    </row>
    <row r="44" spans="1:1" ht="14.25" customHeight="1">
      <c r="A44" s="18"/>
    </row>
    <row r="45" spans="1:1" ht="14.25" customHeight="1">
      <c r="A45" s="18"/>
    </row>
    <row r="46" spans="1:1" ht="14.25" customHeight="1">
      <c r="A46" s="18"/>
    </row>
    <row r="47" spans="1:1" ht="14.25" customHeight="1">
      <c r="A47" s="18"/>
    </row>
    <row r="48" spans="1:1" ht="14.25" customHeight="1">
      <c r="A48" s="18"/>
    </row>
    <row r="49" spans="1:1" ht="14.25" customHeight="1">
      <c r="A49" s="18"/>
    </row>
    <row r="50" spans="1:1" ht="14.25" customHeight="1">
      <c r="A50" s="18"/>
    </row>
    <row r="51" spans="1:1" ht="14.25" customHeight="1">
      <c r="A51" s="18"/>
    </row>
    <row r="52" spans="1:1" ht="14.25" customHeight="1">
      <c r="A52" s="18"/>
    </row>
    <row r="53" spans="1:1" ht="14.25" customHeight="1">
      <c r="A53" s="18"/>
    </row>
    <row r="54" spans="1:1" ht="14.25" customHeight="1">
      <c r="A54" s="18"/>
    </row>
    <row r="55" spans="1:1" ht="14.25" customHeight="1">
      <c r="A55" s="18"/>
    </row>
    <row r="56" spans="1:1" ht="14.25" customHeight="1">
      <c r="A56" s="18"/>
    </row>
    <row r="57" spans="1:1" ht="14.25" customHeight="1">
      <c r="A57" s="18"/>
    </row>
    <row r="58" spans="1:1" ht="14.25" customHeight="1">
      <c r="A58" s="18"/>
    </row>
    <row r="59" spans="1:1" ht="14.25" customHeight="1">
      <c r="A59" s="18"/>
    </row>
    <row r="60" spans="1:1" ht="14.25" customHeight="1">
      <c r="A60" s="18"/>
    </row>
    <row r="61" spans="1:1" ht="14.25" customHeight="1">
      <c r="A61" s="18"/>
    </row>
    <row r="62" spans="1:1" ht="14.25" customHeight="1">
      <c r="A62" s="18"/>
    </row>
    <row r="63" spans="1:1" ht="14.25" customHeight="1">
      <c r="A63" s="18"/>
    </row>
    <row r="64" spans="1:1" ht="14.25" customHeight="1">
      <c r="A64" s="18"/>
    </row>
    <row r="65" spans="1:1" ht="14.25" customHeight="1">
      <c r="A65" s="18"/>
    </row>
    <row r="66" spans="1:1" ht="14.25" customHeight="1">
      <c r="A66" s="18"/>
    </row>
    <row r="67" spans="1:1" ht="14.25" customHeight="1">
      <c r="A67" s="18"/>
    </row>
    <row r="68" spans="1:1" ht="14.25" customHeight="1">
      <c r="A68" s="18"/>
    </row>
    <row r="69" spans="1:1" ht="14.25" customHeight="1">
      <c r="A69" s="18"/>
    </row>
    <row r="70" spans="1:1" ht="14.25" customHeight="1">
      <c r="A70" s="18"/>
    </row>
    <row r="71" spans="1:1" ht="14.25" customHeight="1">
      <c r="A71" s="18"/>
    </row>
    <row r="72" spans="1:1" ht="14.25" customHeight="1">
      <c r="A72" s="18"/>
    </row>
    <row r="73" spans="1:1" ht="14.25" customHeight="1">
      <c r="A73" s="18"/>
    </row>
    <row r="74" spans="1:1" ht="14.25" customHeight="1">
      <c r="A74" s="18"/>
    </row>
    <row r="75" spans="1:1" ht="14.25" customHeight="1">
      <c r="A75" s="18"/>
    </row>
    <row r="76" spans="1:1" ht="14.25" customHeight="1">
      <c r="A76" s="18"/>
    </row>
    <row r="77" spans="1:1" ht="14.25" customHeight="1">
      <c r="A77" s="18"/>
    </row>
    <row r="78" spans="1:1" ht="14.25" customHeight="1">
      <c r="A78" s="18"/>
    </row>
    <row r="79" spans="1:1" ht="14.25" customHeight="1">
      <c r="A79" s="18"/>
    </row>
    <row r="80" spans="1:1" ht="14.25" customHeight="1">
      <c r="A80" s="18"/>
    </row>
    <row r="81" spans="1:1" ht="14.25" customHeight="1">
      <c r="A81" s="18"/>
    </row>
    <row r="82" spans="1:1" ht="14.25" customHeight="1">
      <c r="A82" s="18"/>
    </row>
    <row r="83" spans="1:1" ht="14.25" customHeight="1">
      <c r="A83" s="18"/>
    </row>
    <row r="84" spans="1:1" ht="14.25" customHeight="1">
      <c r="A84" s="18"/>
    </row>
    <row r="85" spans="1:1" ht="14.25" customHeight="1">
      <c r="A85" s="18"/>
    </row>
    <row r="86" spans="1:1" ht="14.25" customHeight="1">
      <c r="A86" s="18"/>
    </row>
    <row r="87" spans="1:1" ht="14.25" customHeight="1">
      <c r="A87" s="18"/>
    </row>
    <row r="88" spans="1:1" ht="14.25" customHeight="1">
      <c r="A88" s="18"/>
    </row>
    <row r="89" spans="1:1" ht="14.25" customHeight="1">
      <c r="A89" s="18"/>
    </row>
    <row r="90" spans="1:1" ht="14.25" customHeight="1">
      <c r="A90" s="18"/>
    </row>
    <row r="91" spans="1:1" ht="14.25" customHeight="1">
      <c r="A91" s="18"/>
    </row>
    <row r="92" spans="1:1" ht="14.25" customHeight="1">
      <c r="A92" s="18"/>
    </row>
    <row r="93" spans="1:1" ht="14.25" customHeight="1">
      <c r="A93" s="18"/>
    </row>
    <row r="94" spans="1:1" ht="14.25" customHeight="1">
      <c r="A94" s="18"/>
    </row>
    <row r="95" spans="1:1" ht="14.25" customHeight="1">
      <c r="A95" s="18"/>
    </row>
    <row r="96" spans="1:1" ht="14.25" customHeight="1">
      <c r="A96" s="18"/>
    </row>
    <row r="97" spans="1:1" ht="14.25" customHeight="1">
      <c r="A97" s="18"/>
    </row>
    <row r="98" spans="1:1" ht="14.25" customHeight="1">
      <c r="A98" s="18"/>
    </row>
    <row r="99" spans="1:1" ht="14.25" customHeight="1">
      <c r="A99" s="18"/>
    </row>
    <row r="100" spans="1:1" ht="14.25" customHeight="1">
      <c r="A100" s="18"/>
    </row>
    <row r="101" spans="1:1" ht="14.25" customHeight="1">
      <c r="A101" s="18"/>
    </row>
    <row r="102" spans="1:1" ht="14.25" customHeight="1">
      <c r="A102" s="18"/>
    </row>
    <row r="103" spans="1:1" ht="14.25" customHeight="1">
      <c r="A103" s="18"/>
    </row>
    <row r="104" spans="1:1" ht="14.25" customHeight="1">
      <c r="A104" s="18"/>
    </row>
    <row r="105" spans="1:1" ht="14.25" customHeight="1">
      <c r="A105" s="18"/>
    </row>
    <row r="106" spans="1:1" ht="14.25" customHeight="1">
      <c r="A106" s="18"/>
    </row>
    <row r="107" spans="1:1" ht="14.25" customHeight="1">
      <c r="A107" s="18"/>
    </row>
    <row r="108" spans="1:1" ht="14.25" customHeight="1">
      <c r="A108" s="18"/>
    </row>
    <row r="109" spans="1:1" ht="14.25" customHeight="1">
      <c r="A109" s="18"/>
    </row>
    <row r="110" spans="1:1" ht="14.25" customHeight="1">
      <c r="A110" s="18"/>
    </row>
    <row r="111" spans="1:1" ht="14.25" customHeight="1">
      <c r="A111" s="18"/>
    </row>
    <row r="112" spans="1:1" ht="14.25" customHeight="1">
      <c r="A112" s="18"/>
    </row>
    <row r="113" spans="1:1" ht="14.25" customHeight="1">
      <c r="A113" s="18"/>
    </row>
    <row r="114" spans="1:1" ht="14.25" customHeight="1">
      <c r="A114" s="18"/>
    </row>
    <row r="115" spans="1:1" ht="14.25" customHeight="1">
      <c r="A115" s="18"/>
    </row>
    <row r="116" spans="1:1" ht="14.25" customHeight="1">
      <c r="A116" s="18"/>
    </row>
    <row r="117" spans="1:1" ht="14.25" customHeight="1">
      <c r="A117" s="18"/>
    </row>
    <row r="118" spans="1:1" ht="14.25" customHeight="1">
      <c r="A118" s="18"/>
    </row>
    <row r="119" spans="1:1" ht="14.25" customHeight="1">
      <c r="A119" s="18"/>
    </row>
    <row r="120" spans="1:1" ht="14.25" customHeight="1">
      <c r="A120" s="18"/>
    </row>
    <row r="121" spans="1:1" ht="14.25" customHeight="1">
      <c r="A121" s="18"/>
    </row>
    <row r="122" spans="1:1" ht="14.25" customHeight="1">
      <c r="A122" s="18"/>
    </row>
    <row r="123" spans="1:1" ht="14.25" customHeight="1">
      <c r="A123" s="18"/>
    </row>
    <row r="124" spans="1:1" ht="14.25" customHeight="1">
      <c r="A124" s="18"/>
    </row>
    <row r="125" spans="1:1" ht="14.25" customHeight="1">
      <c r="A125" s="18"/>
    </row>
    <row r="126" spans="1:1" ht="14.25" customHeight="1">
      <c r="A126" s="18"/>
    </row>
    <row r="127" spans="1:1" ht="14.25" customHeight="1">
      <c r="A127" s="18"/>
    </row>
    <row r="128" spans="1:1" ht="14.25" customHeight="1">
      <c r="A128" s="18"/>
    </row>
    <row r="129" spans="1:1" ht="14.25" customHeight="1">
      <c r="A129" s="18"/>
    </row>
    <row r="130" spans="1:1" ht="14.25" customHeight="1">
      <c r="A130" s="18"/>
    </row>
    <row r="131" spans="1:1" ht="14.25" customHeight="1">
      <c r="A131" s="18"/>
    </row>
    <row r="132" spans="1:1" ht="14.25" customHeight="1">
      <c r="A132" s="18"/>
    </row>
    <row r="133" spans="1:1" ht="14.25" customHeight="1">
      <c r="A133" s="18"/>
    </row>
    <row r="134" spans="1:1" ht="14.25" customHeight="1">
      <c r="A134" s="18"/>
    </row>
    <row r="135" spans="1:1" ht="14.25" customHeight="1">
      <c r="A135" s="18"/>
    </row>
    <row r="136" spans="1:1" ht="14.25" customHeight="1">
      <c r="A136" s="18"/>
    </row>
    <row r="137" spans="1:1" ht="14.25" customHeight="1">
      <c r="A137" s="18"/>
    </row>
    <row r="138" spans="1:1" ht="14.25" customHeight="1">
      <c r="A138" s="18"/>
    </row>
    <row r="139" spans="1:1" ht="14.25" customHeight="1">
      <c r="A139" s="18"/>
    </row>
    <row r="140" spans="1:1" ht="14.25" customHeight="1">
      <c r="A140" s="18"/>
    </row>
    <row r="141" spans="1:1" ht="14.25" customHeight="1">
      <c r="A141" s="18"/>
    </row>
    <row r="142" spans="1:1" ht="14.25" customHeight="1">
      <c r="A142" s="18"/>
    </row>
    <row r="143" spans="1:1" ht="14.25" customHeight="1">
      <c r="A143" s="18"/>
    </row>
    <row r="144" spans="1:1" ht="14.25" customHeight="1">
      <c r="A144" s="18"/>
    </row>
    <row r="145" spans="1:1" ht="14.25" customHeight="1">
      <c r="A145" s="18"/>
    </row>
    <row r="146" spans="1:1" ht="14.25" customHeight="1">
      <c r="A146" s="18"/>
    </row>
    <row r="147" spans="1:1" ht="14.25" customHeight="1">
      <c r="A147" s="18"/>
    </row>
    <row r="148" spans="1:1" ht="14.25" customHeight="1">
      <c r="A148" s="18"/>
    </row>
    <row r="149" spans="1:1" ht="14.25" customHeight="1">
      <c r="A149" s="18"/>
    </row>
    <row r="150" spans="1:1" ht="14.25" customHeight="1">
      <c r="A150" s="18"/>
    </row>
    <row r="151" spans="1:1" ht="14.25" customHeight="1">
      <c r="A151" s="18"/>
    </row>
    <row r="152" spans="1:1" ht="14.25" customHeight="1">
      <c r="A152" s="18"/>
    </row>
    <row r="153" spans="1:1" ht="14.25" customHeight="1">
      <c r="A153" s="18"/>
    </row>
    <row r="154" spans="1:1" ht="14.25" customHeight="1">
      <c r="A154" s="18"/>
    </row>
    <row r="155" spans="1:1" ht="14.25" customHeight="1">
      <c r="A155" s="18"/>
    </row>
    <row r="156" spans="1:1" ht="14.25" customHeight="1">
      <c r="A156" s="18"/>
    </row>
    <row r="157" spans="1:1" ht="14.25" customHeight="1">
      <c r="A157" s="18"/>
    </row>
    <row r="158" spans="1:1" ht="14.25" customHeight="1">
      <c r="A158" s="18"/>
    </row>
    <row r="159" spans="1:1" ht="14.25" customHeight="1">
      <c r="A159" s="18"/>
    </row>
    <row r="160" spans="1:1" ht="14.25" customHeight="1">
      <c r="A160" s="18"/>
    </row>
    <row r="161" spans="1:1" ht="14.25" customHeight="1">
      <c r="A161" s="18"/>
    </row>
    <row r="162" spans="1:1" ht="14.25" customHeight="1">
      <c r="A162" s="18"/>
    </row>
    <row r="163" spans="1:1" ht="14.25" customHeight="1">
      <c r="A163" s="18"/>
    </row>
    <row r="164" spans="1:1" ht="14.25" customHeight="1">
      <c r="A164" s="18"/>
    </row>
    <row r="165" spans="1:1" ht="14.25" customHeight="1">
      <c r="A165" s="18"/>
    </row>
    <row r="166" spans="1:1" ht="14.25" customHeight="1">
      <c r="A166" s="18"/>
    </row>
    <row r="167" spans="1:1" ht="14.25" customHeight="1">
      <c r="A167" s="18"/>
    </row>
    <row r="168" spans="1:1" ht="14.25" customHeight="1">
      <c r="A168" s="18"/>
    </row>
    <row r="169" spans="1:1" ht="14.25" customHeight="1">
      <c r="A169" s="18"/>
    </row>
    <row r="170" spans="1:1" ht="14.25" customHeight="1">
      <c r="A170" s="18"/>
    </row>
    <row r="171" spans="1:1" ht="14.25" customHeight="1">
      <c r="A171" s="18"/>
    </row>
    <row r="172" spans="1:1" ht="14.25" customHeight="1">
      <c r="A172" s="18"/>
    </row>
    <row r="173" spans="1:1" ht="14.25" customHeight="1">
      <c r="A173" s="18"/>
    </row>
    <row r="174" spans="1:1" ht="14.25" customHeight="1">
      <c r="A174" s="18"/>
    </row>
    <row r="175" spans="1:1" ht="14.25" customHeight="1">
      <c r="A175" s="18"/>
    </row>
    <row r="176" spans="1:1" ht="14.25" customHeight="1">
      <c r="A176" s="18"/>
    </row>
    <row r="177" spans="1:1" ht="14.25" customHeight="1">
      <c r="A177" s="18"/>
    </row>
    <row r="178" spans="1:1" ht="14.25" customHeight="1">
      <c r="A178" s="18"/>
    </row>
    <row r="179" spans="1:1" ht="14.25" customHeight="1">
      <c r="A179" s="18"/>
    </row>
    <row r="180" spans="1:1" ht="14.25" customHeight="1">
      <c r="A180" s="18"/>
    </row>
    <row r="181" spans="1:1" ht="14.25" customHeight="1">
      <c r="A181" s="18"/>
    </row>
    <row r="182" spans="1:1" ht="14.25" customHeight="1">
      <c r="A182" s="18"/>
    </row>
    <row r="183" spans="1:1" ht="14.25" customHeight="1">
      <c r="A183" s="18"/>
    </row>
    <row r="184" spans="1:1" ht="14.25" customHeight="1">
      <c r="A184" s="18"/>
    </row>
    <row r="185" spans="1:1" ht="14.25" customHeight="1">
      <c r="A185" s="18"/>
    </row>
    <row r="186" spans="1:1" ht="14.25" customHeight="1">
      <c r="A186" s="18"/>
    </row>
    <row r="187" spans="1:1" ht="14.25" customHeight="1">
      <c r="A187" s="18"/>
    </row>
    <row r="188" spans="1:1" ht="14.25" customHeight="1">
      <c r="A188" s="18"/>
    </row>
    <row r="189" spans="1:1" ht="14.25" customHeight="1">
      <c r="A189" s="18"/>
    </row>
    <row r="190" spans="1:1" ht="14.25" customHeight="1">
      <c r="A190" s="18"/>
    </row>
    <row r="191" spans="1:1" ht="14.25" customHeight="1">
      <c r="A191" s="18"/>
    </row>
    <row r="192" spans="1:1" ht="14.25" customHeight="1">
      <c r="A192" s="18"/>
    </row>
    <row r="193" spans="1:1" ht="14.25" customHeight="1">
      <c r="A193" s="18"/>
    </row>
    <row r="194" spans="1:1" ht="14.25" customHeight="1">
      <c r="A194" s="18"/>
    </row>
    <row r="195" spans="1:1" ht="14.25" customHeight="1">
      <c r="A195" s="18"/>
    </row>
    <row r="196" spans="1:1" ht="14.25" customHeight="1">
      <c r="A196" s="18"/>
    </row>
    <row r="197" spans="1:1" ht="14.25" customHeight="1">
      <c r="A197" s="18"/>
    </row>
    <row r="198" spans="1:1" ht="14.25" customHeight="1">
      <c r="A198" s="18"/>
    </row>
    <row r="199" spans="1:1" ht="14.25" customHeight="1">
      <c r="A199" s="18"/>
    </row>
    <row r="200" spans="1:1" ht="14.25" customHeight="1">
      <c r="A200" s="18"/>
    </row>
    <row r="201" spans="1:1" ht="14.25" customHeight="1">
      <c r="A201" s="18"/>
    </row>
    <row r="202" spans="1:1" ht="14.25" customHeight="1">
      <c r="A202" s="18"/>
    </row>
    <row r="203" spans="1:1" ht="14.25" customHeight="1">
      <c r="A203" s="18"/>
    </row>
    <row r="204" spans="1:1" ht="14.25" customHeight="1">
      <c r="A204" s="18"/>
    </row>
    <row r="205" spans="1:1" ht="14.25" customHeight="1">
      <c r="A205" s="18"/>
    </row>
    <row r="206" spans="1:1" ht="14.25" customHeight="1">
      <c r="A206" s="18"/>
    </row>
    <row r="207" spans="1:1" ht="14.25" customHeight="1">
      <c r="A207" s="18"/>
    </row>
    <row r="208" spans="1:1" ht="14.25" customHeight="1">
      <c r="A208" s="18"/>
    </row>
    <row r="209" spans="1:1" ht="14.25" customHeight="1">
      <c r="A209" s="18"/>
    </row>
    <row r="210" spans="1:1" ht="14.25" customHeight="1">
      <c r="A210" s="18"/>
    </row>
    <row r="211" spans="1:1" ht="14.25" customHeight="1">
      <c r="A211" s="18"/>
    </row>
    <row r="212" spans="1:1" ht="14.25" customHeight="1">
      <c r="A212" s="18"/>
    </row>
    <row r="213" spans="1:1" ht="14.25" customHeight="1">
      <c r="A213" s="18"/>
    </row>
    <row r="214" spans="1:1" ht="14.25" customHeight="1">
      <c r="A214" s="18"/>
    </row>
    <row r="215" spans="1:1" ht="14.25" customHeight="1">
      <c r="A215" s="18"/>
    </row>
    <row r="216" spans="1:1" ht="14.25" customHeight="1">
      <c r="A216" s="18"/>
    </row>
    <row r="217" spans="1:1" ht="14.25" customHeight="1">
      <c r="A217" s="18"/>
    </row>
    <row r="218" spans="1:1" ht="14.25" customHeight="1">
      <c r="A218" s="18"/>
    </row>
    <row r="219" spans="1:1" ht="14.25" customHeight="1">
      <c r="A219" s="18"/>
    </row>
    <row r="220" spans="1:1" ht="14.25" customHeight="1">
      <c r="A220" s="18"/>
    </row>
    <row r="221" spans="1:1" ht="14.25" customHeight="1">
      <c r="A221" s="18"/>
    </row>
    <row r="222" spans="1:1" ht="14.25" customHeight="1">
      <c r="A222" s="18"/>
    </row>
    <row r="223" spans="1:1" ht="14.25" customHeight="1">
      <c r="A223" s="18"/>
    </row>
    <row r="224" spans="1:1" ht="14.25" customHeight="1">
      <c r="A224" s="18"/>
    </row>
    <row r="225" spans="1:1" ht="14.25" customHeight="1">
      <c r="A225" s="18"/>
    </row>
    <row r="226" spans="1:1" ht="14.25" customHeight="1">
      <c r="A226" s="18"/>
    </row>
    <row r="227" spans="1:1" ht="14.25" customHeight="1">
      <c r="A227" s="18"/>
    </row>
    <row r="228" spans="1:1" ht="14.25" customHeight="1">
      <c r="A228" s="18"/>
    </row>
    <row r="229" spans="1:1" ht="14.25" customHeight="1">
      <c r="A229" s="18"/>
    </row>
    <row r="230" spans="1:1" ht="14.25" customHeight="1">
      <c r="A230" s="18"/>
    </row>
    <row r="231" spans="1:1" ht="14.25" customHeight="1">
      <c r="A231" s="18"/>
    </row>
    <row r="232" spans="1:1" ht="14.25" customHeight="1">
      <c r="A232" s="18"/>
    </row>
    <row r="233" spans="1:1" ht="14.25" customHeight="1">
      <c r="A233" s="18"/>
    </row>
    <row r="234" spans="1:1" ht="14.25" customHeight="1">
      <c r="A234" s="18"/>
    </row>
    <row r="235" spans="1:1" ht="14.25" customHeight="1">
      <c r="A235" s="18"/>
    </row>
    <row r="236" spans="1:1" ht="14.25" customHeight="1">
      <c r="A236" s="18"/>
    </row>
    <row r="237" spans="1:1" ht="14.25" customHeight="1">
      <c r="A237" s="18"/>
    </row>
    <row r="238" spans="1:1" ht="14.25" customHeight="1">
      <c r="A238" s="18"/>
    </row>
    <row r="239" spans="1:1" ht="14.25" customHeight="1">
      <c r="A239" s="18"/>
    </row>
    <row r="240" spans="1:1" ht="14.25" customHeight="1">
      <c r="A240" s="18"/>
    </row>
    <row r="241" spans="1:1" ht="14.25" customHeight="1">
      <c r="A241" s="18"/>
    </row>
    <row r="242" spans="1:1" ht="14.25" customHeight="1">
      <c r="A242" s="18"/>
    </row>
    <row r="243" spans="1:1" ht="14.25" customHeight="1">
      <c r="A243" s="18"/>
    </row>
    <row r="244" spans="1:1" ht="14.25" customHeight="1">
      <c r="A244" s="18"/>
    </row>
    <row r="245" spans="1:1" ht="14.25" customHeight="1">
      <c r="A245" s="18"/>
    </row>
    <row r="246" spans="1:1" ht="14.25" customHeight="1">
      <c r="A246" s="18"/>
    </row>
    <row r="247" spans="1:1" ht="14.25" customHeight="1">
      <c r="A247" s="18"/>
    </row>
    <row r="248" spans="1:1" ht="14.25" customHeight="1">
      <c r="A248" s="18"/>
    </row>
    <row r="249" spans="1:1" ht="14.25" customHeight="1">
      <c r="A249" s="18"/>
    </row>
    <row r="250" spans="1:1" ht="14.25" customHeight="1">
      <c r="A250" s="18"/>
    </row>
    <row r="251" spans="1:1" ht="14.25" customHeight="1">
      <c r="A251" s="18"/>
    </row>
    <row r="252" spans="1:1" ht="14.25" customHeight="1">
      <c r="A252" s="18"/>
    </row>
    <row r="253" spans="1:1" ht="14.25" customHeight="1">
      <c r="A253" s="18"/>
    </row>
    <row r="254" spans="1:1" ht="14.25" customHeight="1">
      <c r="A254" s="18"/>
    </row>
    <row r="255" spans="1:1" ht="14.25" customHeight="1">
      <c r="A255" s="18"/>
    </row>
    <row r="256" spans="1:1" ht="14.25" customHeight="1">
      <c r="A256" s="18"/>
    </row>
    <row r="257" spans="1:1" ht="14.25" customHeight="1">
      <c r="A257" s="18"/>
    </row>
    <row r="258" spans="1:1" ht="14.25" customHeight="1">
      <c r="A258" s="18"/>
    </row>
    <row r="259" spans="1:1" ht="14.25" customHeight="1">
      <c r="A259" s="18"/>
    </row>
    <row r="260" spans="1:1" ht="14.25" customHeight="1">
      <c r="A260" s="18"/>
    </row>
    <row r="261" spans="1:1" ht="14.25" customHeight="1">
      <c r="A261" s="18"/>
    </row>
    <row r="262" spans="1:1" ht="14.25" customHeight="1">
      <c r="A262" s="18"/>
    </row>
    <row r="263" spans="1:1" ht="14.25" customHeight="1">
      <c r="A263" s="18"/>
    </row>
    <row r="264" spans="1:1" ht="14.25" customHeight="1">
      <c r="A264" s="18"/>
    </row>
    <row r="265" spans="1:1" ht="14.25" customHeight="1">
      <c r="A265" s="18"/>
    </row>
    <row r="266" spans="1:1" ht="14.25" customHeight="1">
      <c r="A266" s="18"/>
    </row>
    <row r="267" spans="1:1" ht="14.25" customHeight="1">
      <c r="A267" s="18"/>
    </row>
    <row r="268" spans="1:1" ht="14.25" customHeight="1">
      <c r="A268" s="18"/>
    </row>
    <row r="269" spans="1:1" ht="14.25" customHeight="1">
      <c r="A269" s="18"/>
    </row>
    <row r="270" spans="1:1" ht="14.25" customHeight="1">
      <c r="A270" s="18"/>
    </row>
    <row r="271" spans="1:1" ht="14.25" customHeight="1">
      <c r="A271" s="18"/>
    </row>
    <row r="272" spans="1:1" ht="14.25" customHeight="1">
      <c r="A272" s="18"/>
    </row>
    <row r="273" spans="1:1" ht="14.25" customHeight="1">
      <c r="A273" s="18"/>
    </row>
    <row r="274" spans="1:1" ht="14.25" customHeight="1">
      <c r="A274" s="18"/>
    </row>
    <row r="275" spans="1:1" ht="14.25" customHeight="1">
      <c r="A275" s="18"/>
    </row>
    <row r="276" spans="1:1" ht="14.25" customHeight="1">
      <c r="A276" s="18"/>
    </row>
    <row r="277" spans="1:1" ht="14.25" customHeight="1">
      <c r="A277" s="18"/>
    </row>
    <row r="278" spans="1:1" ht="14.25" customHeight="1">
      <c r="A278" s="18"/>
    </row>
    <row r="279" spans="1:1" ht="14.25" customHeight="1">
      <c r="A279" s="18"/>
    </row>
    <row r="280" spans="1:1" ht="14.25" customHeight="1">
      <c r="A280" s="18"/>
    </row>
    <row r="281" spans="1:1" ht="14.25" customHeight="1">
      <c r="A281" s="18"/>
    </row>
    <row r="282" spans="1:1" ht="14.25" customHeight="1">
      <c r="A282" s="18"/>
    </row>
    <row r="283" spans="1:1" ht="14.25" customHeight="1">
      <c r="A283" s="18"/>
    </row>
    <row r="284" spans="1:1" ht="14.25" customHeight="1">
      <c r="A284" s="18"/>
    </row>
    <row r="285" spans="1:1" ht="14.25" customHeight="1">
      <c r="A285" s="18"/>
    </row>
    <row r="286" spans="1:1" ht="14.25" customHeight="1">
      <c r="A286" s="18"/>
    </row>
    <row r="287" spans="1:1" ht="14.25" customHeight="1">
      <c r="A287" s="18"/>
    </row>
    <row r="288" spans="1:1" ht="14.25" customHeight="1">
      <c r="A288" s="18"/>
    </row>
    <row r="289" spans="1:1" ht="14.25" customHeight="1">
      <c r="A289" s="18"/>
    </row>
    <row r="290" spans="1:1" ht="14.25" customHeight="1">
      <c r="A290" s="18"/>
    </row>
    <row r="291" spans="1:1" ht="14.25" customHeight="1">
      <c r="A291" s="18"/>
    </row>
    <row r="292" spans="1:1" ht="14.25" customHeight="1">
      <c r="A292" s="18"/>
    </row>
    <row r="293" spans="1:1" ht="14.25" customHeight="1">
      <c r="A293" s="18"/>
    </row>
    <row r="294" spans="1:1" ht="14.25" customHeight="1">
      <c r="A294" s="18"/>
    </row>
    <row r="295" spans="1:1" ht="14.25" customHeight="1">
      <c r="A295" s="18"/>
    </row>
    <row r="296" spans="1:1" ht="14.25" customHeight="1">
      <c r="A296" s="18"/>
    </row>
    <row r="297" spans="1:1" ht="14.25" customHeight="1">
      <c r="A297" s="18"/>
    </row>
    <row r="298" spans="1:1" ht="14.25" customHeight="1">
      <c r="A298" s="18"/>
    </row>
    <row r="299" spans="1:1" ht="14.25" customHeight="1">
      <c r="A299" s="18"/>
    </row>
    <row r="300" spans="1:1" ht="14.25" customHeight="1">
      <c r="A300" s="18"/>
    </row>
    <row r="301" spans="1:1" ht="14.25" customHeight="1">
      <c r="A301" s="18"/>
    </row>
    <row r="302" spans="1:1" ht="14.25" customHeight="1">
      <c r="A302" s="18"/>
    </row>
    <row r="303" spans="1:1" ht="14.25" customHeight="1">
      <c r="A303" s="18"/>
    </row>
    <row r="304" spans="1:1" ht="14.25" customHeight="1">
      <c r="A304" s="18"/>
    </row>
    <row r="305" spans="1:1" ht="14.25" customHeight="1">
      <c r="A305" s="18"/>
    </row>
    <row r="306" spans="1:1" ht="14.25" customHeight="1">
      <c r="A306" s="18"/>
    </row>
    <row r="307" spans="1:1" ht="14.25" customHeight="1">
      <c r="A307" s="18"/>
    </row>
    <row r="308" spans="1:1" ht="14.25" customHeight="1">
      <c r="A308" s="18"/>
    </row>
    <row r="309" spans="1:1" ht="14.25" customHeight="1">
      <c r="A309" s="18"/>
    </row>
    <row r="310" spans="1:1" ht="14.25" customHeight="1">
      <c r="A310" s="18"/>
    </row>
    <row r="311" spans="1:1" ht="14.25" customHeight="1">
      <c r="A311" s="18"/>
    </row>
    <row r="312" spans="1:1" ht="14.25" customHeight="1">
      <c r="A312" s="18"/>
    </row>
    <row r="313" spans="1:1" ht="14.25" customHeight="1">
      <c r="A313" s="18"/>
    </row>
    <row r="314" spans="1:1" ht="14.25" customHeight="1">
      <c r="A314" s="18"/>
    </row>
    <row r="315" spans="1:1" ht="14.25" customHeight="1">
      <c r="A315" s="18"/>
    </row>
    <row r="316" spans="1:1" ht="14.25" customHeight="1">
      <c r="A316" s="18"/>
    </row>
    <row r="317" spans="1:1" ht="14.25" customHeight="1">
      <c r="A317" s="18"/>
    </row>
    <row r="318" spans="1:1" ht="14.25" customHeight="1">
      <c r="A318" s="18"/>
    </row>
    <row r="319" spans="1:1" ht="14.25" customHeight="1">
      <c r="A319" s="18"/>
    </row>
    <row r="320" spans="1:1" ht="14.25" customHeight="1">
      <c r="A320" s="18"/>
    </row>
    <row r="321" spans="1:1" ht="14.25" customHeight="1">
      <c r="A321" s="18"/>
    </row>
    <row r="322" spans="1:1" ht="14.25" customHeight="1">
      <c r="A322" s="18"/>
    </row>
    <row r="323" spans="1:1" ht="14.25" customHeight="1">
      <c r="A323" s="18"/>
    </row>
    <row r="324" spans="1:1" ht="14.25" customHeight="1">
      <c r="A324" s="18"/>
    </row>
    <row r="325" spans="1:1" ht="14.25" customHeight="1">
      <c r="A325" s="18"/>
    </row>
    <row r="326" spans="1:1" ht="14.25" customHeight="1">
      <c r="A326" s="18"/>
    </row>
    <row r="327" spans="1:1" ht="14.25" customHeight="1">
      <c r="A327" s="18"/>
    </row>
    <row r="328" spans="1:1" ht="14.25" customHeight="1">
      <c r="A328" s="18"/>
    </row>
    <row r="329" spans="1:1" ht="14.25" customHeight="1">
      <c r="A329" s="18"/>
    </row>
    <row r="330" spans="1:1" ht="14.25" customHeight="1">
      <c r="A330" s="18"/>
    </row>
    <row r="331" spans="1:1" ht="14.25" customHeight="1">
      <c r="A331" s="18"/>
    </row>
    <row r="332" spans="1:1" ht="14.25" customHeight="1">
      <c r="A332" s="18"/>
    </row>
    <row r="333" spans="1:1" ht="14.25" customHeight="1">
      <c r="A333" s="18"/>
    </row>
    <row r="334" spans="1:1" ht="14.25" customHeight="1">
      <c r="A334" s="18"/>
    </row>
    <row r="335" spans="1:1" ht="14.25" customHeight="1">
      <c r="A335" s="18"/>
    </row>
    <row r="336" spans="1:1" ht="14.25" customHeight="1">
      <c r="A336" s="18"/>
    </row>
    <row r="337" spans="1:1" ht="14.25" customHeight="1">
      <c r="A337" s="18"/>
    </row>
    <row r="338" spans="1:1" ht="14.25" customHeight="1">
      <c r="A338" s="18"/>
    </row>
    <row r="339" spans="1:1" ht="14.25" customHeight="1">
      <c r="A339" s="18"/>
    </row>
    <row r="340" spans="1:1" ht="14.25" customHeight="1">
      <c r="A340" s="18"/>
    </row>
    <row r="341" spans="1:1" ht="14.25" customHeight="1">
      <c r="A341" s="18"/>
    </row>
    <row r="342" spans="1:1" ht="14.25" customHeight="1">
      <c r="A342" s="18"/>
    </row>
    <row r="343" spans="1:1" ht="14.25" customHeight="1">
      <c r="A343" s="18"/>
    </row>
    <row r="344" spans="1:1" ht="14.25" customHeight="1">
      <c r="A344" s="18"/>
    </row>
    <row r="345" spans="1:1" ht="14.25" customHeight="1">
      <c r="A345" s="18"/>
    </row>
    <row r="346" spans="1:1" ht="14.25" customHeight="1">
      <c r="A346" s="18"/>
    </row>
    <row r="347" spans="1:1" ht="14.25" customHeight="1">
      <c r="A347" s="18"/>
    </row>
    <row r="348" spans="1:1" ht="14.25" customHeight="1">
      <c r="A348" s="18"/>
    </row>
    <row r="349" spans="1:1" ht="14.25" customHeight="1">
      <c r="A349" s="18"/>
    </row>
    <row r="350" spans="1:1" ht="14.25" customHeight="1">
      <c r="A350" s="18"/>
    </row>
    <row r="351" spans="1:1" ht="14.25" customHeight="1">
      <c r="A351" s="18"/>
    </row>
    <row r="352" spans="1:1" ht="14.25" customHeight="1">
      <c r="A352" s="18"/>
    </row>
    <row r="353" spans="1:1" ht="14.25" customHeight="1">
      <c r="A353" s="18"/>
    </row>
    <row r="354" spans="1:1" ht="14.25" customHeight="1">
      <c r="A354" s="18"/>
    </row>
    <row r="355" spans="1:1" ht="14.25" customHeight="1">
      <c r="A355" s="18"/>
    </row>
    <row r="356" spans="1:1" ht="14.25" customHeight="1">
      <c r="A356" s="18"/>
    </row>
    <row r="357" spans="1:1" ht="14.25" customHeight="1">
      <c r="A357" s="18"/>
    </row>
    <row r="358" spans="1:1" ht="14.25" customHeight="1">
      <c r="A358" s="18"/>
    </row>
    <row r="359" spans="1:1" ht="14.25" customHeight="1">
      <c r="A359" s="18"/>
    </row>
    <row r="360" spans="1:1" ht="14.25" customHeight="1">
      <c r="A360" s="18"/>
    </row>
    <row r="361" spans="1:1" ht="14.25" customHeight="1">
      <c r="A361" s="18"/>
    </row>
    <row r="362" spans="1:1" ht="14.25" customHeight="1">
      <c r="A362" s="18"/>
    </row>
    <row r="363" spans="1:1" ht="14.25" customHeight="1">
      <c r="A363" s="18"/>
    </row>
    <row r="364" spans="1:1" ht="14.25" customHeight="1">
      <c r="A364" s="18"/>
    </row>
    <row r="365" spans="1:1" ht="14.25" customHeight="1">
      <c r="A365" s="18"/>
    </row>
    <row r="366" spans="1:1" ht="14.25" customHeight="1">
      <c r="A366" s="18"/>
    </row>
    <row r="367" spans="1:1" ht="14.25" customHeight="1">
      <c r="A367" s="18"/>
    </row>
    <row r="368" spans="1:1" ht="14.25" customHeight="1">
      <c r="A368" s="18"/>
    </row>
    <row r="369" spans="1:1" ht="14.25" customHeight="1">
      <c r="A369" s="18"/>
    </row>
    <row r="370" spans="1:1" ht="14.25" customHeight="1">
      <c r="A370" s="18"/>
    </row>
    <row r="371" spans="1:1" ht="14.25" customHeight="1">
      <c r="A371" s="18"/>
    </row>
    <row r="372" spans="1:1" ht="14.25" customHeight="1">
      <c r="A372" s="18"/>
    </row>
    <row r="373" spans="1:1" ht="14.25" customHeight="1">
      <c r="A373" s="18"/>
    </row>
    <row r="374" spans="1:1" ht="14.25" customHeight="1">
      <c r="A374" s="18"/>
    </row>
    <row r="375" spans="1:1" ht="14.25" customHeight="1">
      <c r="A375" s="18"/>
    </row>
    <row r="376" spans="1:1" ht="14.25" customHeight="1">
      <c r="A376" s="18"/>
    </row>
    <row r="377" spans="1:1" ht="14.25" customHeight="1">
      <c r="A377" s="18"/>
    </row>
    <row r="378" spans="1:1" ht="14.25" customHeight="1">
      <c r="A378" s="18"/>
    </row>
    <row r="379" spans="1:1" ht="14.25" customHeight="1">
      <c r="A379" s="18"/>
    </row>
    <row r="380" spans="1:1" ht="14.25" customHeight="1">
      <c r="A380" s="18"/>
    </row>
    <row r="381" spans="1:1" ht="14.25" customHeight="1">
      <c r="A381" s="18"/>
    </row>
    <row r="382" spans="1:1" ht="14.25" customHeight="1">
      <c r="A382" s="18"/>
    </row>
    <row r="383" spans="1:1" ht="14.25" customHeight="1">
      <c r="A383" s="18"/>
    </row>
    <row r="384" spans="1:1" ht="14.25" customHeight="1">
      <c r="A384" s="18"/>
    </row>
    <row r="385" spans="1:1" ht="14.25" customHeight="1">
      <c r="A385" s="18"/>
    </row>
    <row r="386" spans="1:1" ht="14.25" customHeight="1">
      <c r="A386" s="18"/>
    </row>
    <row r="387" spans="1:1" ht="14.25" customHeight="1">
      <c r="A387" s="18"/>
    </row>
    <row r="388" spans="1:1" ht="14.25" customHeight="1">
      <c r="A388" s="18"/>
    </row>
    <row r="389" spans="1:1" ht="14.25" customHeight="1">
      <c r="A389" s="18"/>
    </row>
    <row r="390" spans="1:1" ht="14.25" customHeight="1">
      <c r="A390" s="18"/>
    </row>
    <row r="391" spans="1:1" ht="14.25" customHeight="1">
      <c r="A391" s="18"/>
    </row>
    <row r="392" spans="1:1" ht="14.25" customHeight="1">
      <c r="A392" s="18"/>
    </row>
    <row r="393" spans="1:1" ht="14.25" customHeight="1">
      <c r="A393" s="18"/>
    </row>
    <row r="394" spans="1:1" ht="14.25" customHeight="1">
      <c r="A394" s="18"/>
    </row>
    <row r="395" spans="1:1" ht="14.25" customHeight="1">
      <c r="A395" s="18"/>
    </row>
    <row r="396" spans="1:1" ht="14.25" customHeight="1">
      <c r="A396" s="18"/>
    </row>
    <row r="397" spans="1:1" ht="14.25" customHeight="1">
      <c r="A397" s="18"/>
    </row>
    <row r="398" spans="1:1" ht="14.25" customHeight="1">
      <c r="A398" s="18"/>
    </row>
    <row r="399" spans="1:1" ht="14.25" customHeight="1">
      <c r="A399" s="18"/>
    </row>
    <row r="400" spans="1:1" ht="14.25" customHeight="1">
      <c r="A400" s="18"/>
    </row>
    <row r="401" spans="1:1" ht="14.25" customHeight="1">
      <c r="A401" s="18"/>
    </row>
    <row r="402" spans="1:1" ht="14.25" customHeight="1">
      <c r="A402" s="18"/>
    </row>
    <row r="403" spans="1:1" ht="14.25" customHeight="1">
      <c r="A403" s="18"/>
    </row>
    <row r="404" spans="1:1" ht="14.25" customHeight="1">
      <c r="A404" s="18"/>
    </row>
    <row r="405" spans="1:1" ht="14.25" customHeight="1">
      <c r="A405" s="18"/>
    </row>
    <row r="406" spans="1:1" ht="14.25" customHeight="1">
      <c r="A406" s="18"/>
    </row>
    <row r="407" spans="1:1" ht="14.25" customHeight="1">
      <c r="A407" s="18"/>
    </row>
    <row r="408" spans="1:1" ht="14.25" customHeight="1">
      <c r="A408" s="18"/>
    </row>
    <row r="409" spans="1:1" ht="14.25" customHeight="1">
      <c r="A409" s="18"/>
    </row>
    <row r="410" spans="1:1" ht="14.25" customHeight="1">
      <c r="A410" s="18"/>
    </row>
    <row r="411" spans="1:1" ht="14.25" customHeight="1">
      <c r="A411" s="18"/>
    </row>
    <row r="412" spans="1:1" ht="14.25" customHeight="1">
      <c r="A412" s="18"/>
    </row>
    <row r="413" spans="1:1" ht="14.25" customHeight="1">
      <c r="A413" s="18"/>
    </row>
    <row r="414" spans="1:1" ht="14.25" customHeight="1">
      <c r="A414" s="18"/>
    </row>
    <row r="415" spans="1:1" ht="14.25" customHeight="1">
      <c r="A415" s="18"/>
    </row>
    <row r="416" spans="1:1" ht="14.25" customHeight="1">
      <c r="A416" s="18"/>
    </row>
    <row r="417" spans="1:1" ht="14.25" customHeight="1">
      <c r="A417" s="18"/>
    </row>
    <row r="418" spans="1:1" ht="14.25" customHeight="1">
      <c r="A418" s="18"/>
    </row>
    <row r="419" spans="1:1" ht="14.25" customHeight="1">
      <c r="A419" s="18"/>
    </row>
    <row r="420" spans="1:1" ht="14.25" customHeight="1">
      <c r="A420" s="18"/>
    </row>
    <row r="421" spans="1:1" ht="14.25" customHeight="1">
      <c r="A421" s="18"/>
    </row>
    <row r="422" spans="1:1" ht="14.25" customHeight="1">
      <c r="A422" s="18"/>
    </row>
    <row r="423" spans="1:1" ht="14.25" customHeight="1">
      <c r="A423" s="18"/>
    </row>
    <row r="424" spans="1:1" ht="14.25" customHeight="1">
      <c r="A424" s="18"/>
    </row>
    <row r="425" spans="1:1" ht="14.25" customHeight="1">
      <c r="A425" s="18"/>
    </row>
    <row r="426" spans="1:1" ht="14.25" customHeight="1">
      <c r="A426" s="18"/>
    </row>
    <row r="427" spans="1:1" ht="14.25" customHeight="1">
      <c r="A427" s="18"/>
    </row>
    <row r="428" spans="1:1" ht="14.25" customHeight="1">
      <c r="A428" s="18"/>
    </row>
    <row r="429" spans="1:1" ht="14.25" customHeight="1">
      <c r="A429" s="18"/>
    </row>
    <row r="430" spans="1:1" ht="14.25" customHeight="1">
      <c r="A430" s="18"/>
    </row>
    <row r="431" spans="1:1" ht="14.25" customHeight="1">
      <c r="A431" s="18"/>
    </row>
    <row r="432" spans="1:1" ht="14.25" customHeight="1">
      <c r="A432" s="18"/>
    </row>
    <row r="433" spans="1:1" ht="14.25" customHeight="1">
      <c r="A433" s="18"/>
    </row>
    <row r="434" spans="1:1" ht="14.25" customHeight="1">
      <c r="A434" s="18"/>
    </row>
    <row r="435" spans="1:1" ht="14.25" customHeight="1">
      <c r="A435" s="18"/>
    </row>
    <row r="436" spans="1:1" ht="14.25" customHeight="1">
      <c r="A436" s="18"/>
    </row>
    <row r="437" spans="1:1" ht="14.25" customHeight="1">
      <c r="A437" s="18"/>
    </row>
    <row r="438" spans="1:1" ht="14.25" customHeight="1">
      <c r="A438" s="18"/>
    </row>
    <row r="439" spans="1:1" ht="14.25" customHeight="1">
      <c r="A439" s="18"/>
    </row>
    <row r="440" spans="1:1" ht="14.25" customHeight="1">
      <c r="A440" s="18"/>
    </row>
    <row r="441" spans="1:1" ht="14.25" customHeight="1">
      <c r="A441" s="18"/>
    </row>
    <row r="442" spans="1:1" ht="14.25" customHeight="1">
      <c r="A442" s="18"/>
    </row>
    <row r="443" spans="1:1" ht="14.25" customHeight="1">
      <c r="A443" s="18"/>
    </row>
    <row r="444" spans="1:1" ht="14.25" customHeight="1">
      <c r="A444" s="18"/>
    </row>
    <row r="445" spans="1:1" ht="14.25" customHeight="1">
      <c r="A445" s="18"/>
    </row>
    <row r="446" spans="1:1" ht="14.25" customHeight="1">
      <c r="A446" s="18"/>
    </row>
    <row r="447" spans="1:1" ht="14.25" customHeight="1">
      <c r="A447" s="18"/>
    </row>
    <row r="448" spans="1:1" ht="14.25" customHeight="1">
      <c r="A448" s="18"/>
    </row>
    <row r="449" spans="1:1" ht="14.25" customHeight="1">
      <c r="A449" s="18"/>
    </row>
    <row r="450" spans="1:1" ht="14.25" customHeight="1">
      <c r="A450" s="18"/>
    </row>
    <row r="451" spans="1:1" ht="14.25" customHeight="1">
      <c r="A451" s="18"/>
    </row>
    <row r="452" spans="1:1" ht="14.25" customHeight="1">
      <c r="A452" s="18"/>
    </row>
    <row r="453" spans="1:1" ht="14.25" customHeight="1">
      <c r="A453" s="18"/>
    </row>
    <row r="454" spans="1:1" ht="14.25" customHeight="1">
      <c r="A454" s="18"/>
    </row>
    <row r="455" spans="1:1" ht="14.25" customHeight="1">
      <c r="A455" s="18"/>
    </row>
    <row r="456" spans="1:1" ht="14.25" customHeight="1">
      <c r="A456" s="18"/>
    </row>
    <row r="457" spans="1:1" ht="14.25" customHeight="1">
      <c r="A457" s="18"/>
    </row>
    <row r="458" spans="1:1" ht="14.25" customHeight="1">
      <c r="A458" s="18"/>
    </row>
    <row r="459" spans="1:1" ht="14.25" customHeight="1">
      <c r="A459" s="18"/>
    </row>
    <row r="460" spans="1:1" ht="14.25" customHeight="1">
      <c r="A460" s="18"/>
    </row>
    <row r="461" spans="1:1" ht="14.25" customHeight="1">
      <c r="A461" s="18"/>
    </row>
    <row r="462" spans="1:1" ht="14.25" customHeight="1">
      <c r="A462" s="18"/>
    </row>
    <row r="463" spans="1:1" ht="14.25" customHeight="1">
      <c r="A463" s="18"/>
    </row>
    <row r="464" spans="1:1" ht="14.25" customHeight="1">
      <c r="A464" s="18"/>
    </row>
    <row r="465" spans="1:1" ht="14.25" customHeight="1">
      <c r="A465" s="18"/>
    </row>
    <row r="466" spans="1:1" ht="14.25" customHeight="1">
      <c r="A466" s="18"/>
    </row>
    <row r="467" spans="1:1" ht="14.25" customHeight="1">
      <c r="A467" s="18"/>
    </row>
    <row r="468" spans="1:1" ht="14.25" customHeight="1">
      <c r="A468" s="18"/>
    </row>
    <row r="469" spans="1:1" ht="14.25" customHeight="1">
      <c r="A469" s="18"/>
    </row>
    <row r="470" spans="1:1" ht="14.25" customHeight="1">
      <c r="A470" s="18"/>
    </row>
    <row r="471" spans="1:1" ht="14.25" customHeight="1">
      <c r="A471" s="18"/>
    </row>
    <row r="472" spans="1:1" ht="14.25" customHeight="1">
      <c r="A472" s="18"/>
    </row>
    <row r="473" spans="1:1" ht="14.25" customHeight="1">
      <c r="A473" s="18"/>
    </row>
    <row r="474" spans="1:1" ht="14.25" customHeight="1">
      <c r="A474" s="18"/>
    </row>
    <row r="475" spans="1:1" ht="14.25" customHeight="1">
      <c r="A475" s="18"/>
    </row>
    <row r="476" spans="1:1" ht="14.25" customHeight="1">
      <c r="A476" s="18"/>
    </row>
    <row r="477" spans="1:1" ht="14.25" customHeight="1">
      <c r="A477" s="18"/>
    </row>
    <row r="478" spans="1:1" ht="14.25" customHeight="1">
      <c r="A478" s="18"/>
    </row>
    <row r="479" spans="1:1" ht="14.25" customHeight="1">
      <c r="A479" s="18"/>
    </row>
    <row r="480" spans="1:1" ht="14.25" customHeight="1">
      <c r="A480" s="18"/>
    </row>
    <row r="481" spans="1:1" ht="14.25" customHeight="1">
      <c r="A481" s="18"/>
    </row>
    <row r="482" spans="1:1" ht="14.25" customHeight="1">
      <c r="A482" s="18"/>
    </row>
    <row r="483" spans="1:1" ht="14.25" customHeight="1">
      <c r="A483" s="18"/>
    </row>
    <row r="484" spans="1:1" ht="14.25" customHeight="1">
      <c r="A484" s="18"/>
    </row>
    <row r="485" spans="1:1" ht="14.25" customHeight="1">
      <c r="A485" s="18"/>
    </row>
    <row r="486" spans="1:1" ht="14.25" customHeight="1">
      <c r="A486" s="18"/>
    </row>
    <row r="487" spans="1:1" ht="14.25" customHeight="1">
      <c r="A487" s="18"/>
    </row>
    <row r="488" spans="1:1" ht="14.25" customHeight="1">
      <c r="A488" s="18"/>
    </row>
    <row r="489" spans="1:1" ht="14.25" customHeight="1">
      <c r="A489" s="18"/>
    </row>
    <row r="490" spans="1:1" ht="14.25" customHeight="1">
      <c r="A490" s="18"/>
    </row>
    <row r="491" spans="1:1" ht="14.25" customHeight="1">
      <c r="A491" s="18"/>
    </row>
    <row r="492" spans="1:1" ht="14.25" customHeight="1">
      <c r="A492" s="18"/>
    </row>
    <row r="493" spans="1:1" ht="14.25" customHeight="1">
      <c r="A493" s="18"/>
    </row>
    <row r="494" spans="1:1" ht="14.25" customHeight="1">
      <c r="A494" s="18"/>
    </row>
    <row r="495" spans="1:1" ht="14.25" customHeight="1">
      <c r="A495" s="18"/>
    </row>
    <row r="496" spans="1:1" ht="14.25" customHeight="1">
      <c r="A496" s="18"/>
    </row>
    <row r="497" spans="1:1" ht="14.25" customHeight="1">
      <c r="A497" s="18"/>
    </row>
    <row r="498" spans="1:1" ht="14.25" customHeight="1">
      <c r="A498" s="18"/>
    </row>
    <row r="499" spans="1:1" ht="14.25" customHeight="1">
      <c r="A499" s="18"/>
    </row>
    <row r="500" spans="1:1" ht="14.25" customHeight="1">
      <c r="A500" s="18"/>
    </row>
    <row r="501" spans="1:1" ht="14.25" customHeight="1">
      <c r="A501" s="18"/>
    </row>
    <row r="502" spans="1:1" ht="14.25" customHeight="1">
      <c r="A502" s="18"/>
    </row>
    <row r="503" spans="1:1" ht="14.25" customHeight="1">
      <c r="A503" s="18"/>
    </row>
    <row r="504" spans="1:1" ht="14.25" customHeight="1">
      <c r="A504" s="18"/>
    </row>
    <row r="505" spans="1:1" ht="14.25" customHeight="1">
      <c r="A505" s="18"/>
    </row>
    <row r="506" spans="1:1" ht="14.25" customHeight="1">
      <c r="A506" s="18"/>
    </row>
    <row r="507" spans="1:1" ht="14.25" customHeight="1">
      <c r="A507" s="18"/>
    </row>
    <row r="508" spans="1:1" ht="14.25" customHeight="1">
      <c r="A508" s="18"/>
    </row>
    <row r="509" spans="1:1" ht="14.25" customHeight="1">
      <c r="A509" s="18"/>
    </row>
    <row r="510" spans="1:1" ht="14.25" customHeight="1">
      <c r="A510" s="18"/>
    </row>
    <row r="511" spans="1:1" ht="14.25" customHeight="1">
      <c r="A511" s="18"/>
    </row>
    <row r="512" spans="1:1" ht="14.25" customHeight="1">
      <c r="A512" s="18"/>
    </row>
    <row r="513" spans="1:1" ht="14.25" customHeight="1">
      <c r="A513" s="18"/>
    </row>
    <row r="514" spans="1:1" ht="14.25" customHeight="1">
      <c r="A514" s="18"/>
    </row>
    <row r="515" spans="1:1" ht="14.25" customHeight="1">
      <c r="A515" s="18"/>
    </row>
    <row r="516" spans="1:1" ht="14.25" customHeight="1">
      <c r="A516" s="18"/>
    </row>
    <row r="517" spans="1:1" ht="14.25" customHeight="1">
      <c r="A517" s="18"/>
    </row>
    <row r="518" spans="1:1" ht="14.25" customHeight="1">
      <c r="A518" s="18"/>
    </row>
    <row r="519" spans="1:1" ht="14.25" customHeight="1">
      <c r="A519" s="18"/>
    </row>
    <row r="520" spans="1:1" ht="14.25" customHeight="1">
      <c r="A520" s="18"/>
    </row>
    <row r="521" spans="1:1" ht="14.25" customHeight="1">
      <c r="A521" s="18"/>
    </row>
    <row r="522" spans="1:1" ht="14.25" customHeight="1">
      <c r="A522" s="18"/>
    </row>
    <row r="523" spans="1:1" ht="14.25" customHeight="1">
      <c r="A523" s="18"/>
    </row>
    <row r="524" spans="1:1" ht="14.25" customHeight="1">
      <c r="A524" s="18"/>
    </row>
    <row r="525" spans="1:1" ht="14.25" customHeight="1">
      <c r="A525" s="18"/>
    </row>
    <row r="526" spans="1:1" ht="14.25" customHeight="1">
      <c r="A526" s="18"/>
    </row>
    <row r="527" spans="1:1" ht="14.25" customHeight="1">
      <c r="A527" s="18"/>
    </row>
    <row r="528" spans="1:1" ht="14.25" customHeight="1">
      <c r="A528" s="18"/>
    </row>
    <row r="529" spans="1:1" ht="14.25" customHeight="1">
      <c r="A529" s="18"/>
    </row>
    <row r="530" spans="1:1" ht="14.25" customHeight="1">
      <c r="A530" s="18"/>
    </row>
    <row r="531" spans="1:1" ht="14.25" customHeight="1">
      <c r="A531" s="18"/>
    </row>
    <row r="532" spans="1:1" ht="14.25" customHeight="1">
      <c r="A532" s="18"/>
    </row>
    <row r="533" spans="1:1" ht="14.25" customHeight="1">
      <c r="A533" s="18"/>
    </row>
    <row r="534" spans="1:1" ht="14.25" customHeight="1">
      <c r="A534" s="18"/>
    </row>
    <row r="535" spans="1:1" ht="14.25" customHeight="1">
      <c r="A535" s="18"/>
    </row>
    <row r="536" spans="1:1" ht="14.25" customHeight="1">
      <c r="A536" s="18"/>
    </row>
    <row r="537" spans="1:1" ht="14.25" customHeight="1">
      <c r="A537" s="18"/>
    </row>
    <row r="538" spans="1:1" ht="14.25" customHeight="1">
      <c r="A538" s="18"/>
    </row>
    <row r="539" spans="1:1" ht="14.25" customHeight="1">
      <c r="A539" s="18"/>
    </row>
    <row r="540" spans="1:1" ht="14.25" customHeight="1">
      <c r="A540" s="18"/>
    </row>
    <row r="541" spans="1:1" ht="14.25" customHeight="1">
      <c r="A541" s="18"/>
    </row>
    <row r="542" spans="1:1" ht="14.25" customHeight="1">
      <c r="A542" s="18"/>
    </row>
    <row r="543" spans="1:1" ht="14.25" customHeight="1">
      <c r="A543" s="18"/>
    </row>
    <row r="544" spans="1:1" ht="14.25" customHeight="1">
      <c r="A544" s="18"/>
    </row>
    <row r="545" spans="1:1" ht="14.25" customHeight="1">
      <c r="A545" s="18"/>
    </row>
    <row r="546" spans="1:1" ht="14.25" customHeight="1">
      <c r="A546" s="18"/>
    </row>
    <row r="547" spans="1:1" ht="14.25" customHeight="1">
      <c r="A547" s="18"/>
    </row>
    <row r="548" spans="1:1" ht="14.25" customHeight="1">
      <c r="A548" s="18"/>
    </row>
    <row r="549" spans="1:1" ht="14.25" customHeight="1">
      <c r="A549" s="18"/>
    </row>
    <row r="550" spans="1:1" ht="14.25" customHeight="1">
      <c r="A550" s="18"/>
    </row>
    <row r="551" spans="1:1" ht="14.25" customHeight="1">
      <c r="A551" s="18"/>
    </row>
    <row r="552" spans="1:1" ht="14.25" customHeight="1">
      <c r="A552" s="18"/>
    </row>
    <row r="553" spans="1:1" ht="14.25" customHeight="1">
      <c r="A553" s="18"/>
    </row>
    <row r="554" spans="1:1" ht="14.25" customHeight="1">
      <c r="A554" s="18"/>
    </row>
    <row r="555" spans="1:1" ht="14.25" customHeight="1">
      <c r="A555" s="18"/>
    </row>
    <row r="556" spans="1:1" ht="14.25" customHeight="1">
      <c r="A556" s="18"/>
    </row>
    <row r="557" spans="1:1" ht="14.25" customHeight="1">
      <c r="A557" s="18"/>
    </row>
    <row r="558" spans="1:1" ht="14.25" customHeight="1">
      <c r="A558" s="18"/>
    </row>
    <row r="559" spans="1:1" ht="14.25" customHeight="1">
      <c r="A559" s="18"/>
    </row>
    <row r="560" spans="1:1" ht="14.25" customHeight="1">
      <c r="A560" s="18"/>
    </row>
    <row r="561" spans="1:1" ht="14.25" customHeight="1">
      <c r="A561" s="18"/>
    </row>
    <row r="562" spans="1:1" ht="14.25" customHeight="1">
      <c r="A562" s="18"/>
    </row>
    <row r="563" spans="1:1" ht="14.25" customHeight="1">
      <c r="A563" s="18"/>
    </row>
    <row r="564" spans="1:1" ht="14.25" customHeight="1">
      <c r="A564" s="18"/>
    </row>
    <row r="565" spans="1:1" ht="14.25" customHeight="1">
      <c r="A565" s="18"/>
    </row>
    <row r="566" spans="1:1" ht="14.25" customHeight="1">
      <c r="A566" s="18"/>
    </row>
    <row r="567" spans="1:1" ht="14.25" customHeight="1">
      <c r="A567" s="18"/>
    </row>
    <row r="568" spans="1:1" ht="14.25" customHeight="1">
      <c r="A568" s="18"/>
    </row>
    <row r="569" spans="1:1" ht="14.25" customHeight="1">
      <c r="A569" s="18"/>
    </row>
    <row r="570" spans="1:1" ht="14.25" customHeight="1">
      <c r="A570" s="18"/>
    </row>
    <row r="571" spans="1:1" ht="14.25" customHeight="1">
      <c r="A571" s="18"/>
    </row>
    <row r="572" spans="1:1" ht="14.25" customHeight="1">
      <c r="A572" s="18"/>
    </row>
    <row r="573" spans="1:1" ht="14.25" customHeight="1">
      <c r="A573" s="18"/>
    </row>
    <row r="574" spans="1:1" ht="14.25" customHeight="1">
      <c r="A574" s="18"/>
    </row>
    <row r="575" spans="1:1" ht="14.25" customHeight="1">
      <c r="A575" s="18"/>
    </row>
    <row r="576" spans="1:1" ht="14.25" customHeight="1">
      <c r="A576" s="18"/>
    </row>
    <row r="577" spans="1:1" ht="14.25" customHeight="1">
      <c r="A577" s="18"/>
    </row>
    <row r="578" spans="1:1" ht="14.25" customHeight="1">
      <c r="A578" s="18"/>
    </row>
    <row r="579" spans="1:1" ht="14.25" customHeight="1">
      <c r="A579" s="18"/>
    </row>
    <row r="580" spans="1:1" ht="14.25" customHeight="1">
      <c r="A580" s="18"/>
    </row>
    <row r="581" spans="1:1" ht="14.25" customHeight="1">
      <c r="A581" s="18"/>
    </row>
    <row r="582" spans="1:1" ht="14.25" customHeight="1">
      <c r="A582" s="18"/>
    </row>
    <row r="583" spans="1:1" ht="14.25" customHeight="1">
      <c r="A583" s="18"/>
    </row>
    <row r="584" spans="1:1" ht="14.25" customHeight="1">
      <c r="A584" s="18"/>
    </row>
    <row r="585" spans="1:1" ht="14.25" customHeight="1">
      <c r="A585" s="18"/>
    </row>
    <row r="586" spans="1:1" ht="14.25" customHeight="1">
      <c r="A586" s="18"/>
    </row>
    <row r="587" spans="1:1" ht="14.25" customHeight="1">
      <c r="A587" s="18"/>
    </row>
    <row r="588" spans="1:1" ht="14.25" customHeight="1">
      <c r="A588" s="18"/>
    </row>
    <row r="589" spans="1:1" ht="14.25" customHeight="1">
      <c r="A589" s="18"/>
    </row>
    <row r="590" spans="1:1" ht="14.25" customHeight="1">
      <c r="A590" s="18"/>
    </row>
    <row r="591" spans="1:1" ht="14.25" customHeight="1">
      <c r="A591" s="18"/>
    </row>
    <row r="592" spans="1:1" ht="14.25" customHeight="1">
      <c r="A592" s="18"/>
    </row>
    <row r="593" spans="1:1" ht="14.25" customHeight="1">
      <c r="A593" s="18"/>
    </row>
    <row r="594" spans="1:1" ht="14.25" customHeight="1">
      <c r="A594" s="18"/>
    </row>
    <row r="595" spans="1:1" ht="14.25" customHeight="1">
      <c r="A595" s="18"/>
    </row>
    <row r="596" spans="1:1" ht="14.25" customHeight="1">
      <c r="A596" s="18"/>
    </row>
    <row r="597" spans="1:1" ht="14.25" customHeight="1">
      <c r="A597" s="18"/>
    </row>
    <row r="598" spans="1:1" ht="14.25" customHeight="1">
      <c r="A598" s="18"/>
    </row>
    <row r="599" spans="1:1" ht="14.25" customHeight="1">
      <c r="A599" s="18"/>
    </row>
    <row r="600" spans="1:1" ht="14.25" customHeight="1">
      <c r="A600" s="18"/>
    </row>
    <row r="601" spans="1:1" ht="14.25" customHeight="1">
      <c r="A601" s="18"/>
    </row>
    <row r="602" spans="1:1" ht="14.25" customHeight="1">
      <c r="A602" s="18"/>
    </row>
    <row r="603" spans="1:1" ht="14.25" customHeight="1">
      <c r="A603" s="18"/>
    </row>
    <row r="604" spans="1:1" ht="14.25" customHeight="1">
      <c r="A604" s="18"/>
    </row>
    <row r="605" spans="1:1" ht="14.25" customHeight="1">
      <c r="A605" s="18"/>
    </row>
    <row r="606" spans="1:1" ht="14.25" customHeight="1">
      <c r="A606" s="18"/>
    </row>
    <row r="607" spans="1:1" ht="14.25" customHeight="1">
      <c r="A607" s="18"/>
    </row>
    <row r="608" spans="1:1" ht="14.25" customHeight="1">
      <c r="A608" s="18"/>
    </row>
    <row r="609" spans="1:1" ht="14.25" customHeight="1">
      <c r="A609" s="18"/>
    </row>
    <row r="610" spans="1:1" ht="14.25" customHeight="1">
      <c r="A610" s="18"/>
    </row>
    <row r="611" spans="1:1" ht="14.25" customHeight="1">
      <c r="A611" s="18"/>
    </row>
    <row r="612" spans="1:1" ht="14.25" customHeight="1">
      <c r="A612" s="18"/>
    </row>
    <row r="613" spans="1:1" ht="14.25" customHeight="1">
      <c r="A613" s="18"/>
    </row>
    <row r="614" spans="1:1" ht="14.25" customHeight="1">
      <c r="A614" s="18"/>
    </row>
    <row r="615" spans="1:1" ht="14.25" customHeight="1">
      <c r="A615" s="18"/>
    </row>
    <row r="616" spans="1:1" ht="14.25" customHeight="1">
      <c r="A616" s="18"/>
    </row>
    <row r="617" spans="1:1" ht="14.25" customHeight="1">
      <c r="A617" s="18"/>
    </row>
    <row r="618" spans="1:1" ht="14.25" customHeight="1">
      <c r="A618" s="18"/>
    </row>
    <row r="619" spans="1:1" ht="14.25" customHeight="1">
      <c r="A619" s="18"/>
    </row>
    <row r="620" spans="1:1" ht="14.25" customHeight="1">
      <c r="A620" s="18"/>
    </row>
    <row r="621" spans="1:1" ht="14.25" customHeight="1">
      <c r="A621" s="18"/>
    </row>
    <row r="622" spans="1:1" ht="14.25" customHeight="1">
      <c r="A622" s="18"/>
    </row>
    <row r="623" spans="1:1" ht="14.25" customHeight="1">
      <c r="A623" s="18"/>
    </row>
    <row r="624" spans="1:1" ht="14.25" customHeight="1">
      <c r="A624" s="18"/>
    </row>
    <row r="625" spans="1:1" ht="14.25" customHeight="1">
      <c r="A625" s="18"/>
    </row>
    <row r="626" spans="1:1" ht="14.25" customHeight="1">
      <c r="A626" s="18"/>
    </row>
    <row r="627" spans="1:1" ht="14.25" customHeight="1">
      <c r="A627" s="18"/>
    </row>
    <row r="628" spans="1:1" ht="14.25" customHeight="1">
      <c r="A628" s="18"/>
    </row>
    <row r="629" spans="1:1" ht="14.25" customHeight="1">
      <c r="A629" s="18"/>
    </row>
    <row r="630" spans="1:1" ht="14.25" customHeight="1">
      <c r="A630" s="18"/>
    </row>
    <row r="631" spans="1:1" ht="14.25" customHeight="1">
      <c r="A631" s="18"/>
    </row>
    <row r="632" spans="1:1" ht="14.25" customHeight="1">
      <c r="A632" s="18"/>
    </row>
    <row r="633" spans="1:1" ht="14.25" customHeight="1">
      <c r="A633" s="18"/>
    </row>
    <row r="634" spans="1:1" ht="14.25" customHeight="1">
      <c r="A634" s="18"/>
    </row>
    <row r="635" spans="1:1" ht="14.25" customHeight="1">
      <c r="A635" s="18"/>
    </row>
    <row r="636" spans="1:1" ht="14.25" customHeight="1">
      <c r="A636" s="18"/>
    </row>
    <row r="637" spans="1:1" ht="14.25" customHeight="1">
      <c r="A637" s="18"/>
    </row>
    <row r="638" spans="1:1" ht="14.25" customHeight="1">
      <c r="A638" s="18"/>
    </row>
    <row r="639" spans="1:1" ht="14.25" customHeight="1">
      <c r="A639" s="18"/>
    </row>
    <row r="640" spans="1:1" ht="14.25" customHeight="1">
      <c r="A640" s="18"/>
    </row>
    <row r="641" spans="1:1" ht="14.25" customHeight="1">
      <c r="A641" s="18"/>
    </row>
    <row r="642" spans="1:1" ht="14.25" customHeight="1">
      <c r="A642" s="18"/>
    </row>
    <row r="643" spans="1:1" ht="14.25" customHeight="1">
      <c r="A643" s="18"/>
    </row>
    <row r="644" spans="1:1" ht="14.25" customHeight="1">
      <c r="A644" s="18"/>
    </row>
    <row r="645" spans="1:1" ht="14.25" customHeight="1">
      <c r="A645" s="18"/>
    </row>
    <row r="646" spans="1:1" ht="14.25" customHeight="1">
      <c r="A646" s="18"/>
    </row>
    <row r="647" spans="1:1" ht="14.25" customHeight="1">
      <c r="A647" s="18"/>
    </row>
    <row r="648" spans="1:1" ht="14.25" customHeight="1">
      <c r="A648" s="18"/>
    </row>
    <row r="649" spans="1:1" ht="14.25" customHeight="1">
      <c r="A649" s="18"/>
    </row>
    <row r="650" spans="1:1" ht="14.25" customHeight="1">
      <c r="A650" s="18"/>
    </row>
    <row r="651" spans="1:1" ht="14.25" customHeight="1">
      <c r="A651" s="18"/>
    </row>
    <row r="652" spans="1:1" ht="14.25" customHeight="1">
      <c r="A652" s="18"/>
    </row>
    <row r="653" spans="1:1" ht="14.25" customHeight="1">
      <c r="A653" s="18"/>
    </row>
    <row r="654" spans="1:1" ht="14.25" customHeight="1">
      <c r="A654" s="18"/>
    </row>
    <row r="655" spans="1:1" ht="14.25" customHeight="1">
      <c r="A655" s="18"/>
    </row>
    <row r="656" spans="1:1" ht="14.25" customHeight="1">
      <c r="A656" s="18"/>
    </row>
    <row r="657" spans="1:1" ht="14.25" customHeight="1">
      <c r="A657" s="18"/>
    </row>
    <row r="658" spans="1:1" ht="14.25" customHeight="1">
      <c r="A658" s="18"/>
    </row>
    <row r="659" spans="1:1" ht="14.25" customHeight="1">
      <c r="A659" s="18"/>
    </row>
    <row r="660" spans="1:1" ht="14.25" customHeight="1">
      <c r="A660" s="18"/>
    </row>
    <row r="661" spans="1:1" ht="14.25" customHeight="1">
      <c r="A661" s="18"/>
    </row>
    <row r="662" spans="1:1" ht="14.25" customHeight="1">
      <c r="A662" s="18"/>
    </row>
    <row r="663" spans="1:1" ht="14.25" customHeight="1">
      <c r="A663" s="18"/>
    </row>
    <row r="664" spans="1:1" ht="14.25" customHeight="1">
      <c r="A664" s="18"/>
    </row>
    <row r="665" spans="1:1" ht="14.25" customHeight="1">
      <c r="A665" s="18"/>
    </row>
    <row r="666" spans="1:1" ht="14.25" customHeight="1">
      <c r="A666" s="18"/>
    </row>
    <row r="667" spans="1:1" ht="14.25" customHeight="1">
      <c r="A667" s="18"/>
    </row>
    <row r="668" spans="1:1" ht="14.25" customHeight="1">
      <c r="A668" s="18"/>
    </row>
    <row r="669" spans="1:1" ht="14.25" customHeight="1">
      <c r="A669" s="18"/>
    </row>
    <row r="670" spans="1:1" ht="14.25" customHeight="1">
      <c r="A670" s="18"/>
    </row>
    <row r="671" spans="1:1" ht="14.25" customHeight="1">
      <c r="A671" s="18"/>
    </row>
    <row r="672" spans="1:1" ht="14.25" customHeight="1">
      <c r="A672" s="18"/>
    </row>
    <row r="673" spans="1:1" ht="14.25" customHeight="1">
      <c r="A673" s="18"/>
    </row>
    <row r="674" spans="1:1" ht="14.25" customHeight="1">
      <c r="A674" s="18"/>
    </row>
    <row r="675" spans="1:1" ht="14.25" customHeight="1">
      <c r="A675" s="18"/>
    </row>
    <row r="676" spans="1:1" ht="14.25" customHeight="1">
      <c r="A676" s="18"/>
    </row>
    <row r="677" spans="1:1" ht="14.25" customHeight="1">
      <c r="A677" s="18"/>
    </row>
    <row r="678" spans="1:1" ht="14.25" customHeight="1">
      <c r="A678" s="18"/>
    </row>
    <row r="679" spans="1:1" ht="14.25" customHeight="1">
      <c r="A679" s="18"/>
    </row>
    <row r="680" spans="1:1" ht="14.25" customHeight="1">
      <c r="A680" s="18"/>
    </row>
    <row r="681" spans="1:1" ht="14.25" customHeight="1">
      <c r="A681" s="18"/>
    </row>
    <row r="682" spans="1:1" ht="14.25" customHeight="1">
      <c r="A682" s="18"/>
    </row>
    <row r="683" spans="1:1" ht="14.25" customHeight="1">
      <c r="A683" s="18"/>
    </row>
    <row r="684" spans="1:1" ht="14.25" customHeight="1">
      <c r="A684" s="18"/>
    </row>
    <row r="685" spans="1:1" ht="14.25" customHeight="1">
      <c r="A685" s="18"/>
    </row>
    <row r="686" spans="1:1" ht="14.25" customHeight="1">
      <c r="A686" s="18"/>
    </row>
    <row r="687" spans="1:1" ht="14.25" customHeight="1">
      <c r="A687" s="18"/>
    </row>
    <row r="688" spans="1:1" ht="14.25" customHeight="1">
      <c r="A688" s="18"/>
    </row>
    <row r="689" spans="1:1" ht="14.25" customHeight="1">
      <c r="A689" s="18"/>
    </row>
    <row r="690" spans="1:1" ht="14.25" customHeight="1">
      <c r="A690" s="18"/>
    </row>
    <row r="691" spans="1:1" ht="14.25" customHeight="1">
      <c r="A691" s="18"/>
    </row>
    <row r="692" spans="1:1" ht="14.25" customHeight="1">
      <c r="A692" s="18"/>
    </row>
    <row r="693" spans="1:1" ht="14.25" customHeight="1">
      <c r="A693" s="18"/>
    </row>
    <row r="694" spans="1:1" ht="14.25" customHeight="1">
      <c r="A694" s="18"/>
    </row>
    <row r="695" spans="1:1" ht="14.25" customHeight="1">
      <c r="A695" s="18"/>
    </row>
    <row r="696" spans="1:1" ht="14.25" customHeight="1">
      <c r="A696" s="18"/>
    </row>
    <row r="697" spans="1:1" ht="14.25" customHeight="1">
      <c r="A697" s="18"/>
    </row>
    <row r="698" spans="1:1" ht="14.25" customHeight="1">
      <c r="A698" s="18"/>
    </row>
    <row r="699" spans="1:1" ht="14.25" customHeight="1">
      <c r="A699" s="18"/>
    </row>
    <row r="700" spans="1:1" ht="14.25" customHeight="1">
      <c r="A700" s="18"/>
    </row>
    <row r="701" spans="1:1" ht="14.25" customHeight="1">
      <c r="A701" s="18"/>
    </row>
    <row r="702" spans="1:1" ht="14.25" customHeight="1">
      <c r="A702" s="18"/>
    </row>
    <row r="703" spans="1:1" ht="14.25" customHeight="1">
      <c r="A703" s="18"/>
    </row>
    <row r="704" spans="1:1" ht="14.25" customHeight="1">
      <c r="A704" s="18"/>
    </row>
    <row r="705" spans="1:1" ht="14.25" customHeight="1">
      <c r="A705" s="18"/>
    </row>
    <row r="706" spans="1:1" ht="14.25" customHeight="1">
      <c r="A706" s="18"/>
    </row>
    <row r="707" spans="1:1" ht="14.25" customHeight="1">
      <c r="A707" s="18"/>
    </row>
    <row r="708" spans="1:1" ht="14.25" customHeight="1">
      <c r="A708" s="18"/>
    </row>
    <row r="709" spans="1:1" ht="14.25" customHeight="1">
      <c r="A709" s="18"/>
    </row>
    <row r="710" spans="1:1" ht="14.25" customHeight="1">
      <c r="A710" s="18"/>
    </row>
    <row r="711" spans="1:1" ht="14.25" customHeight="1">
      <c r="A711" s="18"/>
    </row>
    <row r="712" spans="1:1" ht="14.25" customHeight="1">
      <c r="A712" s="18"/>
    </row>
    <row r="713" spans="1:1" ht="14.25" customHeight="1">
      <c r="A713" s="18"/>
    </row>
    <row r="714" spans="1:1" ht="14.25" customHeight="1">
      <c r="A714" s="18"/>
    </row>
    <row r="715" spans="1:1" ht="14.25" customHeight="1">
      <c r="A715" s="18"/>
    </row>
    <row r="716" spans="1:1" ht="14.25" customHeight="1">
      <c r="A716" s="18"/>
    </row>
    <row r="717" spans="1:1" ht="14.25" customHeight="1">
      <c r="A717" s="18"/>
    </row>
    <row r="718" spans="1:1" ht="14.25" customHeight="1">
      <c r="A718" s="18"/>
    </row>
    <row r="719" spans="1:1" ht="14.25" customHeight="1">
      <c r="A719" s="18"/>
    </row>
    <row r="720" spans="1:1" ht="14.25" customHeight="1">
      <c r="A720" s="18"/>
    </row>
    <row r="721" spans="1:1" ht="14.25" customHeight="1">
      <c r="A721" s="18"/>
    </row>
    <row r="722" spans="1:1" ht="14.25" customHeight="1">
      <c r="A722" s="18"/>
    </row>
    <row r="723" spans="1:1" ht="14.25" customHeight="1">
      <c r="A723" s="18"/>
    </row>
    <row r="724" spans="1:1" ht="14.25" customHeight="1">
      <c r="A724" s="18"/>
    </row>
    <row r="725" spans="1:1" ht="14.25" customHeight="1">
      <c r="A725" s="18"/>
    </row>
    <row r="726" spans="1:1" ht="14.25" customHeight="1">
      <c r="A726" s="18"/>
    </row>
    <row r="727" spans="1:1" ht="14.25" customHeight="1">
      <c r="A727" s="18"/>
    </row>
    <row r="728" spans="1:1" ht="14.25" customHeight="1">
      <c r="A728" s="18"/>
    </row>
    <row r="729" spans="1:1" ht="14.25" customHeight="1">
      <c r="A729" s="18"/>
    </row>
    <row r="730" spans="1:1" ht="14.25" customHeight="1">
      <c r="A730" s="18"/>
    </row>
    <row r="731" spans="1:1" ht="14.25" customHeight="1">
      <c r="A731" s="18"/>
    </row>
    <row r="732" spans="1:1" ht="14.25" customHeight="1">
      <c r="A732" s="18"/>
    </row>
    <row r="733" spans="1:1" ht="14.25" customHeight="1">
      <c r="A733" s="18"/>
    </row>
    <row r="734" spans="1:1" ht="14.25" customHeight="1">
      <c r="A734" s="18"/>
    </row>
    <row r="735" spans="1:1" ht="14.25" customHeight="1">
      <c r="A735" s="18"/>
    </row>
    <row r="736" spans="1:1" ht="14.25" customHeight="1">
      <c r="A736" s="18"/>
    </row>
    <row r="737" spans="1:1" ht="14.25" customHeight="1">
      <c r="A737" s="18"/>
    </row>
    <row r="738" spans="1:1" ht="14.25" customHeight="1">
      <c r="A738" s="18"/>
    </row>
    <row r="739" spans="1:1" ht="14.25" customHeight="1">
      <c r="A739" s="18"/>
    </row>
    <row r="740" spans="1:1" ht="14.25" customHeight="1">
      <c r="A740" s="18"/>
    </row>
    <row r="741" spans="1:1" ht="14.25" customHeight="1">
      <c r="A741" s="18"/>
    </row>
    <row r="742" spans="1:1" ht="14.25" customHeight="1">
      <c r="A742" s="18"/>
    </row>
    <row r="743" spans="1:1" ht="14.25" customHeight="1">
      <c r="A743" s="18"/>
    </row>
    <row r="744" spans="1:1" ht="14.25" customHeight="1">
      <c r="A744" s="18"/>
    </row>
    <row r="745" spans="1:1" ht="14.25" customHeight="1">
      <c r="A745" s="18"/>
    </row>
    <row r="746" spans="1:1" ht="14.25" customHeight="1">
      <c r="A746" s="18"/>
    </row>
    <row r="747" spans="1:1" ht="14.25" customHeight="1">
      <c r="A747" s="18"/>
    </row>
    <row r="748" spans="1:1" ht="14.25" customHeight="1">
      <c r="A748" s="18"/>
    </row>
    <row r="749" spans="1:1" ht="14.25" customHeight="1">
      <c r="A749" s="18"/>
    </row>
    <row r="750" spans="1:1" ht="14.25" customHeight="1">
      <c r="A750" s="18"/>
    </row>
    <row r="751" spans="1:1" ht="14.25" customHeight="1">
      <c r="A751" s="18"/>
    </row>
    <row r="752" spans="1:1" ht="14.25" customHeight="1">
      <c r="A752" s="18"/>
    </row>
    <row r="753" spans="1:1" ht="14.25" customHeight="1">
      <c r="A753" s="18"/>
    </row>
    <row r="754" spans="1:1" ht="14.25" customHeight="1">
      <c r="A754" s="18"/>
    </row>
    <row r="755" spans="1:1" ht="14.25" customHeight="1">
      <c r="A755" s="18"/>
    </row>
    <row r="756" spans="1:1" ht="14.25" customHeight="1">
      <c r="A756" s="18"/>
    </row>
    <row r="757" spans="1:1" ht="14.25" customHeight="1">
      <c r="A757" s="18"/>
    </row>
    <row r="758" spans="1:1" ht="14.25" customHeight="1">
      <c r="A758" s="18"/>
    </row>
    <row r="759" spans="1:1" ht="14.25" customHeight="1">
      <c r="A759" s="18"/>
    </row>
    <row r="760" spans="1:1" ht="14.25" customHeight="1">
      <c r="A760" s="18"/>
    </row>
    <row r="761" spans="1:1" ht="14.25" customHeight="1">
      <c r="A761" s="18"/>
    </row>
    <row r="762" spans="1:1" ht="14.25" customHeight="1">
      <c r="A762" s="18"/>
    </row>
    <row r="763" spans="1:1" ht="14.25" customHeight="1">
      <c r="A763" s="18"/>
    </row>
    <row r="764" spans="1:1" ht="14.25" customHeight="1">
      <c r="A764" s="18"/>
    </row>
    <row r="765" spans="1:1" ht="14.25" customHeight="1">
      <c r="A765" s="18"/>
    </row>
    <row r="766" spans="1:1" ht="14.25" customHeight="1">
      <c r="A766" s="18"/>
    </row>
    <row r="767" spans="1:1" ht="14.25" customHeight="1">
      <c r="A767" s="18"/>
    </row>
    <row r="768" spans="1:1" ht="14.25" customHeight="1">
      <c r="A768" s="18"/>
    </row>
    <row r="769" spans="1:1" ht="14.25" customHeight="1">
      <c r="A769" s="18"/>
    </row>
    <row r="770" spans="1:1" ht="14.25" customHeight="1">
      <c r="A770" s="18"/>
    </row>
    <row r="771" spans="1:1" ht="14.25" customHeight="1">
      <c r="A771" s="18"/>
    </row>
    <row r="772" spans="1:1" ht="14.25" customHeight="1">
      <c r="A772" s="18"/>
    </row>
    <row r="773" spans="1:1" ht="14.25" customHeight="1">
      <c r="A773" s="18"/>
    </row>
    <row r="774" spans="1:1" ht="14.25" customHeight="1">
      <c r="A774" s="18"/>
    </row>
    <row r="775" spans="1:1" ht="14.25" customHeight="1">
      <c r="A775" s="18"/>
    </row>
    <row r="776" spans="1:1" ht="14.25" customHeight="1">
      <c r="A776" s="18"/>
    </row>
    <row r="777" spans="1:1" ht="14.25" customHeight="1">
      <c r="A777" s="18"/>
    </row>
    <row r="778" spans="1:1" ht="14.25" customHeight="1">
      <c r="A778" s="18"/>
    </row>
    <row r="779" spans="1:1" ht="14.25" customHeight="1">
      <c r="A779" s="18"/>
    </row>
    <row r="780" spans="1:1" ht="14.25" customHeight="1">
      <c r="A780" s="18"/>
    </row>
    <row r="781" spans="1:1" ht="14.25" customHeight="1">
      <c r="A781" s="18"/>
    </row>
    <row r="782" spans="1:1" ht="14.25" customHeight="1">
      <c r="A782" s="18"/>
    </row>
    <row r="783" spans="1:1" ht="14.25" customHeight="1">
      <c r="A783" s="18"/>
    </row>
    <row r="784" spans="1:1" ht="14.25" customHeight="1">
      <c r="A784" s="18"/>
    </row>
    <row r="785" spans="1:1" ht="14.25" customHeight="1">
      <c r="A785" s="18"/>
    </row>
    <row r="786" spans="1:1" ht="14.25" customHeight="1">
      <c r="A786" s="18"/>
    </row>
    <row r="787" spans="1:1" ht="14.25" customHeight="1">
      <c r="A787" s="18"/>
    </row>
    <row r="788" spans="1:1" ht="14.25" customHeight="1">
      <c r="A788" s="18"/>
    </row>
    <row r="789" spans="1:1" ht="14.25" customHeight="1">
      <c r="A789" s="18"/>
    </row>
    <row r="790" spans="1:1" ht="14.25" customHeight="1">
      <c r="A790" s="18"/>
    </row>
    <row r="791" spans="1:1" ht="14.25" customHeight="1">
      <c r="A791" s="18"/>
    </row>
    <row r="792" spans="1:1" ht="14.25" customHeight="1">
      <c r="A792" s="18"/>
    </row>
    <row r="793" spans="1:1" ht="14.25" customHeight="1">
      <c r="A793" s="18"/>
    </row>
    <row r="794" spans="1:1" ht="14.25" customHeight="1">
      <c r="A794" s="18"/>
    </row>
    <row r="795" spans="1:1" ht="14.25" customHeight="1">
      <c r="A795" s="18"/>
    </row>
    <row r="796" spans="1:1" ht="14.25" customHeight="1">
      <c r="A796" s="18"/>
    </row>
    <row r="797" spans="1:1" ht="14.25" customHeight="1">
      <c r="A797" s="18"/>
    </row>
    <row r="798" spans="1:1" ht="14.25" customHeight="1">
      <c r="A798" s="18"/>
    </row>
    <row r="799" spans="1:1" ht="14.25" customHeight="1">
      <c r="A799" s="18"/>
    </row>
    <row r="800" spans="1:1" ht="14.25" customHeight="1">
      <c r="A800" s="18"/>
    </row>
    <row r="801" spans="1:1" ht="14.25" customHeight="1">
      <c r="A801" s="18"/>
    </row>
    <row r="802" spans="1:1" ht="14.25" customHeight="1">
      <c r="A802" s="18"/>
    </row>
    <row r="803" spans="1:1" ht="14.25" customHeight="1">
      <c r="A803" s="18"/>
    </row>
    <row r="804" spans="1:1" ht="14.25" customHeight="1">
      <c r="A804" s="18"/>
    </row>
    <row r="805" spans="1:1" ht="14.25" customHeight="1">
      <c r="A805" s="18"/>
    </row>
    <row r="806" spans="1:1" ht="14.25" customHeight="1">
      <c r="A806" s="18"/>
    </row>
    <row r="807" spans="1:1" ht="14.25" customHeight="1">
      <c r="A807" s="18"/>
    </row>
    <row r="808" spans="1:1" ht="14.25" customHeight="1">
      <c r="A808" s="18"/>
    </row>
    <row r="809" spans="1:1" ht="14.25" customHeight="1">
      <c r="A809" s="18"/>
    </row>
    <row r="810" spans="1:1" ht="14.25" customHeight="1">
      <c r="A810" s="18"/>
    </row>
    <row r="811" spans="1:1" ht="14.25" customHeight="1">
      <c r="A811" s="18"/>
    </row>
    <row r="812" spans="1:1" ht="14.25" customHeight="1">
      <c r="A812" s="18"/>
    </row>
    <row r="813" spans="1:1" ht="14.25" customHeight="1">
      <c r="A813" s="18"/>
    </row>
    <row r="814" spans="1:1" ht="14.25" customHeight="1">
      <c r="A814" s="18"/>
    </row>
    <row r="815" spans="1:1" ht="14.25" customHeight="1">
      <c r="A815" s="18"/>
    </row>
    <row r="816" spans="1:1" ht="14.25" customHeight="1">
      <c r="A816" s="18"/>
    </row>
    <row r="817" spans="1:1" ht="14.25" customHeight="1">
      <c r="A817" s="18"/>
    </row>
    <row r="818" spans="1:1" ht="14.25" customHeight="1">
      <c r="A818" s="18"/>
    </row>
    <row r="819" spans="1:1" ht="14.25" customHeight="1">
      <c r="A819" s="18"/>
    </row>
    <row r="820" spans="1:1" ht="14.25" customHeight="1">
      <c r="A820" s="18"/>
    </row>
    <row r="821" spans="1:1" ht="14.25" customHeight="1">
      <c r="A821" s="18"/>
    </row>
    <row r="822" spans="1:1" ht="14.25" customHeight="1">
      <c r="A822" s="18"/>
    </row>
    <row r="823" spans="1:1" ht="14.25" customHeight="1">
      <c r="A823" s="18"/>
    </row>
    <row r="824" spans="1:1" ht="14.25" customHeight="1">
      <c r="A824" s="18"/>
    </row>
    <row r="825" spans="1:1" ht="14.25" customHeight="1">
      <c r="A825" s="18"/>
    </row>
    <row r="826" spans="1:1" ht="14.25" customHeight="1">
      <c r="A826" s="18"/>
    </row>
    <row r="827" spans="1:1" ht="14.25" customHeight="1">
      <c r="A827" s="18"/>
    </row>
    <row r="828" spans="1:1" ht="14.25" customHeight="1">
      <c r="A828" s="18"/>
    </row>
    <row r="829" spans="1:1" ht="14.25" customHeight="1">
      <c r="A829" s="18"/>
    </row>
    <row r="830" spans="1:1" ht="14.25" customHeight="1">
      <c r="A830" s="18"/>
    </row>
    <row r="831" spans="1:1" ht="14.25" customHeight="1">
      <c r="A831" s="18"/>
    </row>
    <row r="832" spans="1:1" ht="14.25" customHeight="1">
      <c r="A832" s="18"/>
    </row>
    <row r="833" spans="1:1" ht="14.25" customHeight="1">
      <c r="A833" s="18"/>
    </row>
    <row r="834" spans="1:1" ht="14.25" customHeight="1">
      <c r="A834" s="18"/>
    </row>
    <row r="835" spans="1:1" ht="14.25" customHeight="1">
      <c r="A835" s="18"/>
    </row>
    <row r="836" spans="1:1" ht="14.25" customHeight="1">
      <c r="A836" s="18"/>
    </row>
    <row r="837" spans="1:1" ht="14.25" customHeight="1">
      <c r="A837" s="18"/>
    </row>
    <row r="838" spans="1:1" ht="14.25" customHeight="1">
      <c r="A838" s="18"/>
    </row>
    <row r="839" spans="1:1" ht="14.25" customHeight="1">
      <c r="A839" s="18"/>
    </row>
    <row r="840" spans="1:1" ht="14.25" customHeight="1">
      <c r="A840" s="18"/>
    </row>
    <row r="841" spans="1:1" ht="14.25" customHeight="1">
      <c r="A841" s="18"/>
    </row>
    <row r="842" spans="1:1" ht="14.25" customHeight="1">
      <c r="A842" s="18"/>
    </row>
    <row r="843" spans="1:1" ht="14.25" customHeight="1">
      <c r="A843" s="18"/>
    </row>
    <row r="844" spans="1:1" ht="14.25" customHeight="1">
      <c r="A844" s="18"/>
    </row>
    <row r="845" spans="1:1" ht="14.25" customHeight="1">
      <c r="A845" s="18"/>
    </row>
    <row r="846" spans="1:1" ht="14.25" customHeight="1">
      <c r="A846" s="18"/>
    </row>
    <row r="847" spans="1:1" ht="14.25" customHeight="1">
      <c r="A847" s="18"/>
    </row>
    <row r="848" spans="1:1" ht="14.25" customHeight="1">
      <c r="A848" s="18"/>
    </row>
    <row r="849" spans="1:1" ht="14.25" customHeight="1">
      <c r="A849" s="18"/>
    </row>
    <row r="850" spans="1:1" ht="14.25" customHeight="1">
      <c r="A850" s="18"/>
    </row>
    <row r="851" spans="1:1" ht="14.25" customHeight="1">
      <c r="A851" s="18"/>
    </row>
    <row r="852" spans="1:1" ht="14.25" customHeight="1">
      <c r="A852" s="18"/>
    </row>
    <row r="853" spans="1:1" ht="14.25" customHeight="1">
      <c r="A853" s="18"/>
    </row>
    <row r="854" spans="1:1" ht="14.25" customHeight="1">
      <c r="A854" s="18"/>
    </row>
    <row r="855" spans="1:1" ht="14.25" customHeight="1">
      <c r="A855" s="18"/>
    </row>
    <row r="856" spans="1:1" ht="14.25" customHeight="1">
      <c r="A856" s="18"/>
    </row>
    <row r="857" spans="1:1" ht="14.25" customHeight="1">
      <c r="A857" s="18"/>
    </row>
    <row r="858" spans="1:1" ht="14.25" customHeight="1">
      <c r="A858" s="18"/>
    </row>
    <row r="859" spans="1:1" ht="14.25" customHeight="1">
      <c r="A859" s="18"/>
    </row>
    <row r="860" spans="1:1" ht="14.25" customHeight="1">
      <c r="A860" s="18"/>
    </row>
    <row r="861" spans="1:1" ht="14.25" customHeight="1">
      <c r="A861" s="18"/>
    </row>
    <row r="862" spans="1:1" ht="14.25" customHeight="1">
      <c r="A862" s="18"/>
    </row>
    <row r="863" spans="1:1" ht="14.25" customHeight="1">
      <c r="A863" s="18"/>
    </row>
    <row r="864" spans="1:1" ht="14.25" customHeight="1">
      <c r="A864" s="18"/>
    </row>
    <row r="865" spans="1:1" ht="14.25" customHeight="1">
      <c r="A865" s="18"/>
    </row>
    <row r="866" spans="1:1" ht="14.25" customHeight="1">
      <c r="A866" s="18"/>
    </row>
    <row r="867" spans="1:1" ht="14.25" customHeight="1">
      <c r="A867" s="18"/>
    </row>
    <row r="868" spans="1:1" ht="14.25" customHeight="1">
      <c r="A868" s="18"/>
    </row>
    <row r="869" spans="1:1" ht="14.25" customHeight="1">
      <c r="A869" s="18"/>
    </row>
    <row r="870" spans="1:1" ht="14.25" customHeight="1">
      <c r="A870" s="18"/>
    </row>
    <row r="871" spans="1:1" ht="14.25" customHeight="1">
      <c r="A871" s="18"/>
    </row>
    <row r="872" spans="1:1" ht="14.25" customHeight="1">
      <c r="A872" s="18"/>
    </row>
    <row r="873" spans="1:1" ht="14.25" customHeight="1">
      <c r="A873" s="18"/>
    </row>
    <row r="874" spans="1:1" ht="14.25" customHeight="1">
      <c r="A874" s="18"/>
    </row>
    <row r="875" spans="1:1" ht="14.25" customHeight="1">
      <c r="A875" s="18"/>
    </row>
    <row r="876" spans="1:1" ht="14.25" customHeight="1">
      <c r="A876" s="18"/>
    </row>
    <row r="877" spans="1:1" ht="14.25" customHeight="1">
      <c r="A877" s="18"/>
    </row>
    <row r="878" spans="1:1" ht="14.25" customHeight="1">
      <c r="A878" s="18"/>
    </row>
    <row r="879" spans="1:1" ht="14.25" customHeight="1">
      <c r="A879" s="18"/>
    </row>
    <row r="880" spans="1:1" ht="14.25" customHeight="1">
      <c r="A880" s="18"/>
    </row>
    <row r="881" spans="1:1" ht="14.25" customHeight="1">
      <c r="A881" s="18"/>
    </row>
    <row r="882" spans="1:1" ht="14.25" customHeight="1">
      <c r="A882" s="18"/>
    </row>
    <row r="883" spans="1:1" ht="14.25" customHeight="1">
      <c r="A883" s="18"/>
    </row>
    <row r="884" spans="1:1" ht="14.25" customHeight="1">
      <c r="A884" s="18"/>
    </row>
    <row r="885" spans="1:1" ht="14.25" customHeight="1">
      <c r="A885" s="18"/>
    </row>
    <row r="886" spans="1:1" ht="14.25" customHeight="1">
      <c r="A886" s="18"/>
    </row>
    <row r="887" spans="1:1" ht="14.25" customHeight="1">
      <c r="A887" s="18"/>
    </row>
    <row r="888" spans="1:1" ht="14.25" customHeight="1">
      <c r="A888" s="18"/>
    </row>
    <row r="889" spans="1:1" ht="14.25" customHeight="1">
      <c r="A889" s="18"/>
    </row>
    <row r="890" spans="1:1" ht="14.25" customHeight="1">
      <c r="A890" s="18"/>
    </row>
    <row r="891" spans="1:1" ht="14.25" customHeight="1">
      <c r="A891" s="18"/>
    </row>
    <row r="892" spans="1:1" ht="14.25" customHeight="1">
      <c r="A892" s="18"/>
    </row>
    <row r="893" spans="1:1" ht="14.25" customHeight="1">
      <c r="A893" s="18"/>
    </row>
    <row r="894" spans="1:1" ht="14.25" customHeight="1">
      <c r="A894" s="18"/>
    </row>
    <row r="895" spans="1:1" ht="14.25" customHeight="1">
      <c r="A895" s="18"/>
    </row>
    <row r="896" spans="1:1" ht="14.25" customHeight="1">
      <c r="A896" s="18"/>
    </row>
    <row r="897" spans="1:1" ht="14.25" customHeight="1">
      <c r="A897" s="18"/>
    </row>
    <row r="898" spans="1:1" ht="14.25" customHeight="1">
      <c r="A898" s="18"/>
    </row>
    <row r="899" spans="1:1" ht="14.25" customHeight="1">
      <c r="A899" s="18"/>
    </row>
    <row r="900" spans="1:1" ht="14.25" customHeight="1">
      <c r="A900" s="18"/>
    </row>
    <row r="901" spans="1:1" ht="14.25" customHeight="1">
      <c r="A901" s="18"/>
    </row>
    <row r="902" spans="1:1" ht="14.25" customHeight="1">
      <c r="A902" s="18"/>
    </row>
    <row r="903" spans="1:1" ht="14.25" customHeight="1">
      <c r="A903" s="18"/>
    </row>
    <row r="904" spans="1:1" ht="14.25" customHeight="1">
      <c r="A904" s="18"/>
    </row>
    <row r="905" spans="1:1" ht="14.25" customHeight="1">
      <c r="A905" s="18"/>
    </row>
    <row r="906" spans="1:1" ht="14.25" customHeight="1">
      <c r="A906" s="18"/>
    </row>
    <row r="907" spans="1:1" ht="14.25" customHeight="1">
      <c r="A907" s="18"/>
    </row>
    <row r="908" spans="1:1" ht="14.25" customHeight="1">
      <c r="A908" s="18"/>
    </row>
    <row r="909" spans="1:1" ht="14.25" customHeight="1">
      <c r="A909" s="18"/>
    </row>
    <row r="910" spans="1:1" ht="14.25" customHeight="1">
      <c r="A910" s="18"/>
    </row>
    <row r="911" spans="1:1" ht="14.25" customHeight="1">
      <c r="A911" s="18"/>
    </row>
    <row r="912" spans="1:1" ht="14.25" customHeight="1">
      <c r="A912" s="18"/>
    </row>
    <row r="913" spans="1:1" ht="14.25" customHeight="1">
      <c r="A913" s="18"/>
    </row>
    <row r="914" spans="1:1" ht="14.25" customHeight="1">
      <c r="A914" s="18"/>
    </row>
    <row r="915" spans="1:1" ht="14.25" customHeight="1">
      <c r="A915" s="18"/>
    </row>
    <row r="916" spans="1:1" ht="14.25" customHeight="1">
      <c r="A916" s="18"/>
    </row>
    <row r="917" spans="1:1" ht="14.25" customHeight="1">
      <c r="A917" s="18"/>
    </row>
    <row r="918" spans="1:1" ht="14.25" customHeight="1">
      <c r="A918" s="18"/>
    </row>
    <row r="919" spans="1:1" ht="14.25" customHeight="1">
      <c r="A919" s="18"/>
    </row>
    <row r="920" spans="1:1" ht="14.25" customHeight="1">
      <c r="A920" s="18"/>
    </row>
    <row r="921" spans="1:1" ht="14.25" customHeight="1">
      <c r="A921" s="18"/>
    </row>
    <row r="922" spans="1:1" ht="14.25" customHeight="1">
      <c r="A922" s="18"/>
    </row>
    <row r="923" spans="1:1" ht="14.25" customHeight="1">
      <c r="A923" s="18"/>
    </row>
    <row r="924" spans="1:1" ht="14.25" customHeight="1">
      <c r="A924" s="18"/>
    </row>
    <row r="925" spans="1:1" ht="14.25" customHeight="1">
      <c r="A925" s="18"/>
    </row>
    <row r="926" spans="1:1" ht="14.25" customHeight="1">
      <c r="A926" s="18"/>
    </row>
    <row r="927" spans="1:1" ht="14.25" customHeight="1">
      <c r="A927" s="18"/>
    </row>
    <row r="928" spans="1:1" ht="14.25" customHeight="1">
      <c r="A928" s="18"/>
    </row>
    <row r="929" spans="1:1" ht="14.25" customHeight="1">
      <c r="A929" s="18"/>
    </row>
    <row r="930" spans="1:1" ht="14.25" customHeight="1">
      <c r="A930" s="18"/>
    </row>
    <row r="931" spans="1:1" ht="14.25" customHeight="1">
      <c r="A931" s="18"/>
    </row>
    <row r="932" spans="1:1" ht="14.25" customHeight="1">
      <c r="A932" s="18"/>
    </row>
    <row r="933" spans="1:1" ht="14.25" customHeight="1">
      <c r="A933" s="18"/>
    </row>
    <row r="934" spans="1:1" ht="14.25" customHeight="1">
      <c r="A934" s="18"/>
    </row>
    <row r="935" spans="1:1" ht="14.25" customHeight="1">
      <c r="A935" s="18"/>
    </row>
    <row r="936" spans="1:1" ht="14.25" customHeight="1">
      <c r="A936" s="18"/>
    </row>
    <row r="937" spans="1:1" ht="14.25" customHeight="1">
      <c r="A937" s="18"/>
    </row>
    <row r="938" spans="1:1" ht="14.25" customHeight="1">
      <c r="A938" s="18"/>
    </row>
    <row r="939" spans="1:1" ht="14.25" customHeight="1">
      <c r="A939" s="18"/>
    </row>
    <row r="940" spans="1:1" ht="14.25" customHeight="1">
      <c r="A940" s="18"/>
    </row>
    <row r="941" spans="1:1" ht="14.25" customHeight="1">
      <c r="A941" s="18"/>
    </row>
    <row r="942" spans="1:1" ht="14.25" customHeight="1">
      <c r="A942" s="18"/>
    </row>
    <row r="943" spans="1:1" ht="14.25" customHeight="1">
      <c r="A943" s="18"/>
    </row>
    <row r="944" spans="1:1" ht="14.25" customHeight="1">
      <c r="A944" s="18"/>
    </row>
    <row r="945" spans="1:1" ht="14.25" customHeight="1">
      <c r="A945" s="18"/>
    </row>
    <row r="946" spans="1:1" ht="14.25" customHeight="1">
      <c r="A946" s="18"/>
    </row>
    <row r="947" spans="1:1" ht="14.25" customHeight="1">
      <c r="A947" s="18"/>
    </row>
    <row r="948" spans="1:1" ht="14.25" customHeight="1">
      <c r="A948" s="18"/>
    </row>
    <row r="949" spans="1:1" ht="14.25" customHeight="1">
      <c r="A949" s="18"/>
    </row>
    <row r="950" spans="1:1" ht="14.25" customHeight="1">
      <c r="A950" s="18"/>
    </row>
    <row r="951" spans="1:1" ht="14.25" customHeight="1">
      <c r="A951" s="18"/>
    </row>
    <row r="952" spans="1:1" ht="14.25" customHeight="1">
      <c r="A952" s="18"/>
    </row>
    <row r="953" spans="1:1" ht="14.25" customHeight="1">
      <c r="A953" s="18"/>
    </row>
    <row r="954" spans="1:1" ht="14.25" customHeight="1">
      <c r="A954" s="18"/>
    </row>
    <row r="955" spans="1:1" ht="14.25" customHeight="1">
      <c r="A955" s="18"/>
    </row>
    <row r="956" spans="1:1" ht="14.25" customHeight="1">
      <c r="A956" s="18"/>
    </row>
    <row r="957" spans="1:1" ht="14.25" customHeight="1">
      <c r="A957" s="18"/>
    </row>
    <row r="958" spans="1:1" ht="14.25" customHeight="1">
      <c r="A958" s="18"/>
    </row>
    <row r="959" spans="1:1" ht="14.25" customHeight="1">
      <c r="A959" s="18"/>
    </row>
    <row r="960" spans="1:1" ht="14.25" customHeight="1">
      <c r="A960" s="18"/>
    </row>
    <row r="961" spans="1:1" ht="14.25" customHeight="1">
      <c r="A961" s="18"/>
    </row>
    <row r="962" spans="1:1" ht="14.25" customHeight="1">
      <c r="A962" s="18"/>
    </row>
    <row r="963" spans="1:1" ht="14.25" customHeight="1">
      <c r="A963" s="18"/>
    </row>
    <row r="964" spans="1:1" ht="14.25" customHeight="1">
      <c r="A964" s="18"/>
    </row>
    <row r="965" spans="1:1" ht="14.25" customHeight="1">
      <c r="A965" s="18"/>
    </row>
    <row r="966" spans="1:1" ht="14.25" customHeight="1">
      <c r="A966" s="18"/>
    </row>
    <row r="967" spans="1:1" ht="14.25" customHeight="1">
      <c r="A967" s="18"/>
    </row>
    <row r="968" spans="1:1" ht="14.25" customHeight="1">
      <c r="A968" s="18"/>
    </row>
    <row r="969" spans="1:1" ht="14.25" customHeight="1">
      <c r="A969" s="18"/>
    </row>
    <row r="970" spans="1:1" ht="14.25" customHeight="1">
      <c r="A970" s="18"/>
    </row>
    <row r="971" spans="1:1" ht="14.25" customHeight="1">
      <c r="A971" s="18"/>
    </row>
    <row r="972" spans="1:1" ht="14.25" customHeight="1">
      <c r="A972" s="18"/>
    </row>
    <row r="973" spans="1:1" ht="14.25" customHeight="1">
      <c r="A973" s="18"/>
    </row>
    <row r="974" spans="1:1" ht="14.25" customHeight="1">
      <c r="A974" s="18"/>
    </row>
    <row r="975" spans="1:1" ht="14.25" customHeight="1">
      <c r="A975" s="18"/>
    </row>
    <row r="976" spans="1:1" ht="14.25" customHeight="1">
      <c r="A976" s="18"/>
    </row>
    <row r="977" spans="1:1" ht="14.25" customHeight="1">
      <c r="A977" s="18"/>
    </row>
    <row r="978" spans="1:1" ht="14.25" customHeight="1">
      <c r="A978" s="18"/>
    </row>
    <row r="979" spans="1:1" ht="14.25" customHeight="1">
      <c r="A979" s="18"/>
    </row>
    <row r="980" spans="1:1" ht="14.25" customHeight="1">
      <c r="A980" s="18"/>
    </row>
    <row r="981" spans="1:1" ht="14.25" customHeight="1">
      <c r="A981" s="18"/>
    </row>
    <row r="982" spans="1:1" ht="14.25" customHeight="1">
      <c r="A982" s="18"/>
    </row>
    <row r="983" spans="1:1" ht="14.25" customHeight="1">
      <c r="A983" s="18"/>
    </row>
    <row r="984" spans="1:1" ht="14.25" customHeight="1">
      <c r="A984" s="18"/>
    </row>
    <row r="985" spans="1:1" ht="14.25" customHeight="1">
      <c r="A985" s="18"/>
    </row>
    <row r="986" spans="1:1" ht="14.25" customHeight="1">
      <c r="A986" s="18"/>
    </row>
    <row r="987" spans="1:1" ht="14.25" customHeight="1">
      <c r="A987" s="18"/>
    </row>
    <row r="988" spans="1:1" ht="14.25" customHeight="1">
      <c r="A988" s="18"/>
    </row>
    <row r="989" spans="1:1" ht="14.25" customHeight="1">
      <c r="A989" s="18"/>
    </row>
    <row r="990" spans="1:1" ht="14.25" customHeight="1">
      <c r="A990" s="18"/>
    </row>
    <row r="991" spans="1:1" ht="14.25" customHeight="1">
      <c r="A991" s="18"/>
    </row>
    <row r="992" spans="1:1" ht="14.25" customHeight="1">
      <c r="A992" s="18"/>
    </row>
    <row r="993" spans="1:1" ht="14.25" customHeight="1">
      <c r="A993" s="18"/>
    </row>
    <row r="994" spans="1:1" ht="14.25" customHeight="1">
      <c r="A994" s="18"/>
    </row>
    <row r="995" spans="1:1" ht="14.25" customHeight="1">
      <c r="A995" s="18"/>
    </row>
    <row r="996" spans="1:1" ht="14.25" customHeight="1">
      <c r="A996" s="18"/>
    </row>
    <row r="997" spans="1:1" ht="14.25" customHeight="1">
      <c r="A997" s="18"/>
    </row>
    <row r="998" spans="1:1" ht="14.25" customHeight="1">
      <c r="A998" s="18"/>
    </row>
    <row r="999" spans="1:1" ht="14.25" customHeight="1">
      <c r="A999" s="18"/>
    </row>
    <row r="1000" spans="1:1" ht="14.25" customHeight="1">
      <c r="A1000" s="18"/>
    </row>
    <row r="1001" spans="1:1" ht="14.25" customHeight="1">
      <c r="A1001" s="18"/>
    </row>
  </sheetData>
  <mergeCells count="6">
    <mergeCell ref="A17:B17"/>
    <mergeCell ref="E1:K1"/>
    <mergeCell ref="A2:C2"/>
    <mergeCell ref="A6:C6"/>
    <mergeCell ref="A13:C13"/>
    <mergeCell ref="A15:C1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T1000"/>
  <sheetViews>
    <sheetView tabSelected="1" topLeftCell="A70" zoomScale="110" zoomScaleNormal="110" workbookViewId="0">
      <pane xSplit="2" topLeftCell="AM1" activePane="topRight" state="frozen"/>
      <selection pane="topRight" activeCell="AP78" sqref="AP78"/>
    </sheetView>
  </sheetViews>
  <sheetFormatPr defaultColWidth="14.453125" defaultRowHeight="15" customHeight="1"/>
  <cols>
    <col min="1" max="1" width="3.453125" customWidth="1"/>
    <col min="2" max="3" width="21.08984375" customWidth="1"/>
    <col min="4" max="4" width="13.6328125" customWidth="1"/>
    <col min="5" max="5" width="12.36328125" style="160" customWidth="1"/>
    <col min="6" max="6" width="15.6328125" customWidth="1"/>
    <col min="7" max="7" width="13.453125" customWidth="1"/>
    <col min="8" max="8" width="11.08984375" bestFit="1" customWidth="1"/>
    <col min="9" max="9" width="16.36328125" customWidth="1"/>
    <col min="10" max="10" width="16.453125" customWidth="1"/>
    <col min="11" max="11" width="15.90625" customWidth="1"/>
    <col min="12" max="12" width="13.453125" customWidth="1"/>
    <col min="13" max="13" width="7.6328125" customWidth="1"/>
    <col min="14" max="14" width="11.6328125" customWidth="1"/>
    <col min="15" max="15" width="9" customWidth="1"/>
    <col min="16" max="16" width="6.6328125" customWidth="1"/>
    <col min="17" max="17" width="21.453125" customWidth="1"/>
    <col min="18" max="18" width="7.6328125" customWidth="1"/>
    <col min="19" max="19" width="8.90625" customWidth="1"/>
    <col min="20" max="20" width="9" customWidth="1"/>
    <col min="21" max="21" width="10" customWidth="1"/>
    <col min="22" max="22" width="25.36328125" customWidth="1"/>
    <col min="23" max="23" width="22.453125" customWidth="1"/>
    <col min="24" max="24" width="2.453125" customWidth="1"/>
    <col min="25" max="25" width="20.453125" customWidth="1"/>
    <col min="26" max="26" width="14" style="159" hidden="1" customWidth="1"/>
    <col min="27" max="27" width="9.6328125" style="70" customWidth="1"/>
    <col min="28" max="28" width="8.6328125" customWidth="1"/>
    <col min="29" max="29" width="24.90625" customWidth="1"/>
    <col min="30" max="30" width="15" customWidth="1"/>
    <col min="31" max="31" width="10.6328125" bestFit="1" customWidth="1"/>
    <col min="32" max="32" width="11.36328125" bestFit="1" customWidth="1"/>
    <col min="33" max="33" width="19.453125" customWidth="1"/>
    <col min="34" max="34" width="10.36328125" customWidth="1"/>
    <col min="35" max="35" width="12.453125" customWidth="1"/>
    <col min="36" max="36" width="8.6328125" customWidth="1"/>
    <col min="37" max="37" width="21.453125" customWidth="1"/>
    <col min="38" max="38" width="36" customWidth="1"/>
    <col min="39" max="39" width="3.453125" customWidth="1"/>
    <col min="40" max="40" width="11.453125" customWidth="1"/>
    <col min="41" max="41" width="15.453125" style="144" bestFit="1" customWidth="1"/>
    <col min="42" max="42" width="22.90625" style="144" customWidth="1"/>
    <col min="43" max="43" width="18.36328125" customWidth="1"/>
    <col min="44" max="44" width="3.08984375" style="153" customWidth="1"/>
    <col min="45" max="45" width="36.36328125" customWidth="1"/>
    <col min="46" max="46" width="4.08984375" customWidth="1"/>
  </cols>
  <sheetData>
    <row r="1" spans="1:46" ht="14.25" customHeight="1">
      <c r="I1" s="176" t="s">
        <v>4</v>
      </c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3"/>
      <c r="Y1" s="174" t="s">
        <v>80</v>
      </c>
      <c r="Z1" s="175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3"/>
      <c r="AN1" s="178" t="s">
        <v>81</v>
      </c>
      <c r="AO1" s="179"/>
      <c r="AP1" s="179"/>
      <c r="AQ1" s="180"/>
      <c r="AS1" s="16" t="s">
        <v>83</v>
      </c>
    </row>
    <row r="2" spans="1:46" ht="34.5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85" t="s">
        <v>87</v>
      </c>
      <c r="M2" s="183" t="s">
        <v>88</v>
      </c>
      <c r="N2" s="172"/>
      <c r="O2" s="172"/>
      <c r="P2" s="172"/>
      <c r="Q2" s="173"/>
      <c r="R2" s="182" t="s">
        <v>91</v>
      </c>
      <c r="S2" s="172"/>
      <c r="T2" s="172"/>
      <c r="U2" s="172"/>
      <c r="V2" s="173"/>
      <c r="W2" s="22" t="s">
        <v>94</v>
      </c>
      <c r="X2" s="19"/>
      <c r="Y2" s="182" t="s">
        <v>67</v>
      </c>
      <c r="Z2" s="184"/>
      <c r="AA2" s="172"/>
      <c r="AB2" s="172"/>
      <c r="AC2" s="173"/>
      <c r="AD2" s="181" t="s">
        <v>90</v>
      </c>
      <c r="AE2" s="172"/>
      <c r="AF2" s="172"/>
      <c r="AG2" s="173"/>
      <c r="AH2" s="182" t="s">
        <v>98</v>
      </c>
      <c r="AI2" s="172"/>
      <c r="AJ2" s="172"/>
      <c r="AK2" s="173"/>
      <c r="AL2" s="23" t="s">
        <v>99</v>
      </c>
      <c r="AM2" s="19"/>
      <c r="AN2" s="177" t="s">
        <v>100</v>
      </c>
      <c r="AO2" s="172"/>
      <c r="AP2" s="172"/>
      <c r="AQ2" s="173"/>
      <c r="AR2" s="19"/>
      <c r="AS2" s="24" t="s">
        <v>102</v>
      </c>
      <c r="AT2" s="19"/>
    </row>
    <row r="3" spans="1:46" ht="72.5">
      <c r="A3" s="20" t="s">
        <v>103</v>
      </c>
      <c r="B3" s="20" t="s">
        <v>104</v>
      </c>
      <c r="C3" s="20" t="s">
        <v>105</v>
      </c>
      <c r="D3" s="152" t="s">
        <v>193</v>
      </c>
      <c r="E3" s="152" t="s">
        <v>203</v>
      </c>
      <c r="F3" s="20" t="s">
        <v>106</v>
      </c>
      <c r="G3" s="20" t="s">
        <v>107</v>
      </c>
      <c r="H3" s="20" t="s">
        <v>108</v>
      </c>
      <c r="I3" s="20" t="s">
        <v>109</v>
      </c>
      <c r="J3" s="20" t="s">
        <v>110</v>
      </c>
      <c r="K3" s="20" t="s">
        <v>111</v>
      </c>
      <c r="L3" s="186"/>
      <c r="M3" s="23" t="s">
        <v>112</v>
      </c>
      <c r="N3" s="23" t="s">
        <v>113</v>
      </c>
      <c r="O3" s="23" t="s">
        <v>114</v>
      </c>
      <c r="P3" s="23" t="s">
        <v>115</v>
      </c>
      <c r="Q3" s="28" t="s">
        <v>124</v>
      </c>
      <c r="R3" s="27" t="s">
        <v>112</v>
      </c>
      <c r="S3" s="27" t="s">
        <v>113</v>
      </c>
      <c r="T3" s="27" t="s">
        <v>114</v>
      </c>
      <c r="U3" s="27" t="s">
        <v>115</v>
      </c>
      <c r="V3" s="31" t="s">
        <v>124</v>
      </c>
      <c r="W3" s="28" t="s">
        <v>194</v>
      </c>
      <c r="X3" s="20"/>
      <c r="Y3" s="27" t="s">
        <v>116</v>
      </c>
      <c r="Z3" s="161" t="s">
        <v>202</v>
      </c>
      <c r="AA3" s="161" t="s">
        <v>210</v>
      </c>
      <c r="AB3" s="27" t="s">
        <v>117</v>
      </c>
      <c r="AC3" s="29" t="s">
        <v>124</v>
      </c>
      <c r="AD3" s="23" t="s">
        <v>118</v>
      </c>
      <c r="AE3" s="23" t="s">
        <v>119</v>
      </c>
      <c r="AF3" s="23" t="s">
        <v>120</v>
      </c>
      <c r="AG3" s="28" t="s">
        <v>124</v>
      </c>
      <c r="AH3" s="27" t="s">
        <v>121</v>
      </c>
      <c r="AI3" s="27" t="s">
        <v>122</v>
      </c>
      <c r="AJ3" s="27" t="s">
        <v>123</v>
      </c>
      <c r="AK3" s="29" t="s">
        <v>124</v>
      </c>
      <c r="AL3" s="28" t="s">
        <v>124</v>
      </c>
      <c r="AM3" s="20"/>
      <c r="AN3" s="151" t="s">
        <v>190</v>
      </c>
      <c r="AO3" s="150" t="s">
        <v>191</v>
      </c>
      <c r="AP3" s="150" t="s">
        <v>197</v>
      </c>
      <c r="AQ3" s="30" t="s">
        <v>196</v>
      </c>
      <c r="AR3" s="152"/>
      <c r="AS3" s="31" t="s">
        <v>124</v>
      </c>
      <c r="AT3" s="20"/>
    </row>
    <row r="4" spans="1:46" ht="14.25" customHeight="1">
      <c r="A4" s="32">
        <v>1</v>
      </c>
      <c r="B4" t="s">
        <v>125</v>
      </c>
      <c r="C4">
        <v>2019</v>
      </c>
      <c r="D4" s="33">
        <f>INDEX(Population!$C$2:$U$21,MATCH('Cost Calculations'!B4,Population!$B$2:$B$21,0),MATCH(C4,Population!$C$1:$U$1,0))</f>
        <v>265028.74551111902</v>
      </c>
      <c r="E4" s="33" t="str">
        <f>IF(D4&lt;100000,"Small",IF(D4&lt;1000000,"Medium","Large"))</f>
        <v>Medium</v>
      </c>
      <c r="F4" s="5">
        <v>3.6769491146556486</v>
      </c>
      <c r="G4" s="5">
        <f t="shared" ref="G4:G243" si="0">D4/F4</f>
        <v>72078.437108297963</v>
      </c>
      <c r="H4" s="34">
        <f>'Area (Sq.km)'!J2</f>
        <v>34.052254615026783</v>
      </c>
      <c r="I4" s="5">
        <f>H4*Variables!$C$22</f>
        <v>612.94058307048203</v>
      </c>
      <c r="J4" s="35">
        <v>637.73787600000003</v>
      </c>
      <c r="K4" s="5">
        <f t="shared" ref="K4:K243" si="1">IF(I4-J4&lt;0,0,I4-J4)</f>
        <v>0</v>
      </c>
      <c r="L4" s="36">
        <f>(1-Variables!$C$21)*J4</f>
        <v>568.78715077925983</v>
      </c>
      <c r="M4" s="37">
        <f>Variables!$C$23*'Cost Calculations'!$L4/100</f>
        <v>28.439357538962991</v>
      </c>
      <c r="N4" s="37">
        <f>Variables!$C$24*'Cost Calculations'!$L4/100</f>
        <v>56.878715077925982</v>
      </c>
      <c r="O4" s="37">
        <f>Variables!$C$25*'Cost Calculations'!$L4/100</f>
        <v>56.878715077925982</v>
      </c>
      <c r="P4" s="37">
        <f>Variables!$C$26*'Cost Calculations'!$L4/100</f>
        <v>426.5903630844449</v>
      </c>
      <c r="Q4" s="38">
        <f>M4*Variables!$C$16*Variables!$E$32+N4*Variables!$C$16*Variables!$E$33+('Cost Calculations'!O4+'Cost Calculations'!P4)*Variables!$C$16*Variables!$E$34</f>
        <v>4252195.4054809483</v>
      </c>
      <c r="R4" s="40">
        <f>$K4*Variables!$C$23/100</f>
        <v>0</v>
      </c>
      <c r="S4" s="40">
        <f>$K4*Variables!$C$24/100</f>
        <v>0</v>
      </c>
      <c r="T4" s="40">
        <f>$K4*Variables!$C$25/100</f>
        <v>0</v>
      </c>
      <c r="U4" s="40">
        <f>$K4*Variables!$C$26/100</f>
        <v>0</v>
      </c>
      <c r="V4" s="44">
        <f>R4*Variables!$E$27*Variables!$C$16+'Cost Calculations'!S4*Variables!$E$28*Variables!$C$16+'Cost Calculations'!T4*Variables!$E$29*Variables!$C$16+U4*Variables!$E$30*Variables!$C$16</f>
        <v>0</v>
      </c>
      <c r="W4" s="38">
        <f>I4*Variables!$E$31</f>
        <v>401476.08191116573</v>
      </c>
      <c r="Y4" s="46">
        <f>D4*(IF(D4&lt;Variables!$C$8,Variables!$C$39,IF(D4&gt;Variables!$C$7,Variables!$C$37,IF(D4&gt;Variables!$C$6,Variables!$C$38))))</f>
        <v>318.03449461334282</v>
      </c>
      <c r="Z4" s="70">
        <v>207</v>
      </c>
      <c r="AA4" s="70">
        <f>ROUNDUP(0.2*Z4,0)</f>
        <v>42</v>
      </c>
      <c r="AB4" s="48">
        <f t="shared" ref="AB4:AB67" si="2">IF(Y4-AA4&lt;0,0, ROUND(Y4-AA4,0))</f>
        <v>276</v>
      </c>
      <c r="AC4" s="44">
        <f>AB4*Variables!$E$42</f>
        <v>148377600</v>
      </c>
      <c r="AD4" s="50">
        <f>ROUND(IF(D4&lt;50000,0,(H4/(3.14*Variables!$C$36^2))),0)</f>
        <v>43</v>
      </c>
      <c r="AE4" s="140">
        <v>0</v>
      </c>
      <c r="AF4" s="50">
        <f t="shared" ref="AF4:AF243" si="3">IF(AD4-AE4&lt;0,0,AD4-AE4)</f>
        <v>43</v>
      </c>
      <c r="AG4" s="38">
        <f>AF4*Variables!$E$43*Variables!$C$16</f>
        <v>50378.112000000001</v>
      </c>
      <c r="AH4" s="52">
        <f>ROUND((Y4)/Variables!$C$41,0)</f>
        <v>3</v>
      </c>
      <c r="AI4" s="56">
        <v>0</v>
      </c>
      <c r="AJ4" s="52">
        <f>IF(AH4-AI4&lt;0,0,AH4-AI4)</f>
        <v>3</v>
      </c>
      <c r="AK4" s="44">
        <f>AJ4*Variables!$E$44*Variables!$C$16</f>
        <v>2893763.6639999999</v>
      </c>
      <c r="AL4" s="38">
        <f>Y4*Variables!$E$40*Variables!$C$16</f>
        <v>93796230.857621297</v>
      </c>
      <c r="AN4" s="53">
        <v>0.22</v>
      </c>
      <c r="AO4" s="141">
        <f t="shared" ref="AO4:AO67" si="4">AN4*2*30*F4</f>
        <v>48.535728313454555</v>
      </c>
      <c r="AP4" s="141">
        <v>468.8029792149182</v>
      </c>
      <c r="AQ4" s="54">
        <f>IF(12*(AO4-Variables!$C$3*AP4)*(G4/5)*Variables!$C$18&lt;0,0,12*(AO4-Variables!$C$3*AP4)*(G4/5)*Variables!$C$18)</f>
        <v>0</v>
      </c>
      <c r="AS4" s="44">
        <f t="shared" ref="AS4:AS23" si="5">IF(D4&lt;100000,100000,350000)</f>
        <v>350000</v>
      </c>
    </row>
    <row r="5" spans="1:46" ht="14.25" customHeight="1">
      <c r="A5" s="32">
        <v>2</v>
      </c>
      <c r="B5" t="s">
        <v>142</v>
      </c>
      <c r="C5">
        <v>2019</v>
      </c>
      <c r="D5" s="33">
        <f>INDEX(Population!$C$2:$U$21,MATCH('Cost Calculations'!B5,Population!$B$2:$B$21,0),MATCH(C5,Population!$C$1:$U$1,0))</f>
        <v>842200.26293095062</v>
      </c>
      <c r="E5" s="33" t="str">
        <f t="shared" ref="E5:E68" si="6">IF(D5&lt;100000,"Small",IF(D5&lt;1000000,"Medium","Large"))</f>
        <v>Medium</v>
      </c>
      <c r="F5" s="5">
        <v>3.3070982737810106</v>
      </c>
      <c r="G5" s="5">
        <f t="shared" si="0"/>
        <v>254664.41974464271</v>
      </c>
      <c r="H5" s="34">
        <f>'Area (Sq.km)'!J3</f>
        <v>90.663333133777869</v>
      </c>
      <c r="I5" s="5">
        <f>H5*Variables!$C$22</f>
        <v>1631.9399964080017</v>
      </c>
      <c r="J5" s="35">
        <v>1668.5831900000001</v>
      </c>
      <c r="K5" s="5">
        <f t="shared" si="1"/>
        <v>0</v>
      </c>
      <c r="L5" s="36">
        <f>(1-Variables!$C$21)*J5</f>
        <v>1488.1798842354917</v>
      </c>
      <c r="M5" s="37">
        <f>Variables!$C$23*'Cost Calculations'!$L5/100</f>
        <v>74.408994211774584</v>
      </c>
      <c r="N5" s="37">
        <f>Variables!$C$24*'Cost Calculations'!$L5/100</f>
        <v>148.81798842354917</v>
      </c>
      <c r="O5" s="37">
        <f>Variables!$C$25*'Cost Calculations'!$L5/100</f>
        <v>148.81798842354917</v>
      </c>
      <c r="P5" s="37">
        <f>Variables!$C$26*'Cost Calculations'!$L5/100</f>
        <v>1116.134913176619</v>
      </c>
      <c r="Q5" s="38">
        <f>M5*Variables!$C$16*Variables!$E$32+N5*Variables!$C$16*Variables!$E$33+('Cost Calculations'!O5+'Cost Calculations'!P5)*Variables!$C$16*Variables!$E$34</f>
        <v>11125482.806012208</v>
      </c>
      <c r="R5" s="40">
        <f>$K5*Variables!$C$23/100</f>
        <v>0</v>
      </c>
      <c r="S5" s="40">
        <f>$K5*Variables!$C$24/100</f>
        <v>0</v>
      </c>
      <c r="T5" s="40">
        <f>$K5*Variables!$C$25/100</f>
        <v>0</v>
      </c>
      <c r="U5" s="40">
        <f>$K5*Variables!$C$26/100</f>
        <v>0</v>
      </c>
      <c r="V5" s="44">
        <f>R5*Variables!$E$27*Variables!$C$16+'Cost Calculations'!S5*Variables!$E$28*Variables!$C$16+'Cost Calculations'!T5*Variables!$E$29*Variables!$C$16+U5*Variables!$E$30*Variables!$C$16</f>
        <v>0</v>
      </c>
      <c r="W5" s="38">
        <f>I5*Variables!$E$31</f>
        <v>1068920.6976472412</v>
      </c>
      <c r="Y5" s="46">
        <f>D5*(IF(D5&lt;Variables!$C$8,Variables!$C$39,IF(D5&gt;Variables!$C$7,Variables!$C$37,IF(D5&gt;Variables!$C$6,Variables!$C$38))))</f>
        <v>1010.6403155171406</v>
      </c>
      <c r="Z5" s="70">
        <v>490</v>
      </c>
      <c r="AA5" s="70">
        <f t="shared" ref="AA5:AA23" si="7">ROUNDUP(0.2*Z5,0)</f>
        <v>98</v>
      </c>
      <c r="AB5" s="48">
        <f t="shared" si="2"/>
        <v>913</v>
      </c>
      <c r="AC5" s="44">
        <f>AB5*Variables!$E$42</f>
        <v>490828800</v>
      </c>
      <c r="AD5" s="50">
        <f>ROUND(IF(D5&lt;50000,0,(H5/(3.14*Variables!$C$36^2))),0)</f>
        <v>115</v>
      </c>
      <c r="AE5" s="140">
        <v>0</v>
      </c>
      <c r="AF5" s="50">
        <f t="shared" si="3"/>
        <v>115</v>
      </c>
      <c r="AG5" s="38">
        <f>AF5*Variables!$E$43*Variables!$C$16</f>
        <v>134732.16</v>
      </c>
      <c r="AH5" s="52">
        <f>ROUND((Y5)/Variables!$C$41,0)</f>
        <v>8</v>
      </c>
      <c r="AI5" s="154">
        <v>1</v>
      </c>
      <c r="AJ5" s="52">
        <f t="shared" ref="AJ5:AJ68" si="8">IF(AH5-AI5&lt;0,0,AH5-AI5)</f>
        <v>7</v>
      </c>
      <c r="AK5" s="44">
        <f>AJ5*Variables!$E$44*Variables!$C$16</f>
        <v>6752115.216</v>
      </c>
      <c r="AL5" s="38">
        <f>Y5*Variables!$E$40*Variables!$C$16</f>
        <v>298062801.21756309</v>
      </c>
      <c r="AN5" s="53">
        <v>0.36</v>
      </c>
      <c r="AO5" s="141">
        <f t="shared" si="4"/>
        <v>71.433322713669824</v>
      </c>
      <c r="AP5" s="141">
        <v>524.18975366229711</v>
      </c>
      <c r="AQ5" s="54">
        <f>IF(12*(AO5-Variables!$C$3*AP5)*(G5/5)*Variables!$C$18&lt;0,0,12*(AO5-Variables!$C$3*AP5)*(G5/5)*Variables!$C$18)</f>
        <v>0</v>
      </c>
      <c r="AS5" s="44">
        <f t="shared" si="5"/>
        <v>350000</v>
      </c>
    </row>
    <row r="6" spans="1:46" ht="14.25" customHeight="1">
      <c r="A6" s="32">
        <v>3</v>
      </c>
      <c r="B6" t="s">
        <v>145</v>
      </c>
      <c r="C6">
        <v>2019</v>
      </c>
      <c r="D6" s="33">
        <f>INDEX(Population!$C$2:$U$21,MATCH('Cost Calculations'!B6,Population!$B$2:$B$21,0),MATCH(C6,Population!$C$1:$U$1,0))</f>
        <v>939905.45983825868</v>
      </c>
      <c r="E6" s="33" t="str">
        <f t="shared" si="6"/>
        <v>Medium</v>
      </c>
      <c r="F6" s="5">
        <v>3.2836322428840261</v>
      </c>
      <c r="G6" s="5">
        <f t="shared" si="0"/>
        <v>286239.56348191306</v>
      </c>
      <c r="H6" s="34">
        <f>'Area (Sq.km)'!J4</f>
        <v>163.09566023144248</v>
      </c>
      <c r="I6" s="5">
        <f>H6*Variables!$C$22</f>
        <v>2935.7218841659646</v>
      </c>
      <c r="J6" s="35">
        <v>3643.723684</v>
      </c>
      <c r="K6" s="5">
        <f t="shared" si="1"/>
        <v>0</v>
      </c>
      <c r="L6" s="36">
        <f>(1-Variables!$C$21)*J6</f>
        <v>3249.7728148880842</v>
      </c>
      <c r="M6" s="37">
        <f>Variables!$C$23*'Cost Calculations'!$L6/100</f>
        <v>162.48864074440422</v>
      </c>
      <c r="N6" s="37">
        <f>Variables!$C$24*'Cost Calculations'!$L6/100</f>
        <v>324.97728148880844</v>
      </c>
      <c r="O6" s="37">
        <f>Variables!$C$25*'Cost Calculations'!$L6/100</f>
        <v>324.97728148880844</v>
      </c>
      <c r="P6" s="37">
        <f>Variables!$C$26*'Cost Calculations'!$L6/100</f>
        <v>2437.3296111660629</v>
      </c>
      <c r="Q6" s="38">
        <f>M6*Variables!$C$16*Variables!$E$32+N6*Variables!$C$16*Variables!$E$33+('Cost Calculations'!O6+'Cost Calculations'!P6)*Variables!$C$16*Variables!$E$34</f>
        <v>24294973.98700358</v>
      </c>
      <c r="R6" s="40">
        <f>$K6*Variables!$C$23/100</f>
        <v>0</v>
      </c>
      <c r="S6" s="40">
        <f>$K6*Variables!$C$24/100</f>
        <v>0</v>
      </c>
      <c r="T6" s="40">
        <f>$K6*Variables!$C$25/100</f>
        <v>0</v>
      </c>
      <c r="U6" s="40">
        <f>$K6*Variables!$C$26/100</f>
        <v>0</v>
      </c>
      <c r="V6" s="44">
        <f>R6*Variables!$E$27*Variables!$C$16+'Cost Calculations'!S6*Variables!$E$28*Variables!$C$16+'Cost Calculations'!T6*Variables!$E$29*Variables!$C$16+U6*Variables!$E$30*Variables!$C$16</f>
        <v>0</v>
      </c>
      <c r="W6" s="38">
        <f>I6*Variables!$E$31</f>
        <v>1922897.8341287069</v>
      </c>
      <c r="Y6" s="46">
        <f>D6*(IF(D6&lt;Variables!$C$8,Variables!$C$39,IF(D6&gt;Variables!$C$7,Variables!$C$37,IF(D6&gt;Variables!$C$6,Variables!$C$38))))</f>
        <v>1127.8865518059104</v>
      </c>
      <c r="Z6" s="71">
        <v>0</v>
      </c>
      <c r="AA6" s="73">
        <f t="shared" si="7"/>
        <v>0</v>
      </c>
      <c r="AB6" s="48">
        <f t="shared" si="2"/>
        <v>1128</v>
      </c>
      <c r="AC6" s="44">
        <f>AB6*Variables!$E$42</f>
        <v>606412800</v>
      </c>
      <c r="AD6" s="50">
        <f>ROUND(IF(D6&lt;50000,0,(H6/(3.14*Variables!$C$36^2))),0)</f>
        <v>208</v>
      </c>
      <c r="AE6" s="140">
        <v>0</v>
      </c>
      <c r="AF6" s="50">
        <f t="shared" si="3"/>
        <v>208</v>
      </c>
      <c r="AG6" s="38">
        <f>AF6*Variables!$E$43*Variables!$C$16</f>
        <v>243689.47200000001</v>
      </c>
      <c r="AH6" s="52">
        <f>ROUND((Y6)/Variables!$C$41,0)</f>
        <v>9</v>
      </c>
      <c r="AI6" s="56">
        <v>0</v>
      </c>
      <c r="AJ6" s="52">
        <f t="shared" si="8"/>
        <v>9</v>
      </c>
      <c r="AK6" s="44">
        <f>AJ6*Variables!$E$44*Variables!$C$16</f>
        <v>8681290.9920000006</v>
      </c>
      <c r="AL6" s="38">
        <f>Y6*Variables!$E$40*Variables!$C$16</f>
        <v>332641613.36653709</v>
      </c>
      <c r="AN6" s="57">
        <f t="shared" ref="AN6:AN7" si="9">AVERAGE($AN$4:$AN$5,$AN$8,$AN$17)</f>
        <v>0.28999999999999998</v>
      </c>
      <c r="AO6" s="141">
        <f t="shared" si="4"/>
        <v>57.135201026182052</v>
      </c>
      <c r="AP6" s="141">
        <v>524.18975366229711</v>
      </c>
      <c r="AQ6" s="54">
        <f>IF(12*(AO6-Variables!$C$3*AP6)*(G6/5)*Variables!$C$18&lt;0,0,12*(AO6-Variables!$C$3*AP6)*(G6/5)*Variables!$C$18)</f>
        <v>0</v>
      </c>
      <c r="AS6" s="44">
        <f t="shared" si="5"/>
        <v>350000</v>
      </c>
    </row>
    <row r="7" spans="1:46" ht="14.25" customHeight="1">
      <c r="A7" s="32">
        <v>4</v>
      </c>
      <c r="B7" t="s">
        <v>146</v>
      </c>
      <c r="C7">
        <v>2019</v>
      </c>
      <c r="D7" s="33">
        <f>INDEX(Population!$C$2:$U$21,MATCH('Cost Calculations'!B7,Population!$B$2:$B$21,0),MATCH(C7,Population!$C$1:$U$1,0))</f>
        <v>69896.92276964114</v>
      </c>
      <c r="E7" s="33" t="str">
        <f t="shared" si="6"/>
        <v>Small</v>
      </c>
      <c r="F7" s="5">
        <v>3.1216650512676596</v>
      </c>
      <c r="G7" s="5">
        <f t="shared" si="0"/>
        <v>22390.910498631842</v>
      </c>
      <c r="H7" s="34">
        <f>'Area (Sq.km)'!J5</f>
        <v>21.789563822271017</v>
      </c>
      <c r="I7" s="5">
        <f>H7*Variables!$C$22</f>
        <v>392.21214880087831</v>
      </c>
      <c r="J7" s="35">
        <v>482.31696199999999</v>
      </c>
      <c r="K7" s="5">
        <f t="shared" si="1"/>
        <v>0</v>
      </c>
      <c r="L7" s="36">
        <f>(1-Variables!$C$21)*J7</f>
        <v>430.16998191979508</v>
      </c>
      <c r="M7" s="37">
        <f>Variables!$C$23*'Cost Calculations'!$L7/100</f>
        <v>21.508499095989755</v>
      </c>
      <c r="N7" s="37">
        <f>Variables!$C$24*'Cost Calculations'!$L7/100</f>
        <v>43.016998191979511</v>
      </c>
      <c r="O7" s="37">
        <f>Variables!$C$25*'Cost Calculations'!$L7/100</f>
        <v>43.016998191979511</v>
      </c>
      <c r="P7" s="37">
        <f>Variables!$C$26*'Cost Calculations'!$L7/100</f>
        <v>322.62748643984634</v>
      </c>
      <c r="Q7" s="38">
        <f>M7*Variables!$C$16*Variables!$E$32+N7*Variables!$C$16*Variables!$E$33+('Cost Calculations'!O7+'Cost Calculations'!P7)*Variables!$C$16*Variables!$E$34</f>
        <v>3215907.4236982111</v>
      </c>
      <c r="R7" s="40">
        <f>$K7*Variables!$C$23/100</f>
        <v>0</v>
      </c>
      <c r="S7" s="40">
        <f>$K7*Variables!$C$24/100</f>
        <v>0</v>
      </c>
      <c r="T7" s="40">
        <f>$K7*Variables!$C$25/100</f>
        <v>0</v>
      </c>
      <c r="U7" s="40">
        <f>$K7*Variables!$C$26/100</f>
        <v>0</v>
      </c>
      <c r="V7" s="44">
        <f>R7*Variables!$E$27*Variables!$C$16+'Cost Calculations'!S7*Variables!$E$28*Variables!$C$16+'Cost Calculations'!T7*Variables!$E$29*Variables!$C$16+U7*Variables!$E$30*Variables!$C$16</f>
        <v>0</v>
      </c>
      <c r="W7" s="38">
        <f>I7*Variables!$E$31</f>
        <v>256898.9574645753</v>
      </c>
      <c r="Y7" s="46">
        <f>D7*(IF(D7&lt;Variables!$C$8,Variables!$C$39,IF(D7&gt;Variables!$C$7,Variables!$C$37,IF(D7&gt;Variables!$C$6,Variables!$C$38))))</f>
        <v>0</v>
      </c>
      <c r="Z7" s="72">
        <v>24</v>
      </c>
      <c r="AA7" s="70">
        <f t="shared" si="7"/>
        <v>5</v>
      </c>
      <c r="AB7" s="48">
        <f t="shared" si="2"/>
        <v>0</v>
      </c>
      <c r="AC7" s="44">
        <f>AB7*Variables!$E$42</f>
        <v>0</v>
      </c>
      <c r="AD7" s="50">
        <f>ROUND(IF(D7&lt;50000,0,(H7/(3.14*Variables!$C$36^2))),0)</f>
        <v>28</v>
      </c>
      <c r="AE7" s="140">
        <v>0</v>
      </c>
      <c r="AF7" s="50">
        <f t="shared" si="3"/>
        <v>28</v>
      </c>
      <c r="AG7" s="38">
        <f>AF7*Variables!$E$43*Variables!$C$16</f>
        <v>32804.351999999999</v>
      </c>
      <c r="AH7" s="52">
        <f>ROUND((Y7)/Variables!$C$41,0)</f>
        <v>0</v>
      </c>
      <c r="AI7" s="56">
        <v>0</v>
      </c>
      <c r="AJ7" s="52">
        <f t="shared" si="8"/>
        <v>0</v>
      </c>
      <c r="AK7" s="44">
        <f>AJ7*Variables!$E$44*Variables!$C$16</f>
        <v>0</v>
      </c>
      <c r="AL7" s="38">
        <f>Y7*Variables!$E$40*Variables!$C$16</f>
        <v>0</v>
      </c>
      <c r="AN7" s="57">
        <f t="shared" si="9"/>
        <v>0.28999999999999998</v>
      </c>
      <c r="AO7" s="141">
        <f t="shared" si="4"/>
        <v>54.316971892057275</v>
      </c>
      <c r="AP7" s="141">
        <v>524.18975366229711</v>
      </c>
      <c r="AQ7" s="54">
        <f>IF(12*(AO7-Variables!$C$3*AP7)*(G7/5)*Variables!$C$18&lt;0,0,12*(AO7-Variables!$C$3*AP7)*(G7/5)*Variables!$C$18)</f>
        <v>0</v>
      </c>
      <c r="AS7" s="44">
        <f t="shared" si="5"/>
        <v>100000</v>
      </c>
    </row>
    <row r="8" spans="1:46" ht="14.25" customHeight="1">
      <c r="A8" s="32">
        <v>5</v>
      </c>
      <c r="B8" t="s">
        <v>147</v>
      </c>
      <c r="C8">
        <v>2019</v>
      </c>
      <c r="D8" s="33">
        <f>INDEX(Population!$C$2:$U$21,MATCH('Cost Calculations'!B8,Population!$B$2:$B$21,0),MATCH(C8,Population!$C$1:$U$1,0))</f>
        <v>701436.41293779213</v>
      </c>
      <c r="E8" s="33" t="str">
        <f t="shared" si="6"/>
        <v>Medium</v>
      </c>
      <c r="F8" s="5">
        <v>3.499256931524287</v>
      </c>
      <c r="G8" s="5">
        <f t="shared" si="0"/>
        <v>200452.96091826109</v>
      </c>
      <c r="H8" s="34">
        <f>'Area (Sq.km)'!J6</f>
        <v>134.04213373470196</v>
      </c>
      <c r="I8" s="5">
        <f>H8*Variables!$C$22</f>
        <v>2412.7584072246354</v>
      </c>
      <c r="J8" s="35">
        <v>2447.370347</v>
      </c>
      <c r="K8" s="5">
        <f t="shared" si="1"/>
        <v>0</v>
      </c>
      <c r="L8" s="36">
        <f>(1-Variables!$C$21)*J8</f>
        <v>2182.7663981679184</v>
      </c>
      <c r="M8" s="37">
        <f>Variables!$C$23*'Cost Calculations'!$L8/100</f>
        <v>109.13831990839591</v>
      </c>
      <c r="N8" s="37">
        <f>Variables!$C$24*'Cost Calculations'!$L8/100</f>
        <v>218.27663981679183</v>
      </c>
      <c r="O8" s="37">
        <f>Variables!$C$25*'Cost Calculations'!$L8/100</f>
        <v>218.27663981679183</v>
      </c>
      <c r="P8" s="37">
        <f>Variables!$C$26*'Cost Calculations'!$L8/100</f>
        <v>1637.0747986259387</v>
      </c>
      <c r="Q8" s="38">
        <f>M8*Variables!$C$16*Variables!$E$32+N8*Variables!$C$16*Variables!$E$33+('Cost Calculations'!O8+'Cost Calculations'!P8)*Variables!$C$16*Variables!$E$34</f>
        <v>16318141.569850422</v>
      </c>
      <c r="R8" s="40">
        <f>$K8*Variables!$C$23/100</f>
        <v>0</v>
      </c>
      <c r="S8" s="40">
        <f>$K8*Variables!$C$24/100</f>
        <v>0</v>
      </c>
      <c r="T8" s="40">
        <f>$K8*Variables!$C$25/100</f>
        <v>0</v>
      </c>
      <c r="U8" s="40">
        <f>$K8*Variables!$C$26/100</f>
        <v>0</v>
      </c>
      <c r="V8" s="44">
        <f>R8*Variables!$E$27*Variables!$C$16+'Cost Calculations'!S8*Variables!$E$28*Variables!$C$16+'Cost Calculations'!T8*Variables!$E$29*Variables!$C$16+U8*Variables!$E$30*Variables!$C$16</f>
        <v>0</v>
      </c>
      <c r="W8" s="38">
        <f>I8*Variables!$E$31</f>
        <v>1580356.7567321362</v>
      </c>
      <c r="Y8" s="46">
        <f>D8*(IF(D8&lt;Variables!$C$8,Variables!$C$39,IF(D8&gt;Variables!$C$7,Variables!$C$37,IF(D8&gt;Variables!$C$6,Variables!$C$38))))</f>
        <v>841.72369552535054</v>
      </c>
      <c r="Z8" s="70">
        <v>629</v>
      </c>
      <c r="AA8" s="70">
        <f t="shared" si="7"/>
        <v>126</v>
      </c>
      <c r="AB8" s="48">
        <f t="shared" si="2"/>
        <v>716</v>
      </c>
      <c r="AC8" s="44">
        <f>AB8*Variables!$E$42</f>
        <v>384921600</v>
      </c>
      <c r="AD8" s="50">
        <f>ROUND(IF(D8&lt;50000,0,(H8/(3.14*Variables!$C$36^2))),0)</f>
        <v>171</v>
      </c>
      <c r="AE8" s="140">
        <v>0</v>
      </c>
      <c r="AF8" s="50">
        <f t="shared" si="3"/>
        <v>171</v>
      </c>
      <c r="AG8" s="38">
        <f>AF8*Variables!$E$43*Variables!$C$16</f>
        <v>200340.864</v>
      </c>
      <c r="AH8" s="52">
        <f>ROUND((Y8)/Variables!$C$41,0)</f>
        <v>7</v>
      </c>
      <c r="AI8" s="154">
        <v>1</v>
      </c>
      <c r="AJ8" s="52">
        <f t="shared" si="8"/>
        <v>6</v>
      </c>
      <c r="AK8" s="44">
        <f>AJ8*Variables!$E$44*Variables!$C$16</f>
        <v>5787527.3279999997</v>
      </c>
      <c r="AL8" s="38">
        <f>Y8*Variables!$E$40*Variables!$C$16</f>
        <v>248245116.17776453</v>
      </c>
      <c r="AN8" s="53">
        <v>0.28999999999999998</v>
      </c>
      <c r="AO8" s="141">
        <f t="shared" si="4"/>
        <v>60.887070608522585</v>
      </c>
      <c r="AP8" s="141">
        <v>474.2370659555292</v>
      </c>
      <c r="AQ8" s="54">
        <f>IF(12*(AO8-Variables!$C$3*AP8)*(G8/5)*Variables!$C$18&lt;0,0,12*(AO8-Variables!$C$3*AP8)*(G8/5)*Variables!$C$18)</f>
        <v>0</v>
      </c>
      <c r="AS8" s="44">
        <f t="shared" si="5"/>
        <v>350000</v>
      </c>
    </row>
    <row r="9" spans="1:46" ht="14.25" customHeight="1">
      <c r="A9" s="32">
        <v>6</v>
      </c>
      <c r="B9" t="s">
        <v>148</v>
      </c>
      <c r="C9">
        <v>2019</v>
      </c>
      <c r="D9" s="33">
        <f>INDEX(Population!$C$2:$U$21,MATCH('Cost Calculations'!B9,Population!$B$2:$B$21,0),MATCH(C9,Population!$C$1:$U$1,0))</f>
        <v>130805.21158969078</v>
      </c>
      <c r="E9" s="33" t="str">
        <f t="shared" si="6"/>
        <v>Medium</v>
      </c>
      <c r="F9" s="5">
        <v>3.7482185273159367</v>
      </c>
      <c r="G9" s="5">
        <f t="shared" si="0"/>
        <v>34897.968364549743</v>
      </c>
      <c r="H9" s="34">
        <f>'Area (Sq.km)'!J7</f>
        <v>24.899312649963424</v>
      </c>
      <c r="I9" s="5">
        <f>H9*Variables!$C$22</f>
        <v>448.18762769934165</v>
      </c>
      <c r="J9" s="35">
        <v>371.35716600000001</v>
      </c>
      <c r="K9" s="5">
        <f t="shared" si="1"/>
        <v>76.83046169934164</v>
      </c>
      <c r="L9" s="36">
        <f>(1-Variables!$C$21)*J9</f>
        <v>331.20689913452878</v>
      </c>
      <c r="M9" s="37">
        <f>Variables!$C$23*'Cost Calculations'!$L9/100</f>
        <v>16.560344956726439</v>
      </c>
      <c r="N9" s="37">
        <f>Variables!$C$24*'Cost Calculations'!$L9/100</f>
        <v>33.120689913452878</v>
      </c>
      <c r="O9" s="37">
        <f>Variables!$C$25*'Cost Calculations'!$L9/100</f>
        <v>33.120689913452878</v>
      </c>
      <c r="P9" s="37">
        <f>Variables!$C$26*'Cost Calculations'!$L9/100</f>
        <v>248.4051743508966</v>
      </c>
      <c r="Q9" s="38">
        <f>M9*Variables!$C$16*Variables!$E$32+N9*Variables!$C$16*Variables!$E$33+('Cost Calculations'!O9+'Cost Calculations'!P9)*Variables!$C$16*Variables!$E$34</f>
        <v>2476069.3922743048</v>
      </c>
      <c r="R9" s="40">
        <f>$K9*Variables!$C$23/100</f>
        <v>3.8415230849670818</v>
      </c>
      <c r="S9" s="40">
        <f>$K9*Variables!$C$24/100</f>
        <v>7.6830461699341637</v>
      </c>
      <c r="T9" s="40">
        <f>$K9*Variables!$C$25/100</f>
        <v>7.6830461699341637</v>
      </c>
      <c r="U9" s="40">
        <f>$K9*Variables!$C$26/100</f>
        <v>57.62284627450623</v>
      </c>
      <c r="V9" s="44">
        <f>R9*Variables!$E$27*Variables!$C$16+'Cost Calculations'!S9*Variables!$E$28*Variables!$C$16+'Cost Calculations'!T9*Variables!$E$29*Variables!$C$16+U9*Variables!$E$30*Variables!$C$16</f>
        <v>90763450.803224489</v>
      </c>
      <c r="W9" s="38">
        <f>I9*Variables!$E$31</f>
        <v>293562.89614306879</v>
      </c>
      <c r="Y9" s="46">
        <f>D9*(IF(D9&lt;Variables!$C$8,Variables!$C$39,IF(D9&gt;Variables!$C$7,Variables!$C$37,IF(D9&gt;Variables!$C$6,Variables!$C$38))))</f>
        <v>156.96625390762892</v>
      </c>
      <c r="Z9" s="70">
        <v>391</v>
      </c>
      <c r="AA9" s="70">
        <f t="shared" si="7"/>
        <v>79</v>
      </c>
      <c r="AB9" s="48">
        <f t="shared" si="2"/>
        <v>78</v>
      </c>
      <c r="AC9" s="44">
        <f>AB9*Variables!$E$42</f>
        <v>41932800</v>
      </c>
      <c r="AD9" s="50">
        <f>ROUND(IF(D9&lt;50000,0,(H9/(3.14*Variables!$C$36^2))),0)</f>
        <v>32</v>
      </c>
      <c r="AE9" s="140">
        <v>0</v>
      </c>
      <c r="AF9" s="50">
        <f t="shared" si="3"/>
        <v>32</v>
      </c>
      <c r="AG9" s="38">
        <f>AF9*Variables!$E$43*Variables!$C$16</f>
        <v>37490.688000000002</v>
      </c>
      <c r="AH9" s="52">
        <f>ROUND((Y9)/Variables!$C$41,0)</f>
        <v>1</v>
      </c>
      <c r="AI9" s="56">
        <v>0</v>
      </c>
      <c r="AJ9" s="52">
        <f t="shared" si="8"/>
        <v>1</v>
      </c>
      <c r="AK9" s="44">
        <f>AJ9*Variables!$E$44*Variables!$C$16</f>
        <v>964587.88800000004</v>
      </c>
      <c r="AL9" s="38">
        <f>Y9*Variables!$E$40*Variables!$C$16</f>
        <v>46293226.796909481</v>
      </c>
      <c r="AN9" s="57">
        <f t="shared" ref="AN9:AN16" si="10">AVERAGE($AN$4:$AN$5,$AN$8,$AN$17)</f>
        <v>0.28999999999999998</v>
      </c>
      <c r="AO9" s="141">
        <f t="shared" si="4"/>
        <v>65.219002375297293</v>
      </c>
      <c r="AP9" s="141">
        <v>474.2370659555292</v>
      </c>
      <c r="AQ9" s="54">
        <f>IF(12*(AO9-Variables!$C$3*AP9)*(G9/5)*Variables!$C$18&lt;0,0,12*(AO9-Variables!$C$3*AP9)*(G9/5)*Variables!$C$18)</f>
        <v>0</v>
      </c>
      <c r="AS9" s="44">
        <f t="shared" si="5"/>
        <v>350000</v>
      </c>
    </row>
    <row r="10" spans="1:46" ht="14.25" customHeight="1">
      <c r="A10" s="32">
        <v>7</v>
      </c>
      <c r="B10" t="s">
        <v>149</v>
      </c>
      <c r="C10">
        <v>2019</v>
      </c>
      <c r="D10" s="33">
        <f>INDEX(Population!$C$2:$U$21,MATCH('Cost Calculations'!B10,Population!$B$2:$B$21,0),MATCH(C10,Population!$C$1:$U$1,0))</f>
        <v>54907.357375989719</v>
      </c>
      <c r="E10" s="33" t="str">
        <f t="shared" si="6"/>
        <v>Small</v>
      </c>
      <c r="F10" s="5">
        <v>3.862113298513461</v>
      </c>
      <c r="G10" s="5">
        <f t="shared" si="0"/>
        <v>14216.920409125161</v>
      </c>
      <c r="H10" s="34">
        <f>'Area (Sq.km)'!J8</f>
        <v>15.517174924235158</v>
      </c>
      <c r="I10" s="5">
        <f>H10*Variables!$C$22</f>
        <v>279.30914863623286</v>
      </c>
      <c r="J10" s="35">
        <v>202.292317</v>
      </c>
      <c r="K10" s="5">
        <f t="shared" si="1"/>
        <v>77.016831636232865</v>
      </c>
      <c r="L10" s="36">
        <f>(1-Variables!$C$21)*J10</f>
        <v>180.42094556567443</v>
      </c>
      <c r="M10" s="37">
        <f>Variables!$C$23*'Cost Calculations'!$L10/100</f>
        <v>9.0210472782837208</v>
      </c>
      <c r="N10" s="37">
        <f>Variables!$C$24*'Cost Calculations'!$L10/100</f>
        <v>18.042094556567442</v>
      </c>
      <c r="O10" s="37">
        <f>Variables!$C$25*'Cost Calculations'!$L10/100</f>
        <v>18.042094556567442</v>
      </c>
      <c r="P10" s="37">
        <f>Variables!$C$26*'Cost Calculations'!$L10/100</f>
        <v>135.31570917425583</v>
      </c>
      <c r="Q10" s="38">
        <f>M10*Variables!$C$16*Variables!$E$32+N10*Variables!$C$16*Variables!$E$33+('Cost Calculations'!O10+'Cost Calculations'!P10)*Variables!$C$16*Variables!$E$34</f>
        <v>1348808.8026176691</v>
      </c>
      <c r="R10" s="40">
        <f>$K10*Variables!$C$23/100</f>
        <v>3.8508415818116428</v>
      </c>
      <c r="S10" s="40">
        <f>$K10*Variables!$C$24/100</f>
        <v>7.7016831636232856</v>
      </c>
      <c r="T10" s="40">
        <f>$K10*Variables!$C$25/100</f>
        <v>7.7016831636232856</v>
      </c>
      <c r="U10" s="40">
        <f>$K10*Variables!$C$26/100</f>
        <v>57.762623727174649</v>
      </c>
      <c r="V10" s="44">
        <f>R10*Variables!$E$27*Variables!$C$16+'Cost Calculations'!S10*Variables!$E$28*Variables!$C$16+'Cost Calculations'!T10*Variables!$E$29*Variables!$C$16+U10*Variables!$E$30*Variables!$C$16</f>
        <v>90983618.406335115</v>
      </c>
      <c r="W10" s="38">
        <f>I10*Variables!$E$31</f>
        <v>182947.49235673252</v>
      </c>
      <c r="Y10" s="46">
        <f>D10*(IF(D10&lt;Variables!$C$8,Variables!$C$39,IF(D10&gt;Variables!$C$7,Variables!$C$37,IF(D10&gt;Variables!$C$6,Variables!$C$38))))</f>
        <v>0</v>
      </c>
      <c r="Z10" s="73">
        <v>0</v>
      </c>
      <c r="AA10" s="73">
        <f t="shared" si="7"/>
        <v>0</v>
      </c>
      <c r="AB10" s="48">
        <f t="shared" si="2"/>
        <v>0</v>
      </c>
      <c r="AC10" s="44">
        <f>AB10*Variables!$E$42</f>
        <v>0</v>
      </c>
      <c r="AD10" s="50">
        <f>ROUND(IF(D10&lt;50000,0,(H10/(3.14*Variables!$C$36^2))),0)</f>
        <v>20</v>
      </c>
      <c r="AE10" s="140">
        <v>0</v>
      </c>
      <c r="AF10" s="50">
        <f t="shared" si="3"/>
        <v>20</v>
      </c>
      <c r="AG10" s="38">
        <f>AF10*Variables!$E$43*Variables!$C$16</f>
        <v>23431.68</v>
      </c>
      <c r="AH10" s="52">
        <f>ROUND((Y10)/Variables!$C$41,0)</f>
        <v>0</v>
      </c>
      <c r="AI10" s="56">
        <v>0</v>
      </c>
      <c r="AJ10" s="52">
        <f t="shared" si="8"/>
        <v>0</v>
      </c>
      <c r="AK10" s="44">
        <f>AJ10*Variables!$E$44*Variables!$C$16</f>
        <v>0</v>
      </c>
      <c r="AL10" s="38">
        <f>Y10*Variables!$E$40*Variables!$C$16</f>
        <v>0</v>
      </c>
      <c r="AN10" s="57">
        <f t="shared" si="10"/>
        <v>0.28999999999999998</v>
      </c>
      <c r="AO10" s="141">
        <f t="shared" si="4"/>
        <v>67.200771394134222</v>
      </c>
      <c r="AP10" s="141">
        <v>474.2370659555292</v>
      </c>
      <c r="AQ10" s="54">
        <f>IF(12*(AO10-Variables!$C$3*AP10)*(G10/5)*Variables!$C$18&lt;0,0,12*(AO10-Variables!$C$3*AP10)*(G10/5)*Variables!$C$18)</f>
        <v>0</v>
      </c>
      <c r="AS10" s="44">
        <f t="shared" si="5"/>
        <v>100000</v>
      </c>
    </row>
    <row r="11" spans="1:46" ht="14.25" customHeight="1">
      <c r="A11" s="32">
        <v>8</v>
      </c>
      <c r="B11" t="s">
        <v>150</v>
      </c>
      <c r="C11">
        <v>2019</v>
      </c>
      <c r="D11" s="33">
        <f>INDEX(Population!$C$2:$U$21,MATCH('Cost Calculations'!B11,Population!$B$2:$B$21,0),MATCH(C11,Population!$C$1:$U$1,0))</f>
        <v>57700.837021763495</v>
      </c>
      <c r="E11" s="33" t="str">
        <f t="shared" si="6"/>
        <v>Small</v>
      </c>
      <c r="F11" s="5">
        <v>3.8002825488883709</v>
      </c>
      <c r="G11" s="5">
        <f t="shared" si="0"/>
        <v>15183.301841238541</v>
      </c>
      <c r="H11" s="34">
        <f>'Area (Sq.km)'!J9</f>
        <v>11.342463341184736</v>
      </c>
      <c r="I11" s="5">
        <f>H11*Variables!$C$22</f>
        <v>204.16434014132525</v>
      </c>
      <c r="J11" s="35">
        <v>191.31908899999999</v>
      </c>
      <c r="K11" s="5">
        <f t="shared" si="1"/>
        <v>12.845251141325264</v>
      </c>
      <c r="L11" s="36">
        <f>(1-Variables!$C$21)*J11</f>
        <v>170.63411727170745</v>
      </c>
      <c r="M11" s="37">
        <f>Variables!$C$23*'Cost Calculations'!$L11/100</f>
        <v>8.5317058635853726</v>
      </c>
      <c r="N11" s="37">
        <f>Variables!$C$24*'Cost Calculations'!$L11/100</f>
        <v>17.063411727170745</v>
      </c>
      <c r="O11" s="37">
        <f>Variables!$C$25*'Cost Calculations'!$L11/100</f>
        <v>17.063411727170745</v>
      </c>
      <c r="P11" s="37">
        <f>Variables!$C$26*'Cost Calculations'!$L11/100</f>
        <v>127.97558795378059</v>
      </c>
      <c r="Q11" s="38">
        <f>M11*Variables!$C$16*Variables!$E$32+N11*Variables!$C$16*Variables!$E$33+('Cost Calculations'!O11+'Cost Calculations'!P11)*Variables!$C$16*Variables!$E$34</f>
        <v>1275643.4608042641</v>
      </c>
      <c r="R11" s="40">
        <f>$K11*Variables!$C$23/100</f>
        <v>0.64226255706626323</v>
      </c>
      <c r="S11" s="40">
        <f>$K11*Variables!$C$24/100</f>
        <v>1.2845251141325265</v>
      </c>
      <c r="T11" s="40">
        <f>$K11*Variables!$C$25/100</f>
        <v>1.2845251141325265</v>
      </c>
      <c r="U11" s="40">
        <f>$K11*Variables!$C$26/100</f>
        <v>9.6339383559939478</v>
      </c>
      <c r="V11" s="44">
        <f>R11*Variables!$E$27*Variables!$C$16+'Cost Calculations'!S11*Variables!$E$28*Variables!$C$16+'Cost Calculations'!T11*Variables!$E$29*Variables!$C$16+U11*Variables!$E$30*Variables!$C$16</f>
        <v>15174701.469101405</v>
      </c>
      <c r="W11" s="38">
        <f>I11*Variables!$E$31</f>
        <v>133727.64279256805</v>
      </c>
      <c r="Y11" s="46">
        <f>D11*(IF(D11&lt;Variables!$C$8,Variables!$C$39,IF(D11&gt;Variables!$C$7,Variables!$C$37,IF(D11&gt;Variables!$C$6,Variables!$C$38))))</f>
        <v>0</v>
      </c>
      <c r="Z11" s="73">
        <v>0</v>
      </c>
      <c r="AA11" s="73">
        <f t="shared" si="7"/>
        <v>0</v>
      </c>
      <c r="AB11" s="48">
        <f t="shared" si="2"/>
        <v>0</v>
      </c>
      <c r="AC11" s="44">
        <f>AB11*Variables!$E$42</f>
        <v>0</v>
      </c>
      <c r="AD11" s="50">
        <f>ROUND(IF(D11&lt;50000,0,(H11/(3.14*Variables!$C$36^2))),0)</f>
        <v>14</v>
      </c>
      <c r="AE11" s="140">
        <v>0</v>
      </c>
      <c r="AF11" s="50">
        <f t="shared" si="3"/>
        <v>14</v>
      </c>
      <c r="AG11" s="38">
        <f>AF11*Variables!$E$43*Variables!$C$16</f>
        <v>16402.175999999999</v>
      </c>
      <c r="AH11" s="52">
        <f>ROUND((Y11)/Variables!$C$41,0)</f>
        <v>0</v>
      </c>
      <c r="AI11" s="56">
        <v>0</v>
      </c>
      <c r="AJ11" s="52">
        <f t="shared" si="8"/>
        <v>0</v>
      </c>
      <c r="AK11" s="44">
        <f>AJ11*Variables!$E$44*Variables!$C$16</f>
        <v>0</v>
      </c>
      <c r="AL11" s="38">
        <f>Y11*Variables!$E$40*Variables!$C$16</f>
        <v>0</v>
      </c>
      <c r="AN11" s="57">
        <f t="shared" si="10"/>
        <v>0.28999999999999998</v>
      </c>
      <c r="AO11" s="141">
        <f t="shared" si="4"/>
        <v>66.124916350657642</v>
      </c>
      <c r="AP11" s="141">
        <v>474.2370659555292</v>
      </c>
      <c r="AQ11" s="54">
        <f>IF(12*(AO11-Variables!$C$3*AP11)*(G11/5)*Variables!$C$18&lt;0,0,12*(AO11-Variables!$C$3*AP11)*(G11/5)*Variables!$C$18)</f>
        <v>0</v>
      </c>
      <c r="AS11" s="44">
        <f t="shared" si="5"/>
        <v>100000</v>
      </c>
    </row>
    <row r="12" spans="1:46" ht="14.25" customHeight="1">
      <c r="A12" s="32">
        <v>9</v>
      </c>
      <c r="B12" t="s">
        <v>151</v>
      </c>
      <c r="C12">
        <v>2019</v>
      </c>
      <c r="D12" s="33">
        <f>INDEX(Population!$C$2:$U$21,MATCH('Cost Calculations'!B12,Population!$B$2:$B$21,0),MATCH(C12,Population!$C$1:$U$1,0))</f>
        <v>166598.81987568605</v>
      </c>
      <c r="E12" s="33" t="str">
        <f t="shared" si="6"/>
        <v>Medium</v>
      </c>
      <c r="F12" s="5">
        <v>3.6804514106582928</v>
      </c>
      <c r="G12" s="5">
        <f t="shared" si="0"/>
        <v>45265.865864504878</v>
      </c>
      <c r="H12" s="34">
        <f>'Area (Sq.km)'!J10</f>
        <v>44.25241110496448</v>
      </c>
      <c r="I12" s="5">
        <f>H12*Variables!$C$22</f>
        <v>796.54339988936067</v>
      </c>
      <c r="J12" s="35">
        <v>695.62684200000001</v>
      </c>
      <c r="K12" s="5">
        <f t="shared" si="1"/>
        <v>100.91655788936066</v>
      </c>
      <c r="L12" s="36">
        <f>(1-Variables!$C$21)*J12</f>
        <v>620.41729738309346</v>
      </c>
      <c r="M12" s="37">
        <f>Variables!$C$23*'Cost Calculations'!$L12/100</f>
        <v>31.020864869154675</v>
      </c>
      <c r="N12" s="37">
        <f>Variables!$C$24*'Cost Calculations'!$L12/100</f>
        <v>62.04172973830935</v>
      </c>
      <c r="O12" s="37">
        <f>Variables!$C$25*'Cost Calculations'!$L12/100</f>
        <v>62.04172973830935</v>
      </c>
      <c r="P12" s="37">
        <f>Variables!$C$26*'Cost Calculations'!$L12/100</f>
        <v>465.31297303732009</v>
      </c>
      <c r="Q12" s="38">
        <f>M12*Variables!$C$16*Variables!$E$32+N12*Variables!$C$16*Variables!$E$33+('Cost Calculations'!O12+'Cost Calculations'!P12)*Variables!$C$16*Variables!$E$34</f>
        <v>4638177.1771724317</v>
      </c>
      <c r="R12" s="40">
        <f>$K12*Variables!$C$23/100</f>
        <v>5.045827894468033</v>
      </c>
      <c r="S12" s="40">
        <f>$K12*Variables!$C$24/100</f>
        <v>10.091655788936066</v>
      </c>
      <c r="T12" s="40">
        <f>$K12*Variables!$C$25/100</f>
        <v>10.091655788936066</v>
      </c>
      <c r="U12" s="40">
        <f>$K12*Variables!$C$26/100</f>
        <v>75.687418417020496</v>
      </c>
      <c r="V12" s="44">
        <f>R12*Variables!$E$27*Variables!$C$16+'Cost Calculations'!S12*Variables!$E$28*Variables!$C$16+'Cost Calculations'!T12*Variables!$E$29*Variables!$C$16+U12*Variables!$E$30*Variables!$C$16</f>
        <v>119217493.09623413</v>
      </c>
      <c r="W12" s="38">
        <f>I12*Variables!$E$31</f>
        <v>521735.92692753125</v>
      </c>
      <c r="Y12" s="46">
        <f>D12*(IF(D12&lt;Variables!$C$8,Variables!$C$39,IF(D12&gt;Variables!$C$7,Variables!$C$37,IF(D12&gt;Variables!$C$6,Variables!$C$38))))</f>
        <v>199.91858385082324</v>
      </c>
      <c r="Z12" s="73">
        <v>0</v>
      </c>
      <c r="AA12" s="73">
        <f t="shared" si="7"/>
        <v>0</v>
      </c>
      <c r="AB12" s="48">
        <f t="shared" si="2"/>
        <v>200</v>
      </c>
      <c r="AC12" s="44">
        <f>AB12*Variables!$E$42</f>
        <v>107520000</v>
      </c>
      <c r="AD12" s="50">
        <f>ROUND(IF(D12&lt;50000,0,(H12/(3.14*Variables!$C$36^2))),0)</f>
        <v>56</v>
      </c>
      <c r="AE12" s="140">
        <v>0</v>
      </c>
      <c r="AF12" s="50">
        <f t="shared" si="3"/>
        <v>56</v>
      </c>
      <c r="AG12" s="38">
        <f>AF12*Variables!$E$43*Variables!$C$16</f>
        <v>65608.703999999998</v>
      </c>
      <c r="AH12" s="52">
        <f>ROUND((Y12)/Variables!$C$41,0)</f>
        <v>2</v>
      </c>
      <c r="AI12" s="154">
        <v>1</v>
      </c>
      <c r="AJ12" s="52">
        <f t="shared" si="8"/>
        <v>1</v>
      </c>
      <c r="AK12" s="44">
        <f>AJ12*Variables!$E$44*Variables!$C$16</f>
        <v>964587.88800000004</v>
      </c>
      <c r="AL12" s="38">
        <f>Y12*Variables!$E$40*Variables!$C$16</f>
        <v>58960930.217328168</v>
      </c>
      <c r="AN12" s="57">
        <f t="shared" si="10"/>
        <v>0.28999999999999998</v>
      </c>
      <c r="AO12" s="141">
        <f t="shared" si="4"/>
        <v>64.03985454545429</v>
      </c>
      <c r="AP12" s="141">
        <v>474.2370659555292</v>
      </c>
      <c r="AQ12" s="54">
        <f>IF(12*(AO12-Variables!$C$3*AP12)*(G12/5)*Variables!$C$18&lt;0,0,12*(AO12-Variables!$C$3*AP12)*(G12/5)*Variables!$C$18)</f>
        <v>0</v>
      </c>
      <c r="AS12" s="44">
        <f t="shared" si="5"/>
        <v>350000</v>
      </c>
    </row>
    <row r="13" spans="1:46" ht="14.25" customHeight="1">
      <c r="A13" s="32">
        <v>10</v>
      </c>
      <c r="B13" t="s">
        <v>152</v>
      </c>
      <c r="C13">
        <v>2019</v>
      </c>
      <c r="D13" s="33">
        <f>INDEX(Population!$C$2:$U$21,MATCH('Cost Calculations'!B13,Population!$B$2:$B$21,0),MATCH(C13,Population!$C$1:$U$1,0))</f>
        <v>294045.64075893606</v>
      </c>
      <c r="E13" s="33" t="str">
        <f t="shared" si="6"/>
        <v>Medium</v>
      </c>
      <c r="F13" s="5">
        <v>3.4135915669485275</v>
      </c>
      <c r="G13" s="5">
        <f t="shared" si="0"/>
        <v>86139.666973043553</v>
      </c>
      <c r="H13" s="34">
        <f>'Area (Sq.km)'!J11</f>
        <v>60.711334396428164</v>
      </c>
      <c r="I13" s="5">
        <f>H13*Variables!$C$22</f>
        <v>1092.804019135707</v>
      </c>
      <c r="J13" s="35">
        <v>1168.5637429999999</v>
      </c>
      <c r="K13" s="5">
        <f t="shared" si="1"/>
        <v>0</v>
      </c>
      <c r="L13" s="36">
        <f>(1-Variables!$C$21)*J13</f>
        <v>1042.2213685249535</v>
      </c>
      <c r="M13" s="37">
        <f>Variables!$C$23*'Cost Calculations'!$L13/100</f>
        <v>52.111068426247677</v>
      </c>
      <c r="N13" s="37">
        <f>Variables!$C$24*'Cost Calculations'!$L13/100</f>
        <v>104.22213685249535</v>
      </c>
      <c r="O13" s="37">
        <f>Variables!$C$25*'Cost Calculations'!$L13/100</f>
        <v>104.22213685249535</v>
      </c>
      <c r="P13" s="37">
        <f>Variables!$C$26*'Cost Calculations'!$L13/100</f>
        <v>781.66602639371513</v>
      </c>
      <c r="Q13" s="38">
        <f>M13*Variables!$C$16*Variables!$E$32+N13*Variables!$C$16*Variables!$E$33+('Cost Calculations'!O13+'Cost Calculations'!P13)*Variables!$C$16*Variables!$E$34</f>
        <v>7791541.8951786067</v>
      </c>
      <c r="R13" s="40">
        <f>$K13*Variables!$C$23/100</f>
        <v>0</v>
      </c>
      <c r="S13" s="40">
        <f>$K13*Variables!$C$24/100</f>
        <v>0</v>
      </c>
      <c r="T13" s="40">
        <f>$K13*Variables!$C$25/100</f>
        <v>0</v>
      </c>
      <c r="U13" s="40">
        <f>$K13*Variables!$C$26/100</f>
        <v>0</v>
      </c>
      <c r="V13" s="44">
        <f>R13*Variables!$E$27*Variables!$C$16+'Cost Calculations'!S13*Variables!$E$28*Variables!$C$16+'Cost Calculations'!T13*Variables!$E$29*Variables!$C$16+U13*Variables!$E$30*Variables!$C$16</f>
        <v>0</v>
      </c>
      <c r="W13" s="38">
        <f>I13*Variables!$E$31</f>
        <v>715786.6325338881</v>
      </c>
      <c r="Y13" s="46">
        <f>D13*(IF(D13&lt;Variables!$C$8,Variables!$C$39,IF(D13&gt;Variables!$C$7,Variables!$C$37,IF(D13&gt;Variables!$C$6,Variables!$C$38))))</f>
        <v>352.85476891072324</v>
      </c>
      <c r="Z13" s="70">
        <v>407</v>
      </c>
      <c r="AA13" s="70">
        <f t="shared" si="7"/>
        <v>82</v>
      </c>
      <c r="AB13" s="48">
        <f t="shared" si="2"/>
        <v>271</v>
      </c>
      <c r="AC13" s="44">
        <f>AB13*Variables!$E$42</f>
        <v>145689600</v>
      </c>
      <c r="AD13" s="50">
        <f>ROUND(IF(D13&lt;50000,0,(H13/(3.14*Variables!$C$36^2))),0)</f>
        <v>77</v>
      </c>
      <c r="AE13" s="140">
        <v>0</v>
      </c>
      <c r="AF13" s="50">
        <f t="shared" si="3"/>
        <v>77</v>
      </c>
      <c r="AG13" s="38">
        <f>AF13*Variables!$E$43*Variables!$C$16</f>
        <v>90211.968000000008</v>
      </c>
      <c r="AH13" s="52">
        <f>ROUND((Y13)/Variables!$C$41,0)</f>
        <v>3</v>
      </c>
      <c r="AI13" s="154">
        <v>1</v>
      </c>
      <c r="AJ13" s="52">
        <f t="shared" si="8"/>
        <v>2</v>
      </c>
      <c r="AK13" s="44">
        <f>AJ13*Variables!$E$44*Variables!$C$16</f>
        <v>1929175.7760000001</v>
      </c>
      <c r="AL13" s="38">
        <f>Y13*Variables!$E$40*Variables!$C$16</f>
        <v>104065590.13103443</v>
      </c>
      <c r="AN13" s="57">
        <f t="shared" si="10"/>
        <v>0.28999999999999998</v>
      </c>
      <c r="AO13" s="141">
        <f t="shared" si="4"/>
        <v>59.396493264904372</v>
      </c>
      <c r="AP13" s="141">
        <v>490.99634448579741</v>
      </c>
      <c r="AQ13" s="54">
        <f>IF(12*(AO13-Variables!$C$3*AP13)*(G13/5)*Variables!$C$18&lt;0,0,12*(AO13-Variables!$C$3*AP13)*(G13/5)*Variables!$C$18)</f>
        <v>0</v>
      </c>
      <c r="AS13" s="44">
        <f t="shared" si="5"/>
        <v>350000</v>
      </c>
    </row>
    <row r="14" spans="1:46" ht="14.25" customHeight="1">
      <c r="A14" s="32">
        <v>11</v>
      </c>
      <c r="B14" t="s">
        <v>153</v>
      </c>
      <c r="C14">
        <v>2019</v>
      </c>
      <c r="D14" s="33">
        <f>INDEX(Population!$C$2:$U$21,MATCH('Cost Calculations'!B14,Population!$B$2:$B$21,0),MATCH(C14,Population!$C$1:$U$1,0))</f>
        <v>195357.12125879695</v>
      </c>
      <c r="E14" s="33" t="str">
        <f t="shared" si="6"/>
        <v>Medium</v>
      </c>
      <c r="F14" s="5">
        <v>3.70474528057925</v>
      </c>
      <c r="G14" s="5">
        <f t="shared" si="0"/>
        <v>52731.593257675238</v>
      </c>
      <c r="H14" s="34">
        <f>'Area (Sq.km)'!J12</f>
        <v>18.796812094122206</v>
      </c>
      <c r="I14" s="5">
        <f>H14*Variables!$C$22</f>
        <v>338.3426176941997</v>
      </c>
      <c r="J14" s="35">
        <v>396.95655099999999</v>
      </c>
      <c r="K14" s="5">
        <f t="shared" si="1"/>
        <v>0</v>
      </c>
      <c r="L14" s="36">
        <f>(1-Variables!$C$21)*J14</f>
        <v>354.03853859614878</v>
      </c>
      <c r="M14" s="37">
        <f>Variables!$C$23*'Cost Calculations'!$L14/100</f>
        <v>17.701926929807438</v>
      </c>
      <c r="N14" s="37">
        <f>Variables!$C$24*'Cost Calculations'!$L14/100</f>
        <v>35.403853859614877</v>
      </c>
      <c r="O14" s="37">
        <f>Variables!$C$25*'Cost Calculations'!$L14/100</f>
        <v>35.403853859614877</v>
      </c>
      <c r="P14" s="37">
        <f>Variables!$C$26*'Cost Calculations'!$L14/100</f>
        <v>265.52890394711159</v>
      </c>
      <c r="Q14" s="38">
        <f>M14*Variables!$C$16*Variables!$E$32+N14*Variables!$C$16*Variables!$E$33+('Cost Calculations'!O14+'Cost Calculations'!P14)*Variables!$C$16*Variables!$E$34</f>
        <v>2646756.4274601177</v>
      </c>
      <c r="R14" s="40">
        <f>$K14*Variables!$C$23/100</f>
        <v>0</v>
      </c>
      <c r="S14" s="40">
        <f>$K14*Variables!$C$24/100</f>
        <v>0</v>
      </c>
      <c r="T14" s="40">
        <f>$K14*Variables!$C$25/100</f>
        <v>0</v>
      </c>
      <c r="U14" s="40">
        <f>$K14*Variables!$C$26/100</f>
        <v>0</v>
      </c>
      <c r="V14" s="44">
        <f>R14*Variables!$E$27*Variables!$C$16+'Cost Calculations'!S14*Variables!$E$28*Variables!$C$16+'Cost Calculations'!T14*Variables!$E$29*Variables!$C$16+U14*Variables!$E$30*Variables!$C$16</f>
        <v>0</v>
      </c>
      <c r="W14" s="38">
        <f>I14*Variables!$E$31</f>
        <v>221614.41458970081</v>
      </c>
      <c r="Y14" s="46">
        <f>D14*(IF(D14&lt;Variables!$C$8,Variables!$C$39,IF(D14&gt;Variables!$C$7,Variables!$C$37,IF(D14&gt;Variables!$C$6,Variables!$C$38))))</f>
        <v>234.42854551055632</v>
      </c>
      <c r="Z14" s="70">
        <v>372</v>
      </c>
      <c r="AA14" s="70">
        <f t="shared" si="7"/>
        <v>75</v>
      </c>
      <c r="AB14" s="48">
        <f t="shared" si="2"/>
        <v>159</v>
      </c>
      <c r="AC14" s="44">
        <f>AB14*Variables!$E$42</f>
        <v>85478400</v>
      </c>
      <c r="AD14" s="50">
        <f>ROUND(IF(D14&lt;50000,0,(H14/(3.14*Variables!$C$36^2))),0)</f>
        <v>24</v>
      </c>
      <c r="AE14" s="140">
        <v>0</v>
      </c>
      <c r="AF14" s="50">
        <f t="shared" si="3"/>
        <v>24</v>
      </c>
      <c r="AG14" s="38">
        <f>AF14*Variables!$E$43*Variables!$C$16</f>
        <v>28118.016</v>
      </c>
      <c r="AH14" s="52">
        <f>ROUND((Y14)/Variables!$C$41,0)</f>
        <v>2</v>
      </c>
      <c r="AI14" s="154">
        <v>1</v>
      </c>
      <c r="AJ14" s="52">
        <f t="shared" si="8"/>
        <v>1</v>
      </c>
      <c r="AK14" s="44">
        <f>AJ14*Variables!$E$44*Variables!$C$16</f>
        <v>964587.88800000004</v>
      </c>
      <c r="AL14" s="38">
        <f>Y14*Variables!$E$40*Variables!$C$16</f>
        <v>69138770.626304314</v>
      </c>
      <c r="AN14" s="57">
        <f t="shared" si="10"/>
        <v>0.28999999999999998</v>
      </c>
      <c r="AO14" s="141">
        <f t="shared" si="4"/>
        <v>64.462567882078943</v>
      </c>
      <c r="AP14" s="141">
        <v>447.91952147552081</v>
      </c>
      <c r="AQ14" s="54">
        <f>IF(12*(AO14-Variables!$C$3*AP14)*(G14/5)*Variables!$C$18&lt;0,0,12*(AO14-Variables!$C$3*AP14)*(G14/5)*Variables!$C$18)</f>
        <v>0</v>
      </c>
      <c r="AS14" s="44">
        <f t="shared" si="5"/>
        <v>350000</v>
      </c>
    </row>
    <row r="15" spans="1:46" ht="14.25" customHeight="1">
      <c r="A15" s="32">
        <v>12</v>
      </c>
      <c r="B15" t="s">
        <v>154</v>
      </c>
      <c r="C15">
        <v>2019</v>
      </c>
      <c r="D15" s="33">
        <f>INDEX(Population!$C$2:$U$21,MATCH('Cost Calculations'!B15,Population!$B$2:$B$21,0),MATCH(C15,Population!$C$1:$U$1,0))</f>
        <v>199284.86240555637</v>
      </c>
      <c r="E15" s="33" t="str">
        <f t="shared" si="6"/>
        <v>Medium</v>
      </c>
      <c r="F15" s="5">
        <v>3.6205289672544043</v>
      </c>
      <c r="G15" s="5">
        <f t="shared" si="0"/>
        <v>55043.023880756919</v>
      </c>
      <c r="H15" s="34">
        <f>'Area (Sq.km)'!J13</f>
        <v>40.618442607270801</v>
      </c>
      <c r="I15" s="5">
        <f>H15*Variables!$C$22</f>
        <v>731.13196693087446</v>
      </c>
      <c r="J15" s="35">
        <v>690.70064000000002</v>
      </c>
      <c r="K15" s="5">
        <f t="shared" si="1"/>
        <v>40.431326930874434</v>
      </c>
      <c r="L15" s="36">
        <f>(1-Variables!$C$21)*J15</f>
        <v>616.02370480346269</v>
      </c>
      <c r="M15" s="37">
        <f>Variables!$C$23*'Cost Calculations'!$L15/100</f>
        <v>30.801185240173137</v>
      </c>
      <c r="N15" s="37">
        <f>Variables!$C$24*'Cost Calculations'!$L15/100</f>
        <v>61.602370480346273</v>
      </c>
      <c r="O15" s="37">
        <f>Variables!$C$25*'Cost Calculations'!$L15/100</f>
        <v>61.602370480346273</v>
      </c>
      <c r="P15" s="37">
        <f>Variables!$C$26*'Cost Calculations'!$L15/100</f>
        <v>462.01777860259705</v>
      </c>
      <c r="Q15" s="38">
        <f>M15*Variables!$C$16*Variables!$E$32+N15*Variables!$C$16*Variables!$E$33+('Cost Calculations'!O15+'Cost Calculations'!P15)*Variables!$C$16*Variables!$E$34</f>
        <v>4605331.1219212431</v>
      </c>
      <c r="R15" s="40">
        <f>$K15*Variables!$C$23/100</f>
        <v>2.0215663465437217</v>
      </c>
      <c r="S15" s="40">
        <f>$K15*Variables!$C$24/100</f>
        <v>4.0431326930874434</v>
      </c>
      <c r="T15" s="40">
        <f>$K15*Variables!$C$25/100</f>
        <v>4.0431326930874434</v>
      </c>
      <c r="U15" s="40">
        <f>$K15*Variables!$C$26/100</f>
        <v>30.323495198155825</v>
      </c>
      <c r="V15" s="44">
        <f>R15*Variables!$E$27*Variables!$C$16+'Cost Calculations'!S15*Variables!$E$28*Variables!$C$16+'Cost Calculations'!T15*Variables!$E$29*Variables!$C$16+U15*Variables!$E$30*Variables!$C$16</f>
        <v>47763434.862073109</v>
      </c>
      <c r="W15" s="38">
        <f>I15*Variables!$E$31</f>
        <v>478891.43833972275</v>
      </c>
      <c r="Y15" s="46">
        <f>D15*(IF(D15&lt;Variables!$C$8,Variables!$C$39,IF(D15&gt;Variables!$C$7,Variables!$C$37,IF(D15&gt;Variables!$C$6,Variables!$C$38))))</f>
        <v>239.14183488666762</v>
      </c>
      <c r="Z15" s="70">
        <v>262</v>
      </c>
      <c r="AA15" s="70">
        <f t="shared" si="7"/>
        <v>53</v>
      </c>
      <c r="AB15" s="48">
        <f t="shared" si="2"/>
        <v>186</v>
      </c>
      <c r="AC15" s="44">
        <f>AB15*Variables!$E$42</f>
        <v>99993600</v>
      </c>
      <c r="AD15" s="50">
        <f>ROUND(IF(D15&lt;50000,0,(H15/(3.14*Variables!$C$36^2))),0)</f>
        <v>52</v>
      </c>
      <c r="AE15" s="140">
        <v>0</v>
      </c>
      <c r="AF15" s="50">
        <f t="shared" si="3"/>
        <v>52</v>
      </c>
      <c r="AG15" s="38">
        <f>AF15*Variables!$E$43*Variables!$C$16</f>
        <v>60922.368000000002</v>
      </c>
      <c r="AH15" s="52">
        <f>ROUND((Y15)/Variables!$C$41,0)</f>
        <v>2</v>
      </c>
      <c r="AI15" s="154">
        <v>1</v>
      </c>
      <c r="AJ15" s="52">
        <f t="shared" si="8"/>
        <v>1</v>
      </c>
      <c r="AK15" s="44">
        <f>AJ15*Variables!$E$44*Variables!$C$16</f>
        <v>964587.88800000004</v>
      </c>
      <c r="AL15" s="38">
        <f>Y15*Variables!$E$40*Variables!$C$16</f>
        <v>70528836.125199288</v>
      </c>
      <c r="AN15" s="57">
        <f t="shared" si="10"/>
        <v>0.28999999999999998</v>
      </c>
      <c r="AO15" s="141">
        <f t="shared" si="4"/>
        <v>62.997204030226627</v>
      </c>
      <c r="AP15" s="141">
        <v>607.11381923777901</v>
      </c>
      <c r="AQ15" s="54">
        <f>IF(12*(AO15-Variables!$C$3*AP15)*(G15/5)*Variables!$C$18&lt;0,0,12*(AO15-Variables!$C$3*AP15)*(G15/5)*Variables!$C$18)</f>
        <v>0</v>
      </c>
      <c r="AS15" s="44">
        <f t="shared" si="5"/>
        <v>350000</v>
      </c>
    </row>
    <row r="16" spans="1:46" ht="14.25" customHeight="1">
      <c r="A16" s="32">
        <v>13</v>
      </c>
      <c r="B16" t="s">
        <v>155</v>
      </c>
      <c r="C16">
        <v>2019</v>
      </c>
      <c r="D16" s="33">
        <f>INDEX(Population!$C$2:$U$21,MATCH('Cost Calculations'!B16,Population!$B$2:$B$21,0),MATCH(C16,Population!$C$1:$U$1,0))</f>
        <v>68718.267472139458</v>
      </c>
      <c r="E16" s="33" t="str">
        <f t="shared" si="6"/>
        <v>Small</v>
      </c>
      <c r="F16" s="5">
        <v>3.8978924903294598</v>
      </c>
      <c r="G16" s="5">
        <f t="shared" si="0"/>
        <v>17629.595388438025</v>
      </c>
      <c r="H16" s="34">
        <f>'Area (Sq.km)'!J14</f>
        <v>11.313206433964337</v>
      </c>
      <c r="I16" s="5">
        <f>H16*Variables!$C$22</f>
        <v>203.63771581135808</v>
      </c>
      <c r="J16" s="35">
        <v>199.78506100000001</v>
      </c>
      <c r="K16" s="5">
        <f t="shared" si="1"/>
        <v>3.8526548113580645</v>
      </c>
      <c r="L16" s="36">
        <f>(1-Variables!$C$21)*J16</f>
        <v>178.18476821102379</v>
      </c>
      <c r="M16" s="37">
        <f>Variables!$C$23*'Cost Calculations'!$L16/100</f>
        <v>8.9092384105511897</v>
      </c>
      <c r="N16" s="37">
        <f>Variables!$C$24*'Cost Calculations'!$L16/100</f>
        <v>17.818476821102379</v>
      </c>
      <c r="O16" s="37">
        <f>Variables!$C$25*'Cost Calculations'!$L16/100</f>
        <v>17.818476821102379</v>
      </c>
      <c r="P16" s="37">
        <f>Variables!$C$26*'Cost Calculations'!$L16/100</f>
        <v>133.63857615826785</v>
      </c>
      <c r="Q16" s="38">
        <f>M16*Variables!$C$16*Variables!$E$32+N16*Variables!$C$16*Variables!$E$33+('Cost Calculations'!O16+'Cost Calculations'!P16)*Variables!$C$16*Variables!$E$34</f>
        <v>1332091.3661209785</v>
      </c>
      <c r="R16" s="40">
        <f>$K16*Variables!$C$23/100</f>
        <v>0.19263274056790322</v>
      </c>
      <c r="S16" s="40">
        <f>$K16*Variables!$C$24/100</f>
        <v>0.38526548113580644</v>
      </c>
      <c r="T16" s="40">
        <f>$K16*Variables!$C$25/100</f>
        <v>0.38526548113580644</v>
      </c>
      <c r="U16" s="40">
        <f>$K16*Variables!$C$26/100</f>
        <v>2.889491108518548</v>
      </c>
      <c r="V16" s="44">
        <f>R16*Variables!$E$27*Variables!$C$16+'Cost Calculations'!S16*Variables!$E$28*Variables!$C$16+'Cost Calculations'!T16*Variables!$E$29*Variables!$C$16+U16*Variables!$E$30*Variables!$C$16</f>
        <v>4551322.9739643773</v>
      </c>
      <c r="W16" s="38">
        <f>I16*Variables!$E$31</f>
        <v>133382.70385643953</v>
      </c>
      <c r="Y16" s="46">
        <f>D16*(IF(D16&lt;Variables!$C$8,Variables!$C$39,IF(D16&gt;Variables!$C$7,Variables!$C$37,IF(D16&gt;Variables!$C$6,Variables!$C$38))))</f>
        <v>0</v>
      </c>
      <c r="Z16" s="73">
        <v>0</v>
      </c>
      <c r="AA16" s="73">
        <f t="shared" si="7"/>
        <v>0</v>
      </c>
      <c r="AB16" s="48">
        <f t="shared" si="2"/>
        <v>0</v>
      </c>
      <c r="AC16" s="44">
        <f>AB16*Variables!$E$42</f>
        <v>0</v>
      </c>
      <c r="AD16" s="50">
        <f>ROUND(IF(D16&lt;50000,0,(H16/(3.14*Variables!$C$36^2))),0)</f>
        <v>14</v>
      </c>
      <c r="AE16" s="140">
        <v>0</v>
      </c>
      <c r="AF16" s="50">
        <f t="shared" si="3"/>
        <v>14</v>
      </c>
      <c r="AG16" s="38">
        <f>AF16*Variables!$E$43*Variables!$C$16</f>
        <v>16402.175999999999</v>
      </c>
      <c r="AH16" s="52">
        <f>ROUND((Y16)/Variables!$C$41,0)</f>
        <v>0</v>
      </c>
      <c r="AI16" s="56">
        <v>0</v>
      </c>
      <c r="AJ16" s="52">
        <f t="shared" si="8"/>
        <v>0</v>
      </c>
      <c r="AK16" s="44">
        <f>AJ16*Variables!$E$44*Variables!$C$16</f>
        <v>0</v>
      </c>
      <c r="AL16" s="38">
        <f>Y16*Variables!$E$40*Variables!$C$16</f>
        <v>0</v>
      </c>
      <c r="AN16" s="57">
        <f t="shared" si="10"/>
        <v>0.28999999999999998</v>
      </c>
      <c r="AO16" s="141">
        <f t="shared" si="4"/>
        <v>67.823329331732594</v>
      </c>
      <c r="AP16" s="142">
        <v>537.70000000000005</v>
      </c>
      <c r="AQ16" s="54">
        <f>IF(12*(AO16-Variables!$C$3*AP16)*(G16/5)*Variables!$C$18&lt;0,0,12*(AO16-Variables!$C$3*AP16)*(G16/5)*Variables!$C$18)</f>
        <v>0</v>
      </c>
      <c r="AS16" s="44">
        <f t="shared" si="5"/>
        <v>100000</v>
      </c>
    </row>
    <row r="17" spans="1:46" ht="14.25" customHeight="1">
      <c r="A17" s="32">
        <v>14</v>
      </c>
      <c r="B17" t="s">
        <v>156</v>
      </c>
      <c r="C17">
        <v>2019</v>
      </c>
      <c r="D17" s="33">
        <f>INDEX(Population!$C$2:$U$21,MATCH('Cost Calculations'!B17,Population!$B$2:$B$21,0),MATCH(C17,Population!$C$1:$U$1,0))</f>
        <v>1600835.8629898746</v>
      </c>
      <c r="E17" s="33" t="str">
        <f t="shared" si="6"/>
        <v>Large</v>
      </c>
      <c r="F17" s="5">
        <v>3.9042714396748277</v>
      </c>
      <c r="G17" s="5">
        <f t="shared" si="0"/>
        <v>410021.66158898064</v>
      </c>
      <c r="H17" s="34">
        <f>'Area (Sq.km)'!J15</f>
        <v>324.99686761489022</v>
      </c>
      <c r="I17" s="5">
        <f>H17*Variables!$C$22</f>
        <v>5849.9436170680237</v>
      </c>
      <c r="J17" s="35">
        <v>4976.1433619999998</v>
      </c>
      <c r="K17" s="5">
        <f t="shared" si="1"/>
        <v>873.80025506802394</v>
      </c>
      <c r="L17" s="36">
        <f>(1-Variables!$C$21)*J17</f>
        <v>4438.1343985614349</v>
      </c>
      <c r="M17" s="37">
        <f>Variables!$C$23*'Cost Calculations'!$L17/100</f>
        <v>221.90671992807177</v>
      </c>
      <c r="N17" s="37">
        <f>Variables!$C$24*'Cost Calculations'!$L17/100</f>
        <v>443.81343985614353</v>
      </c>
      <c r="O17" s="37">
        <f>Variables!$C$25*'Cost Calculations'!$L17/100</f>
        <v>443.81343985614353</v>
      </c>
      <c r="P17" s="37">
        <f>Variables!$C$26*'Cost Calculations'!$L17/100</f>
        <v>3328.6007989210761</v>
      </c>
      <c r="Q17" s="38">
        <f>M17*Variables!$C$16*Variables!$E$32+N17*Variables!$C$16*Variables!$E$33+('Cost Calculations'!O17+'Cost Calculations'!P17)*Variables!$C$16*Variables!$E$34</f>
        <v>33179045.399697915</v>
      </c>
      <c r="R17" s="40">
        <f>$K17*Variables!$C$23/100</f>
        <v>43.690012753401199</v>
      </c>
      <c r="S17" s="40">
        <f>$K17*Variables!$C$24/100</f>
        <v>87.380025506802397</v>
      </c>
      <c r="T17" s="40">
        <f>$K17*Variables!$C$25/100</f>
        <v>87.380025506802397</v>
      </c>
      <c r="U17" s="40">
        <f>$K17*Variables!$C$26/100</f>
        <v>655.35019130101796</v>
      </c>
      <c r="V17" s="44">
        <f>R17*Variables!$E$27*Variables!$C$16+'Cost Calculations'!S17*Variables!$E$28*Variables!$C$16+'Cost Calculations'!T17*Variables!$E$29*Variables!$C$16+U17*Variables!$E$30*Variables!$C$16</f>
        <v>1032261484.6838959</v>
      </c>
      <c r="W17" s="38">
        <f>I17*Variables!$E$31</f>
        <v>3831713.0691795554</v>
      </c>
      <c r="Y17" s="46">
        <f>D17*(IF(D17&lt;Variables!$C$8,Variables!$C$39,IF(D17&gt;Variables!$C$7,Variables!$C$37,IF(D17&gt;Variables!$C$6,Variables!$C$38))))</f>
        <v>1921.0030355878494</v>
      </c>
      <c r="Z17" s="70">
        <v>1653</v>
      </c>
      <c r="AA17" s="70">
        <f t="shared" si="7"/>
        <v>331</v>
      </c>
      <c r="AB17" s="48">
        <f t="shared" si="2"/>
        <v>1590</v>
      </c>
      <c r="AC17" s="44">
        <f>AB17*Variables!$E$42</f>
        <v>854784000</v>
      </c>
      <c r="AD17" s="50">
        <f>ROUND(IF(D17&lt;50000,0,(H17/(3.14*Variables!$C$36^2))),0)</f>
        <v>414</v>
      </c>
      <c r="AE17" s="140">
        <v>0</v>
      </c>
      <c r="AF17" s="50">
        <f t="shared" si="3"/>
        <v>414</v>
      </c>
      <c r="AG17" s="38">
        <f>AF17*Variables!$E$43*Variables!$C$16</f>
        <v>485035.77600000001</v>
      </c>
      <c r="AH17" s="52">
        <f>ROUND((Y17)/Variables!$C$41,0)</f>
        <v>15</v>
      </c>
      <c r="AI17" s="154">
        <v>1</v>
      </c>
      <c r="AJ17" s="52">
        <f t="shared" si="8"/>
        <v>14</v>
      </c>
      <c r="AK17" s="44">
        <f>AJ17*Variables!$E$44*Variables!$C$16</f>
        <v>13504230.432</v>
      </c>
      <c r="AL17" s="38">
        <f>Y17*Variables!$E$40*Variables!$C$16</f>
        <v>566551261.75306964</v>
      </c>
      <c r="AN17" s="53">
        <v>0.28999999999999998</v>
      </c>
      <c r="AO17" s="141">
        <f t="shared" si="4"/>
        <v>67.934323050342002</v>
      </c>
      <c r="AP17" s="141">
        <v>655.73597732227154</v>
      </c>
      <c r="AQ17" s="54">
        <f>IF(12*(AO17-Variables!$C$3*AP17)*(G17/5)*Variables!$C$18&lt;0,0,12*(AO17-Variables!$C$3*AP17)*(G17/5)*Variables!$C$18)</f>
        <v>0</v>
      </c>
      <c r="AS17" s="44">
        <f t="shared" si="5"/>
        <v>350000</v>
      </c>
    </row>
    <row r="18" spans="1:46" ht="14.25" customHeight="1">
      <c r="A18" s="32">
        <v>15</v>
      </c>
      <c r="B18" t="s">
        <v>157</v>
      </c>
      <c r="C18">
        <v>2019</v>
      </c>
      <c r="D18" s="33">
        <f>INDEX(Population!$C$2:$U$21,MATCH('Cost Calculations'!B18,Population!$B$2:$B$21,0),MATCH(C18,Population!$C$1:$U$1,0))</f>
        <v>82734.498877176025</v>
      </c>
      <c r="E18" s="33" t="str">
        <f t="shared" si="6"/>
        <v>Small</v>
      </c>
      <c r="F18" s="5">
        <v>4.104939651318781</v>
      </c>
      <c r="G18" s="5">
        <f t="shared" si="0"/>
        <v>20154.863628895535</v>
      </c>
      <c r="H18" s="34">
        <f>'Area (Sq.km)'!J16</f>
        <v>34.704181500172893</v>
      </c>
      <c r="I18" s="5">
        <f>H18*Variables!$C$22</f>
        <v>624.67526700311214</v>
      </c>
      <c r="J18" s="35">
        <v>507.24936100000002</v>
      </c>
      <c r="K18" s="5">
        <f t="shared" si="1"/>
        <v>117.42590600311212</v>
      </c>
      <c r="L18" s="36">
        <f>(1-Variables!$C$21)*J18</f>
        <v>452.40674834528755</v>
      </c>
      <c r="M18" s="37">
        <f>Variables!$C$23*'Cost Calculations'!$L18/100</f>
        <v>22.620337417264377</v>
      </c>
      <c r="N18" s="37">
        <f>Variables!$C$24*'Cost Calculations'!$L18/100</f>
        <v>45.240674834528754</v>
      </c>
      <c r="O18" s="37">
        <f>Variables!$C$25*'Cost Calculations'!$L18/100</f>
        <v>45.240674834528754</v>
      </c>
      <c r="P18" s="37">
        <f>Variables!$C$26*'Cost Calculations'!$L18/100</f>
        <v>339.30506125896568</v>
      </c>
      <c r="Q18" s="38">
        <f>M18*Variables!$C$16*Variables!$E$32+N18*Variables!$C$16*Variables!$E$33+('Cost Calculations'!O18+'Cost Calculations'!P18)*Variables!$C$16*Variables!$E$34</f>
        <v>3382147.2480291375</v>
      </c>
      <c r="R18" s="40">
        <f>$K18*Variables!$C$23/100</f>
        <v>5.8712953001556061</v>
      </c>
      <c r="S18" s="40">
        <f>$K18*Variables!$C$24/100</f>
        <v>11.742590600311212</v>
      </c>
      <c r="T18" s="40">
        <f>$K18*Variables!$C$25/100</f>
        <v>11.742590600311212</v>
      </c>
      <c r="U18" s="40">
        <f>$K18*Variables!$C$26/100</f>
        <v>88.069429502334103</v>
      </c>
      <c r="V18" s="44">
        <f>R18*Variables!$E$27*Variables!$C$16+'Cost Calculations'!S18*Variables!$E$28*Variables!$C$16+'Cost Calculations'!T18*Variables!$E$29*Variables!$C$16+U18*Variables!$E$30*Variables!$C$16</f>
        <v>138720765.26423973</v>
      </c>
      <c r="W18" s="38">
        <f>I18*Variables!$E$31</f>
        <v>409162.29988703848</v>
      </c>
      <c r="Y18" s="46">
        <f>D18*(IF(D18&lt;Variables!$C$8,Variables!$C$39,IF(D18&gt;Variables!$C$7,Variables!$C$37,IF(D18&gt;Variables!$C$6,Variables!$C$38))))</f>
        <v>0</v>
      </c>
      <c r="Z18" s="73">
        <v>0</v>
      </c>
      <c r="AA18" s="73">
        <f t="shared" si="7"/>
        <v>0</v>
      </c>
      <c r="AB18" s="48">
        <f t="shared" si="2"/>
        <v>0</v>
      </c>
      <c r="AC18" s="44">
        <f>AB18*Variables!$E$42</f>
        <v>0</v>
      </c>
      <c r="AD18" s="50">
        <f>ROUND(IF(D18&lt;50000,0,(H18/(3.14*Variables!$C$36^2))),0)</f>
        <v>44</v>
      </c>
      <c r="AE18" s="140">
        <v>0</v>
      </c>
      <c r="AF18" s="50">
        <f t="shared" si="3"/>
        <v>44</v>
      </c>
      <c r="AG18" s="38">
        <f>AF18*Variables!$E$43*Variables!$C$16</f>
        <v>51549.696000000004</v>
      </c>
      <c r="AH18" s="52">
        <f>ROUND((Y18)/Variables!$C$41,0)</f>
        <v>0</v>
      </c>
      <c r="AI18" s="56">
        <v>0</v>
      </c>
      <c r="AJ18" s="52">
        <f t="shared" si="8"/>
        <v>0</v>
      </c>
      <c r="AK18" s="44">
        <f>AJ18*Variables!$E$44*Variables!$C$16</f>
        <v>0</v>
      </c>
      <c r="AL18" s="38">
        <f>Y18*Variables!$E$40*Variables!$C$16</f>
        <v>0</v>
      </c>
      <c r="AN18" s="57">
        <f t="shared" ref="AN18:AN23" si="11">AVERAGE($AN$4:$AN$5,$AN$8,$AN$17)</f>
        <v>0.28999999999999998</v>
      </c>
      <c r="AO18" s="141">
        <f t="shared" si="4"/>
        <v>71.425949932946779</v>
      </c>
      <c r="AP18" s="141">
        <v>655.73597732227154</v>
      </c>
      <c r="AQ18" s="54">
        <f>IF(12*(AO18-Variables!$C$3*AP18)*(G18/5)*Variables!$C$18&lt;0,0,12*(AO18-Variables!$C$3*AP18)*(G18/5)*Variables!$C$18)</f>
        <v>0</v>
      </c>
      <c r="AS18" s="44">
        <f t="shared" si="5"/>
        <v>100000</v>
      </c>
    </row>
    <row r="19" spans="1:46" ht="14.25" customHeight="1">
      <c r="A19" s="32">
        <v>16</v>
      </c>
      <c r="B19" t="s">
        <v>158</v>
      </c>
      <c r="C19">
        <v>2019</v>
      </c>
      <c r="D19" s="33">
        <f>INDEX(Population!$C$2:$U$21,MATCH('Cost Calculations'!B19,Population!$B$2:$B$21,0),MATCH(C19,Population!$C$1:$U$1,0))</f>
        <v>86476.895923480828</v>
      </c>
      <c r="E19" s="33" t="str">
        <f t="shared" si="6"/>
        <v>Small</v>
      </c>
      <c r="F19" s="5">
        <v>4.0784355517664235</v>
      </c>
      <c r="G19" s="5">
        <f t="shared" si="0"/>
        <v>21203.447946119086</v>
      </c>
      <c r="H19" s="34">
        <f>'Area (Sq.km)'!J17</f>
        <v>56.436690729926241</v>
      </c>
      <c r="I19" s="5">
        <f>H19*Variables!$C$22</f>
        <v>1015.8604331386723</v>
      </c>
      <c r="J19" s="35">
        <v>811.57580499999995</v>
      </c>
      <c r="K19" s="5">
        <f t="shared" si="1"/>
        <v>204.28462813867236</v>
      </c>
      <c r="L19" s="36">
        <f>(1-Variables!$C$21)*J19</f>
        <v>723.8301301196891</v>
      </c>
      <c r="M19" s="37">
        <f>Variables!$C$23*'Cost Calculations'!$L19/100</f>
        <v>36.191506505984449</v>
      </c>
      <c r="N19" s="37">
        <f>Variables!$C$24*'Cost Calculations'!$L19/100</f>
        <v>72.383013011968899</v>
      </c>
      <c r="O19" s="37">
        <f>Variables!$C$25*'Cost Calculations'!$L19/100</f>
        <v>72.383013011968899</v>
      </c>
      <c r="P19" s="37">
        <f>Variables!$C$26*'Cost Calculations'!$L19/100</f>
        <v>542.87259758976677</v>
      </c>
      <c r="Q19" s="38">
        <f>M19*Variables!$C$16*Variables!$E$32+N19*Variables!$C$16*Variables!$E$33+('Cost Calculations'!O19+'Cost Calculations'!P19)*Variables!$C$16*Variables!$E$34</f>
        <v>5411281.0906976797</v>
      </c>
      <c r="R19" s="40">
        <f>$K19*Variables!$C$23/100</f>
        <v>10.214231406933617</v>
      </c>
      <c r="S19" s="40">
        <f>$K19*Variables!$C$24/100</f>
        <v>20.428462813867235</v>
      </c>
      <c r="T19" s="40">
        <f>$K19*Variables!$C$25/100</f>
        <v>20.428462813867235</v>
      </c>
      <c r="U19" s="40">
        <f>$K19*Variables!$C$26/100</f>
        <v>153.21347110400427</v>
      </c>
      <c r="V19" s="44">
        <f>R19*Variables!$E$27*Variables!$C$16+'Cost Calculations'!S19*Variables!$E$28*Variables!$C$16+'Cost Calculations'!T19*Variables!$E$29*Variables!$C$16+U19*Variables!$E$30*Variables!$C$16</f>
        <v>241331073.45466179</v>
      </c>
      <c r="W19" s="38">
        <f>I19*Variables!$E$31</f>
        <v>665388.58370583039</v>
      </c>
      <c r="Y19" s="46">
        <f>D19*(IF(D19&lt;Variables!$C$8,Variables!$C$39,IF(D19&gt;Variables!$C$7,Variables!$C$37,IF(D19&gt;Variables!$C$6,Variables!$C$38))))</f>
        <v>0</v>
      </c>
      <c r="Z19" s="73">
        <v>0</v>
      </c>
      <c r="AA19" s="73">
        <f t="shared" si="7"/>
        <v>0</v>
      </c>
      <c r="AB19" s="48">
        <f t="shared" si="2"/>
        <v>0</v>
      </c>
      <c r="AC19" s="44">
        <f>AB19*Variables!$E$42</f>
        <v>0</v>
      </c>
      <c r="AD19" s="50">
        <f>ROUND(IF(D19&lt;50000,0,(H19/(3.14*Variables!$C$36^2))),0)</f>
        <v>72</v>
      </c>
      <c r="AE19" s="140">
        <v>0</v>
      </c>
      <c r="AF19" s="50">
        <f t="shared" si="3"/>
        <v>72</v>
      </c>
      <c r="AG19" s="38">
        <f>AF19*Variables!$E$43*Variables!$C$16</f>
        <v>84354.047999999995</v>
      </c>
      <c r="AH19" s="52">
        <f>ROUND((Y19)/Variables!$C$41,0)</f>
        <v>0</v>
      </c>
      <c r="AI19" s="56">
        <v>0</v>
      </c>
      <c r="AJ19" s="52">
        <f t="shared" si="8"/>
        <v>0</v>
      </c>
      <c r="AK19" s="44">
        <f>AJ19*Variables!$E$44*Variables!$C$16</f>
        <v>0</v>
      </c>
      <c r="AL19" s="38">
        <f>Y19*Variables!$E$40*Variables!$C$16</f>
        <v>0</v>
      </c>
      <c r="AN19" s="57">
        <f t="shared" si="11"/>
        <v>0.28999999999999998</v>
      </c>
      <c r="AO19" s="141">
        <f t="shared" si="4"/>
        <v>70.964778600735769</v>
      </c>
      <c r="AP19" s="141">
        <v>655.73597732227154</v>
      </c>
      <c r="AQ19" s="54">
        <f>IF(12*(AO19-Variables!$C$3*AP19)*(G19/5)*Variables!$C$18&lt;0,0,12*(AO19-Variables!$C$3*AP19)*(G19/5)*Variables!$C$18)</f>
        <v>0</v>
      </c>
      <c r="AS19" s="44">
        <f t="shared" si="5"/>
        <v>100000</v>
      </c>
    </row>
    <row r="20" spans="1:46" ht="14.25" customHeight="1">
      <c r="A20" s="32">
        <v>17</v>
      </c>
      <c r="B20" t="s">
        <v>159</v>
      </c>
      <c r="C20">
        <v>2019</v>
      </c>
      <c r="D20" s="33">
        <f>INDEX(Population!$C$2:$U$21,MATCH('Cost Calculations'!B20,Population!$B$2:$B$21,0),MATCH(C20,Population!$C$1:$U$1,0))</f>
        <v>119084.1394645351</v>
      </c>
      <c r="E20" s="33" t="str">
        <f t="shared" si="6"/>
        <v>Medium</v>
      </c>
      <c r="F20" s="5">
        <v>4.0613743798101138</v>
      </c>
      <c r="G20" s="5">
        <f t="shared" si="0"/>
        <v>29321.143122516762</v>
      </c>
      <c r="H20" s="34">
        <f>'Area (Sq.km)'!J18</f>
        <v>33.971272482495039</v>
      </c>
      <c r="I20" s="5">
        <f>H20*Variables!$C$22</f>
        <v>611.48290468491064</v>
      </c>
      <c r="J20" s="35">
        <v>467.24688400000002</v>
      </c>
      <c r="K20" s="5">
        <f t="shared" si="1"/>
        <v>144.23602068491061</v>
      </c>
      <c r="L20" s="36">
        <f>(1-Variables!$C$21)*J20</f>
        <v>416.72924545075529</v>
      </c>
      <c r="M20" s="37">
        <f>Variables!$C$23*'Cost Calculations'!$L20/100</f>
        <v>20.836462272537766</v>
      </c>
      <c r="N20" s="37">
        <f>Variables!$C$24*'Cost Calculations'!$L20/100</f>
        <v>41.672924545075531</v>
      </c>
      <c r="O20" s="37">
        <f>Variables!$C$25*'Cost Calculations'!$L20/100</f>
        <v>41.672924545075531</v>
      </c>
      <c r="P20" s="37">
        <f>Variables!$C$26*'Cost Calculations'!$L20/100</f>
        <v>312.54693408806651</v>
      </c>
      <c r="Q20" s="38">
        <f>M20*Variables!$C$16*Variables!$E$32+N20*Variables!$C$16*Variables!$E$33+('Cost Calculations'!O20+'Cost Calculations'!P20)*Variables!$C$16*Variables!$E$34</f>
        <v>3115425.8326819055</v>
      </c>
      <c r="R20" s="40">
        <f>$K20*Variables!$C$23/100</f>
        <v>7.2118010342455303</v>
      </c>
      <c r="S20" s="40">
        <f>$K20*Variables!$C$24/100</f>
        <v>14.423602068491061</v>
      </c>
      <c r="T20" s="40">
        <f>$K20*Variables!$C$25/100</f>
        <v>14.423602068491061</v>
      </c>
      <c r="U20" s="40">
        <f>$K20*Variables!$C$26/100</f>
        <v>108.17701551368296</v>
      </c>
      <c r="V20" s="44">
        <f>R20*Variables!$E$27*Variables!$C$16+'Cost Calculations'!S20*Variables!$E$28*Variables!$C$16+'Cost Calculations'!T20*Variables!$E$29*Variables!$C$16+U20*Variables!$E$30*Variables!$C$16</f>
        <v>170392819.17526123</v>
      </c>
      <c r="W20" s="38">
        <f>I20*Variables!$E$31</f>
        <v>400521.30256861646</v>
      </c>
      <c r="Y20" s="46">
        <f>D20*(IF(D20&lt;Variables!$C$8,Variables!$C$39,IF(D20&gt;Variables!$C$7,Variables!$C$37,IF(D20&gt;Variables!$C$6,Variables!$C$38))))</f>
        <v>142.90096735744211</v>
      </c>
      <c r="Z20" s="70">
        <v>114</v>
      </c>
      <c r="AA20" s="70">
        <f t="shared" si="7"/>
        <v>23</v>
      </c>
      <c r="AB20" s="48">
        <f t="shared" si="2"/>
        <v>120</v>
      </c>
      <c r="AC20" s="44">
        <f>AB20*Variables!$E$42</f>
        <v>64512000</v>
      </c>
      <c r="AD20" s="50">
        <f>ROUND(IF(D20&lt;50000,0,(H20/(3.14*Variables!$C$36^2))),0)</f>
        <v>43</v>
      </c>
      <c r="AE20" s="140">
        <v>0</v>
      </c>
      <c r="AF20" s="50">
        <f t="shared" si="3"/>
        <v>43</v>
      </c>
      <c r="AG20" s="38">
        <f>AF20*Variables!$E$43*Variables!$C$16</f>
        <v>50378.112000000001</v>
      </c>
      <c r="AH20" s="52">
        <f>ROUND((Y20)/Variables!$C$41,0)</f>
        <v>1</v>
      </c>
      <c r="AI20" s="56">
        <v>0</v>
      </c>
      <c r="AJ20" s="52">
        <f t="shared" si="8"/>
        <v>1</v>
      </c>
      <c r="AK20" s="44">
        <f>AJ20*Variables!$E$44*Variables!$C$16</f>
        <v>964587.88800000004</v>
      </c>
      <c r="AL20" s="38">
        <f>Y20*Variables!$E$40*Variables!$C$16</f>
        <v>42145026.250475511</v>
      </c>
      <c r="AN20" s="57">
        <f t="shared" si="11"/>
        <v>0.28999999999999998</v>
      </c>
      <c r="AO20" s="141">
        <f t="shared" si="4"/>
        <v>70.667914208695976</v>
      </c>
      <c r="AP20" s="141">
        <v>655.73597732227154</v>
      </c>
      <c r="AQ20" s="54">
        <f>IF(12*(AO20-Variables!$C$3*AP20)*(G20/5)*Variables!$C$18&lt;0,0,12*(AO20-Variables!$C$3*AP20)*(G20/5)*Variables!$C$18)</f>
        <v>0</v>
      </c>
      <c r="AS20" s="44">
        <f t="shared" si="5"/>
        <v>350000</v>
      </c>
    </row>
    <row r="21" spans="1:46" ht="14.25" customHeight="1">
      <c r="A21" s="32">
        <v>18</v>
      </c>
      <c r="B21" t="s">
        <v>160</v>
      </c>
      <c r="C21">
        <v>2019</v>
      </c>
      <c r="D21" s="33">
        <f>INDEX(Population!$C$2:$U$21,MATCH('Cost Calculations'!B21,Population!$B$2:$B$21,0),MATCH(C21,Population!$C$1:$U$1,0))</f>
        <v>112791.31880838201</v>
      </c>
      <c r="E21" s="33" t="str">
        <f t="shared" si="6"/>
        <v>Medium</v>
      </c>
      <c r="F21" s="5">
        <v>4.1813012995896246</v>
      </c>
      <c r="G21" s="5">
        <f t="shared" si="0"/>
        <v>26975.171298813591</v>
      </c>
      <c r="H21" s="34">
        <f>'Area (Sq.km)'!J19</f>
        <v>29.25232381721273</v>
      </c>
      <c r="I21" s="5">
        <f>H21*Variables!$C$22</f>
        <v>526.54182870982913</v>
      </c>
      <c r="J21" s="35">
        <v>384.35381699999999</v>
      </c>
      <c r="K21" s="5">
        <f t="shared" si="1"/>
        <v>142.18801170982914</v>
      </c>
      <c r="L21" s="36">
        <f>(1-Variables!$C$21)*J21</f>
        <v>342.79838267370377</v>
      </c>
      <c r="M21" s="37">
        <f>Variables!$C$23*'Cost Calculations'!$L21/100</f>
        <v>17.13991913368519</v>
      </c>
      <c r="N21" s="37">
        <f>Variables!$C$24*'Cost Calculations'!$L21/100</f>
        <v>34.27983826737038</v>
      </c>
      <c r="O21" s="37">
        <f>Variables!$C$25*'Cost Calculations'!$L21/100</f>
        <v>34.27983826737038</v>
      </c>
      <c r="P21" s="37">
        <f>Variables!$C$26*'Cost Calculations'!$L21/100</f>
        <v>257.09878700527787</v>
      </c>
      <c r="Q21" s="38">
        <f>M21*Variables!$C$16*Variables!$E$32+N21*Variables!$C$16*Variables!$E$33+('Cost Calculations'!O21+'Cost Calculations'!P21)*Variables!$C$16*Variables!$E$34</f>
        <v>2562726.1547916364</v>
      </c>
      <c r="R21" s="40">
        <f>$K21*Variables!$C$23/100</f>
        <v>7.1094005854914579</v>
      </c>
      <c r="S21" s="40">
        <f>$K21*Variables!$C$24/100</f>
        <v>14.218801170982916</v>
      </c>
      <c r="T21" s="40">
        <f>$K21*Variables!$C$25/100</f>
        <v>14.218801170982916</v>
      </c>
      <c r="U21" s="40">
        <f>$K21*Variables!$C$26/100</f>
        <v>106.64100878237187</v>
      </c>
      <c r="V21" s="44">
        <f>R21*Variables!$E$27*Variables!$C$16+'Cost Calculations'!S21*Variables!$E$28*Variables!$C$16+'Cost Calculations'!T21*Variables!$E$29*Variables!$C$16+U21*Variables!$E$30*Variables!$C$16</f>
        <v>167973409.50697389</v>
      </c>
      <c r="W21" s="38">
        <f>I21*Variables!$E$31</f>
        <v>344884.89780493808</v>
      </c>
      <c r="Y21" s="46">
        <f>D21*(IF(D21&lt;Variables!$C$8,Variables!$C$39,IF(D21&gt;Variables!$C$7,Variables!$C$37,IF(D21&gt;Variables!$C$6,Variables!$C$38))))</f>
        <v>135.3495825700584</v>
      </c>
      <c r="Z21" s="70">
        <v>6</v>
      </c>
      <c r="AA21" s="70">
        <f t="shared" si="7"/>
        <v>2</v>
      </c>
      <c r="AB21" s="48">
        <f t="shared" si="2"/>
        <v>133</v>
      </c>
      <c r="AC21" s="44">
        <f>AB21*Variables!$E$42</f>
        <v>71500800</v>
      </c>
      <c r="AD21" s="50">
        <f>ROUND(IF(D21&lt;50000,0,(H21/(3.14*Variables!$C$36^2))),0)</f>
        <v>37</v>
      </c>
      <c r="AE21" s="140">
        <v>0</v>
      </c>
      <c r="AF21" s="50">
        <f t="shared" si="3"/>
        <v>37</v>
      </c>
      <c r="AG21" s="38">
        <f>AF21*Variables!$E$43*Variables!$C$16</f>
        <v>43348.608</v>
      </c>
      <c r="AH21" s="52">
        <f>ROUND((Y21)/Variables!$C$41,0)</f>
        <v>1</v>
      </c>
      <c r="AI21" s="56">
        <v>0</v>
      </c>
      <c r="AJ21" s="52">
        <f t="shared" si="8"/>
        <v>1</v>
      </c>
      <c r="AK21" s="44">
        <f>AJ21*Variables!$E$44*Variables!$C$16</f>
        <v>964587.88800000004</v>
      </c>
      <c r="AL21" s="38">
        <f>Y21*Variables!$E$40*Variables!$C$16</f>
        <v>39917936.287566639</v>
      </c>
      <c r="AN21" s="57">
        <f t="shared" si="11"/>
        <v>0.28999999999999998</v>
      </c>
      <c r="AO21" s="141">
        <f t="shared" si="4"/>
        <v>72.754642612859456</v>
      </c>
      <c r="AP21" s="141">
        <v>508.1437756387196</v>
      </c>
      <c r="AQ21" s="54">
        <f>IF(12*(AO21-Variables!$C$3*AP21)*(G21/5)*Variables!$C$18&lt;0,0,12*(AO21-Variables!$C$3*AP21)*(G21/5)*Variables!$C$18)</f>
        <v>0</v>
      </c>
      <c r="AS21" s="44">
        <f t="shared" si="5"/>
        <v>350000</v>
      </c>
    </row>
    <row r="22" spans="1:46" ht="14.25" customHeight="1">
      <c r="A22" s="32">
        <v>19</v>
      </c>
      <c r="B22" t="s">
        <v>161</v>
      </c>
      <c r="C22">
        <v>2019</v>
      </c>
      <c r="D22" s="33">
        <f>INDEX(Population!$C$2:$U$21,MATCH('Cost Calculations'!B22,Population!$B$2:$B$21,0),MATCH(C22,Population!$C$1:$U$1,0))</f>
        <v>87425.813324011848</v>
      </c>
      <c r="E22" s="33" t="str">
        <f t="shared" si="6"/>
        <v>Small</v>
      </c>
      <c r="F22" s="5">
        <v>4.4990268357417103</v>
      </c>
      <c r="G22" s="5">
        <f t="shared" si="0"/>
        <v>19432.160890767129</v>
      </c>
      <c r="H22" s="34">
        <f>'Area (Sq.km)'!J20</f>
        <v>20.161748360236114</v>
      </c>
      <c r="I22" s="5">
        <f>H22*Variables!$C$22</f>
        <v>362.91147048425006</v>
      </c>
      <c r="J22" s="35">
        <v>285.22659174900002</v>
      </c>
      <c r="K22" s="5">
        <f t="shared" si="1"/>
        <v>77.684878735250038</v>
      </c>
      <c r="L22" s="36">
        <f>(1-Variables!$C$21)*J22</f>
        <v>254.38856080643524</v>
      </c>
      <c r="M22" s="37">
        <f>Variables!$C$23*'Cost Calculations'!$L22/100</f>
        <v>12.719428040321761</v>
      </c>
      <c r="N22" s="37">
        <f>Variables!$C$24*'Cost Calculations'!$L22/100</f>
        <v>25.438856080643522</v>
      </c>
      <c r="O22" s="37">
        <f>Variables!$C$25*'Cost Calculations'!$L22/100</f>
        <v>25.438856080643522</v>
      </c>
      <c r="P22" s="37">
        <f>Variables!$C$26*'Cost Calculations'!$L22/100</f>
        <v>190.79142060482641</v>
      </c>
      <c r="Q22" s="38">
        <f>M22*Variables!$C$16*Variables!$E$32+N22*Variables!$C$16*Variables!$E$33+('Cost Calculations'!O22+'Cost Calculations'!P22)*Variables!$C$16*Variables!$E$34</f>
        <v>1901783.2382219806</v>
      </c>
      <c r="R22" s="40">
        <f>$K22*Variables!$C$23/100</f>
        <v>3.8842439367625019</v>
      </c>
      <c r="S22" s="40">
        <f>$K22*Variables!$C$24/100</f>
        <v>7.7684878735250038</v>
      </c>
      <c r="T22" s="40">
        <f>$K22*Variables!$C$25/100</f>
        <v>7.7684878735250038</v>
      </c>
      <c r="U22" s="40">
        <f>$K22*Variables!$C$26/100</f>
        <v>58.263659051437529</v>
      </c>
      <c r="V22" s="44">
        <f>R22*Variables!$E$27*Variables!$C$16+'Cost Calculations'!S22*Variables!$E$28*Variables!$C$16+'Cost Calculations'!T22*Variables!$E$29*Variables!$C$16+U22*Variables!$E$30*Variables!$C$16</f>
        <v>91772813.976227179</v>
      </c>
      <c r="W22" s="38">
        <f>I22*Variables!$E$31</f>
        <v>237707.01316718379</v>
      </c>
      <c r="Y22" s="46">
        <f>D22*(IF(D22&lt;Variables!$C$8,Variables!$C$39,IF(D22&gt;Variables!$C$7,Variables!$C$37,IF(D22&gt;Variables!$C$6,Variables!$C$38))))</f>
        <v>0</v>
      </c>
      <c r="Z22" s="70">
        <v>0</v>
      </c>
      <c r="AA22" s="70">
        <f t="shared" si="7"/>
        <v>0</v>
      </c>
      <c r="AB22" s="48">
        <f t="shared" si="2"/>
        <v>0</v>
      </c>
      <c r="AC22" s="44">
        <f>AB22*Variables!$E$42</f>
        <v>0</v>
      </c>
      <c r="AD22" s="50">
        <f>ROUND(IF(D22&lt;50000,0,(H22/(3.14*Variables!$C$36^2))),0)</f>
        <v>26</v>
      </c>
      <c r="AE22" s="140">
        <v>0</v>
      </c>
      <c r="AF22" s="50">
        <f t="shared" si="3"/>
        <v>26</v>
      </c>
      <c r="AG22" s="38">
        <f>AF22*Variables!$E$43*Variables!$C$16</f>
        <v>30461.184000000001</v>
      </c>
      <c r="AH22" s="52">
        <f>ROUND((Y22)/Variables!$C$41,0)</f>
        <v>0</v>
      </c>
      <c r="AI22" s="56">
        <v>0</v>
      </c>
      <c r="AJ22" s="52">
        <f t="shared" si="8"/>
        <v>0</v>
      </c>
      <c r="AK22" s="44">
        <f>AJ22*Variables!$E$44*Variables!$C$16</f>
        <v>0</v>
      </c>
      <c r="AL22" s="38">
        <f>Y22*Variables!$E$40*Variables!$C$16</f>
        <v>0</v>
      </c>
      <c r="AN22" s="57">
        <f t="shared" si="11"/>
        <v>0.28999999999999998</v>
      </c>
      <c r="AO22" s="141">
        <f t="shared" si="4"/>
        <v>78.283066941905759</v>
      </c>
      <c r="AP22" s="142">
        <v>537.70000000000005</v>
      </c>
      <c r="AQ22" s="54">
        <f>IF(12*(AO22-Variables!$C$3*AP22)*(G22/5)*Variables!$C$18&lt;0,0,12*(AO22-Variables!$C$3*AP22)*(G22/5)*Variables!$C$18)</f>
        <v>0</v>
      </c>
      <c r="AS22" s="44">
        <f t="shared" si="5"/>
        <v>100000</v>
      </c>
    </row>
    <row r="23" spans="1:46" ht="14.25" customHeight="1">
      <c r="A23" s="32">
        <v>20</v>
      </c>
      <c r="B23" t="s">
        <v>162</v>
      </c>
      <c r="C23">
        <v>2019</v>
      </c>
      <c r="D23" s="33">
        <f>INDEX(Population!$C$2:$U$21,MATCH('Cost Calculations'!B23,Population!$B$2:$B$21,0),MATCH(C23,Population!$C$1:$U$1,0))</f>
        <v>48966.357557226496</v>
      </c>
      <c r="E23" s="33" t="str">
        <f t="shared" si="6"/>
        <v>Small</v>
      </c>
      <c r="F23" s="5">
        <v>3.5639434677697377</v>
      </c>
      <c r="G23" s="5">
        <f t="shared" si="0"/>
        <v>13739.375497970204</v>
      </c>
      <c r="H23" s="34">
        <f>'Area (Sq.km)'!J21</f>
        <v>15.375741198558158</v>
      </c>
      <c r="I23" s="5">
        <f>H23*Variables!$C$22</f>
        <v>276.76334157404682</v>
      </c>
      <c r="J23" s="35">
        <v>215.929237</v>
      </c>
      <c r="K23" s="5">
        <f t="shared" si="1"/>
        <v>60.834104574046819</v>
      </c>
      <c r="L23" s="36">
        <f>(1-Variables!$C$21)*J23</f>
        <v>192.58347372043107</v>
      </c>
      <c r="M23" s="37">
        <f>Variables!$C$23*'Cost Calculations'!$L23/100</f>
        <v>9.629173686021554</v>
      </c>
      <c r="N23" s="37">
        <f>Variables!$C$24*'Cost Calculations'!$L23/100</f>
        <v>19.258347372043108</v>
      </c>
      <c r="O23" s="37">
        <f>Variables!$C$25*'Cost Calculations'!$L23/100</f>
        <v>19.258347372043108</v>
      </c>
      <c r="P23" s="37">
        <f>Variables!$C$26*'Cost Calculations'!$L23/100</f>
        <v>144.43760529032329</v>
      </c>
      <c r="Q23" s="38">
        <f>M23*Variables!$C$16*Variables!$E$32+N23*Variables!$C$16*Variables!$E$33+('Cost Calculations'!O23+'Cost Calculations'!P23)*Variables!$C$16*Variables!$E$34</f>
        <v>1439734.6371197919</v>
      </c>
      <c r="R23" s="40">
        <f>$K23*Variables!$C$23/100</f>
        <v>3.0417052287023409</v>
      </c>
      <c r="S23" s="40">
        <f>$K23*Variables!$C$24/100</f>
        <v>6.0834104574046819</v>
      </c>
      <c r="T23" s="40">
        <f>$K23*Variables!$C$25/100</f>
        <v>6.0834104574046819</v>
      </c>
      <c r="U23" s="40">
        <f>$K23*Variables!$C$26/100</f>
        <v>45.625578430535114</v>
      </c>
      <c r="V23" s="44">
        <f>R23*Variables!$E$27*Variables!$C$16+'Cost Calculations'!S23*Variables!$E$28*Variables!$C$16+'Cost Calculations'!T23*Variables!$E$29*Variables!$C$16+U23*Variables!$E$30*Variables!$C$16</f>
        <v>71866199.103057414</v>
      </c>
      <c r="W23" s="38">
        <f>I23*Variables!$E$31</f>
        <v>181279.98873100066</v>
      </c>
      <c r="Y23" s="46">
        <f>D23*(IF(D23&lt;Variables!$C$8,Variables!$C$39,IF(D23&gt;Variables!$C$7,Variables!$C$37,IF(D23&gt;Variables!$C$6,Variables!$C$38))))</f>
        <v>24.483178778613247</v>
      </c>
      <c r="Z23" s="70">
        <v>9</v>
      </c>
      <c r="AA23" s="70">
        <f t="shared" si="7"/>
        <v>2</v>
      </c>
      <c r="AB23" s="48">
        <f t="shared" si="2"/>
        <v>22</v>
      </c>
      <c r="AC23" s="44">
        <f>AB23*Variables!$E$42</f>
        <v>11827200</v>
      </c>
      <c r="AD23" s="50">
        <f>ROUND(IF(D23&lt;50000,0,(H23/(3.14*Variables!$C$36^2))),0)</f>
        <v>0</v>
      </c>
      <c r="AE23" s="140">
        <v>0</v>
      </c>
      <c r="AF23" s="50">
        <f t="shared" si="3"/>
        <v>0</v>
      </c>
      <c r="AG23" s="38">
        <f>AF23*Variables!$E$43*Variables!$C$16</f>
        <v>0</v>
      </c>
      <c r="AH23" s="52">
        <f>ROUND((Y23)/Variables!$C$41,0)</f>
        <v>0</v>
      </c>
      <c r="AI23" s="154">
        <v>1</v>
      </c>
      <c r="AJ23" s="52">
        <f t="shared" si="8"/>
        <v>0</v>
      </c>
      <c r="AK23" s="44">
        <f>AJ23*Variables!$E$44*Variables!$C$16</f>
        <v>0</v>
      </c>
      <c r="AL23" s="38">
        <f>Y23*Variables!$E$40*Variables!$C$16</f>
        <v>7220694.3829761492</v>
      </c>
      <c r="AN23" s="57">
        <f t="shared" si="11"/>
        <v>0.28999999999999998</v>
      </c>
      <c r="AO23" s="141">
        <f t="shared" si="4"/>
        <v>62.012616339193428</v>
      </c>
      <c r="AP23" s="141">
        <v>588.79301505756246</v>
      </c>
      <c r="AQ23" s="54">
        <f>IF(12*(AO23-Variables!$C$3*AP23)*(G23/5)*Variables!$C$18&lt;0,0,12*(AO23-Variables!$C$3*AP23)*(G23/5)*Variables!$C$18)</f>
        <v>0</v>
      </c>
      <c r="AS23" s="44">
        <f t="shared" si="5"/>
        <v>100000</v>
      </c>
    </row>
    <row r="24" spans="1:46" s="65" customFormat="1" ht="14.25" customHeight="1">
      <c r="A24" s="32">
        <v>1</v>
      </c>
      <c r="B24" s="68" t="s">
        <v>125</v>
      </c>
      <c r="C24" s="68">
        <v>2020</v>
      </c>
      <c r="D24" s="33">
        <f>INDEX(Population!$C$2:$U$21,MATCH('Cost Calculations'!B24,Population!$B$2:$B$21,0),MATCH(C24,Population!$C$1:$U$1,0))</f>
        <v>269004.17669378582</v>
      </c>
      <c r="E24" s="33" t="str">
        <f t="shared" si="6"/>
        <v>Medium</v>
      </c>
      <c r="F24" s="75">
        <v>3.6769491146556486</v>
      </c>
      <c r="G24" s="75">
        <f t="shared" si="0"/>
        <v>73159.613664922435</v>
      </c>
      <c r="H24" s="157">
        <f>'Area (Sq.km)'!K2</f>
        <v>34.641154237056746</v>
      </c>
      <c r="I24" s="5">
        <f>H24*Variables!$C$22</f>
        <v>623.54077626702144</v>
      </c>
      <c r="J24" s="76">
        <f>J4+K4</f>
        <v>637.73787600000003</v>
      </c>
      <c r="K24" s="75">
        <f t="shared" si="1"/>
        <v>0</v>
      </c>
      <c r="L24" s="68">
        <v>0</v>
      </c>
      <c r="M24" s="77">
        <v>0</v>
      </c>
      <c r="N24" s="77">
        <v>0</v>
      </c>
      <c r="O24" s="77">
        <v>0</v>
      </c>
      <c r="P24" s="77">
        <v>0</v>
      </c>
      <c r="Q24" s="59">
        <v>0</v>
      </c>
      <c r="R24" s="78">
        <f>$K24*Variables!$C$23/100</f>
        <v>0</v>
      </c>
      <c r="S24" s="78">
        <f>$K24*Variables!$C$24/100</f>
        <v>0</v>
      </c>
      <c r="T24" s="78">
        <f>$K24*Variables!$C$25/100</f>
        <v>0</v>
      </c>
      <c r="U24" s="78">
        <f>$K24*Variables!$C$26/100</f>
        <v>0</v>
      </c>
      <c r="V24" s="44">
        <f>R24*Variables!$E$27*Variables!$C$16+'Cost Calculations'!S24*Variables!$E$28*Variables!$C$16+'Cost Calculations'!T24*Variables!$E$29*Variables!$C$16+U24*Variables!$E$30*Variables!$C$16</f>
        <v>0</v>
      </c>
      <c r="W24" s="38">
        <f>I24*Variables!$E$31</f>
        <v>408419.20845489902</v>
      </c>
      <c r="X24" s="68"/>
      <c r="Y24" s="46">
        <f>D24*(IF(D24&lt;Variables!$C$8,Variables!$C$39,IF(D24&gt;Variables!$C$7,Variables!$C$37,IF(D24&gt;Variables!$C$6,Variables!$C$38))))</f>
        <v>322.80501203254295</v>
      </c>
      <c r="Z24" s="163"/>
      <c r="AA24" s="80">
        <f t="shared" ref="AA24:AA87" si="12">AA4+AB4</f>
        <v>318</v>
      </c>
      <c r="AB24" s="81">
        <f t="shared" si="2"/>
        <v>5</v>
      </c>
      <c r="AC24" s="44">
        <f>AB24*Variables!$E$42</f>
        <v>2688000</v>
      </c>
      <c r="AD24" s="82">
        <f>ROUND(IF(D24&lt;50000,0,(H24/(3.14*Variables!$C$36^2))),0)</f>
        <v>44</v>
      </c>
      <c r="AE24" s="83">
        <f>AE4+AF4</f>
        <v>43</v>
      </c>
      <c r="AF24" s="77">
        <f t="shared" si="3"/>
        <v>1</v>
      </c>
      <c r="AG24" s="38">
        <f>AF24*Variables!$E$43*Variables!$C$16</f>
        <v>1171.5840000000001</v>
      </c>
      <c r="AH24" s="52">
        <f>ROUND((Y24)/Variables!$C$41,0)</f>
        <v>3</v>
      </c>
      <c r="AI24" s="79">
        <f>AI4+AJ4</f>
        <v>3</v>
      </c>
      <c r="AJ24" s="52">
        <f t="shared" si="8"/>
        <v>0</v>
      </c>
      <c r="AK24" s="44">
        <f>AJ24*Variables!$E$44*Variables!$C$16</f>
        <v>0</v>
      </c>
      <c r="AL24" s="38">
        <f>Y24*Variables!$E$40*Variables!$C$16</f>
        <v>95203174.320485622</v>
      </c>
      <c r="AM24" s="68"/>
      <c r="AN24" s="84">
        <v>0.22</v>
      </c>
      <c r="AO24" s="143">
        <f t="shared" si="4"/>
        <v>48.535728313454555</v>
      </c>
      <c r="AP24" s="143">
        <v>468.8029792149182</v>
      </c>
      <c r="AQ24" s="54">
        <f>IF(12*(AO24-Variables!$C$3*AP24)*(G24/5)*Variables!$C$18&lt;0,0,12*(AO24-Variables!$C$3*AP24)*(G24/5)*Variables!$C$18)</f>
        <v>0</v>
      </c>
      <c r="AR24" s="153"/>
      <c r="AS24" s="44">
        <v>0</v>
      </c>
      <c r="AT24" s="68"/>
    </row>
    <row r="25" spans="1:46" ht="14.25" customHeight="1">
      <c r="A25" s="32">
        <v>2</v>
      </c>
      <c r="B25" t="s">
        <v>142</v>
      </c>
      <c r="C25">
        <v>2020</v>
      </c>
      <c r="D25" s="33">
        <f>INDEX(Population!$C$2:$U$21,MATCH('Cost Calculations'!B25,Population!$B$2:$B$21,0),MATCH(C25,Population!$C$1:$U$1,0))</f>
        <v>854833.26687491476</v>
      </c>
      <c r="E25" s="33" t="str">
        <f t="shared" si="6"/>
        <v>Medium</v>
      </c>
      <c r="F25" s="5">
        <v>3.3070982737810106</v>
      </c>
      <c r="G25" s="5">
        <f t="shared" si="0"/>
        <v>258484.3860408123</v>
      </c>
      <c r="H25" s="158">
        <f>'Area (Sq.km)'!K3</f>
        <v>92.231264632530909</v>
      </c>
      <c r="I25" s="5">
        <f>H25*Variables!$C$22</f>
        <v>1660.1627633855564</v>
      </c>
      <c r="J25" s="58">
        <f t="shared" ref="J25:J243" si="13">J5+K5</f>
        <v>1668.5831900000001</v>
      </c>
      <c r="K25" s="5">
        <f t="shared" si="1"/>
        <v>0</v>
      </c>
      <c r="L25">
        <v>0</v>
      </c>
      <c r="M25" s="37">
        <v>0</v>
      </c>
      <c r="N25" s="37">
        <v>0</v>
      </c>
      <c r="O25" s="37">
        <v>0</v>
      </c>
      <c r="P25" s="37">
        <v>0</v>
      </c>
      <c r="Q25" s="59">
        <v>0</v>
      </c>
      <c r="R25" s="40">
        <f>$K25*Variables!$C$23/100</f>
        <v>0</v>
      </c>
      <c r="S25" s="40">
        <f>$K25*Variables!$C$24/100</f>
        <v>0</v>
      </c>
      <c r="T25" s="40">
        <f>$K25*Variables!$C$25/100</f>
        <v>0</v>
      </c>
      <c r="U25" s="40">
        <f>$K25*Variables!$C$26/100</f>
        <v>0</v>
      </c>
      <c r="V25" s="44">
        <f>R25*Variables!$E$27*Variables!$C$16+'Cost Calculations'!S25*Variables!$E$28*Variables!$C$16+'Cost Calculations'!T25*Variables!$E$29*Variables!$C$16+U25*Variables!$E$30*Variables!$C$16</f>
        <v>0</v>
      </c>
      <c r="W25" s="38">
        <f>I25*Variables!$E$31</f>
        <v>1087406.6100175395</v>
      </c>
      <c r="Y25" s="46">
        <f>D25*(IF(D25&lt;Variables!$C$8,Variables!$C$39,IF(D25&gt;Variables!$C$7,Variables!$C$37,IF(D25&gt;Variables!$C$6,Variables!$C$38))))</f>
        <v>1025.7999202498977</v>
      </c>
      <c r="Z25" s="162"/>
      <c r="AA25" s="80">
        <f t="shared" si="12"/>
        <v>1011</v>
      </c>
      <c r="AB25" s="48">
        <f t="shared" si="2"/>
        <v>15</v>
      </c>
      <c r="AC25" s="44">
        <f>AB25*Variables!$E$42</f>
        <v>8064000</v>
      </c>
      <c r="AD25" s="50">
        <f>ROUND(IF(D25&lt;50000,0,(H25/(3.14*Variables!$C$36^2))),0)</f>
        <v>117</v>
      </c>
      <c r="AE25" s="83">
        <f t="shared" ref="AE25:AE88" si="14">AE5+AF5</f>
        <v>115</v>
      </c>
      <c r="AF25" s="37">
        <f t="shared" si="3"/>
        <v>2</v>
      </c>
      <c r="AG25" s="38">
        <f>AF25*Variables!$E$43*Variables!$C$16</f>
        <v>2343.1680000000001</v>
      </c>
      <c r="AH25" s="52">
        <f>ROUND((Y25)/Variables!$C$41,0)</f>
        <v>8</v>
      </c>
      <c r="AI25" s="79">
        <f t="shared" ref="AI25:AI88" si="15">AI5+AJ5</f>
        <v>8</v>
      </c>
      <c r="AJ25" s="52">
        <f t="shared" si="8"/>
        <v>0</v>
      </c>
      <c r="AK25" s="44">
        <f>AJ25*Variables!$E$44*Variables!$C$16</f>
        <v>0</v>
      </c>
      <c r="AL25" s="38">
        <f>Y25*Variables!$E$40*Variables!$C$16</f>
        <v>302533743.23582655</v>
      </c>
      <c r="AN25" s="53">
        <v>0.36</v>
      </c>
      <c r="AO25" s="141">
        <f t="shared" si="4"/>
        <v>71.433322713669824</v>
      </c>
      <c r="AP25" s="141">
        <v>524.18975366229711</v>
      </c>
      <c r="AQ25" s="54">
        <f>IF(12*(AO25-Variables!$C$3*AP25)*(G25/5)*Variables!$C$18&lt;0,0,12*(AO25-Variables!$C$3*AP25)*(G25/5)*Variables!$C$18)</f>
        <v>0</v>
      </c>
      <c r="AS25" s="44">
        <v>0</v>
      </c>
    </row>
    <row r="26" spans="1:46" ht="14.25" customHeight="1">
      <c r="A26" s="32">
        <v>3</v>
      </c>
      <c r="B26" t="s">
        <v>145</v>
      </c>
      <c r="C26">
        <v>2020</v>
      </c>
      <c r="D26" s="33">
        <f>INDEX(Population!$C$2:$U$21,MATCH('Cost Calculations'!B26,Population!$B$2:$B$21,0),MATCH(C26,Population!$C$1:$U$1,0))</f>
        <v>954004.04173583246</v>
      </c>
      <c r="E26" s="33" t="str">
        <f t="shared" si="6"/>
        <v>Medium</v>
      </c>
      <c r="F26" s="5">
        <v>3.2836322428840261</v>
      </c>
      <c r="G26" s="5">
        <f t="shared" si="0"/>
        <v>290533.15693414171</v>
      </c>
      <c r="H26" s="158">
        <f>'Area (Sq.km)'!K4</f>
        <v>165.91623624765256</v>
      </c>
      <c r="I26" s="5">
        <f>H26*Variables!$C$22</f>
        <v>2986.492252457746</v>
      </c>
      <c r="J26" s="58">
        <f t="shared" si="13"/>
        <v>3643.723684</v>
      </c>
      <c r="K26" s="5">
        <f t="shared" si="1"/>
        <v>0</v>
      </c>
      <c r="L26">
        <v>0</v>
      </c>
      <c r="M26" s="37">
        <v>0</v>
      </c>
      <c r="N26" s="37">
        <v>0</v>
      </c>
      <c r="O26" s="37">
        <v>0</v>
      </c>
      <c r="P26" s="37">
        <v>0</v>
      </c>
      <c r="Q26" s="59">
        <v>0</v>
      </c>
      <c r="R26" s="40">
        <f>$K26*Variables!$C$23/100</f>
        <v>0</v>
      </c>
      <c r="S26" s="40">
        <f>$K26*Variables!$C$24/100</f>
        <v>0</v>
      </c>
      <c r="T26" s="40">
        <f>$K26*Variables!$C$25/100</f>
        <v>0</v>
      </c>
      <c r="U26" s="40">
        <f>$K26*Variables!$C$26/100</f>
        <v>0</v>
      </c>
      <c r="V26" s="44">
        <f>R26*Variables!$E$27*Variables!$C$16+'Cost Calculations'!S26*Variables!$E$28*Variables!$C$16+'Cost Calculations'!T26*Variables!$E$29*Variables!$C$16+U26*Variables!$E$30*Variables!$C$16</f>
        <v>0</v>
      </c>
      <c r="W26" s="38">
        <f>I26*Variables!$E$31</f>
        <v>1956152.4253598235</v>
      </c>
      <c r="Y26" s="46">
        <f>D26*(IF(D26&lt;Variables!$C$8,Variables!$C$39,IF(D26&gt;Variables!$C$7,Variables!$C$37,IF(D26&gt;Variables!$C$6,Variables!$C$38))))</f>
        <v>1144.8048500829989</v>
      </c>
      <c r="Z26" s="162"/>
      <c r="AA26" s="80">
        <f t="shared" si="12"/>
        <v>1128</v>
      </c>
      <c r="AB26" s="48">
        <f t="shared" si="2"/>
        <v>17</v>
      </c>
      <c r="AC26" s="44">
        <f>AB26*Variables!$E$42</f>
        <v>9139200</v>
      </c>
      <c r="AD26" s="50">
        <f>ROUND(IF(D26&lt;50000,0,(H26/(3.14*Variables!$C$36^2))),0)</f>
        <v>211</v>
      </c>
      <c r="AE26" s="83">
        <f t="shared" si="14"/>
        <v>208</v>
      </c>
      <c r="AF26" s="37">
        <f t="shared" si="3"/>
        <v>3</v>
      </c>
      <c r="AG26" s="38">
        <f>AF26*Variables!$E$43*Variables!$C$16</f>
        <v>3514.752</v>
      </c>
      <c r="AH26" s="52">
        <f>ROUND((Y26)/Variables!$C$41,0)</f>
        <v>9</v>
      </c>
      <c r="AI26" s="79">
        <f t="shared" si="15"/>
        <v>9</v>
      </c>
      <c r="AJ26" s="52">
        <f t="shared" si="8"/>
        <v>0</v>
      </c>
      <c r="AK26" s="44">
        <f>AJ26*Variables!$E$44*Variables!$C$16</f>
        <v>0</v>
      </c>
      <c r="AL26" s="38">
        <f>Y26*Variables!$E$40*Variables!$C$16</f>
        <v>337631237.56703514</v>
      </c>
      <c r="AN26" s="57">
        <f t="shared" ref="AN26:AN27" si="16">AVERAGE($AN$4:$AN$5,$AN$8,$AN$17)</f>
        <v>0.28999999999999998</v>
      </c>
      <c r="AO26" s="141">
        <f t="shared" si="4"/>
        <v>57.135201026182052</v>
      </c>
      <c r="AP26" s="141">
        <v>524.18975366229711</v>
      </c>
      <c r="AQ26" s="54">
        <f>IF(12*(AO26-Variables!$C$3*AP26)*(G26/5)*Variables!$C$18&lt;0,0,12*(AO26-Variables!$C$3*AP26)*(G26/5)*Variables!$C$18)</f>
        <v>0</v>
      </c>
      <c r="AS26" s="44">
        <v>0</v>
      </c>
    </row>
    <row r="27" spans="1:46" ht="14.25" customHeight="1">
      <c r="A27" s="32">
        <v>4</v>
      </c>
      <c r="B27" t="s">
        <v>146</v>
      </c>
      <c r="C27">
        <v>2020</v>
      </c>
      <c r="D27" s="33">
        <f>INDEX(Population!$C$2:$U$21,MATCH('Cost Calculations'!B27,Population!$B$2:$B$21,0),MATCH(C27,Population!$C$1:$U$1,0))</f>
        <v>70945.376611185755</v>
      </c>
      <c r="E27" s="33" t="str">
        <f t="shared" si="6"/>
        <v>Small</v>
      </c>
      <c r="F27" s="5">
        <v>3.1216650512676596</v>
      </c>
      <c r="G27" s="5">
        <f t="shared" si="0"/>
        <v>22726.774156111318</v>
      </c>
      <c r="H27" s="158">
        <f>'Area (Sq.km)'!K5</f>
        <v>22.166392494680586</v>
      </c>
      <c r="I27" s="5">
        <f>H27*Variables!$C$22</f>
        <v>398.99506490425057</v>
      </c>
      <c r="J27" s="58">
        <f t="shared" si="13"/>
        <v>482.31696199999999</v>
      </c>
      <c r="K27" s="5">
        <f t="shared" si="1"/>
        <v>0</v>
      </c>
      <c r="L27">
        <v>0</v>
      </c>
      <c r="M27" s="37">
        <v>0</v>
      </c>
      <c r="N27" s="37">
        <v>0</v>
      </c>
      <c r="O27" s="37">
        <v>0</v>
      </c>
      <c r="P27" s="37">
        <v>0</v>
      </c>
      <c r="Q27" s="59">
        <v>0</v>
      </c>
      <c r="R27" s="40">
        <f>$K27*Variables!$C$23/100</f>
        <v>0</v>
      </c>
      <c r="S27" s="40">
        <f>$K27*Variables!$C$24/100</f>
        <v>0</v>
      </c>
      <c r="T27" s="40">
        <f>$K27*Variables!$C$25/100</f>
        <v>0</v>
      </c>
      <c r="U27" s="40">
        <f>$K27*Variables!$C$26/100</f>
        <v>0</v>
      </c>
      <c r="V27" s="44">
        <f>R27*Variables!$E$27*Variables!$C$16+'Cost Calculations'!S27*Variables!$E$28*Variables!$C$16+'Cost Calculations'!T27*Variables!$E$29*Variables!$C$16+U27*Variables!$E$30*Variables!$C$16</f>
        <v>0</v>
      </c>
      <c r="W27" s="38">
        <f>I27*Variables!$E$31</f>
        <v>261341.76751228413</v>
      </c>
      <c r="Y27" s="46">
        <f>D27*(IF(D27&lt;Variables!$C$8,Variables!$C$39,IF(D27&gt;Variables!$C$7,Variables!$C$37,IF(D27&gt;Variables!$C$6,Variables!$C$38))))</f>
        <v>0</v>
      </c>
      <c r="Z27" s="162"/>
      <c r="AA27" s="80">
        <f t="shared" si="12"/>
        <v>5</v>
      </c>
      <c r="AB27" s="48">
        <f t="shared" si="2"/>
        <v>0</v>
      </c>
      <c r="AC27" s="44">
        <f>AB27*Variables!$E$42</f>
        <v>0</v>
      </c>
      <c r="AD27" s="50">
        <f>ROUND(IF(D27&lt;50000,0,(H27/(3.14*Variables!$C$36^2))),0)</f>
        <v>28</v>
      </c>
      <c r="AE27" s="83">
        <f t="shared" si="14"/>
        <v>28</v>
      </c>
      <c r="AF27" s="37">
        <f t="shared" si="3"/>
        <v>0</v>
      </c>
      <c r="AG27" s="38">
        <f>AF27*Variables!$E$43*Variables!$C$16</f>
        <v>0</v>
      </c>
      <c r="AH27" s="52">
        <f>ROUND((Y27)/Variables!$C$41,0)</f>
        <v>0</v>
      </c>
      <c r="AI27" s="79">
        <f t="shared" si="15"/>
        <v>0</v>
      </c>
      <c r="AJ27" s="52">
        <f t="shared" si="8"/>
        <v>0</v>
      </c>
      <c r="AK27" s="44">
        <f>AJ27*Variables!$E$44*Variables!$C$16</f>
        <v>0</v>
      </c>
      <c r="AL27" s="38">
        <f>Y27*Variables!$E$40*Variables!$C$16</f>
        <v>0</v>
      </c>
      <c r="AN27" s="57">
        <f t="shared" si="16"/>
        <v>0.28999999999999998</v>
      </c>
      <c r="AO27" s="141">
        <f t="shared" si="4"/>
        <v>54.316971892057275</v>
      </c>
      <c r="AP27" s="141">
        <v>524.18975366229711</v>
      </c>
      <c r="AQ27" s="54">
        <f>IF(12*(AO27-Variables!$C$3*AP27)*(G27/5)*Variables!$C$18&lt;0,0,12*(AO27-Variables!$C$3*AP27)*(G27/5)*Variables!$C$18)</f>
        <v>0</v>
      </c>
      <c r="AS27" s="44">
        <v>0</v>
      </c>
    </row>
    <row r="28" spans="1:46" ht="14.25" customHeight="1">
      <c r="A28" s="32">
        <v>5</v>
      </c>
      <c r="B28" t="s">
        <v>147</v>
      </c>
      <c r="C28">
        <v>2020</v>
      </c>
      <c r="D28" s="33">
        <f>INDEX(Population!$C$2:$U$21,MATCH('Cost Calculations'!B28,Population!$B$2:$B$21,0),MATCH(C28,Population!$C$1:$U$1,0))</f>
        <v>711957.95913185889</v>
      </c>
      <c r="E28" s="33" t="str">
        <f t="shared" si="6"/>
        <v>Medium</v>
      </c>
      <c r="F28" s="5">
        <v>3.499256931524287</v>
      </c>
      <c r="G28" s="5">
        <f t="shared" si="0"/>
        <v>203459.75533203498</v>
      </c>
      <c r="H28" s="158">
        <f>'Area (Sq.km)'!K6</f>
        <v>136.36025812278939</v>
      </c>
      <c r="I28" s="5">
        <f>H28*Variables!$C$22</f>
        <v>2454.4846462102091</v>
      </c>
      <c r="J28" s="58">
        <f t="shared" si="13"/>
        <v>2447.370347</v>
      </c>
      <c r="K28" s="5">
        <f t="shared" si="1"/>
        <v>7.114299210209083</v>
      </c>
      <c r="L28">
        <v>0</v>
      </c>
      <c r="M28" s="37">
        <v>0</v>
      </c>
      <c r="N28" s="37">
        <v>0</v>
      </c>
      <c r="O28" s="37">
        <v>0</v>
      </c>
      <c r="P28" s="37">
        <v>0</v>
      </c>
      <c r="Q28" s="59">
        <v>0</v>
      </c>
      <c r="R28" s="40">
        <f>$K28*Variables!$C$23/100</f>
        <v>0.35571496051045415</v>
      </c>
      <c r="S28" s="40">
        <f>$K28*Variables!$C$24/100</f>
        <v>0.7114299210209083</v>
      </c>
      <c r="T28" s="40">
        <f>$K28*Variables!$C$25/100</f>
        <v>0.7114299210209083</v>
      </c>
      <c r="U28" s="40">
        <f>$K28*Variables!$C$26/100</f>
        <v>5.3357244076568122</v>
      </c>
      <c r="V28" s="44">
        <f>R28*Variables!$E$27*Variables!$C$16+'Cost Calculations'!S28*Variables!$E$28*Variables!$C$16+'Cost Calculations'!T28*Variables!$E$29*Variables!$C$16+U28*Variables!$E$30*Variables!$C$16</f>
        <v>8404457.4519427121</v>
      </c>
      <c r="W28" s="38">
        <f>I28*Variables!$E$31</f>
        <v>1607687.443267687</v>
      </c>
      <c r="Y28" s="46">
        <f>D28*(IF(D28&lt;Variables!$C$8,Variables!$C$39,IF(D28&gt;Variables!$C$7,Variables!$C$37,IF(D28&gt;Variables!$C$6,Variables!$C$38))))</f>
        <v>854.34955095823057</v>
      </c>
      <c r="Z28" s="162"/>
      <c r="AA28" s="80">
        <f t="shared" si="12"/>
        <v>842</v>
      </c>
      <c r="AB28" s="48">
        <f t="shared" si="2"/>
        <v>12</v>
      </c>
      <c r="AC28" s="44">
        <f>AB28*Variables!$E$42</f>
        <v>6451200</v>
      </c>
      <c r="AD28" s="50">
        <f>ROUND(IF(D28&lt;50000,0,(H28/(3.14*Variables!$C$36^2))),0)</f>
        <v>174</v>
      </c>
      <c r="AE28" s="83">
        <f t="shared" si="14"/>
        <v>171</v>
      </c>
      <c r="AF28" s="37">
        <f t="shared" si="3"/>
        <v>3</v>
      </c>
      <c r="AG28" s="38">
        <f>AF28*Variables!$E$43*Variables!$C$16</f>
        <v>3514.752</v>
      </c>
      <c r="AH28" s="52">
        <f>ROUND((Y28)/Variables!$C$41,0)</f>
        <v>7</v>
      </c>
      <c r="AI28" s="79">
        <f t="shared" si="15"/>
        <v>7</v>
      </c>
      <c r="AJ28" s="52">
        <f t="shared" si="8"/>
        <v>0</v>
      </c>
      <c r="AK28" s="44">
        <f>AJ28*Variables!$E$44*Variables!$C$16</f>
        <v>0</v>
      </c>
      <c r="AL28" s="38">
        <f>Y28*Variables!$E$40*Variables!$C$16</f>
        <v>251968792.92043096</v>
      </c>
      <c r="AN28" s="53">
        <v>0.28999999999999998</v>
      </c>
      <c r="AO28" s="141">
        <f t="shared" si="4"/>
        <v>60.887070608522585</v>
      </c>
      <c r="AP28" s="141">
        <v>474.2370659555292</v>
      </c>
      <c r="AQ28" s="54">
        <f>IF(12*(AO28-Variables!$C$3*AP28)*(G28/5)*Variables!$C$18&lt;0,0,12*(AO28-Variables!$C$3*AP28)*(G28/5)*Variables!$C$18)</f>
        <v>0</v>
      </c>
      <c r="AS28" s="44">
        <v>0</v>
      </c>
    </row>
    <row r="29" spans="1:46" ht="14.25" customHeight="1">
      <c r="A29" s="32">
        <v>6</v>
      </c>
      <c r="B29" t="s">
        <v>148</v>
      </c>
      <c r="C29">
        <v>2020</v>
      </c>
      <c r="D29" s="33">
        <f>INDEX(Population!$C$2:$U$21,MATCH('Cost Calculations'!B29,Population!$B$2:$B$21,0),MATCH(C29,Population!$C$1:$U$1,0))</f>
        <v>132767.28976353613</v>
      </c>
      <c r="E29" s="33" t="str">
        <f t="shared" si="6"/>
        <v>Medium</v>
      </c>
      <c r="F29" s="5">
        <v>3.7482185273159367</v>
      </c>
      <c r="G29" s="5">
        <f t="shared" si="0"/>
        <v>35421.437890017987</v>
      </c>
      <c r="H29" s="158">
        <f>'Area (Sq.km)'!K7</f>
        <v>25.329921312272052</v>
      </c>
      <c r="I29" s="5">
        <f>H29*Variables!$C$22</f>
        <v>455.93858362089696</v>
      </c>
      <c r="J29" s="58">
        <f>J9+K9</f>
        <v>448.18762769934165</v>
      </c>
      <c r="K29" s="5">
        <f t="shared" si="1"/>
        <v>7.7509559215553168</v>
      </c>
      <c r="L29">
        <v>0</v>
      </c>
      <c r="M29" s="37">
        <v>0</v>
      </c>
      <c r="N29" s="37">
        <v>0</v>
      </c>
      <c r="O29" s="37">
        <v>0</v>
      </c>
      <c r="P29" s="37">
        <v>0</v>
      </c>
      <c r="Q29" s="59">
        <v>0</v>
      </c>
      <c r="R29" s="40">
        <f>$K29*Variables!$C$23/100</f>
        <v>0.38754779607776585</v>
      </c>
      <c r="S29" s="40">
        <f>$K29*Variables!$C$24/100</f>
        <v>0.7750955921555317</v>
      </c>
      <c r="T29" s="40">
        <f>$K29*Variables!$C$25/100</f>
        <v>0.7750955921555317</v>
      </c>
      <c r="U29" s="40">
        <f>$K29*Variables!$C$26/100</f>
        <v>5.8132169411664885</v>
      </c>
      <c r="V29" s="44">
        <f>R29*Variables!$E$27*Variables!$C$16+'Cost Calculations'!S29*Variables!$E$28*Variables!$C$16+'Cost Calculations'!T29*Variables!$E$29*Variables!$C$16+U29*Variables!$E$30*Variables!$C$16</f>
        <v>9156570.0752527937</v>
      </c>
      <c r="W29" s="38">
        <f>I29*Variables!$E$31</f>
        <v>298639.77227168751</v>
      </c>
      <c r="Y29" s="46">
        <f>D29*(IF(D29&lt;Variables!$C$8,Variables!$C$39,IF(D29&gt;Variables!$C$7,Variables!$C$37,IF(D29&gt;Variables!$C$6,Variables!$C$38))))</f>
        <v>159.32074771624335</v>
      </c>
      <c r="Z29" s="162"/>
      <c r="AA29" s="80">
        <f t="shared" si="12"/>
        <v>157</v>
      </c>
      <c r="AB29" s="48">
        <f t="shared" si="2"/>
        <v>2</v>
      </c>
      <c r="AC29" s="44">
        <f>AB29*Variables!$E$42</f>
        <v>1075200</v>
      </c>
      <c r="AD29" s="50">
        <f>ROUND(IF(D29&lt;50000,0,(H29/(3.14*Variables!$C$36^2))),0)</f>
        <v>32</v>
      </c>
      <c r="AE29" s="83">
        <f t="shared" si="14"/>
        <v>32</v>
      </c>
      <c r="AF29" s="37">
        <f t="shared" si="3"/>
        <v>0</v>
      </c>
      <c r="AG29" s="38">
        <f>AF29*Variables!$E$43*Variables!$C$16</f>
        <v>0</v>
      </c>
      <c r="AH29" s="52">
        <f>ROUND((Y29)/Variables!$C$41,0)</f>
        <v>1</v>
      </c>
      <c r="AI29" s="79">
        <f t="shared" si="15"/>
        <v>1</v>
      </c>
      <c r="AJ29" s="52">
        <f t="shared" si="8"/>
        <v>0</v>
      </c>
      <c r="AK29" s="44">
        <f>AJ29*Variables!$E$44*Variables!$C$16</f>
        <v>0</v>
      </c>
      <c r="AL29" s="38">
        <f>Y29*Variables!$E$40*Variables!$C$16</f>
        <v>46987625.198863111</v>
      </c>
      <c r="AN29" s="57">
        <f t="shared" ref="AN29:AN36" si="17">AVERAGE($AN$4:$AN$5,$AN$8,$AN$17)</f>
        <v>0.28999999999999998</v>
      </c>
      <c r="AO29" s="141">
        <f t="shared" si="4"/>
        <v>65.219002375297293</v>
      </c>
      <c r="AP29" s="141">
        <v>474.2370659555292</v>
      </c>
      <c r="AQ29" s="54">
        <f>IF(12*(AO29-Variables!$C$3*AP29)*(G29/5)*Variables!$C$18&lt;0,0,12*(AO29-Variables!$C$3*AP29)*(G29/5)*Variables!$C$18)</f>
        <v>0</v>
      </c>
      <c r="AS29" s="44">
        <v>0</v>
      </c>
    </row>
    <row r="30" spans="1:46" ht="14.25" customHeight="1">
      <c r="A30" s="32">
        <v>7</v>
      </c>
      <c r="B30" t="s">
        <v>149</v>
      </c>
      <c r="C30">
        <v>2020</v>
      </c>
      <c r="D30" s="33">
        <f>INDEX(Population!$C$2:$U$21,MATCH('Cost Calculations'!B30,Population!$B$2:$B$21,0),MATCH(C30,Population!$C$1:$U$1,0))</f>
        <v>55730.967736629558</v>
      </c>
      <c r="E30" s="33" t="str">
        <f t="shared" si="6"/>
        <v>Small</v>
      </c>
      <c r="F30" s="5">
        <v>3.862113298513461</v>
      </c>
      <c r="G30" s="5">
        <f t="shared" si="0"/>
        <v>14430.174215262037</v>
      </c>
      <c r="H30" s="158">
        <f>'Area (Sq.km)'!K8</f>
        <v>15.785528915803823</v>
      </c>
      <c r="I30" s="5">
        <f>H30*Variables!$C$22</f>
        <v>284.13952048446879</v>
      </c>
      <c r="J30" s="58">
        <f t="shared" si="13"/>
        <v>279.30914863623286</v>
      </c>
      <c r="K30" s="5">
        <f t="shared" si="1"/>
        <v>4.8303718482359272</v>
      </c>
      <c r="L30">
        <v>0</v>
      </c>
      <c r="M30" s="37">
        <v>0</v>
      </c>
      <c r="N30" s="37">
        <v>0</v>
      </c>
      <c r="O30" s="37">
        <v>0</v>
      </c>
      <c r="P30" s="37">
        <v>0</v>
      </c>
      <c r="Q30" s="59">
        <v>0</v>
      </c>
      <c r="R30" s="40">
        <f>$K30*Variables!$C$23/100</f>
        <v>0.24151859241179635</v>
      </c>
      <c r="S30" s="40">
        <f>$K30*Variables!$C$24/100</f>
        <v>0.4830371848235927</v>
      </c>
      <c r="T30" s="40">
        <f>$K30*Variables!$C$25/100</f>
        <v>0.4830371848235927</v>
      </c>
      <c r="U30" s="40">
        <f>$K30*Variables!$C$26/100</f>
        <v>3.6227788861769454</v>
      </c>
      <c r="V30" s="44">
        <f>R30*Variables!$E$27*Variables!$C$16+'Cost Calculations'!S30*Variables!$E$28*Variables!$C$16+'Cost Calculations'!T30*Variables!$E$29*Variables!$C$16+U30*Variables!$E$30*Variables!$C$16</f>
        <v>5706346.2578723375</v>
      </c>
      <c r="W30" s="38">
        <f>I30*Variables!$E$31</f>
        <v>186111.38591732705</v>
      </c>
      <c r="Y30" s="46">
        <f>D30*(IF(D30&lt;Variables!$C$8,Variables!$C$39,IF(D30&gt;Variables!$C$7,Variables!$C$37,IF(D30&gt;Variables!$C$6,Variables!$C$38))))</f>
        <v>0</v>
      </c>
      <c r="Z30" s="162"/>
      <c r="AA30" s="80">
        <f t="shared" si="12"/>
        <v>0</v>
      </c>
      <c r="AB30" s="48">
        <f t="shared" si="2"/>
        <v>0</v>
      </c>
      <c r="AC30" s="44">
        <f>AB30*Variables!$E$42</f>
        <v>0</v>
      </c>
      <c r="AD30" s="50">
        <f>ROUND(IF(D30&lt;50000,0,(H30/(3.14*Variables!$C$36^2))),0)</f>
        <v>20</v>
      </c>
      <c r="AE30" s="83">
        <f t="shared" si="14"/>
        <v>20</v>
      </c>
      <c r="AF30" s="37">
        <f t="shared" si="3"/>
        <v>0</v>
      </c>
      <c r="AG30" s="38">
        <f>AF30*Variables!$E$43*Variables!$C$16</f>
        <v>0</v>
      </c>
      <c r="AH30" s="52">
        <f>ROUND((Y30)/Variables!$C$41,0)</f>
        <v>0</v>
      </c>
      <c r="AI30" s="79">
        <f t="shared" si="15"/>
        <v>0</v>
      </c>
      <c r="AJ30" s="52">
        <f t="shared" si="8"/>
        <v>0</v>
      </c>
      <c r="AK30" s="44">
        <f>AJ30*Variables!$E$44*Variables!$C$16</f>
        <v>0</v>
      </c>
      <c r="AL30" s="38">
        <f>Y30*Variables!$E$40*Variables!$C$16</f>
        <v>0</v>
      </c>
      <c r="AN30" s="57">
        <f t="shared" si="17"/>
        <v>0.28999999999999998</v>
      </c>
      <c r="AO30" s="141">
        <f t="shared" si="4"/>
        <v>67.200771394134222</v>
      </c>
      <c r="AP30" s="141">
        <v>474.2370659555292</v>
      </c>
      <c r="AQ30" s="54">
        <f>IF(12*(AO30-Variables!$C$3*AP30)*(G30/5)*Variables!$C$18&lt;0,0,12*(AO30-Variables!$C$3*AP30)*(G30/5)*Variables!$C$18)</f>
        <v>0</v>
      </c>
      <c r="AS30" s="44">
        <v>0</v>
      </c>
    </row>
    <row r="31" spans="1:46" ht="14.25" customHeight="1">
      <c r="A31" s="32">
        <v>8</v>
      </c>
      <c r="B31" t="s">
        <v>150</v>
      </c>
      <c r="C31">
        <v>2020</v>
      </c>
      <c r="D31" s="33">
        <f>INDEX(Population!$C$2:$U$21,MATCH('Cost Calculations'!B31,Population!$B$2:$B$21,0),MATCH(C31,Population!$C$1:$U$1,0))</f>
        <v>58566.349577089946</v>
      </c>
      <c r="E31" s="33" t="str">
        <f t="shared" si="6"/>
        <v>Small</v>
      </c>
      <c r="F31" s="5">
        <v>3.8002825488883709</v>
      </c>
      <c r="G31" s="5">
        <f t="shared" si="0"/>
        <v>15411.051368857117</v>
      </c>
      <c r="H31" s="158">
        <f>'Area (Sq.km)'!K9</f>
        <v>11.538619879129946</v>
      </c>
      <c r="I31" s="5">
        <f>H31*Variables!$C$22</f>
        <v>207.69515782433905</v>
      </c>
      <c r="J31" s="58">
        <f t="shared" si="13"/>
        <v>204.16434014132525</v>
      </c>
      <c r="K31" s="5">
        <f t="shared" si="1"/>
        <v>3.5308176830137938</v>
      </c>
      <c r="L31">
        <v>0</v>
      </c>
      <c r="M31" s="37">
        <v>0</v>
      </c>
      <c r="N31" s="37">
        <v>0</v>
      </c>
      <c r="O31" s="37">
        <v>0</v>
      </c>
      <c r="P31" s="37">
        <v>0</v>
      </c>
      <c r="Q31" s="59">
        <v>0</v>
      </c>
      <c r="R31" s="40">
        <f>$K31*Variables!$C$23/100</f>
        <v>0.17654088415068969</v>
      </c>
      <c r="S31" s="40">
        <f>$K31*Variables!$C$24/100</f>
        <v>0.35308176830137938</v>
      </c>
      <c r="T31" s="40">
        <f>$K31*Variables!$C$25/100</f>
        <v>0.35308176830137938</v>
      </c>
      <c r="U31" s="40">
        <f>$K31*Variables!$C$26/100</f>
        <v>2.6481132622603458</v>
      </c>
      <c r="V31" s="44">
        <f>R31*Variables!$E$27*Variables!$C$16+'Cost Calculations'!S31*Variables!$E$28*Variables!$C$16+'Cost Calculations'!T31*Variables!$E$29*Variables!$C$16+U31*Variables!$E$30*Variables!$C$16</f>
        <v>4171121.5835388335</v>
      </c>
      <c r="W31" s="38">
        <f>I31*Variables!$E$31</f>
        <v>136040.32837494207</v>
      </c>
      <c r="Y31" s="46">
        <f>D31*(IF(D31&lt;Variables!$C$8,Variables!$C$39,IF(D31&gt;Variables!$C$7,Variables!$C$37,IF(D31&gt;Variables!$C$6,Variables!$C$38))))</f>
        <v>0</v>
      </c>
      <c r="Z31" s="162"/>
      <c r="AA31" s="80">
        <f t="shared" si="12"/>
        <v>0</v>
      </c>
      <c r="AB31" s="48">
        <f t="shared" si="2"/>
        <v>0</v>
      </c>
      <c r="AC31" s="44">
        <f>AB31*Variables!$E$42</f>
        <v>0</v>
      </c>
      <c r="AD31" s="50">
        <f>ROUND(IF(D31&lt;50000,0,(H31/(3.14*Variables!$C$36^2))),0)</f>
        <v>15</v>
      </c>
      <c r="AE31" s="83">
        <f t="shared" si="14"/>
        <v>14</v>
      </c>
      <c r="AF31" s="37">
        <f t="shared" si="3"/>
        <v>1</v>
      </c>
      <c r="AG31" s="38">
        <f>AF31*Variables!$E$43*Variables!$C$16</f>
        <v>1171.5840000000001</v>
      </c>
      <c r="AH31" s="52">
        <f>ROUND((Y31)/Variables!$C$41,0)</f>
        <v>0</v>
      </c>
      <c r="AI31" s="79">
        <f t="shared" si="15"/>
        <v>0</v>
      </c>
      <c r="AJ31" s="52">
        <f t="shared" si="8"/>
        <v>0</v>
      </c>
      <c r="AK31" s="44">
        <f>AJ31*Variables!$E$44*Variables!$C$16</f>
        <v>0</v>
      </c>
      <c r="AL31" s="38">
        <f>Y31*Variables!$E$40*Variables!$C$16</f>
        <v>0</v>
      </c>
      <c r="AN31" s="57">
        <f t="shared" si="17"/>
        <v>0.28999999999999998</v>
      </c>
      <c r="AO31" s="141">
        <f t="shared" si="4"/>
        <v>66.124916350657642</v>
      </c>
      <c r="AP31" s="141">
        <v>474.2370659555292</v>
      </c>
      <c r="AQ31" s="54">
        <f>IF(12*(AO31-Variables!$C$3*AP31)*(G31/5)*Variables!$C$18&lt;0,0,12*(AO31-Variables!$C$3*AP31)*(G31/5)*Variables!$C$18)</f>
        <v>0</v>
      </c>
      <c r="AS31" s="44">
        <v>0</v>
      </c>
    </row>
    <row r="32" spans="1:46" ht="14.25" customHeight="1">
      <c r="A32" s="32">
        <v>9</v>
      </c>
      <c r="B32" t="s">
        <v>151</v>
      </c>
      <c r="C32">
        <v>2020</v>
      </c>
      <c r="D32" s="33">
        <f>INDEX(Population!$C$2:$U$21,MATCH('Cost Calculations'!B32,Population!$B$2:$B$21,0),MATCH(C32,Population!$C$1:$U$1,0))</f>
        <v>169097.80217382134</v>
      </c>
      <c r="E32" s="33" t="str">
        <f t="shared" si="6"/>
        <v>Medium</v>
      </c>
      <c r="F32" s="5">
        <v>3.6804514106582928</v>
      </c>
      <c r="G32" s="5">
        <f t="shared" si="0"/>
        <v>45944.853852472457</v>
      </c>
      <c r="H32" s="158">
        <f>'Area (Sq.km)'!K10</f>
        <v>45.01771221257831</v>
      </c>
      <c r="I32" s="5">
        <f>H32*Variables!$C$22</f>
        <v>810.31881982640959</v>
      </c>
      <c r="J32" s="58">
        <f t="shared" si="13"/>
        <v>796.54339988936067</v>
      </c>
      <c r="K32" s="5">
        <f t="shared" si="1"/>
        <v>13.775419937048923</v>
      </c>
      <c r="L32">
        <v>0</v>
      </c>
      <c r="M32" s="37">
        <v>0</v>
      </c>
      <c r="N32" s="37">
        <v>0</v>
      </c>
      <c r="O32" s="37">
        <v>0</v>
      </c>
      <c r="P32" s="37">
        <v>0</v>
      </c>
      <c r="Q32" s="59">
        <v>0</v>
      </c>
      <c r="R32" s="40">
        <f>$K32*Variables!$C$23/100</f>
        <v>0.68877099685244614</v>
      </c>
      <c r="S32" s="40">
        <f>$K32*Variables!$C$24/100</f>
        <v>1.3775419937048923</v>
      </c>
      <c r="T32" s="40">
        <f>$K32*Variables!$C$25/100</f>
        <v>1.3775419937048923</v>
      </c>
      <c r="U32" s="40">
        <f>$K32*Variables!$C$26/100</f>
        <v>10.331564952786694</v>
      </c>
      <c r="V32" s="44">
        <f>R32*Variables!$E$27*Variables!$C$16+'Cost Calculations'!S32*Variables!$E$28*Variables!$C$16+'Cost Calculations'!T32*Variables!$E$29*Variables!$C$16+U32*Variables!$E$30*Variables!$C$16</f>
        <v>16273553.771456923</v>
      </c>
      <c r="W32" s="38">
        <f>I32*Variables!$E$31</f>
        <v>530758.82698629831</v>
      </c>
      <c r="Y32" s="46">
        <f>D32*(IF(D32&lt;Variables!$C$8,Variables!$C$39,IF(D32&gt;Variables!$C$7,Variables!$C$37,IF(D32&gt;Variables!$C$6,Variables!$C$38))))</f>
        <v>202.91736260858559</v>
      </c>
      <c r="Z32" s="162"/>
      <c r="AA32" s="80">
        <f t="shared" si="12"/>
        <v>200</v>
      </c>
      <c r="AB32" s="48">
        <f t="shared" si="2"/>
        <v>3</v>
      </c>
      <c r="AC32" s="44">
        <f>AB32*Variables!$E$42</f>
        <v>1612800</v>
      </c>
      <c r="AD32" s="50">
        <f>ROUND(IF(D32&lt;50000,0,(H32/(3.14*Variables!$C$36^2))),0)</f>
        <v>57</v>
      </c>
      <c r="AE32" s="83">
        <f t="shared" si="14"/>
        <v>56</v>
      </c>
      <c r="AF32" s="37">
        <f t="shared" si="3"/>
        <v>1</v>
      </c>
      <c r="AG32" s="38">
        <f>AF32*Variables!$E$43*Variables!$C$16</f>
        <v>1171.5840000000001</v>
      </c>
      <c r="AH32" s="52">
        <f>ROUND((Y32)/Variables!$C$41,0)</f>
        <v>2</v>
      </c>
      <c r="AI32" s="79">
        <f t="shared" si="15"/>
        <v>2</v>
      </c>
      <c r="AJ32" s="52">
        <f t="shared" si="8"/>
        <v>0</v>
      </c>
      <c r="AK32" s="44">
        <f>AJ32*Variables!$E$44*Variables!$C$16</f>
        <v>0</v>
      </c>
      <c r="AL32" s="38">
        <f>Y32*Variables!$E$40*Variables!$C$16</f>
        <v>59845344.170588091</v>
      </c>
      <c r="AN32" s="57">
        <f t="shared" si="17"/>
        <v>0.28999999999999998</v>
      </c>
      <c r="AO32" s="141">
        <f t="shared" si="4"/>
        <v>64.03985454545429</v>
      </c>
      <c r="AP32" s="141">
        <v>474.2370659555292</v>
      </c>
      <c r="AQ32" s="54">
        <f>IF(12*(AO32-Variables!$C$3*AP32)*(G32/5)*Variables!$C$18&lt;0,0,12*(AO32-Variables!$C$3*AP32)*(G32/5)*Variables!$C$18)</f>
        <v>0</v>
      </c>
      <c r="AS32" s="44">
        <v>0</v>
      </c>
    </row>
    <row r="33" spans="1:45" ht="14.25" customHeight="1">
      <c r="A33" s="32">
        <v>10</v>
      </c>
      <c r="B33" t="s">
        <v>152</v>
      </c>
      <c r="C33">
        <v>2020</v>
      </c>
      <c r="D33" s="33">
        <f>INDEX(Population!$C$2:$U$21,MATCH('Cost Calculations'!B33,Population!$B$2:$B$21,0),MATCH(C33,Population!$C$1:$U$1,0))</f>
        <v>298456.32537032006</v>
      </c>
      <c r="E33" s="33" t="str">
        <f t="shared" si="6"/>
        <v>Medium</v>
      </c>
      <c r="F33" s="5">
        <v>3.4135915669485275</v>
      </c>
      <c r="G33" s="5">
        <f t="shared" si="0"/>
        <v>87431.761977639195</v>
      </c>
      <c r="H33" s="158">
        <f>'Area (Sq.km)'!K11</f>
        <v>61.761276089957441</v>
      </c>
      <c r="I33" s="5">
        <f>H33*Variables!$C$22</f>
        <v>1111.702969619234</v>
      </c>
      <c r="J33" s="58">
        <f t="shared" si="13"/>
        <v>1168.5637429999999</v>
      </c>
      <c r="K33" s="5">
        <f t="shared" si="1"/>
        <v>0</v>
      </c>
      <c r="L33">
        <v>0</v>
      </c>
      <c r="M33" s="37">
        <v>0</v>
      </c>
      <c r="N33" s="37">
        <v>0</v>
      </c>
      <c r="O33" s="37">
        <v>0</v>
      </c>
      <c r="P33" s="37">
        <v>0</v>
      </c>
      <c r="Q33" s="59">
        <v>0</v>
      </c>
      <c r="R33" s="40">
        <f>$K33*Variables!$C$23/100</f>
        <v>0</v>
      </c>
      <c r="S33" s="40">
        <f>$K33*Variables!$C$24/100</f>
        <v>0</v>
      </c>
      <c r="T33" s="40">
        <f>$K33*Variables!$C$25/100</f>
        <v>0</v>
      </c>
      <c r="U33" s="40">
        <f>$K33*Variables!$C$26/100</f>
        <v>0</v>
      </c>
      <c r="V33" s="44">
        <f>R33*Variables!$E$27*Variables!$C$16+'Cost Calculations'!S33*Variables!$E$28*Variables!$C$16+'Cost Calculations'!T33*Variables!$E$29*Variables!$C$16+U33*Variables!$E$30*Variables!$C$16</f>
        <v>0</v>
      </c>
      <c r="W33" s="38">
        <f>I33*Variables!$E$31</f>
        <v>728165.44510059827</v>
      </c>
      <c r="Y33" s="46">
        <f>D33*(IF(D33&lt;Variables!$C$8,Variables!$C$39,IF(D33&gt;Variables!$C$7,Variables!$C$37,IF(D33&gt;Variables!$C$6,Variables!$C$38))))</f>
        <v>358.14759044438404</v>
      </c>
      <c r="Z33" s="162"/>
      <c r="AA33" s="80">
        <f t="shared" si="12"/>
        <v>353</v>
      </c>
      <c r="AB33" s="48">
        <f t="shared" si="2"/>
        <v>5</v>
      </c>
      <c r="AC33" s="44">
        <f>AB33*Variables!$E$42</f>
        <v>2688000</v>
      </c>
      <c r="AD33" s="50">
        <f>ROUND(IF(D33&lt;50000,0,(H33/(3.14*Variables!$C$36^2))),0)</f>
        <v>79</v>
      </c>
      <c r="AE33" s="83">
        <f t="shared" si="14"/>
        <v>77</v>
      </c>
      <c r="AF33" s="37">
        <f t="shared" si="3"/>
        <v>2</v>
      </c>
      <c r="AG33" s="38">
        <f>AF33*Variables!$E$43*Variables!$C$16</f>
        <v>2343.1680000000001</v>
      </c>
      <c r="AH33" s="52">
        <f>ROUND((Y33)/Variables!$C$41,0)</f>
        <v>3</v>
      </c>
      <c r="AI33" s="79">
        <f t="shared" si="15"/>
        <v>3</v>
      </c>
      <c r="AJ33" s="52">
        <f t="shared" si="8"/>
        <v>0</v>
      </c>
      <c r="AK33" s="44">
        <f>AJ33*Variables!$E$44*Variables!$C$16</f>
        <v>0</v>
      </c>
      <c r="AL33" s="38">
        <f>Y33*Variables!$E$40*Variables!$C$16</f>
        <v>105626573.98299995</v>
      </c>
      <c r="AN33" s="57">
        <f t="shared" si="17"/>
        <v>0.28999999999999998</v>
      </c>
      <c r="AO33" s="141">
        <f t="shared" si="4"/>
        <v>59.396493264904372</v>
      </c>
      <c r="AP33" s="141">
        <v>490.99634448579741</v>
      </c>
      <c r="AQ33" s="54">
        <f>IF(12*(AO33-Variables!$C$3*AP33)*(G33/5)*Variables!$C$18&lt;0,0,12*(AO33-Variables!$C$3*AP33)*(G33/5)*Variables!$C$18)</f>
        <v>0</v>
      </c>
      <c r="AS33" s="44">
        <v>0</v>
      </c>
    </row>
    <row r="34" spans="1:45" ht="14.25" customHeight="1">
      <c r="A34" s="32">
        <v>11</v>
      </c>
      <c r="B34" t="s">
        <v>153</v>
      </c>
      <c r="C34">
        <v>2020</v>
      </c>
      <c r="D34" s="33">
        <f>INDEX(Population!$C$2:$U$21,MATCH('Cost Calculations'!B34,Population!$B$2:$B$21,0),MATCH(C34,Population!$C$1:$U$1,0))</f>
        <v>198287.47807767891</v>
      </c>
      <c r="E34" s="33" t="str">
        <f t="shared" si="6"/>
        <v>Medium</v>
      </c>
      <c r="F34" s="5">
        <v>3.70474528057925</v>
      </c>
      <c r="G34" s="5">
        <f t="shared" si="0"/>
        <v>53522.567156540375</v>
      </c>
      <c r="H34" s="158">
        <f>'Area (Sq.km)'!K12</f>
        <v>19.121884124234189</v>
      </c>
      <c r="I34" s="5">
        <f>H34*Variables!$C$22</f>
        <v>344.19391423621539</v>
      </c>
      <c r="J34" s="58">
        <f t="shared" si="13"/>
        <v>396.95655099999999</v>
      </c>
      <c r="K34" s="5">
        <f t="shared" si="1"/>
        <v>0</v>
      </c>
      <c r="L34">
        <v>0</v>
      </c>
      <c r="M34" s="37">
        <v>0</v>
      </c>
      <c r="N34" s="37">
        <v>0</v>
      </c>
      <c r="O34" s="37">
        <v>0</v>
      </c>
      <c r="P34" s="37">
        <v>0</v>
      </c>
      <c r="Q34" s="59">
        <v>0</v>
      </c>
      <c r="R34" s="40">
        <f>$K34*Variables!$C$23/100</f>
        <v>0</v>
      </c>
      <c r="S34" s="40">
        <f>$K34*Variables!$C$24/100</f>
        <v>0</v>
      </c>
      <c r="T34" s="40">
        <f>$K34*Variables!$C$25/100</f>
        <v>0</v>
      </c>
      <c r="U34" s="40">
        <f>$K34*Variables!$C$26/100</f>
        <v>0</v>
      </c>
      <c r="V34" s="44">
        <f>R34*Variables!$E$27*Variables!$C$16+'Cost Calculations'!S34*Variables!$E$28*Variables!$C$16+'Cost Calculations'!T34*Variables!$E$29*Variables!$C$16+U34*Variables!$E$30*Variables!$C$16</f>
        <v>0</v>
      </c>
      <c r="W34" s="38">
        <f>I34*Variables!$E$31</f>
        <v>225447.01382472107</v>
      </c>
      <c r="Y34" s="46">
        <f>D34*(IF(D34&lt;Variables!$C$8,Variables!$C$39,IF(D34&gt;Variables!$C$7,Variables!$C$37,IF(D34&gt;Variables!$C$6,Variables!$C$38))))</f>
        <v>237.94497369321468</v>
      </c>
      <c r="Z34" s="162"/>
      <c r="AA34" s="80">
        <f t="shared" si="12"/>
        <v>234</v>
      </c>
      <c r="AB34" s="48">
        <f t="shared" si="2"/>
        <v>4</v>
      </c>
      <c r="AC34" s="44">
        <f>AB34*Variables!$E$42</f>
        <v>2150400</v>
      </c>
      <c r="AD34" s="50">
        <f>ROUND(IF(D34&lt;50000,0,(H34/(3.14*Variables!$C$36^2))),0)</f>
        <v>24</v>
      </c>
      <c r="AE34" s="83">
        <f t="shared" si="14"/>
        <v>24</v>
      </c>
      <c r="AF34" s="37">
        <f t="shared" si="3"/>
        <v>0</v>
      </c>
      <c r="AG34" s="38">
        <f>AF34*Variables!$E$43*Variables!$C$16</f>
        <v>0</v>
      </c>
      <c r="AH34" s="52">
        <f>ROUND((Y34)/Variables!$C$41,0)</f>
        <v>2</v>
      </c>
      <c r="AI34" s="79">
        <f t="shared" si="15"/>
        <v>2</v>
      </c>
      <c r="AJ34" s="52">
        <f t="shared" si="8"/>
        <v>0</v>
      </c>
      <c r="AK34" s="44">
        <f>AJ34*Variables!$E$44*Variables!$C$16</f>
        <v>0</v>
      </c>
      <c r="AL34" s="38">
        <f>Y34*Variables!$E$40*Variables!$C$16</f>
        <v>70175852.185698882</v>
      </c>
      <c r="AN34" s="57">
        <f t="shared" si="17"/>
        <v>0.28999999999999998</v>
      </c>
      <c r="AO34" s="141">
        <f t="shared" si="4"/>
        <v>64.462567882078943</v>
      </c>
      <c r="AP34" s="141">
        <v>447.91952147552081</v>
      </c>
      <c r="AQ34" s="54">
        <f>IF(12*(AO34-Variables!$C$3*AP34)*(G34/5)*Variables!$C$18&lt;0,0,12*(AO34-Variables!$C$3*AP34)*(G34/5)*Variables!$C$18)</f>
        <v>0</v>
      </c>
      <c r="AS34" s="44">
        <v>0</v>
      </c>
    </row>
    <row r="35" spans="1:45" ht="14.25" customHeight="1">
      <c r="A35" s="32">
        <v>12</v>
      </c>
      <c r="B35" t="s">
        <v>154</v>
      </c>
      <c r="C35">
        <v>2020</v>
      </c>
      <c r="D35" s="33">
        <f>INDEX(Population!$C$2:$U$21,MATCH('Cost Calculations'!B35,Population!$B$2:$B$21,0),MATCH(C35,Population!$C$1:$U$1,0))</f>
        <v>202274.13534163969</v>
      </c>
      <c r="E35" s="33" t="str">
        <f t="shared" si="6"/>
        <v>Medium</v>
      </c>
      <c r="F35" s="5">
        <v>3.6205289672544043</v>
      </c>
      <c r="G35" s="5">
        <f t="shared" si="0"/>
        <v>55868.669238968265</v>
      </c>
      <c r="H35" s="158">
        <f>'Area (Sq.km)'!K13</f>
        <v>41.320897871079147</v>
      </c>
      <c r="I35" s="5">
        <f>H35*Variables!$C$22</f>
        <v>743.7761616794246</v>
      </c>
      <c r="J35" s="58">
        <f t="shared" si="13"/>
        <v>731.13196693087446</v>
      </c>
      <c r="K35" s="5">
        <f t="shared" si="1"/>
        <v>12.644194748550149</v>
      </c>
      <c r="L35">
        <v>0</v>
      </c>
      <c r="M35" s="37">
        <v>0</v>
      </c>
      <c r="N35" s="37">
        <v>0</v>
      </c>
      <c r="O35" s="37">
        <v>0</v>
      </c>
      <c r="P35" s="37">
        <v>0</v>
      </c>
      <c r="Q35" s="59">
        <v>0</v>
      </c>
      <c r="R35" s="40">
        <f>$K35*Variables!$C$23/100</f>
        <v>0.63220973742750741</v>
      </c>
      <c r="S35" s="40">
        <f>$K35*Variables!$C$24/100</f>
        <v>1.2644194748550148</v>
      </c>
      <c r="T35" s="40">
        <f>$K35*Variables!$C$25/100</f>
        <v>1.2644194748550148</v>
      </c>
      <c r="U35" s="40">
        <f>$K35*Variables!$C$26/100</f>
        <v>9.4831460614126115</v>
      </c>
      <c r="V35" s="44">
        <f>R35*Variables!$E$27*Variables!$C$16+'Cost Calculations'!S35*Variables!$E$28*Variables!$C$16+'Cost Calculations'!T35*Variables!$E$29*Variables!$C$16+U35*Variables!$E$30*Variables!$C$16</f>
        <v>14937184.062454425</v>
      </c>
      <c r="W35" s="38">
        <f>I35*Variables!$E$31</f>
        <v>487173.3859000231</v>
      </c>
      <c r="Y35" s="46">
        <f>D35*(IF(D35&lt;Variables!$C$8,Variables!$C$39,IF(D35&gt;Variables!$C$7,Variables!$C$37,IF(D35&gt;Variables!$C$6,Variables!$C$38))))</f>
        <v>242.72896240996761</v>
      </c>
      <c r="Z35" s="162"/>
      <c r="AA35" s="80">
        <f t="shared" si="12"/>
        <v>239</v>
      </c>
      <c r="AB35" s="48">
        <f t="shared" si="2"/>
        <v>4</v>
      </c>
      <c r="AC35" s="44">
        <f>AB35*Variables!$E$42</f>
        <v>2150400</v>
      </c>
      <c r="AD35" s="50">
        <f>ROUND(IF(D35&lt;50000,0,(H35/(3.14*Variables!$C$36^2))),0)</f>
        <v>53</v>
      </c>
      <c r="AE35" s="83">
        <f t="shared" si="14"/>
        <v>52</v>
      </c>
      <c r="AF35" s="37">
        <f t="shared" si="3"/>
        <v>1</v>
      </c>
      <c r="AG35" s="38">
        <f>AF35*Variables!$E$43*Variables!$C$16</f>
        <v>1171.5840000000001</v>
      </c>
      <c r="AH35" s="52">
        <f>ROUND((Y35)/Variables!$C$41,0)</f>
        <v>2</v>
      </c>
      <c r="AI35" s="79">
        <f t="shared" si="15"/>
        <v>2</v>
      </c>
      <c r="AJ35" s="52">
        <f t="shared" si="8"/>
        <v>0</v>
      </c>
      <c r="AK35" s="44">
        <f>AJ35*Variables!$E$44*Variables!$C$16</f>
        <v>0</v>
      </c>
      <c r="AL35" s="38">
        <f>Y35*Variables!$E$40*Variables!$C$16</f>
        <v>71586768.667077273</v>
      </c>
      <c r="AN35" s="57">
        <f t="shared" si="17"/>
        <v>0.28999999999999998</v>
      </c>
      <c r="AO35" s="141">
        <f t="shared" si="4"/>
        <v>62.997204030226627</v>
      </c>
      <c r="AP35" s="141">
        <v>607.11381923777901</v>
      </c>
      <c r="AQ35" s="54">
        <f>IF(12*(AO35-Variables!$C$3*AP35)*(G35/5)*Variables!$C$18&lt;0,0,12*(AO35-Variables!$C$3*AP35)*(G35/5)*Variables!$C$18)</f>
        <v>0</v>
      </c>
      <c r="AS35" s="44">
        <v>0</v>
      </c>
    </row>
    <row r="36" spans="1:45" ht="14.25" customHeight="1">
      <c r="A36" s="32">
        <v>13</v>
      </c>
      <c r="B36" t="s">
        <v>155</v>
      </c>
      <c r="C36">
        <v>2020</v>
      </c>
      <c r="D36" s="33">
        <f>INDEX(Population!$C$2:$U$21,MATCH('Cost Calculations'!B36,Population!$B$2:$B$21,0),MATCH(C36,Population!$C$1:$U$1,0))</f>
        <v>69749.04148422154</v>
      </c>
      <c r="E36" s="33" t="str">
        <f t="shared" si="6"/>
        <v>Small</v>
      </c>
      <c r="F36" s="5">
        <v>3.8978924903294598</v>
      </c>
      <c r="G36" s="5">
        <f t="shared" si="0"/>
        <v>17894.039319264593</v>
      </c>
      <c r="H36" s="158">
        <f>'Area (Sq.km)'!K14</f>
        <v>11.508857003015603</v>
      </c>
      <c r="I36" s="5">
        <f>H36*Variables!$C$22</f>
        <v>207.15942605428086</v>
      </c>
      <c r="J36" s="58">
        <f t="shared" si="13"/>
        <v>203.63771581135808</v>
      </c>
      <c r="K36" s="5">
        <f t="shared" si="1"/>
        <v>3.5217102429227793</v>
      </c>
      <c r="L36">
        <v>0</v>
      </c>
      <c r="M36" s="37">
        <v>0</v>
      </c>
      <c r="N36" s="37">
        <v>0</v>
      </c>
      <c r="O36" s="37">
        <v>0</v>
      </c>
      <c r="P36" s="37">
        <v>0</v>
      </c>
      <c r="Q36" s="59">
        <v>0</v>
      </c>
      <c r="R36" s="40">
        <f>$K36*Variables!$C$23/100</f>
        <v>0.17608551214613896</v>
      </c>
      <c r="S36" s="40">
        <f>$K36*Variables!$C$24/100</f>
        <v>0.35217102429227792</v>
      </c>
      <c r="T36" s="40">
        <f>$K36*Variables!$C$25/100</f>
        <v>0.35217102429227792</v>
      </c>
      <c r="U36" s="40">
        <f>$K36*Variables!$C$26/100</f>
        <v>2.6412826821920845</v>
      </c>
      <c r="V36" s="44">
        <f>R36*Variables!$E$27*Variables!$C$16+'Cost Calculations'!S36*Variables!$E$28*Variables!$C$16+'Cost Calculations'!T36*Variables!$E$29*Variables!$C$16+U36*Variables!$E$30*Variables!$C$16</f>
        <v>4160362.5346881449</v>
      </c>
      <c r="W36" s="38">
        <f>I36*Variables!$E$31</f>
        <v>135689.42406555396</v>
      </c>
      <c r="Y36" s="46">
        <f>D36*(IF(D36&lt;Variables!$C$8,Variables!$C$39,IF(D36&gt;Variables!$C$7,Variables!$C$37,IF(D36&gt;Variables!$C$6,Variables!$C$38))))</f>
        <v>0</v>
      </c>
      <c r="Z36" s="162"/>
      <c r="AA36" s="80">
        <f t="shared" si="12"/>
        <v>0</v>
      </c>
      <c r="AB36" s="48">
        <f t="shared" si="2"/>
        <v>0</v>
      </c>
      <c r="AC36" s="44">
        <f>AB36*Variables!$E$42</f>
        <v>0</v>
      </c>
      <c r="AD36" s="50">
        <f>ROUND(IF(D36&lt;50000,0,(H36/(3.14*Variables!$C$36^2))),0)</f>
        <v>15</v>
      </c>
      <c r="AE36" s="83">
        <f t="shared" si="14"/>
        <v>14</v>
      </c>
      <c r="AF36" s="37">
        <f t="shared" si="3"/>
        <v>1</v>
      </c>
      <c r="AG36" s="38">
        <f>AF36*Variables!$E$43*Variables!$C$16</f>
        <v>1171.5840000000001</v>
      </c>
      <c r="AH36" s="52">
        <f>ROUND((Y36)/Variables!$C$41,0)</f>
        <v>0</v>
      </c>
      <c r="AI36" s="79">
        <f t="shared" si="15"/>
        <v>0</v>
      </c>
      <c r="AJ36" s="52">
        <f t="shared" si="8"/>
        <v>0</v>
      </c>
      <c r="AK36" s="44">
        <f>AJ36*Variables!$E$44*Variables!$C$16</f>
        <v>0</v>
      </c>
      <c r="AL36" s="38">
        <f>Y36*Variables!$E$40*Variables!$C$16</f>
        <v>0</v>
      </c>
      <c r="AN36" s="57">
        <f t="shared" si="17"/>
        <v>0.28999999999999998</v>
      </c>
      <c r="AO36" s="141">
        <f t="shared" si="4"/>
        <v>67.823329331732594</v>
      </c>
      <c r="AP36" s="142">
        <v>537.70000000000005</v>
      </c>
      <c r="AQ36" s="54">
        <f>IF(12*(AO36-Variables!$C$3*AP36)*(G36/5)*Variables!$C$18&lt;0,0,12*(AO36-Variables!$C$3*AP36)*(G36/5)*Variables!$C$18)</f>
        <v>0</v>
      </c>
      <c r="AS36" s="44">
        <v>0</v>
      </c>
    </row>
    <row r="37" spans="1:45" ht="14.25" customHeight="1">
      <c r="A37" s="32">
        <v>14</v>
      </c>
      <c r="B37" t="s">
        <v>156</v>
      </c>
      <c r="C37">
        <v>2020</v>
      </c>
      <c r="D37" s="33">
        <f>INDEX(Population!$C$2:$U$21,MATCH('Cost Calculations'!B37,Population!$B$2:$B$21,0),MATCH(C37,Population!$C$1:$U$1,0))</f>
        <v>1624848.4009347225</v>
      </c>
      <c r="E37" s="33" t="str">
        <f t="shared" si="6"/>
        <v>Large</v>
      </c>
      <c r="F37" s="5">
        <v>3.9042714396748277</v>
      </c>
      <c r="G37" s="5">
        <f t="shared" si="0"/>
        <v>416171.98651281535</v>
      </c>
      <c r="H37" s="158">
        <f>'Area (Sq.km)'!K15</f>
        <v>330.6173627821874</v>
      </c>
      <c r="I37" s="5">
        <f>H37*Variables!$C$22</f>
        <v>5951.1125300793728</v>
      </c>
      <c r="J37" s="58">
        <f t="shared" si="13"/>
        <v>5849.9436170680237</v>
      </c>
      <c r="K37" s="5">
        <f t="shared" si="1"/>
        <v>101.1689130113491</v>
      </c>
      <c r="L37">
        <v>0</v>
      </c>
      <c r="M37" s="37">
        <v>0</v>
      </c>
      <c r="N37" s="37">
        <v>0</v>
      </c>
      <c r="O37" s="37">
        <v>0</v>
      </c>
      <c r="P37" s="37">
        <v>0</v>
      </c>
      <c r="Q37" s="59">
        <v>0</v>
      </c>
      <c r="R37" s="40">
        <f>$K37*Variables!$C$23/100</f>
        <v>5.0584456505674549</v>
      </c>
      <c r="S37" s="40">
        <f>$K37*Variables!$C$24/100</f>
        <v>10.11689130113491</v>
      </c>
      <c r="T37" s="40">
        <f>$K37*Variables!$C$25/100</f>
        <v>10.11689130113491</v>
      </c>
      <c r="U37" s="40">
        <f>$K37*Variables!$C$26/100</f>
        <v>75.876684758511828</v>
      </c>
      <c r="V37" s="44">
        <f>R37*Variables!$E$27*Variables!$C$16+'Cost Calculations'!S37*Variables!$E$28*Variables!$C$16+'Cost Calculations'!T37*Variables!$E$29*Variables!$C$16+U37*Variables!$E$30*Variables!$C$16</f>
        <v>119515612.11300084</v>
      </c>
      <c r="W37" s="38">
        <f>I37*Variables!$E$31</f>
        <v>3897978.7072019894</v>
      </c>
      <c r="Y37" s="46">
        <f>D37*(IF(D37&lt;Variables!$C$8,Variables!$C$39,IF(D37&gt;Variables!$C$7,Variables!$C$37,IF(D37&gt;Variables!$C$6,Variables!$C$38))))</f>
        <v>1949.8180811216669</v>
      </c>
      <c r="Z37" s="162"/>
      <c r="AA37" s="80">
        <f t="shared" si="12"/>
        <v>1921</v>
      </c>
      <c r="AB37" s="48">
        <f t="shared" si="2"/>
        <v>29</v>
      </c>
      <c r="AC37" s="44">
        <f>AB37*Variables!$E$42</f>
        <v>15590400</v>
      </c>
      <c r="AD37" s="50">
        <f>ROUND(IF(D37&lt;50000,0,(H37/(3.14*Variables!$C$36^2))),0)</f>
        <v>421</v>
      </c>
      <c r="AE37" s="83">
        <f t="shared" si="14"/>
        <v>414</v>
      </c>
      <c r="AF37" s="37">
        <f t="shared" si="3"/>
        <v>7</v>
      </c>
      <c r="AG37" s="38">
        <f>AF37*Variables!$E$43*Variables!$C$16</f>
        <v>8201.0879999999997</v>
      </c>
      <c r="AH37" s="52">
        <f>ROUND((Y37)/Variables!$C$41,0)</f>
        <v>16</v>
      </c>
      <c r="AI37" s="79">
        <f t="shared" si="15"/>
        <v>15</v>
      </c>
      <c r="AJ37" s="52">
        <f t="shared" si="8"/>
        <v>1</v>
      </c>
      <c r="AK37" s="44">
        <f>AJ37*Variables!$E$44*Variables!$C$16</f>
        <v>964587.88800000004</v>
      </c>
      <c r="AL37" s="38">
        <f>Y37*Variables!$E$40*Variables!$C$16</f>
        <v>575049530.67936563</v>
      </c>
      <c r="AN37" s="53">
        <v>0.28999999999999998</v>
      </c>
      <c r="AO37" s="141">
        <f t="shared" si="4"/>
        <v>67.934323050342002</v>
      </c>
      <c r="AP37" s="141">
        <v>655.73597732227154</v>
      </c>
      <c r="AQ37" s="54">
        <f>IF(12*(AO37-Variables!$C$3*AP37)*(G37/5)*Variables!$C$18&lt;0,0,12*(AO37-Variables!$C$3*AP37)*(G37/5)*Variables!$C$18)</f>
        <v>0</v>
      </c>
      <c r="AS37" s="44">
        <v>0</v>
      </c>
    </row>
    <row r="38" spans="1:45" ht="14.25" customHeight="1">
      <c r="A38" s="32">
        <v>15</v>
      </c>
      <c r="B38" t="s">
        <v>157</v>
      </c>
      <c r="C38">
        <v>2020</v>
      </c>
      <c r="D38" s="33">
        <f>INDEX(Population!$C$2:$U$21,MATCH('Cost Calculations'!B38,Population!$B$2:$B$21,0),MATCH(C38,Population!$C$1:$U$1,0))</f>
        <v>83975.516360333655</v>
      </c>
      <c r="E38" s="33" t="str">
        <f t="shared" si="6"/>
        <v>Small</v>
      </c>
      <c r="F38" s="5">
        <v>4.104939651318781</v>
      </c>
      <c r="G38" s="5">
        <f t="shared" si="0"/>
        <v>20457.186583328967</v>
      </c>
      <c r="H38" s="158">
        <f>'Area (Sq.km)'!K16</f>
        <v>35.304355544428176</v>
      </c>
      <c r="I38" s="5">
        <f>H38*Variables!$C$22</f>
        <v>635.47839979970718</v>
      </c>
      <c r="J38" s="58">
        <f t="shared" si="13"/>
        <v>624.67526700311214</v>
      </c>
      <c r="K38" s="5">
        <f t="shared" si="1"/>
        <v>10.803132796595037</v>
      </c>
      <c r="L38">
        <v>0</v>
      </c>
      <c r="M38" s="37">
        <v>0</v>
      </c>
      <c r="N38" s="37">
        <v>0</v>
      </c>
      <c r="O38" s="37">
        <v>0</v>
      </c>
      <c r="P38" s="37">
        <v>0</v>
      </c>
      <c r="Q38" s="59">
        <v>0</v>
      </c>
      <c r="R38" s="40">
        <f>$K38*Variables!$C$23/100</f>
        <v>0.54015663982975182</v>
      </c>
      <c r="S38" s="40">
        <f>$K38*Variables!$C$24/100</f>
        <v>1.0803132796595036</v>
      </c>
      <c r="T38" s="40">
        <f>$K38*Variables!$C$25/100</f>
        <v>1.0803132796595036</v>
      </c>
      <c r="U38" s="40">
        <f>$K38*Variables!$C$26/100</f>
        <v>8.1023495974462776</v>
      </c>
      <c r="V38" s="44">
        <f>R38*Variables!$E$27*Variables!$C$16+'Cost Calculations'!S38*Variables!$E$28*Variables!$C$16+'Cost Calculations'!T38*Variables!$E$29*Variables!$C$16+U38*Variables!$E$30*Variables!$C$16</f>
        <v>12762250.680485714</v>
      </c>
      <c r="W38" s="38">
        <f>I38*Variables!$E$31</f>
        <v>416238.35186880821</v>
      </c>
      <c r="Y38" s="46">
        <f>D38*(IF(D38&lt;Variables!$C$8,Variables!$C$39,IF(D38&gt;Variables!$C$7,Variables!$C$37,IF(D38&gt;Variables!$C$6,Variables!$C$38))))</f>
        <v>0</v>
      </c>
      <c r="Z38" s="162"/>
      <c r="AA38" s="80">
        <f t="shared" si="12"/>
        <v>0</v>
      </c>
      <c r="AB38" s="48">
        <f t="shared" si="2"/>
        <v>0</v>
      </c>
      <c r="AC38" s="44">
        <f>AB38*Variables!$E$42</f>
        <v>0</v>
      </c>
      <c r="AD38" s="50">
        <f>ROUND(IF(D38&lt;50000,0,(H38/(3.14*Variables!$C$36^2))),0)</f>
        <v>45</v>
      </c>
      <c r="AE38" s="83">
        <f t="shared" si="14"/>
        <v>44</v>
      </c>
      <c r="AF38" s="37">
        <f t="shared" si="3"/>
        <v>1</v>
      </c>
      <c r="AG38" s="38">
        <f>AF38*Variables!$E$43*Variables!$C$16</f>
        <v>1171.5840000000001</v>
      </c>
      <c r="AH38" s="52">
        <f>ROUND((Y38)/Variables!$C$41,0)</f>
        <v>0</v>
      </c>
      <c r="AI38" s="79">
        <f t="shared" si="15"/>
        <v>0</v>
      </c>
      <c r="AJ38" s="52">
        <f t="shared" si="8"/>
        <v>0</v>
      </c>
      <c r="AK38" s="44">
        <f>AJ38*Variables!$E$44*Variables!$C$16</f>
        <v>0</v>
      </c>
      <c r="AL38" s="38">
        <f>Y38*Variables!$E$40*Variables!$C$16</f>
        <v>0</v>
      </c>
      <c r="AN38" s="57">
        <f t="shared" ref="AN38:AN43" si="18">AVERAGE($AN$4:$AN$5,$AN$8,$AN$17)</f>
        <v>0.28999999999999998</v>
      </c>
      <c r="AO38" s="141">
        <f t="shared" si="4"/>
        <v>71.425949932946779</v>
      </c>
      <c r="AP38" s="141">
        <v>655.73597732227154</v>
      </c>
      <c r="AQ38" s="54">
        <f>IF(12*(AO38-Variables!$C$3*AP38)*(G38/5)*Variables!$C$18&lt;0,0,12*(AO38-Variables!$C$3*AP38)*(G38/5)*Variables!$C$18)</f>
        <v>0</v>
      </c>
      <c r="AS38" s="44">
        <v>0</v>
      </c>
    </row>
    <row r="39" spans="1:45" ht="14.25" customHeight="1">
      <c r="A39" s="32">
        <v>16</v>
      </c>
      <c r="B39" t="s">
        <v>158</v>
      </c>
      <c r="C39">
        <v>2020</v>
      </c>
      <c r="D39" s="33">
        <f>INDEX(Population!$C$2:$U$21,MATCH('Cost Calculations'!B39,Population!$B$2:$B$21,0),MATCH(C39,Population!$C$1:$U$1,0))</f>
        <v>87774.049362333026</v>
      </c>
      <c r="E39" s="33" t="str">
        <f t="shared" si="6"/>
        <v>Small</v>
      </c>
      <c r="F39" s="5">
        <v>4.0784355517664235</v>
      </c>
      <c r="G39" s="5">
        <f t="shared" si="0"/>
        <v>21521.499665310868</v>
      </c>
      <c r="H39" s="158">
        <f>'Area (Sq.km)'!K17</f>
        <v>57.412706744584177</v>
      </c>
      <c r="I39" s="5">
        <f>H39*Variables!$C$22</f>
        <v>1033.4287214025153</v>
      </c>
      <c r="J39" s="58">
        <f>J19+K19</f>
        <v>1015.8604331386723</v>
      </c>
      <c r="K39" s="5">
        <f t="shared" si="1"/>
        <v>17.568288263842987</v>
      </c>
      <c r="L39">
        <v>0</v>
      </c>
      <c r="M39" s="37">
        <v>0</v>
      </c>
      <c r="N39" s="37">
        <v>0</v>
      </c>
      <c r="O39" s="37">
        <v>0</v>
      </c>
      <c r="P39" s="37">
        <v>0</v>
      </c>
      <c r="Q39" s="59">
        <v>0</v>
      </c>
      <c r="R39" s="40">
        <f>$K39*Variables!$C$23/100</f>
        <v>0.87841441319214941</v>
      </c>
      <c r="S39" s="40">
        <f>$K39*Variables!$C$24/100</f>
        <v>1.7568288263842988</v>
      </c>
      <c r="T39" s="40">
        <f>$K39*Variables!$C$25/100</f>
        <v>1.7568288263842988</v>
      </c>
      <c r="U39" s="40">
        <f>$K39*Variables!$C$26/100</f>
        <v>13.176216197882241</v>
      </c>
      <c r="V39" s="44">
        <f>R39*Variables!$E$27*Variables!$C$16+'Cost Calculations'!S39*Variables!$E$28*Variables!$C$16+'Cost Calculations'!T39*Variables!$E$29*Variables!$C$16+U39*Variables!$E$30*Variables!$C$16</f>
        <v>20754248.149283774</v>
      </c>
      <c r="W39" s="38">
        <f>I39*Variables!$E$31</f>
        <v>676895.81251864752</v>
      </c>
      <c r="Y39" s="46">
        <f>D39*(IF(D39&lt;Variables!$C$8,Variables!$C$39,IF(D39&gt;Variables!$C$7,Variables!$C$37,IF(D39&gt;Variables!$C$6,Variables!$C$38))))</f>
        <v>0</v>
      </c>
      <c r="Z39" s="162"/>
      <c r="AA39" s="80">
        <f t="shared" si="12"/>
        <v>0</v>
      </c>
      <c r="AB39" s="48">
        <f t="shared" si="2"/>
        <v>0</v>
      </c>
      <c r="AC39" s="44">
        <f>AB39*Variables!$E$42</f>
        <v>0</v>
      </c>
      <c r="AD39" s="50">
        <f>ROUND(IF(D39&lt;50000,0,(H39/(3.14*Variables!$C$36^2))),0)</f>
        <v>73</v>
      </c>
      <c r="AE39" s="83">
        <f t="shared" si="14"/>
        <v>72</v>
      </c>
      <c r="AF39" s="37">
        <f t="shared" si="3"/>
        <v>1</v>
      </c>
      <c r="AG39" s="38">
        <f>AF39*Variables!$E$43*Variables!$C$16</f>
        <v>1171.5840000000001</v>
      </c>
      <c r="AH39" s="52">
        <f>ROUND((Y39)/Variables!$C$41,0)</f>
        <v>0</v>
      </c>
      <c r="AI39" s="79">
        <f t="shared" si="15"/>
        <v>0</v>
      </c>
      <c r="AJ39" s="52">
        <f t="shared" si="8"/>
        <v>0</v>
      </c>
      <c r="AK39" s="44">
        <f>AJ39*Variables!$E$44*Variables!$C$16</f>
        <v>0</v>
      </c>
      <c r="AL39" s="38">
        <f>Y39*Variables!$E$40*Variables!$C$16</f>
        <v>0</v>
      </c>
      <c r="AN39" s="57">
        <f t="shared" si="18"/>
        <v>0.28999999999999998</v>
      </c>
      <c r="AO39" s="141">
        <f t="shared" si="4"/>
        <v>70.964778600735769</v>
      </c>
      <c r="AP39" s="141">
        <v>655.73597732227154</v>
      </c>
      <c r="AQ39" s="54">
        <f>IF(12*(AO39-Variables!$C$3*AP39)*(G39/5)*Variables!$C$18&lt;0,0,12*(AO39-Variables!$C$3*AP39)*(G39/5)*Variables!$C$18)</f>
        <v>0</v>
      </c>
      <c r="AS39" s="44">
        <v>0</v>
      </c>
    </row>
    <row r="40" spans="1:45" ht="14.25" customHeight="1">
      <c r="A40" s="32">
        <v>17</v>
      </c>
      <c r="B40" t="s">
        <v>159</v>
      </c>
      <c r="C40">
        <v>2020</v>
      </c>
      <c r="D40" s="33">
        <f>INDEX(Population!$C$2:$U$21,MATCH('Cost Calculations'!B40,Population!$B$2:$B$21,0),MATCH(C40,Population!$C$1:$U$1,0))</f>
        <v>120870.40155650311</v>
      </c>
      <c r="E40" s="33" t="str">
        <f t="shared" si="6"/>
        <v>Medium</v>
      </c>
      <c r="F40" s="5">
        <v>4.0613743798101138</v>
      </c>
      <c r="G40" s="5">
        <f t="shared" si="0"/>
        <v>29760.960269354509</v>
      </c>
      <c r="H40" s="158">
        <f>'Area (Sq.km)'!K18</f>
        <v>34.55877159968977</v>
      </c>
      <c r="I40" s="5">
        <f>H40*Variables!$C$22</f>
        <v>622.05788879441582</v>
      </c>
      <c r="J40" s="58">
        <f t="shared" si="13"/>
        <v>611.48290468491064</v>
      </c>
      <c r="K40" s="5">
        <f t="shared" si="1"/>
        <v>10.574984109505181</v>
      </c>
      <c r="L40">
        <v>0</v>
      </c>
      <c r="M40" s="37">
        <v>0</v>
      </c>
      <c r="N40" s="37">
        <v>0</v>
      </c>
      <c r="O40" s="37">
        <v>0</v>
      </c>
      <c r="P40" s="37">
        <v>0</v>
      </c>
      <c r="Q40" s="59">
        <v>0</v>
      </c>
      <c r="R40" s="40">
        <f>$K40*Variables!$C$23/100</f>
        <v>0.52874920547525905</v>
      </c>
      <c r="S40" s="40">
        <f>$K40*Variables!$C$24/100</f>
        <v>1.0574984109505181</v>
      </c>
      <c r="T40" s="40">
        <f>$K40*Variables!$C$25/100</f>
        <v>1.0574984109505181</v>
      </c>
      <c r="U40" s="40">
        <f>$K40*Variables!$C$26/100</f>
        <v>7.9312380821288855</v>
      </c>
      <c r="V40" s="44">
        <f>R40*Variables!$E$27*Variables!$C$16+'Cost Calculations'!S40*Variables!$E$28*Variables!$C$16+'Cost Calculations'!T40*Variables!$E$29*Variables!$C$16+U40*Variables!$E$30*Variables!$C$16</f>
        <v>12492727.867808439</v>
      </c>
      <c r="W40" s="38">
        <f>I40*Variables!$E$31</f>
        <v>407447.91716034233</v>
      </c>
      <c r="Y40" s="46">
        <f>D40*(IF(D40&lt;Variables!$C$8,Variables!$C$39,IF(D40&gt;Variables!$C$7,Variables!$C$37,IF(D40&gt;Variables!$C$6,Variables!$C$38))))</f>
        <v>145.04448186780374</v>
      </c>
      <c r="Z40" s="162"/>
      <c r="AA40" s="80">
        <f t="shared" si="12"/>
        <v>143</v>
      </c>
      <c r="AB40" s="48">
        <f t="shared" si="2"/>
        <v>2</v>
      </c>
      <c r="AC40" s="44">
        <f>AB40*Variables!$E$42</f>
        <v>1075200</v>
      </c>
      <c r="AD40" s="50">
        <f>ROUND(IF(D40&lt;50000,0,(H40/(3.14*Variables!$C$36^2))),0)</f>
        <v>44</v>
      </c>
      <c r="AE40" s="83">
        <f t="shared" si="14"/>
        <v>43</v>
      </c>
      <c r="AF40" s="37">
        <f t="shared" si="3"/>
        <v>1</v>
      </c>
      <c r="AG40" s="38">
        <f>AF40*Variables!$E$43*Variables!$C$16</f>
        <v>1171.5840000000001</v>
      </c>
      <c r="AH40" s="52">
        <f>ROUND((Y40)/Variables!$C$41,0)</f>
        <v>1</v>
      </c>
      <c r="AI40" s="79">
        <f t="shared" si="15"/>
        <v>1</v>
      </c>
      <c r="AJ40" s="52">
        <f t="shared" si="8"/>
        <v>0</v>
      </c>
      <c r="AK40" s="44">
        <f>AJ40*Variables!$E$44*Variables!$C$16</f>
        <v>0</v>
      </c>
      <c r="AL40" s="38">
        <f>Y40*Variables!$E$40*Variables!$C$16</f>
        <v>42777201.644232646</v>
      </c>
      <c r="AN40" s="57">
        <f t="shared" si="18"/>
        <v>0.28999999999999998</v>
      </c>
      <c r="AO40" s="141">
        <f t="shared" si="4"/>
        <v>70.667914208695976</v>
      </c>
      <c r="AP40" s="141">
        <v>655.73597732227154</v>
      </c>
      <c r="AQ40" s="54">
        <f>IF(12*(AO40-Variables!$C$3*AP40)*(G40/5)*Variables!$C$18&lt;0,0,12*(AO40-Variables!$C$3*AP40)*(G40/5)*Variables!$C$18)</f>
        <v>0</v>
      </c>
      <c r="AS40" s="44">
        <v>0</v>
      </c>
    </row>
    <row r="41" spans="1:45" ht="14.25" customHeight="1">
      <c r="A41" s="32">
        <v>18</v>
      </c>
      <c r="B41" t="s">
        <v>160</v>
      </c>
      <c r="C41">
        <v>2020</v>
      </c>
      <c r="D41" s="33">
        <f>INDEX(Population!$C$2:$U$21,MATCH('Cost Calculations'!B41,Population!$B$2:$B$21,0),MATCH(C41,Population!$C$1:$U$1,0))</f>
        <v>114483.18859050774</v>
      </c>
      <c r="E41" s="33" t="str">
        <f t="shared" si="6"/>
        <v>Medium</v>
      </c>
      <c r="F41" s="5">
        <v>4.1813012995896246</v>
      </c>
      <c r="G41" s="5">
        <f t="shared" si="0"/>
        <v>27379.798868295795</v>
      </c>
      <c r="H41" s="158">
        <f>'Area (Sq.km)'!K19</f>
        <v>29.758213445791178</v>
      </c>
      <c r="I41" s="5">
        <f>H41*Variables!$C$22</f>
        <v>535.64784202424119</v>
      </c>
      <c r="J41" s="58">
        <f t="shared" si="13"/>
        <v>526.54182870982913</v>
      </c>
      <c r="K41" s="5">
        <f t="shared" si="1"/>
        <v>9.1060133144120528</v>
      </c>
      <c r="L41">
        <v>0</v>
      </c>
      <c r="M41" s="37">
        <v>0</v>
      </c>
      <c r="N41" s="37">
        <v>0</v>
      </c>
      <c r="O41" s="37">
        <v>0</v>
      </c>
      <c r="P41" s="37">
        <v>0</v>
      </c>
      <c r="Q41" s="59">
        <v>0</v>
      </c>
      <c r="R41" s="40">
        <f>$K41*Variables!$C$23/100</f>
        <v>0.45530066572060263</v>
      </c>
      <c r="S41" s="40">
        <f>$K41*Variables!$C$24/100</f>
        <v>0.91060133144120525</v>
      </c>
      <c r="T41" s="40">
        <f>$K41*Variables!$C$25/100</f>
        <v>0.91060133144120525</v>
      </c>
      <c r="U41" s="40">
        <f>$K41*Variables!$C$26/100</f>
        <v>6.8295099858090396</v>
      </c>
      <c r="V41" s="44">
        <f>R41*Variables!$E$27*Variables!$C$16+'Cost Calculations'!S41*Variables!$E$28*Variables!$C$16+'Cost Calculations'!T41*Variables!$E$29*Variables!$C$16+U41*Variables!$E$30*Variables!$C$16</f>
        <v>10757363.332143398</v>
      </c>
      <c r="W41" s="38">
        <f>I41*Variables!$E$31</f>
        <v>350849.336525878</v>
      </c>
      <c r="Y41" s="46">
        <f>D41*(IF(D41&lt;Variables!$C$8,Variables!$C$39,IF(D41&gt;Variables!$C$7,Variables!$C$37,IF(D41&gt;Variables!$C$6,Variables!$C$38))))</f>
        <v>137.37982630860927</v>
      </c>
      <c r="Z41" s="162"/>
      <c r="AA41" s="80">
        <f t="shared" si="12"/>
        <v>135</v>
      </c>
      <c r="AB41" s="48">
        <f t="shared" si="2"/>
        <v>2</v>
      </c>
      <c r="AC41" s="44">
        <f>AB41*Variables!$E$42</f>
        <v>1075200</v>
      </c>
      <c r="AD41" s="50">
        <f>ROUND(IF(D41&lt;50000,0,(H41/(3.14*Variables!$C$36^2))),0)</f>
        <v>38</v>
      </c>
      <c r="AE41" s="83">
        <f t="shared" si="14"/>
        <v>37</v>
      </c>
      <c r="AF41" s="37">
        <f t="shared" si="3"/>
        <v>1</v>
      </c>
      <c r="AG41" s="38">
        <f>AF41*Variables!$E$43*Variables!$C$16</f>
        <v>1171.5840000000001</v>
      </c>
      <c r="AH41" s="52">
        <f>ROUND((Y41)/Variables!$C$41,0)</f>
        <v>1</v>
      </c>
      <c r="AI41" s="79">
        <f t="shared" si="15"/>
        <v>1</v>
      </c>
      <c r="AJ41" s="52">
        <f t="shared" si="8"/>
        <v>0</v>
      </c>
      <c r="AK41" s="44">
        <f>AJ41*Variables!$E$44*Variables!$C$16</f>
        <v>0</v>
      </c>
      <c r="AL41" s="38">
        <f>Y41*Variables!$E$40*Variables!$C$16</f>
        <v>40516705.33188013</v>
      </c>
      <c r="AN41" s="57">
        <f t="shared" si="18"/>
        <v>0.28999999999999998</v>
      </c>
      <c r="AO41" s="141">
        <f t="shared" si="4"/>
        <v>72.754642612859456</v>
      </c>
      <c r="AP41" s="141">
        <v>508.1437756387196</v>
      </c>
      <c r="AQ41" s="54">
        <f>IF(12*(AO41-Variables!$C$3*AP41)*(G41/5)*Variables!$C$18&lt;0,0,12*(AO41-Variables!$C$3*AP41)*(G41/5)*Variables!$C$18)</f>
        <v>0</v>
      </c>
      <c r="AS41" s="44">
        <v>0</v>
      </c>
    </row>
    <row r="42" spans="1:45" ht="14.25" customHeight="1">
      <c r="A42" s="32">
        <v>19</v>
      </c>
      <c r="B42" t="s">
        <v>161</v>
      </c>
      <c r="C42">
        <v>2020</v>
      </c>
      <c r="D42" s="33">
        <f>INDEX(Population!$C$2:$U$21,MATCH('Cost Calculations'!B42,Population!$B$2:$B$21,0),MATCH(C42,Population!$C$1:$U$1,0))</f>
        <v>88737.200523872016</v>
      </c>
      <c r="E42" s="33" t="str">
        <f t="shared" si="6"/>
        <v>Small</v>
      </c>
      <c r="F42" s="5">
        <v>4.4990268357417103</v>
      </c>
      <c r="G42" s="5">
        <f t="shared" si="0"/>
        <v>19723.643304128633</v>
      </c>
      <c r="H42" s="158">
        <f>'Area (Sq.km)'!K20</f>
        <v>20.510425595357187</v>
      </c>
      <c r="I42" s="5">
        <f>H42*Variables!$C$22</f>
        <v>369.18766071642938</v>
      </c>
      <c r="J42" s="58">
        <f t="shared" si="13"/>
        <v>362.91147048425006</v>
      </c>
      <c r="K42" s="5">
        <f t="shared" si="1"/>
        <v>6.2761902321793173</v>
      </c>
      <c r="L42">
        <v>0</v>
      </c>
      <c r="M42" s="37">
        <v>0</v>
      </c>
      <c r="N42" s="37">
        <v>0</v>
      </c>
      <c r="O42" s="37">
        <v>0</v>
      </c>
      <c r="P42" s="37">
        <v>0</v>
      </c>
      <c r="Q42" s="59">
        <v>0</v>
      </c>
      <c r="R42" s="40">
        <f>$K42*Variables!$C$23/100</f>
        <v>0.31380951160896586</v>
      </c>
      <c r="S42" s="40">
        <f>$K42*Variables!$C$24/100</f>
        <v>0.62761902321793173</v>
      </c>
      <c r="T42" s="40">
        <f>$K42*Variables!$C$25/100</f>
        <v>0.62761902321793173</v>
      </c>
      <c r="U42" s="40">
        <f>$K42*Variables!$C$26/100</f>
        <v>4.7071426741344879</v>
      </c>
      <c r="V42" s="44">
        <f>R42*Variables!$E$27*Variables!$C$16+'Cost Calculations'!S42*Variables!$E$28*Variables!$C$16+'Cost Calculations'!T42*Variables!$E$29*Variables!$C$16+U42*Variables!$E$30*Variables!$C$16</f>
        <v>7414359.7574523874</v>
      </c>
      <c r="W42" s="38">
        <f>I42*Variables!$E$31</f>
        <v>241817.91776926123</v>
      </c>
      <c r="Y42" s="46">
        <f>D42*(IF(D42&lt;Variables!$C$8,Variables!$C$39,IF(D42&gt;Variables!$C$7,Variables!$C$37,IF(D42&gt;Variables!$C$6,Variables!$C$38))))</f>
        <v>0</v>
      </c>
      <c r="Z42" s="162"/>
      <c r="AA42" s="80">
        <f t="shared" si="12"/>
        <v>0</v>
      </c>
      <c r="AB42" s="48">
        <f t="shared" si="2"/>
        <v>0</v>
      </c>
      <c r="AC42" s="44">
        <f>AB42*Variables!$E$42</f>
        <v>0</v>
      </c>
      <c r="AD42" s="50">
        <f>ROUND(IF(D42&lt;50000,0,(H42/(3.14*Variables!$C$36^2))),0)</f>
        <v>26</v>
      </c>
      <c r="AE42" s="83">
        <f t="shared" si="14"/>
        <v>26</v>
      </c>
      <c r="AF42" s="37">
        <f t="shared" si="3"/>
        <v>0</v>
      </c>
      <c r="AG42" s="38">
        <f>AF42*Variables!$E$43*Variables!$C$16</f>
        <v>0</v>
      </c>
      <c r="AH42" s="52">
        <f>ROUND((Y42)/Variables!$C$41,0)</f>
        <v>0</v>
      </c>
      <c r="AI42" s="79">
        <f t="shared" si="15"/>
        <v>0</v>
      </c>
      <c r="AJ42" s="52">
        <f t="shared" si="8"/>
        <v>0</v>
      </c>
      <c r="AK42" s="44">
        <f>AJ42*Variables!$E$44*Variables!$C$16</f>
        <v>0</v>
      </c>
      <c r="AL42" s="38">
        <f>Y42*Variables!$E$40*Variables!$C$16</f>
        <v>0</v>
      </c>
      <c r="AN42" s="57">
        <f t="shared" si="18"/>
        <v>0.28999999999999998</v>
      </c>
      <c r="AO42" s="141">
        <f t="shared" si="4"/>
        <v>78.283066941905759</v>
      </c>
      <c r="AP42" s="142">
        <v>537.70000000000005</v>
      </c>
      <c r="AQ42" s="54">
        <f>IF(12*(AO42-Variables!$C$3*AP42)*(G42/5)*Variables!$C$18&lt;0,0,12*(AO42-Variables!$C$3*AP42)*(G42/5)*Variables!$C$18)</f>
        <v>0</v>
      </c>
      <c r="AS42" s="44">
        <v>0</v>
      </c>
    </row>
    <row r="43" spans="1:45" ht="14.25" customHeight="1">
      <c r="A43" s="32">
        <v>20</v>
      </c>
      <c r="B43" t="s">
        <v>162</v>
      </c>
      <c r="C43">
        <v>2020</v>
      </c>
      <c r="D43" s="33">
        <f>INDEX(Population!$C$2:$U$21,MATCH('Cost Calculations'!B43,Population!$B$2:$B$21,0),MATCH(C43,Population!$C$1:$U$1,0))</f>
        <v>49700.85292058489</v>
      </c>
      <c r="E43" s="33" t="str">
        <f t="shared" si="6"/>
        <v>Small</v>
      </c>
      <c r="F43" s="5">
        <v>3.5639434677697377</v>
      </c>
      <c r="G43" s="5">
        <f t="shared" si="0"/>
        <v>13945.466130439756</v>
      </c>
      <c r="H43" s="158">
        <f>'Area (Sq.km)'!K21</f>
        <v>15.641649235562724</v>
      </c>
      <c r="I43" s="5">
        <f>H43*Variables!$C$22</f>
        <v>281.54968624012906</v>
      </c>
      <c r="J43" s="58">
        <f t="shared" si="13"/>
        <v>276.76334157404682</v>
      </c>
      <c r="K43" s="5">
        <f t="shared" si="1"/>
        <v>4.7863446660822433</v>
      </c>
      <c r="L43">
        <v>0</v>
      </c>
      <c r="M43" s="37">
        <v>0</v>
      </c>
      <c r="N43" s="37">
        <v>0</v>
      </c>
      <c r="O43" s="37">
        <v>0</v>
      </c>
      <c r="P43" s="37">
        <v>0</v>
      </c>
      <c r="Q43" s="59">
        <v>0</v>
      </c>
      <c r="R43" s="40">
        <f>$K43*Variables!$C$23/100</f>
        <v>0.23931723330411217</v>
      </c>
      <c r="S43" s="40">
        <f>$K43*Variables!$C$24/100</f>
        <v>0.47863446660822434</v>
      </c>
      <c r="T43" s="40">
        <f>$K43*Variables!$C$25/100</f>
        <v>0.47863446660822434</v>
      </c>
      <c r="U43" s="40">
        <f>$K43*Variables!$C$26/100</f>
        <v>3.5897584995616825</v>
      </c>
      <c r="V43" s="44">
        <f>R43*Variables!$E$27*Variables!$C$16+'Cost Calculations'!S43*Variables!$E$28*Variables!$C$16+'Cost Calculations'!T43*Variables!$E$29*Variables!$C$16+U43*Variables!$E$30*Variables!$C$16</f>
        <v>5654334.8695111927</v>
      </c>
      <c r="W43" s="38">
        <f>I43*Variables!$E$31</f>
        <v>184415.04448728453</v>
      </c>
      <c r="Y43" s="46">
        <f>D43*(IF(D43&lt;Variables!$C$8,Variables!$C$39,IF(D43&gt;Variables!$C$7,Variables!$C$37,IF(D43&gt;Variables!$C$6,Variables!$C$38))))</f>
        <v>24.850426460292447</v>
      </c>
      <c r="Z43" s="162"/>
      <c r="AA43" s="80">
        <f t="shared" si="12"/>
        <v>24</v>
      </c>
      <c r="AB43" s="48">
        <f t="shared" si="2"/>
        <v>1</v>
      </c>
      <c r="AC43" s="44">
        <f>AB43*Variables!$E$42</f>
        <v>537600</v>
      </c>
      <c r="AD43" s="50">
        <f>ROUND(IF(D43&lt;50000,0,(H43/(3.14*Variables!$C$36^2))),0)</f>
        <v>0</v>
      </c>
      <c r="AE43" s="83">
        <f t="shared" si="14"/>
        <v>0</v>
      </c>
      <c r="AF43" s="37">
        <f t="shared" si="3"/>
        <v>0</v>
      </c>
      <c r="AG43" s="38">
        <f>AF43*Variables!$E$43*Variables!$C$16</f>
        <v>0</v>
      </c>
      <c r="AH43" s="52">
        <f>ROUND((Y43)/Variables!$C$41,0)</f>
        <v>0</v>
      </c>
      <c r="AI43" s="79">
        <f t="shared" si="15"/>
        <v>1</v>
      </c>
      <c r="AJ43" s="52">
        <f t="shared" si="8"/>
        <v>0</v>
      </c>
      <c r="AK43" s="44">
        <f>AJ43*Variables!$E$44*Variables!$C$16</f>
        <v>0</v>
      </c>
      <c r="AL43" s="38">
        <f>Y43*Variables!$E$40*Variables!$C$16</f>
        <v>7329004.798720791</v>
      </c>
      <c r="AN43" s="57">
        <f t="shared" si="18"/>
        <v>0.28999999999999998</v>
      </c>
      <c r="AO43" s="141">
        <f t="shared" si="4"/>
        <v>62.012616339193428</v>
      </c>
      <c r="AP43" s="141">
        <v>588.79301505756246</v>
      </c>
      <c r="AQ43" s="54">
        <f>IF(12*(AO43-Variables!$C$3*AP43)*(G43/5)*Variables!$C$18&lt;0,0,12*(AO43-Variables!$C$3*AP43)*(G43/5)*Variables!$C$18)</f>
        <v>0</v>
      </c>
      <c r="AS43" s="44">
        <v>0</v>
      </c>
    </row>
    <row r="44" spans="1:45" ht="14.25" customHeight="1">
      <c r="A44" s="32">
        <v>1</v>
      </c>
      <c r="B44" t="s">
        <v>125</v>
      </c>
      <c r="C44">
        <v>2021</v>
      </c>
      <c r="D44" s="33">
        <f>INDEX(Population!$C$2:$U$21,MATCH('Cost Calculations'!B44,Population!$B$2:$B$21,0),MATCH(C44,Population!$C$1:$U$1,0))</f>
        <v>273039.23934419255</v>
      </c>
      <c r="E44" s="33" t="str">
        <f t="shared" si="6"/>
        <v>Medium</v>
      </c>
      <c r="F44" s="5">
        <v>3.6769491146556486</v>
      </c>
      <c r="G44" s="5">
        <f t="shared" si="0"/>
        <v>74257.007869896246</v>
      </c>
      <c r="H44" s="34">
        <f>'Area (Sq.km)'!L2</f>
        <v>35.240238287951925</v>
      </c>
      <c r="I44" s="5">
        <f>H44*Variables!$C$22</f>
        <v>634.32428918313462</v>
      </c>
      <c r="J44" s="58">
        <f t="shared" si="13"/>
        <v>637.73787600000003</v>
      </c>
      <c r="K44" s="5">
        <f t="shared" si="1"/>
        <v>0</v>
      </c>
      <c r="L44">
        <v>0</v>
      </c>
      <c r="M44" s="37">
        <v>0</v>
      </c>
      <c r="N44" s="37">
        <v>0</v>
      </c>
      <c r="O44" s="37">
        <v>0</v>
      </c>
      <c r="P44" s="37">
        <v>0</v>
      </c>
      <c r="Q44" s="59">
        <v>0</v>
      </c>
      <c r="R44" s="40">
        <f>$K44*Variables!$C$23/100</f>
        <v>0</v>
      </c>
      <c r="S44" s="40">
        <f>$K44*Variables!$C$24/100</f>
        <v>0</v>
      </c>
      <c r="T44" s="40">
        <f>$K44*Variables!$C$25/100</f>
        <v>0</v>
      </c>
      <c r="U44" s="40">
        <f>$K44*Variables!$C$26/100</f>
        <v>0</v>
      </c>
      <c r="V44" s="44">
        <f>R44*Variables!$E$27*Variables!$C$16+'Cost Calculations'!S44*Variables!$E$28*Variables!$C$16+'Cost Calculations'!T44*Variables!$E$29*Variables!$C$16+U44*Variables!$E$30*Variables!$C$16</f>
        <v>0</v>
      </c>
      <c r="W44" s="38">
        <f>I44*Variables!$E$31</f>
        <v>415482.4094149532</v>
      </c>
      <c r="Y44" s="46">
        <f>D44*(IF(D44&lt;Variables!$C$8,Variables!$C$39,IF(D44&gt;Variables!$C$7,Variables!$C$37,IF(D44&gt;Variables!$C$6,Variables!$C$38))))</f>
        <v>327.64708721303106</v>
      </c>
      <c r="Z44" s="162"/>
      <c r="AA44" s="80">
        <f t="shared" si="12"/>
        <v>323</v>
      </c>
      <c r="AB44" s="48">
        <f t="shared" si="2"/>
        <v>5</v>
      </c>
      <c r="AC44" s="44">
        <f>AB44*Variables!$E$42</f>
        <v>2688000</v>
      </c>
      <c r="AD44" s="50">
        <f>ROUND(IF(D44&lt;50000,0,(H44/(3.14*Variables!$C$36^2))),0)</f>
        <v>45</v>
      </c>
      <c r="AE44" s="83">
        <f t="shared" si="14"/>
        <v>44</v>
      </c>
      <c r="AF44" s="37">
        <f t="shared" si="3"/>
        <v>1</v>
      </c>
      <c r="AG44" s="38">
        <f>AF44*Variables!$E$43*Variables!$C$16</f>
        <v>1171.5840000000001</v>
      </c>
      <c r="AH44" s="52">
        <f>ROUND((Y44)/Variables!$C$41,0)</f>
        <v>3</v>
      </c>
      <c r="AI44" s="79">
        <f t="shared" si="15"/>
        <v>3</v>
      </c>
      <c r="AJ44" s="52">
        <f t="shared" si="8"/>
        <v>0</v>
      </c>
      <c r="AK44" s="44">
        <f>AJ44*Variables!$E$44*Variables!$C$16</f>
        <v>0</v>
      </c>
      <c r="AL44" s="38">
        <f>Y44*Variables!$E$40*Variables!$C$16</f>
        <v>96631221.9352929</v>
      </c>
      <c r="AN44" s="53">
        <v>0.22</v>
      </c>
      <c r="AO44" s="141">
        <f t="shared" si="4"/>
        <v>48.535728313454555</v>
      </c>
      <c r="AP44" s="141">
        <v>468.8029792149182</v>
      </c>
      <c r="AQ44" s="54">
        <f>IF(12*(AO44-Variables!$C$3*AP44)*(G44/5)*Variables!$C$18&lt;0,0,12*(AO44-Variables!$C$3*AP44)*(G44/5)*Variables!$C$18)</f>
        <v>0</v>
      </c>
      <c r="AS44" s="44">
        <v>0</v>
      </c>
    </row>
    <row r="45" spans="1:45" ht="14.25" customHeight="1">
      <c r="A45" s="32">
        <v>2</v>
      </c>
      <c r="B45" t="s">
        <v>142</v>
      </c>
      <c r="C45">
        <v>2021</v>
      </c>
      <c r="D45" s="33">
        <f>INDEX(Population!$C$2:$U$21,MATCH('Cost Calculations'!B45,Population!$B$2:$B$21,0),MATCH(C45,Population!$C$1:$U$1,0))</f>
        <v>867655.76587803836</v>
      </c>
      <c r="E45" s="33" t="str">
        <f t="shared" si="6"/>
        <v>Medium</v>
      </c>
      <c r="F45" s="5">
        <v>3.3070982737810106</v>
      </c>
      <c r="G45" s="5">
        <f t="shared" si="0"/>
        <v>262361.65183142445</v>
      </c>
      <c r="H45" s="34">
        <f>'Area (Sq.km)'!L3</f>
        <v>93.826311935433282</v>
      </c>
      <c r="I45" s="5">
        <f>H45*Variables!$C$22</f>
        <v>1688.8736148377991</v>
      </c>
      <c r="J45" s="58">
        <f t="shared" si="13"/>
        <v>1668.5831900000001</v>
      </c>
      <c r="K45" s="5">
        <f t="shared" si="1"/>
        <v>20.290424837799037</v>
      </c>
      <c r="L45">
        <v>0</v>
      </c>
      <c r="M45" s="37">
        <v>0</v>
      </c>
      <c r="N45" s="37">
        <v>0</v>
      </c>
      <c r="O45" s="37">
        <v>0</v>
      </c>
      <c r="P45" s="37">
        <v>0</v>
      </c>
      <c r="Q45" s="59">
        <v>0</v>
      </c>
      <c r="R45" s="40">
        <f>$K45*Variables!$C$23/100</f>
        <v>1.0145212418899519</v>
      </c>
      <c r="S45" s="40">
        <f>$K45*Variables!$C$24/100</f>
        <v>2.0290424837799037</v>
      </c>
      <c r="T45" s="40">
        <f>$K45*Variables!$C$25/100</f>
        <v>2.0290424837799037</v>
      </c>
      <c r="U45" s="40">
        <f>$K45*Variables!$C$26/100</f>
        <v>15.217818628349278</v>
      </c>
      <c r="V45" s="44">
        <f>R45*Variables!$E$27*Variables!$C$16+'Cost Calculations'!S45*Variables!$E$28*Variables!$C$16+'Cost Calculations'!T45*Variables!$E$29*Variables!$C$16+U45*Variables!$E$30*Variables!$C$16</f>
        <v>23970036.568944346</v>
      </c>
      <c r="W45" s="38">
        <f>I45*Variables!$E$31</f>
        <v>1106212.2177187584</v>
      </c>
      <c r="Y45" s="46">
        <f>D45*(IF(D45&lt;Variables!$C$8,Variables!$C$39,IF(D45&gt;Variables!$C$7,Variables!$C$37,IF(D45&gt;Variables!$C$6,Variables!$C$38))))</f>
        <v>1041.1869190536459</v>
      </c>
      <c r="Z45" s="162"/>
      <c r="AA45" s="80">
        <f t="shared" si="12"/>
        <v>1026</v>
      </c>
      <c r="AB45" s="48">
        <f t="shared" si="2"/>
        <v>15</v>
      </c>
      <c r="AC45" s="44">
        <f>AB45*Variables!$E$42</f>
        <v>8064000</v>
      </c>
      <c r="AD45" s="50">
        <f>ROUND(IF(D45&lt;50000,0,(H45/(3.14*Variables!$C$36^2))),0)</f>
        <v>120</v>
      </c>
      <c r="AE45" s="83">
        <f t="shared" si="14"/>
        <v>117</v>
      </c>
      <c r="AF45" s="37">
        <f t="shared" si="3"/>
        <v>3</v>
      </c>
      <c r="AG45" s="38">
        <f>AF45*Variables!$E$43*Variables!$C$16</f>
        <v>3514.752</v>
      </c>
      <c r="AH45" s="52">
        <f>ROUND((Y45)/Variables!$C$41,0)</f>
        <v>8</v>
      </c>
      <c r="AI45" s="79">
        <f t="shared" si="15"/>
        <v>8</v>
      </c>
      <c r="AJ45" s="52">
        <f t="shared" si="8"/>
        <v>0</v>
      </c>
      <c r="AK45" s="44">
        <f>AJ45*Variables!$E$44*Variables!$C$16</f>
        <v>0</v>
      </c>
      <c r="AL45" s="38">
        <f>Y45*Variables!$E$40*Variables!$C$16</f>
        <v>307071749.38436389</v>
      </c>
      <c r="AN45" s="53">
        <v>0.36</v>
      </c>
      <c r="AO45" s="141">
        <f t="shared" si="4"/>
        <v>71.433322713669824</v>
      </c>
      <c r="AP45" s="141">
        <v>524.18975366229711</v>
      </c>
      <c r="AQ45" s="54">
        <f>IF(12*(AO45-Variables!$C$3*AP45)*(G45/5)*Variables!$C$18&lt;0,0,12*(AO45-Variables!$C$3*AP45)*(G45/5)*Variables!$C$18)</f>
        <v>0</v>
      </c>
      <c r="AS45" s="44">
        <v>0</v>
      </c>
    </row>
    <row r="46" spans="1:45" ht="14.25" customHeight="1">
      <c r="A46" s="32">
        <v>3</v>
      </c>
      <c r="B46" t="s">
        <v>145</v>
      </c>
      <c r="C46">
        <v>2021</v>
      </c>
      <c r="D46" s="33">
        <f>INDEX(Population!$C$2:$U$21,MATCH('Cost Calculations'!B46,Population!$B$2:$B$21,0),MATCH(C46,Population!$C$1:$U$1,0))</f>
        <v>968314.10236186988</v>
      </c>
      <c r="E46" s="33" t="str">
        <f t="shared" si="6"/>
        <v>Medium</v>
      </c>
      <c r="F46" s="5">
        <v>3.2836322428840261</v>
      </c>
      <c r="G46" s="5">
        <f t="shared" si="0"/>
        <v>294891.1542881538</v>
      </c>
      <c r="H46" s="34">
        <f>'Area (Sq.km)'!L4</f>
        <v>168.78559129974826</v>
      </c>
      <c r="I46" s="5">
        <f>H46*Variables!$C$22</f>
        <v>3038.1406433954689</v>
      </c>
      <c r="J46" s="58">
        <f t="shared" si="13"/>
        <v>3643.723684</v>
      </c>
      <c r="K46" s="5">
        <f t="shared" si="1"/>
        <v>0</v>
      </c>
      <c r="L46">
        <v>0</v>
      </c>
      <c r="M46" s="37">
        <v>0</v>
      </c>
      <c r="N46" s="37">
        <v>0</v>
      </c>
      <c r="O46" s="37">
        <v>0</v>
      </c>
      <c r="P46" s="37">
        <v>0</v>
      </c>
      <c r="Q46" s="59">
        <v>0</v>
      </c>
      <c r="R46" s="40">
        <f>$K46*Variables!$C$23/100</f>
        <v>0</v>
      </c>
      <c r="S46" s="40">
        <f>$K46*Variables!$C$24/100</f>
        <v>0</v>
      </c>
      <c r="T46" s="40">
        <f>$K46*Variables!$C$25/100</f>
        <v>0</v>
      </c>
      <c r="U46" s="40">
        <f>$K46*Variables!$C$26/100</f>
        <v>0</v>
      </c>
      <c r="V46" s="44">
        <f>R46*Variables!$E$27*Variables!$C$16+'Cost Calculations'!S46*Variables!$E$28*Variables!$C$16+'Cost Calculations'!T46*Variables!$E$29*Variables!$C$16+U46*Variables!$E$30*Variables!$C$16</f>
        <v>0</v>
      </c>
      <c r="W46" s="38">
        <f>I46*Variables!$E$31</f>
        <v>1989982.1214240321</v>
      </c>
      <c r="Y46" s="46">
        <f>D46*(IF(D46&lt;Variables!$C$8,Variables!$C$39,IF(D46&gt;Variables!$C$7,Variables!$C$37,IF(D46&gt;Variables!$C$6,Variables!$C$38))))</f>
        <v>1161.9769228342439</v>
      </c>
      <c r="Z46" s="162"/>
      <c r="AA46" s="80">
        <f t="shared" si="12"/>
        <v>1145</v>
      </c>
      <c r="AB46" s="48">
        <f t="shared" si="2"/>
        <v>17</v>
      </c>
      <c r="AC46" s="44">
        <f>AB46*Variables!$E$42</f>
        <v>9139200</v>
      </c>
      <c r="AD46" s="50">
        <f>ROUND(IF(D46&lt;50000,0,(H46/(3.14*Variables!$C$36^2))),0)</f>
        <v>215</v>
      </c>
      <c r="AE46" s="83">
        <f t="shared" si="14"/>
        <v>211</v>
      </c>
      <c r="AF46" s="37">
        <f t="shared" si="3"/>
        <v>4</v>
      </c>
      <c r="AG46" s="38">
        <f>AF46*Variables!$E$43*Variables!$C$16</f>
        <v>4686.3360000000002</v>
      </c>
      <c r="AH46" s="52">
        <f>ROUND((Y46)/Variables!$C$41,0)</f>
        <v>9</v>
      </c>
      <c r="AI46" s="79">
        <f t="shared" si="15"/>
        <v>9</v>
      </c>
      <c r="AJ46" s="52">
        <f t="shared" si="8"/>
        <v>0</v>
      </c>
      <c r="AK46" s="44">
        <f>AJ46*Variables!$E$44*Variables!$C$16</f>
        <v>0</v>
      </c>
      <c r="AL46" s="38">
        <f>Y46*Variables!$E$40*Variables!$C$16</f>
        <v>342695706.13054067</v>
      </c>
      <c r="AN46" s="57">
        <f t="shared" ref="AN46:AN47" si="19">AVERAGE($AN$4:$AN$5,$AN$8,$AN$17)</f>
        <v>0.28999999999999998</v>
      </c>
      <c r="AO46" s="141">
        <f t="shared" si="4"/>
        <v>57.135201026182052</v>
      </c>
      <c r="AP46" s="141">
        <v>524.18975366229711</v>
      </c>
      <c r="AQ46" s="54">
        <f>IF(12*(AO46-Variables!$C$3*AP46)*(G46/5)*Variables!$C$18&lt;0,0,12*(AO46-Variables!$C$3*AP46)*(G46/5)*Variables!$C$18)</f>
        <v>0</v>
      </c>
      <c r="AS46" s="44">
        <v>0</v>
      </c>
    </row>
    <row r="47" spans="1:45" ht="14.25" customHeight="1">
      <c r="A47" s="32">
        <v>4</v>
      </c>
      <c r="B47" t="s">
        <v>146</v>
      </c>
      <c r="C47">
        <v>2021</v>
      </c>
      <c r="D47" s="33">
        <f>INDEX(Population!$C$2:$U$21,MATCH('Cost Calculations'!B47,Population!$B$2:$B$21,0),MATCH(C47,Population!$C$1:$U$1,0))</f>
        <v>72009.55726035354</v>
      </c>
      <c r="E47" s="33" t="str">
        <f t="shared" si="6"/>
        <v>Small</v>
      </c>
      <c r="F47" s="5">
        <v>3.1216650512676596</v>
      </c>
      <c r="G47" s="5">
        <f t="shared" si="0"/>
        <v>23067.675768452988</v>
      </c>
      <c r="H47" s="34">
        <f>'Area (Sq.km)'!L5</f>
        <v>22.549738041384117</v>
      </c>
      <c r="I47" s="5">
        <f>H47*Variables!$C$22</f>
        <v>405.89528474491408</v>
      </c>
      <c r="J47" s="58">
        <f t="shared" si="13"/>
        <v>482.31696199999999</v>
      </c>
      <c r="K47" s="5">
        <f t="shared" si="1"/>
        <v>0</v>
      </c>
      <c r="L47">
        <v>0</v>
      </c>
      <c r="M47" s="37">
        <v>0</v>
      </c>
      <c r="N47" s="37">
        <v>0</v>
      </c>
      <c r="O47" s="37">
        <v>0</v>
      </c>
      <c r="P47" s="37">
        <v>0</v>
      </c>
      <c r="Q47" s="59">
        <v>0</v>
      </c>
      <c r="R47" s="40">
        <f>$K47*Variables!$C$23/100</f>
        <v>0</v>
      </c>
      <c r="S47" s="40">
        <f>$K47*Variables!$C$24/100</f>
        <v>0</v>
      </c>
      <c r="T47" s="40">
        <f>$K47*Variables!$C$25/100</f>
        <v>0</v>
      </c>
      <c r="U47" s="40">
        <f>$K47*Variables!$C$26/100</f>
        <v>0</v>
      </c>
      <c r="V47" s="44">
        <f>R47*Variables!$E$27*Variables!$C$16+'Cost Calculations'!S47*Variables!$E$28*Variables!$C$16+'Cost Calculations'!T47*Variables!$E$29*Variables!$C$16+U47*Variables!$E$30*Variables!$C$16</f>
        <v>0</v>
      </c>
      <c r="W47" s="38">
        <f>I47*Variables!$E$31</f>
        <v>265861.41150791873</v>
      </c>
      <c r="Y47" s="46">
        <f>D47*(IF(D47&lt;Variables!$C$8,Variables!$C$39,IF(D47&gt;Variables!$C$7,Variables!$C$37,IF(D47&gt;Variables!$C$6,Variables!$C$38))))</f>
        <v>0</v>
      </c>
      <c r="Z47" s="162"/>
      <c r="AA47" s="80">
        <f t="shared" si="12"/>
        <v>5</v>
      </c>
      <c r="AB47" s="48">
        <f t="shared" si="2"/>
        <v>0</v>
      </c>
      <c r="AC47" s="44">
        <f>AB47*Variables!$E$42</f>
        <v>0</v>
      </c>
      <c r="AD47" s="50">
        <f>ROUND(IF(D47&lt;50000,0,(H47/(3.14*Variables!$C$36^2))),0)</f>
        <v>29</v>
      </c>
      <c r="AE47" s="83">
        <f t="shared" si="14"/>
        <v>28</v>
      </c>
      <c r="AF47" s="37">
        <f t="shared" si="3"/>
        <v>1</v>
      </c>
      <c r="AG47" s="38">
        <f>AF47*Variables!$E$43*Variables!$C$16</f>
        <v>1171.5840000000001</v>
      </c>
      <c r="AH47" s="52">
        <f>ROUND((Y47)/Variables!$C$41,0)</f>
        <v>0</v>
      </c>
      <c r="AI47" s="79">
        <f t="shared" si="15"/>
        <v>0</v>
      </c>
      <c r="AJ47" s="52">
        <f t="shared" si="8"/>
        <v>0</v>
      </c>
      <c r="AK47" s="44">
        <f>AJ47*Variables!$E$44*Variables!$C$16</f>
        <v>0</v>
      </c>
      <c r="AL47" s="38">
        <f>Y47*Variables!$E$40*Variables!$C$16</f>
        <v>0</v>
      </c>
      <c r="AN47" s="57">
        <f t="shared" si="19"/>
        <v>0.28999999999999998</v>
      </c>
      <c r="AO47" s="141">
        <f t="shared" si="4"/>
        <v>54.316971892057275</v>
      </c>
      <c r="AP47" s="141">
        <v>524.18975366229711</v>
      </c>
      <c r="AQ47" s="54">
        <f>IF(12*(AO47-Variables!$C$3*AP47)*(G47/5)*Variables!$C$18&lt;0,0,12*(AO47-Variables!$C$3*AP47)*(G47/5)*Variables!$C$18)</f>
        <v>0</v>
      </c>
      <c r="AS47" s="44">
        <v>0</v>
      </c>
    </row>
    <row r="48" spans="1:45" ht="14.25" customHeight="1">
      <c r="A48" s="32">
        <v>5</v>
      </c>
      <c r="B48" t="s">
        <v>147</v>
      </c>
      <c r="C48">
        <v>2021</v>
      </c>
      <c r="D48" s="33">
        <f>INDEX(Population!$C$2:$U$21,MATCH('Cost Calculations'!B48,Population!$B$2:$B$21,0),MATCH(C48,Population!$C$1:$U$1,0))</f>
        <v>722637.32851883676</v>
      </c>
      <c r="E48" s="33" t="str">
        <f t="shared" si="6"/>
        <v>Medium</v>
      </c>
      <c r="F48" s="5">
        <v>3.499256931524287</v>
      </c>
      <c r="G48" s="5">
        <f t="shared" si="0"/>
        <v>206511.6516620155</v>
      </c>
      <c r="H48" s="34">
        <f>'Area (Sq.km)'!L6</f>
        <v>138.71847214932797</v>
      </c>
      <c r="I48" s="5">
        <f>H48*Variables!$C$22</f>
        <v>2496.9324986879033</v>
      </c>
      <c r="J48" s="58">
        <f t="shared" si="13"/>
        <v>2454.4846462102091</v>
      </c>
      <c r="K48" s="5">
        <f t="shared" si="1"/>
        <v>42.447852477694141</v>
      </c>
      <c r="L48">
        <v>0</v>
      </c>
      <c r="M48" s="37">
        <v>0</v>
      </c>
      <c r="N48" s="37">
        <v>0</v>
      </c>
      <c r="O48" s="37">
        <v>0</v>
      </c>
      <c r="P48" s="37">
        <v>0</v>
      </c>
      <c r="Q48" s="59">
        <v>0</v>
      </c>
      <c r="R48" s="40">
        <f>$K48*Variables!$C$23/100</f>
        <v>2.1223926238847071</v>
      </c>
      <c r="S48" s="40">
        <f>$K48*Variables!$C$24/100</f>
        <v>4.2447852477694141</v>
      </c>
      <c r="T48" s="40">
        <f>$K48*Variables!$C$25/100</f>
        <v>4.2447852477694141</v>
      </c>
      <c r="U48" s="40">
        <f>$K48*Variables!$C$26/100</f>
        <v>31.835889358270606</v>
      </c>
      <c r="V48" s="44">
        <f>R48*Variables!$E$27*Variables!$C$16+'Cost Calculations'!S48*Variables!$E$28*Variables!$C$16+'Cost Calculations'!T48*Variables!$E$29*Variables!$C$16+U48*Variables!$E$30*Variables!$C$16</f>
        <v>50145651.67053704</v>
      </c>
      <c r="W48" s="38">
        <f>I48*Variables!$E$31</f>
        <v>1635490.7866405766</v>
      </c>
      <c r="Y48" s="46">
        <f>D48*(IF(D48&lt;Variables!$C$8,Variables!$C$39,IF(D48&gt;Variables!$C$7,Variables!$C$37,IF(D48&gt;Variables!$C$6,Variables!$C$38))))</f>
        <v>867.16479422260409</v>
      </c>
      <c r="Z48" s="162"/>
      <c r="AA48" s="80">
        <f t="shared" si="12"/>
        <v>854</v>
      </c>
      <c r="AB48" s="48">
        <f t="shared" si="2"/>
        <v>13</v>
      </c>
      <c r="AC48" s="44">
        <f>AB48*Variables!$E$42</f>
        <v>6988800</v>
      </c>
      <c r="AD48" s="50">
        <f>ROUND(IF(D48&lt;50000,0,(H48/(3.14*Variables!$C$36^2))),0)</f>
        <v>177</v>
      </c>
      <c r="AE48" s="83">
        <f t="shared" si="14"/>
        <v>174</v>
      </c>
      <c r="AF48" s="37">
        <f t="shared" si="3"/>
        <v>3</v>
      </c>
      <c r="AG48" s="38">
        <f>AF48*Variables!$E$43*Variables!$C$16</f>
        <v>3514.752</v>
      </c>
      <c r="AH48" s="52">
        <f>ROUND((Y48)/Variables!$C$41,0)</f>
        <v>7</v>
      </c>
      <c r="AI48" s="79">
        <f t="shared" si="15"/>
        <v>7</v>
      </c>
      <c r="AJ48" s="52">
        <f t="shared" si="8"/>
        <v>0</v>
      </c>
      <c r="AK48" s="44">
        <f>AJ48*Variables!$E$44*Variables!$C$16</f>
        <v>0</v>
      </c>
      <c r="AL48" s="38">
        <f>Y48*Variables!$E$40*Variables!$C$16</f>
        <v>255748324.81423745</v>
      </c>
      <c r="AN48" s="53">
        <v>0.28999999999999998</v>
      </c>
      <c r="AO48" s="141">
        <f t="shared" si="4"/>
        <v>60.887070608522585</v>
      </c>
      <c r="AP48" s="141">
        <v>474.2370659555292</v>
      </c>
      <c r="AQ48" s="54">
        <f>IF(12*(AO48-Variables!$C$3*AP48)*(G48/5)*Variables!$C$18&lt;0,0,12*(AO48-Variables!$C$3*AP48)*(G48/5)*Variables!$C$18)</f>
        <v>0</v>
      </c>
      <c r="AS48" s="44">
        <v>0</v>
      </c>
    </row>
    <row r="49" spans="1:45" ht="14.25" customHeight="1">
      <c r="A49" s="32">
        <v>6</v>
      </c>
      <c r="B49" t="s">
        <v>148</v>
      </c>
      <c r="C49">
        <v>2021</v>
      </c>
      <c r="D49" s="33">
        <f>INDEX(Population!$C$2:$U$21,MATCH('Cost Calculations'!B49,Population!$B$2:$B$21,0),MATCH(C49,Population!$C$1:$U$1,0))</f>
        <v>134758.79910998917</v>
      </c>
      <c r="E49" s="33" t="str">
        <f t="shared" si="6"/>
        <v>Medium</v>
      </c>
      <c r="F49" s="5">
        <v>3.7482185273159367</v>
      </c>
      <c r="G49" s="5">
        <f t="shared" si="0"/>
        <v>35952.759458368251</v>
      </c>
      <c r="H49" s="34">
        <f>'Area (Sq.km)'!L7</f>
        <v>25.767976919910534</v>
      </c>
      <c r="I49" s="5">
        <f>H49*Variables!$C$22</f>
        <v>463.8235845583896</v>
      </c>
      <c r="J49" s="58">
        <f t="shared" si="13"/>
        <v>455.93858362089696</v>
      </c>
      <c r="K49" s="5">
        <f t="shared" si="1"/>
        <v>7.8850009374926344</v>
      </c>
      <c r="L49">
        <v>0</v>
      </c>
      <c r="M49" s="37">
        <v>0</v>
      </c>
      <c r="N49" s="37">
        <v>0</v>
      </c>
      <c r="O49" s="37">
        <v>0</v>
      </c>
      <c r="P49" s="37">
        <v>0</v>
      </c>
      <c r="Q49" s="59">
        <v>0</v>
      </c>
      <c r="R49" s="40">
        <f>$K49*Variables!$C$23/100</f>
        <v>0.39425004687463172</v>
      </c>
      <c r="S49" s="40">
        <f>$K49*Variables!$C$24/100</f>
        <v>0.78850009374926344</v>
      </c>
      <c r="T49" s="40">
        <f>$K49*Variables!$C$25/100</f>
        <v>0.78850009374926344</v>
      </c>
      <c r="U49" s="40">
        <f>$K49*Variables!$C$26/100</f>
        <v>5.9137507031194767</v>
      </c>
      <c r="V49" s="44">
        <f>R49*Variables!$E$27*Variables!$C$16+'Cost Calculations'!S49*Variables!$E$28*Variables!$C$16+'Cost Calculations'!T49*Variables!$E$29*Variables!$C$16+U49*Variables!$E$30*Variables!$C$16</f>
        <v>9314923.7795042992</v>
      </c>
      <c r="W49" s="38">
        <f>I49*Variables!$E$31</f>
        <v>303804.4478857452</v>
      </c>
      <c r="Y49" s="46">
        <f>D49*(IF(D49&lt;Variables!$C$8,Variables!$C$39,IF(D49&gt;Variables!$C$7,Variables!$C$37,IF(D49&gt;Variables!$C$6,Variables!$C$38))))</f>
        <v>161.71055893198698</v>
      </c>
      <c r="Z49" s="162"/>
      <c r="AA49" s="80">
        <f t="shared" si="12"/>
        <v>159</v>
      </c>
      <c r="AB49" s="48">
        <f t="shared" si="2"/>
        <v>3</v>
      </c>
      <c r="AC49" s="44">
        <f>AB49*Variables!$E$42</f>
        <v>1612800</v>
      </c>
      <c r="AD49" s="50">
        <f>ROUND(IF(D49&lt;50000,0,(H49/(3.14*Variables!$C$36^2))),0)</f>
        <v>33</v>
      </c>
      <c r="AE49" s="83">
        <f t="shared" si="14"/>
        <v>32</v>
      </c>
      <c r="AF49" s="37">
        <f t="shared" si="3"/>
        <v>1</v>
      </c>
      <c r="AG49" s="38">
        <f>AF49*Variables!$E$43*Variables!$C$16</f>
        <v>1171.5840000000001</v>
      </c>
      <c r="AH49" s="52">
        <f>ROUND((Y49)/Variables!$C$41,0)</f>
        <v>1</v>
      </c>
      <c r="AI49" s="79">
        <f t="shared" si="15"/>
        <v>1</v>
      </c>
      <c r="AJ49" s="52">
        <f t="shared" si="8"/>
        <v>0</v>
      </c>
      <c r="AK49" s="44">
        <f>AJ49*Variables!$E$44*Variables!$C$16</f>
        <v>0</v>
      </c>
      <c r="AL49" s="38">
        <f>Y49*Variables!$E$40*Variables!$C$16</f>
        <v>47692439.576846056</v>
      </c>
      <c r="AN49" s="57">
        <f t="shared" ref="AN49:AN56" si="20">AVERAGE($AN$4:$AN$5,$AN$8,$AN$17)</f>
        <v>0.28999999999999998</v>
      </c>
      <c r="AO49" s="141">
        <f t="shared" si="4"/>
        <v>65.219002375297293</v>
      </c>
      <c r="AP49" s="141">
        <v>474.2370659555292</v>
      </c>
      <c r="AQ49" s="54">
        <f>IF(12*(AO49-Variables!$C$3*AP49)*(G49/5)*Variables!$C$18&lt;0,0,12*(AO49-Variables!$C$3*AP49)*(G49/5)*Variables!$C$18)</f>
        <v>0</v>
      </c>
      <c r="AS49" s="44">
        <v>0</v>
      </c>
    </row>
    <row r="50" spans="1:45" ht="14.25" customHeight="1">
      <c r="A50" s="32">
        <v>7</v>
      </c>
      <c r="B50" t="s">
        <v>149</v>
      </c>
      <c r="C50">
        <v>2021</v>
      </c>
      <c r="D50" s="33">
        <f>INDEX(Population!$C$2:$U$21,MATCH('Cost Calculations'!B50,Population!$B$2:$B$21,0),MATCH(C50,Population!$C$1:$U$1,0))</f>
        <v>56566.932252678998</v>
      </c>
      <c r="E50" s="33" t="str">
        <f t="shared" si="6"/>
        <v>Small</v>
      </c>
      <c r="F50" s="5">
        <v>3.862113298513461</v>
      </c>
      <c r="G50" s="5">
        <f t="shared" si="0"/>
        <v>14646.626828490966</v>
      </c>
      <c r="H50" s="34">
        <f>'Area (Sq.km)'!L8</f>
        <v>16.058523820756687</v>
      </c>
      <c r="I50" s="5">
        <f>H50*Variables!$C$22</f>
        <v>289.05342877362034</v>
      </c>
      <c r="J50" s="58">
        <f t="shared" si="13"/>
        <v>284.13952048446879</v>
      </c>
      <c r="K50" s="5">
        <f t="shared" si="1"/>
        <v>4.91390828915155</v>
      </c>
      <c r="L50">
        <v>0</v>
      </c>
      <c r="M50" s="37">
        <v>0</v>
      </c>
      <c r="N50" s="37">
        <v>0</v>
      </c>
      <c r="O50" s="37">
        <v>0</v>
      </c>
      <c r="P50" s="37">
        <v>0</v>
      </c>
      <c r="Q50" s="59">
        <v>0</v>
      </c>
      <c r="R50" s="40">
        <f>$K50*Variables!$C$23/100</f>
        <v>0.2456954144575775</v>
      </c>
      <c r="S50" s="40">
        <f>$K50*Variables!$C$24/100</f>
        <v>0.49139082891515501</v>
      </c>
      <c r="T50" s="40">
        <f>$K50*Variables!$C$25/100</f>
        <v>0.49139082891515501</v>
      </c>
      <c r="U50" s="40">
        <f>$K50*Variables!$C$26/100</f>
        <v>3.6854312168636625</v>
      </c>
      <c r="V50" s="44">
        <f>R50*Variables!$E$27*Variables!$C$16+'Cost Calculations'!S50*Variables!$E$28*Variables!$C$16+'Cost Calculations'!T50*Variables!$E$29*Variables!$C$16+U50*Variables!$E$30*Variables!$C$16</f>
        <v>5805031.7984459735</v>
      </c>
      <c r="W50" s="38">
        <f>I50*Variables!$E$31</f>
        <v>189329.99584672131</v>
      </c>
      <c r="Y50" s="46">
        <f>D50*(IF(D50&lt;Variables!$C$8,Variables!$C$39,IF(D50&gt;Variables!$C$7,Variables!$C$37,IF(D50&gt;Variables!$C$6,Variables!$C$38))))</f>
        <v>0</v>
      </c>
      <c r="Z50" s="162"/>
      <c r="AA50" s="80">
        <f t="shared" si="12"/>
        <v>0</v>
      </c>
      <c r="AB50" s="48">
        <f t="shared" si="2"/>
        <v>0</v>
      </c>
      <c r="AC50" s="44">
        <f>AB50*Variables!$E$42</f>
        <v>0</v>
      </c>
      <c r="AD50" s="50">
        <f>ROUND(IF(D50&lt;50000,0,(H50/(3.14*Variables!$C$36^2))),0)</f>
        <v>20</v>
      </c>
      <c r="AE50" s="83">
        <f t="shared" si="14"/>
        <v>20</v>
      </c>
      <c r="AF50" s="37">
        <f t="shared" si="3"/>
        <v>0</v>
      </c>
      <c r="AG50" s="38">
        <f>AF50*Variables!$E$43*Variables!$C$16</f>
        <v>0</v>
      </c>
      <c r="AH50" s="52">
        <f>ROUND((Y50)/Variables!$C$41,0)</f>
        <v>0</v>
      </c>
      <c r="AI50" s="79">
        <f t="shared" si="15"/>
        <v>0</v>
      </c>
      <c r="AJ50" s="52">
        <f t="shared" si="8"/>
        <v>0</v>
      </c>
      <c r="AK50" s="44">
        <f>AJ50*Variables!$E$44*Variables!$C$16</f>
        <v>0</v>
      </c>
      <c r="AL50" s="38">
        <f>Y50*Variables!$E$40*Variables!$C$16</f>
        <v>0</v>
      </c>
      <c r="AN50" s="57">
        <f t="shared" si="20"/>
        <v>0.28999999999999998</v>
      </c>
      <c r="AO50" s="141">
        <f t="shared" si="4"/>
        <v>67.200771394134222</v>
      </c>
      <c r="AP50" s="141">
        <v>474.2370659555292</v>
      </c>
      <c r="AQ50" s="54">
        <f>IF(12*(AO50-Variables!$C$3*AP50)*(G50/5)*Variables!$C$18&lt;0,0,12*(AO50-Variables!$C$3*AP50)*(G50/5)*Variables!$C$18)</f>
        <v>0</v>
      </c>
      <c r="AS50" s="44">
        <v>0</v>
      </c>
    </row>
    <row r="51" spans="1:45" ht="14.25" customHeight="1">
      <c r="A51" s="32">
        <v>8</v>
      </c>
      <c r="B51" t="s">
        <v>150</v>
      </c>
      <c r="C51">
        <v>2021</v>
      </c>
      <c r="D51" s="33">
        <f>INDEX(Population!$C$2:$U$21,MATCH('Cost Calculations'!B51,Population!$B$2:$B$21,0),MATCH(C51,Population!$C$1:$U$1,0))</f>
        <v>59444.844820746286</v>
      </c>
      <c r="E51" s="33" t="str">
        <f t="shared" si="6"/>
        <v>Small</v>
      </c>
      <c r="F51" s="5">
        <v>3.8002825488883709</v>
      </c>
      <c r="G51" s="5">
        <f t="shared" si="0"/>
        <v>15642.217139389972</v>
      </c>
      <c r="H51" s="34">
        <f>'Area (Sq.km)'!L9</f>
        <v>11.738168747843282</v>
      </c>
      <c r="I51" s="5">
        <f>H51*Variables!$C$22</f>
        <v>211.28703746117907</v>
      </c>
      <c r="J51" s="58">
        <f t="shared" si="13"/>
        <v>207.69515782433905</v>
      </c>
      <c r="K51" s="5">
        <f t="shared" si="1"/>
        <v>3.5918796368400194</v>
      </c>
      <c r="L51">
        <v>0</v>
      </c>
      <c r="M51" s="37">
        <v>0</v>
      </c>
      <c r="N51" s="37">
        <v>0</v>
      </c>
      <c r="O51" s="37">
        <v>0</v>
      </c>
      <c r="P51" s="37">
        <v>0</v>
      </c>
      <c r="Q51" s="59">
        <v>0</v>
      </c>
      <c r="R51" s="40">
        <f>$K51*Variables!$C$23/100</f>
        <v>0.17959398184200098</v>
      </c>
      <c r="S51" s="40">
        <f>$K51*Variables!$C$24/100</f>
        <v>0.35918796368400197</v>
      </c>
      <c r="T51" s="40">
        <f>$K51*Variables!$C$25/100</f>
        <v>0.35918796368400197</v>
      </c>
      <c r="U51" s="40">
        <f>$K51*Variables!$C$26/100</f>
        <v>2.6939097276300146</v>
      </c>
      <c r="V51" s="44">
        <f>R51*Variables!$E$27*Variables!$C$16+'Cost Calculations'!S51*Variables!$E$28*Variables!$C$16+'Cost Calculations'!T51*Variables!$E$29*Variables!$C$16+U51*Variables!$E$30*Variables!$C$16</f>
        <v>4243256.9517179737</v>
      </c>
      <c r="W51" s="38">
        <f>I51*Variables!$E$31</f>
        <v>138393.0095370723</v>
      </c>
      <c r="Y51" s="46">
        <f>D51*(IF(D51&lt;Variables!$C$8,Variables!$C$39,IF(D51&gt;Variables!$C$7,Variables!$C$37,IF(D51&gt;Variables!$C$6,Variables!$C$38))))</f>
        <v>0</v>
      </c>
      <c r="Z51" s="162"/>
      <c r="AA51" s="80">
        <f t="shared" si="12"/>
        <v>0</v>
      </c>
      <c r="AB51" s="48">
        <f t="shared" si="2"/>
        <v>0</v>
      </c>
      <c r="AC51" s="44">
        <f>AB51*Variables!$E$42</f>
        <v>0</v>
      </c>
      <c r="AD51" s="50">
        <f>ROUND(IF(D51&lt;50000,0,(H51/(3.14*Variables!$C$36^2))),0)</f>
        <v>15</v>
      </c>
      <c r="AE51" s="83">
        <f t="shared" si="14"/>
        <v>15</v>
      </c>
      <c r="AF51" s="37">
        <f t="shared" si="3"/>
        <v>0</v>
      </c>
      <c r="AG51" s="38">
        <f>AF51*Variables!$E$43*Variables!$C$16</f>
        <v>0</v>
      </c>
      <c r="AH51" s="52">
        <f>ROUND((Y51)/Variables!$C$41,0)</f>
        <v>0</v>
      </c>
      <c r="AI51" s="79">
        <f t="shared" si="15"/>
        <v>0</v>
      </c>
      <c r="AJ51" s="52">
        <f t="shared" si="8"/>
        <v>0</v>
      </c>
      <c r="AK51" s="44">
        <f>AJ51*Variables!$E$44*Variables!$C$16</f>
        <v>0</v>
      </c>
      <c r="AL51" s="38">
        <f>Y51*Variables!$E$40*Variables!$C$16</f>
        <v>0</v>
      </c>
      <c r="AN51" s="57">
        <f t="shared" si="20"/>
        <v>0.28999999999999998</v>
      </c>
      <c r="AO51" s="141">
        <f t="shared" si="4"/>
        <v>66.124916350657642</v>
      </c>
      <c r="AP51" s="141">
        <v>474.2370659555292</v>
      </c>
      <c r="AQ51" s="54">
        <f>IF(12*(AO51-Variables!$C$3*AP51)*(G51/5)*Variables!$C$18&lt;0,0,12*(AO51-Variables!$C$3*AP51)*(G51/5)*Variables!$C$18)</f>
        <v>0</v>
      </c>
      <c r="AS51" s="44">
        <v>0</v>
      </c>
    </row>
    <row r="52" spans="1:45" ht="14.25" customHeight="1">
      <c r="A52" s="32">
        <v>9</v>
      </c>
      <c r="B52" t="s">
        <v>151</v>
      </c>
      <c r="C52">
        <v>2021</v>
      </c>
      <c r="D52" s="33">
        <f>INDEX(Population!$C$2:$U$21,MATCH('Cost Calculations'!B52,Population!$B$2:$B$21,0),MATCH(C52,Population!$C$1:$U$1,0))</f>
        <v>171634.26920642864</v>
      </c>
      <c r="E52" s="33" t="str">
        <f t="shared" si="6"/>
        <v>Medium</v>
      </c>
      <c r="F52" s="5">
        <v>3.6804514106582928</v>
      </c>
      <c r="G52" s="5">
        <f t="shared" si="0"/>
        <v>46634.026660259537</v>
      </c>
      <c r="H52" s="34">
        <f>'Area (Sq.km)'!L10</f>
        <v>45.796248435990144</v>
      </c>
      <c r="I52" s="5">
        <f>H52*Variables!$C$22</f>
        <v>824.3324718478226</v>
      </c>
      <c r="J52" s="58">
        <f t="shared" si="13"/>
        <v>810.31881982640959</v>
      </c>
      <c r="K52" s="5">
        <f t="shared" si="1"/>
        <v>14.013652021413009</v>
      </c>
      <c r="L52">
        <v>0</v>
      </c>
      <c r="M52" s="37">
        <v>0</v>
      </c>
      <c r="N52" s="37">
        <v>0</v>
      </c>
      <c r="O52" s="37">
        <v>0</v>
      </c>
      <c r="P52" s="37">
        <v>0</v>
      </c>
      <c r="Q52" s="59">
        <v>0</v>
      </c>
      <c r="R52" s="40">
        <f>$K52*Variables!$C$23/100</f>
        <v>0.70068260107065039</v>
      </c>
      <c r="S52" s="40">
        <f>$K52*Variables!$C$24/100</f>
        <v>1.4013652021413008</v>
      </c>
      <c r="T52" s="40">
        <f>$K52*Variables!$C$25/100</f>
        <v>1.4013652021413008</v>
      </c>
      <c r="U52" s="40">
        <f>$K52*Variables!$C$26/100</f>
        <v>10.510239016059757</v>
      </c>
      <c r="V52" s="44">
        <f>R52*Variables!$E$27*Variables!$C$16+'Cost Calculations'!S52*Variables!$E$28*Variables!$C$16+'Cost Calculations'!T52*Variables!$E$29*Variables!$C$16+U52*Variables!$E$30*Variables!$C$16</f>
        <v>16554988.577270597</v>
      </c>
      <c r="W52" s="38">
        <f>I52*Variables!$E$31</f>
        <v>539937.76906032383</v>
      </c>
      <c r="Y52" s="46">
        <f>D52*(IF(D52&lt;Variables!$C$8,Variables!$C$39,IF(D52&gt;Variables!$C$7,Variables!$C$37,IF(D52&gt;Variables!$C$6,Variables!$C$38))))</f>
        <v>205.96112304771435</v>
      </c>
      <c r="Z52" s="162"/>
      <c r="AA52" s="80">
        <f t="shared" si="12"/>
        <v>203</v>
      </c>
      <c r="AB52" s="48">
        <f t="shared" si="2"/>
        <v>3</v>
      </c>
      <c r="AC52" s="44">
        <f>AB52*Variables!$E$42</f>
        <v>1612800</v>
      </c>
      <c r="AD52" s="50">
        <f>ROUND(IF(D52&lt;50000,0,(H52/(3.14*Variables!$C$36^2))),0)</f>
        <v>58</v>
      </c>
      <c r="AE52" s="83">
        <f t="shared" si="14"/>
        <v>57</v>
      </c>
      <c r="AF52" s="37">
        <f t="shared" si="3"/>
        <v>1</v>
      </c>
      <c r="AG52" s="38">
        <f>AF52*Variables!$E$43*Variables!$C$16</f>
        <v>1171.5840000000001</v>
      </c>
      <c r="AH52" s="52">
        <f>ROUND((Y52)/Variables!$C$41,0)</f>
        <v>2</v>
      </c>
      <c r="AI52" s="79">
        <f t="shared" si="15"/>
        <v>2</v>
      </c>
      <c r="AJ52" s="52">
        <f t="shared" si="8"/>
        <v>0</v>
      </c>
      <c r="AK52" s="44">
        <f>AJ52*Variables!$E$44*Variables!$C$16</f>
        <v>0</v>
      </c>
      <c r="AL52" s="38">
        <f>Y52*Variables!$E$40*Variables!$C$16</f>
        <v>60743024.333146915</v>
      </c>
      <c r="AN52" s="57">
        <f t="shared" si="20"/>
        <v>0.28999999999999998</v>
      </c>
      <c r="AO52" s="141">
        <f t="shared" si="4"/>
        <v>64.03985454545429</v>
      </c>
      <c r="AP52" s="141">
        <v>474.2370659555292</v>
      </c>
      <c r="AQ52" s="54">
        <f>IF(12*(AO52-Variables!$C$3*AP52)*(G52/5)*Variables!$C$18&lt;0,0,12*(AO52-Variables!$C$3*AP52)*(G52/5)*Variables!$C$18)</f>
        <v>0</v>
      </c>
      <c r="AS52" s="44">
        <v>0</v>
      </c>
    </row>
    <row r="53" spans="1:45" ht="14.25" customHeight="1">
      <c r="A53" s="32">
        <v>10</v>
      </c>
      <c r="B53" t="s">
        <v>152</v>
      </c>
      <c r="C53">
        <v>2021</v>
      </c>
      <c r="D53" s="33">
        <f>INDEX(Population!$C$2:$U$21,MATCH('Cost Calculations'!B53,Population!$B$2:$B$21,0),MATCH(C53,Population!$C$1:$U$1,0))</f>
        <v>302933.17025087483</v>
      </c>
      <c r="E53" s="33" t="str">
        <f t="shared" si="6"/>
        <v>Medium</v>
      </c>
      <c r="F53" s="5">
        <v>3.4135915669485275</v>
      </c>
      <c r="G53" s="5">
        <f t="shared" si="0"/>
        <v>88743.238407303768</v>
      </c>
      <c r="H53" s="34">
        <f>'Area (Sq.km)'!L11</f>
        <v>62.829375472998407</v>
      </c>
      <c r="I53" s="5">
        <f>H53*Variables!$C$22</f>
        <v>1130.9287585139714</v>
      </c>
      <c r="J53" s="58">
        <f t="shared" si="13"/>
        <v>1168.5637429999999</v>
      </c>
      <c r="K53" s="5">
        <f t="shared" si="1"/>
        <v>0</v>
      </c>
      <c r="L53">
        <v>0</v>
      </c>
      <c r="M53" s="37">
        <v>0</v>
      </c>
      <c r="N53" s="37">
        <v>0</v>
      </c>
      <c r="O53" s="37">
        <v>0</v>
      </c>
      <c r="P53" s="37">
        <v>0</v>
      </c>
      <c r="Q53" s="59">
        <v>0</v>
      </c>
      <c r="R53" s="40">
        <f>$K53*Variables!$C$23/100</f>
        <v>0</v>
      </c>
      <c r="S53" s="40">
        <f>$K53*Variables!$C$24/100</f>
        <v>0</v>
      </c>
      <c r="T53" s="40">
        <f>$K53*Variables!$C$25/100</f>
        <v>0</v>
      </c>
      <c r="U53" s="40">
        <f>$K53*Variables!$C$26/100</f>
        <v>0</v>
      </c>
      <c r="V53" s="44">
        <f>R53*Variables!$E$27*Variables!$C$16+'Cost Calculations'!S53*Variables!$E$28*Variables!$C$16+'Cost Calculations'!T53*Variables!$E$29*Variables!$C$16+U53*Variables!$E$30*Variables!$C$16</f>
        <v>0</v>
      </c>
      <c r="W53" s="38">
        <f>I53*Variables!$E$31</f>
        <v>740758.33682665124</v>
      </c>
      <c r="Y53" s="46">
        <f>D53*(IF(D53&lt;Variables!$C$8,Variables!$C$39,IF(D53&gt;Variables!$C$7,Variables!$C$37,IF(D53&gt;Variables!$C$6,Variables!$C$38))))</f>
        <v>363.51980430104976</v>
      </c>
      <c r="Z53" s="162"/>
      <c r="AA53" s="80">
        <f t="shared" si="12"/>
        <v>358</v>
      </c>
      <c r="AB53" s="48">
        <f t="shared" si="2"/>
        <v>6</v>
      </c>
      <c r="AC53" s="44">
        <f>AB53*Variables!$E$42</f>
        <v>3225600</v>
      </c>
      <c r="AD53" s="50">
        <f>ROUND(IF(D53&lt;50000,0,(H53/(3.14*Variables!$C$36^2))),0)</f>
        <v>80</v>
      </c>
      <c r="AE53" s="83">
        <f t="shared" si="14"/>
        <v>79</v>
      </c>
      <c r="AF53" s="37">
        <f t="shared" si="3"/>
        <v>1</v>
      </c>
      <c r="AG53" s="38">
        <f>AF53*Variables!$E$43*Variables!$C$16</f>
        <v>1171.5840000000001</v>
      </c>
      <c r="AH53" s="52">
        <f>ROUND((Y53)/Variables!$C$41,0)</f>
        <v>3</v>
      </c>
      <c r="AI53" s="79">
        <f t="shared" si="15"/>
        <v>3</v>
      </c>
      <c r="AJ53" s="52">
        <f t="shared" si="8"/>
        <v>0</v>
      </c>
      <c r="AK53" s="44">
        <f>AJ53*Variables!$E$44*Variables!$C$16</f>
        <v>0</v>
      </c>
      <c r="AL53" s="38">
        <f>Y53*Variables!$E$40*Variables!$C$16</f>
        <v>107210972.59274492</v>
      </c>
      <c r="AN53" s="57">
        <f t="shared" si="20"/>
        <v>0.28999999999999998</v>
      </c>
      <c r="AO53" s="141">
        <f t="shared" si="4"/>
        <v>59.396493264904372</v>
      </c>
      <c r="AP53" s="141">
        <v>490.99634448579741</v>
      </c>
      <c r="AQ53" s="54">
        <f>IF(12*(AO53-Variables!$C$3*AP53)*(G53/5)*Variables!$C$18&lt;0,0,12*(AO53-Variables!$C$3*AP53)*(G53/5)*Variables!$C$18)</f>
        <v>0</v>
      </c>
      <c r="AS53" s="44">
        <v>0</v>
      </c>
    </row>
    <row r="54" spans="1:45" ht="14.25" customHeight="1">
      <c r="A54" s="32">
        <v>11</v>
      </c>
      <c r="B54" t="s">
        <v>153</v>
      </c>
      <c r="C54">
        <v>2021</v>
      </c>
      <c r="D54" s="33">
        <f>INDEX(Population!$C$2:$U$21,MATCH('Cost Calculations'!B54,Population!$B$2:$B$21,0),MATCH(C54,Population!$C$1:$U$1,0))</f>
        <v>201261.79024884404</v>
      </c>
      <c r="E54" s="33" t="str">
        <f t="shared" si="6"/>
        <v>Medium</v>
      </c>
      <c r="F54" s="5">
        <v>3.70474528057925</v>
      </c>
      <c r="G54" s="5">
        <f t="shared" si="0"/>
        <v>54325.405663888465</v>
      </c>
      <c r="H54" s="34">
        <f>'Area (Sq.km)'!L12</f>
        <v>19.452577949373541</v>
      </c>
      <c r="I54" s="5">
        <f>H54*Variables!$C$22</f>
        <v>350.14640308872373</v>
      </c>
      <c r="J54" s="58">
        <f t="shared" si="13"/>
        <v>396.95655099999999</v>
      </c>
      <c r="K54" s="5">
        <f t="shared" si="1"/>
        <v>0</v>
      </c>
      <c r="L54">
        <v>0</v>
      </c>
      <c r="M54" s="37">
        <v>0</v>
      </c>
      <c r="N54" s="37">
        <v>0</v>
      </c>
      <c r="O54" s="37">
        <v>0</v>
      </c>
      <c r="P54" s="37">
        <v>0</v>
      </c>
      <c r="Q54" s="59">
        <v>0</v>
      </c>
      <c r="R54" s="40">
        <f>$K54*Variables!$C$23/100</f>
        <v>0</v>
      </c>
      <c r="S54" s="40">
        <f>$K54*Variables!$C$24/100</f>
        <v>0</v>
      </c>
      <c r="T54" s="40">
        <f>$K54*Variables!$C$25/100</f>
        <v>0</v>
      </c>
      <c r="U54" s="40">
        <f>$K54*Variables!$C$26/100</f>
        <v>0</v>
      </c>
      <c r="V54" s="44">
        <f>R54*Variables!$E$27*Variables!$C$16+'Cost Calculations'!S54*Variables!$E$28*Variables!$C$16+'Cost Calculations'!T54*Variables!$E$29*Variables!$C$16+U54*Variables!$E$30*Variables!$C$16</f>
        <v>0</v>
      </c>
      <c r="W54" s="38">
        <f>I54*Variables!$E$31</f>
        <v>229345.89402311403</v>
      </c>
      <c r="Y54" s="46">
        <f>D54*(IF(D54&lt;Variables!$C$8,Variables!$C$39,IF(D54&gt;Variables!$C$7,Variables!$C$37,IF(D54&gt;Variables!$C$6,Variables!$C$38))))</f>
        <v>241.51414829861284</v>
      </c>
      <c r="Z54" s="162"/>
      <c r="AA54" s="80">
        <f t="shared" si="12"/>
        <v>238</v>
      </c>
      <c r="AB54" s="48">
        <f t="shared" si="2"/>
        <v>4</v>
      </c>
      <c r="AC54" s="44">
        <f>AB54*Variables!$E$42</f>
        <v>2150400</v>
      </c>
      <c r="AD54" s="50">
        <f>ROUND(IF(D54&lt;50000,0,(H54/(3.14*Variables!$C$36^2))),0)</f>
        <v>25</v>
      </c>
      <c r="AE54" s="83">
        <f t="shared" si="14"/>
        <v>24</v>
      </c>
      <c r="AF54" s="37">
        <f t="shared" si="3"/>
        <v>1</v>
      </c>
      <c r="AG54" s="38">
        <f>AF54*Variables!$E$43*Variables!$C$16</f>
        <v>1171.5840000000001</v>
      </c>
      <c r="AH54" s="52">
        <f>ROUND((Y54)/Variables!$C$41,0)</f>
        <v>2</v>
      </c>
      <c r="AI54" s="79">
        <f t="shared" si="15"/>
        <v>2</v>
      </c>
      <c r="AJ54" s="52">
        <f t="shared" si="8"/>
        <v>0</v>
      </c>
      <c r="AK54" s="44">
        <f>AJ54*Variables!$E$44*Variables!$C$16</f>
        <v>0</v>
      </c>
      <c r="AL54" s="38">
        <f>Y54*Variables!$E$40*Variables!$C$16</f>
        <v>71228489.968484342</v>
      </c>
      <c r="AN54" s="57">
        <f t="shared" si="20"/>
        <v>0.28999999999999998</v>
      </c>
      <c r="AO54" s="141">
        <f t="shared" si="4"/>
        <v>64.462567882078943</v>
      </c>
      <c r="AP54" s="141">
        <v>447.91952147552081</v>
      </c>
      <c r="AQ54" s="54">
        <f>IF(12*(AO54-Variables!$C$3*AP54)*(G54/5)*Variables!$C$18&lt;0,0,12*(AO54-Variables!$C$3*AP54)*(G54/5)*Variables!$C$18)</f>
        <v>0</v>
      </c>
      <c r="AS54" s="44">
        <v>0</v>
      </c>
    </row>
    <row r="55" spans="1:45" ht="14.25" customHeight="1">
      <c r="A55" s="32">
        <v>12</v>
      </c>
      <c r="B55" t="s">
        <v>154</v>
      </c>
      <c r="C55">
        <v>2021</v>
      </c>
      <c r="D55" s="33">
        <f>INDEX(Population!$C$2:$U$21,MATCH('Cost Calculations'!B55,Population!$B$2:$B$21,0),MATCH(C55,Population!$C$1:$U$1,0))</f>
        <v>205308.24737176427</v>
      </c>
      <c r="E55" s="33" t="str">
        <f t="shared" si="6"/>
        <v>Medium</v>
      </c>
      <c r="F55" s="5">
        <v>3.6205289672544043</v>
      </c>
      <c r="G55" s="5">
        <f t="shared" si="0"/>
        <v>56706.699277552791</v>
      </c>
      <c r="H55" s="34">
        <f>'Area (Sq.km)'!L13</f>
        <v>42.035501394790593</v>
      </c>
      <c r="I55" s="5">
        <f>H55*Variables!$C$22</f>
        <v>756.63902510623063</v>
      </c>
      <c r="J55" s="58">
        <f t="shared" si="13"/>
        <v>743.7761616794246</v>
      </c>
      <c r="K55" s="5">
        <f t="shared" si="1"/>
        <v>12.86286342680603</v>
      </c>
      <c r="L55">
        <v>0</v>
      </c>
      <c r="M55" s="37">
        <v>0</v>
      </c>
      <c r="N55" s="37">
        <v>0</v>
      </c>
      <c r="O55" s="37">
        <v>0</v>
      </c>
      <c r="P55" s="37">
        <v>0</v>
      </c>
      <c r="Q55" s="59">
        <v>0</v>
      </c>
      <c r="R55" s="40">
        <f>$K55*Variables!$C$23/100</f>
        <v>0.64314317134030152</v>
      </c>
      <c r="S55" s="40">
        <f>$K55*Variables!$C$24/100</f>
        <v>1.286286342680603</v>
      </c>
      <c r="T55" s="40">
        <f>$K55*Variables!$C$25/100</f>
        <v>1.286286342680603</v>
      </c>
      <c r="U55" s="40">
        <f>$K55*Variables!$C$26/100</f>
        <v>9.6471475701045222</v>
      </c>
      <c r="V55" s="44">
        <f>R55*Variables!$E$27*Variables!$C$16+'Cost Calculations'!S55*Variables!$E$28*Variables!$C$16+'Cost Calculations'!T55*Variables!$E$29*Variables!$C$16+U55*Variables!$E$30*Variables!$C$16</f>
        <v>15195507.693239709</v>
      </c>
      <c r="W55" s="38">
        <f>I55*Variables!$E$31</f>
        <v>495598.56144458108</v>
      </c>
      <c r="Y55" s="46">
        <f>D55*(IF(D55&lt;Variables!$C$8,Variables!$C$39,IF(D55&gt;Variables!$C$7,Variables!$C$37,IF(D55&gt;Variables!$C$6,Variables!$C$38))))</f>
        <v>246.36989684611711</v>
      </c>
      <c r="Z55" s="162"/>
      <c r="AA55" s="80">
        <f t="shared" si="12"/>
        <v>243</v>
      </c>
      <c r="AB55" s="48">
        <f t="shared" si="2"/>
        <v>3</v>
      </c>
      <c r="AC55" s="44">
        <f>AB55*Variables!$E$42</f>
        <v>1612800</v>
      </c>
      <c r="AD55" s="50">
        <f>ROUND(IF(D55&lt;50000,0,(H55/(3.14*Variables!$C$36^2))),0)</f>
        <v>54</v>
      </c>
      <c r="AE55" s="83">
        <f t="shared" si="14"/>
        <v>53</v>
      </c>
      <c r="AF55" s="37">
        <f t="shared" si="3"/>
        <v>1</v>
      </c>
      <c r="AG55" s="38">
        <f>AF55*Variables!$E$43*Variables!$C$16</f>
        <v>1171.5840000000001</v>
      </c>
      <c r="AH55" s="52">
        <f>ROUND((Y55)/Variables!$C$41,0)</f>
        <v>2</v>
      </c>
      <c r="AI55" s="79">
        <f t="shared" si="15"/>
        <v>2</v>
      </c>
      <c r="AJ55" s="52">
        <f t="shared" si="8"/>
        <v>0</v>
      </c>
      <c r="AK55" s="44">
        <f>AJ55*Variables!$E$44*Variables!$C$16</f>
        <v>0</v>
      </c>
      <c r="AL55" s="38">
        <f>Y55*Variables!$E$40*Variables!$C$16</f>
        <v>72660570.197083429</v>
      </c>
      <c r="AN55" s="57">
        <f t="shared" si="20"/>
        <v>0.28999999999999998</v>
      </c>
      <c r="AO55" s="141">
        <f t="shared" si="4"/>
        <v>62.997204030226627</v>
      </c>
      <c r="AP55" s="141">
        <v>607.11381923777901</v>
      </c>
      <c r="AQ55" s="54">
        <f>IF(12*(AO55-Variables!$C$3*AP55)*(G55/5)*Variables!$C$18&lt;0,0,12*(AO55-Variables!$C$3*AP55)*(G55/5)*Variables!$C$18)</f>
        <v>0</v>
      </c>
      <c r="AS55" s="44">
        <v>0</v>
      </c>
    </row>
    <row r="56" spans="1:45" ht="14.25" customHeight="1">
      <c r="A56" s="32">
        <v>13</v>
      </c>
      <c r="B56" t="s">
        <v>155</v>
      </c>
      <c r="C56">
        <v>2021</v>
      </c>
      <c r="D56" s="33">
        <f>INDEX(Population!$C$2:$U$21,MATCH('Cost Calculations'!B56,Population!$B$2:$B$21,0),MATCH(C56,Population!$C$1:$U$1,0))</f>
        <v>70795.277106484864</v>
      </c>
      <c r="E56" s="33" t="str">
        <f t="shared" si="6"/>
        <v>Small</v>
      </c>
      <c r="F56" s="5">
        <v>3.8978924903294598</v>
      </c>
      <c r="G56" s="5">
        <f t="shared" si="0"/>
        <v>18162.449909053565</v>
      </c>
      <c r="H56" s="34">
        <f>'Area (Sq.km)'!L14</f>
        <v>11.707891152609973</v>
      </c>
      <c r="I56" s="5">
        <f>H56*Variables!$C$22</f>
        <v>210.74204074697951</v>
      </c>
      <c r="J56" s="58">
        <f t="shared" si="13"/>
        <v>207.15942605428086</v>
      </c>
      <c r="K56" s="5">
        <f t="shared" si="1"/>
        <v>3.5826146926986553</v>
      </c>
      <c r="L56">
        <v>0</v>
      </c>
      <c r="M56" s="37">
        <v>0</v>
      </c>
      <c r="N56" s="37">
        <v>0</v>
      </c>
      <c r="O56" s="37">
        <v>0</v>
      </c>
      <c r="P56" s="37">
        <v>0</v>
      </c>
      <c r="Q56" s="59">
        <v>0</v>
      </c>
      <c r="R56" s="40">
        <f>$K56*Variables!$C$23/100</f>
        <v>0.17913073463493276</v>
      </c>
      <c r="S56" s="40">
        <f>$K56*Variables!$C$24/100</f>
        <v>0.35826146926986552</v>
      </c>
      <c r="T56" s="40">
        <f>$K56*Variables!$C$25/100</f>
        <v>0.35826146926986552</v>
      </c>
      <c r="U56" s="40">
        <f>$K56*Variables!$C$26/100</f>
        <v>2.6869610195239915</v>
      </c>
      <c r="V56" s="44">
        <f>R56*Variables!$E$27*Variables!$C$16+'Cost Calculations'!S56*Variables!$E$28*Variables!$C$16+'Cost Calculations'!T56*Variables!$E$29*Variables!$C$16+U56*Variables!$E$30*Variables!$C$16</f>
        <v>4232311.835898417</v>
      </c>
      <c r="W56" s="38">
        <f>I56*Variables!$E$31</f>
        <v>138036.03668927157</v>
      </c>
      <c r="Y56" s="46">
        <f>D56*(IF(D56&lt;Variables!$C$8,Variables!$C$39,IF(D56&gt;Variables!$C$7,Variables!$C$37,IF(D56&gt;Variables!$C$6,Variables!$C$38))))</f>
        <v>0</v>
      </c>
      <c r="Z56" s="162"/>
      <c r="AA56" s="80">
        <f t="shared" si="12"/>
        <v>0</v>
      </c>
      <c r="AB56" s="48">
        <f t="shared" si="2"/>
        <v>0</v>
      </c>
      <c r="AC56" s="44">
        <f>AB56*Variables!$E$42</f>
        <v>0</v>
      </c>
      <c r="AD56" s="50">
        <f>ROUND(IF(D56&lt;50000,0,(H56/(3.14*Variables!$C$36^2))),0)</f>
        <v>15</v>
      </c>
      <c r="AE56" s="83">
        <f t="shared" si="14"/>
        <v>15</v>
      </c>
      <c r="AF56" s="37">
        <f t="shared" si="3"/>
        <v>0</v>
      </c>
      <c r="AG56" s="38">
        <f>AF56*Variables!$E$43*Variables!$C$16</f>
        <v>0</v>
      </c>
      <c r="AH56" s="52">
        <f>ROUND((Y56)/Variables!$C$41,0)</f>
        <v>0</v>
      </c>
      <c r="AI56" s="79">
        <f t="shared" si="15"/>
        <v>0</v>
      </c>
      <c r="AJ56" s="52">
        <f t="shared" si="8"/>
        <v>0</v>
      </c>
      <c r="AK56" s="44">
        <f>AJ56*Variables!$E$44*Variables!$C$16</f>
        <v>0</v>
      </c>
      <c r="AL56" s="38">
        <f>Y56*Variables!$E$40*Variables!$C$16</f>
        <v>0</v>
      </c>
      <c r="AN56" s="57">
        <f t="shared" si="20"/>
        <v>0.28999999999999998</v>
      </c>
      <c r="AO56" s="141">
        <f t="shared" si="4"/>
        <v>67.823329331732594</v>
      </c>
      <c r="AP56" s="142">
        <v>537.70000000000005</v>
      </c>
      <c r="AQ56" s="54">
        <f>IF(12*(AO56-Variables!$C$3*AP56)*(G56/5)*Variables!$C$18&lt;0,0,12*(AO56-Variables!$C$3*AP56)*(G56/5)*Variables!$C$18)</f>
        <v>0</v>
      </c>
      <c r="AS56" s="44">
        <v>0</v>
      </c>
    </row>
    <row r="57" spans="1:45" ht="14.25" customHeight="1">
      <c r="A57" s="32">
        <v>14</v>
      </c>
      <c r="B57" t="s">
        <v>156</v>
      </c>
      <c r="C57">
        <v>2021</v>
      </c>
      <c r="D57" s="33">
        <f>INDEX(Population!$C$2:$U$21,MATCH('Cost Calculations'!B57,Population!$B$2:$B$21,0),MATCH(C57,Population!$C$1:$U$1,0))</f>
        <v>1649221.1269487431</v>
      </c>
      <c r="E57" s="33" t="str">
        <f t="shared" si="6"/>
        <v>Large</v>
      </c>
      <c r="F57" s="5">
        <v>3.9042714396748277</v>
      </c>
      <c r="G57" s="5">
        <f t="shared" si="0"/>
        <v>422414.56631050754</v>
      </c>
      <c r="H57" s="34">
        <f>'Area (Sq.km)'!L15</f>
        <v>336.33505878147247</v>
      </c>
      <c r="I57" s="5">
        <f>H57*Variables!$C$22</f>
        <v>6054.0310580665046</v>
      </c>
      <c r="J57" s="58">
        <f t="shared" si="13"/>
        <v>5951.1125300793728</v>
      </c>
      <c r="K57" s="5">
        <f t="shared" si="1"/>
        <v>102.91852798713171</v>
      </c>
      <c r="L57">
        <v>0</v>
      </c>
      <c r="M57" s="37">
        <v>0</v>
      </c>
      <c r="N57" s="37">
        <v>0</v>
      </c>
      <c r="O57" s="37">
        <v>0</v>
      </c>
      <c r="P57" s="37">
        <v>0</v>
      </c>
      <c r="Q57" s="59">
        <v>0</v>
      </c>
      <c r="R57" s="40">
        <f>$K57*Variables!$C$23/100</f>
        <v>5.1459263993565854</v>
      </c>
      <c r="S57" s="40">
        <f>$K57*Variables!$C$24/100</f>
        <v>10.291852798713171</v>
      </c>
      <c r="T57" s="40">
        <f>$K57*Variables!$C$25/100</f>
        <v>10.291852798713171</v>
      </c>
      <c r="U57" s="40">
        <f>$K57*Variables!$C$26/100</f>
        <v>77.188895990348783</v>
      </c>
      <c r="V57" s="44">
        <f>R57*Variables!$E$27*Variables!$C$16+'Cost Calculations'!S57*Variables!$E$28*Variables!$C$16+'Cost Calculations'!T57*Variables!$E$29*Variables!$C$16+U57*Variables!$E$30*Variables!$C$16</f>
        <v>121582514.86571968</v>
      </c>
      <c r="W57" s="38">
        <f>I57*Variables!$E$31</f>
        <v>3965390.3430335606</v>
      </c>
      <c r="Y57" s="46">
        <f>D57*(IF(D57&lt;Variables!$C$8,Variables!$C$39,IF(D57&gt;Variables!$C$7,Variables!$C$37,IF(D57&gt;Variables!$C$6,Variables!$C$38))))</f>
        <v>1979.0653523384915</v>
      </c>
      <c r="Z57" s="162"/>
      <c r="AA57" s="80">
        <f t="shared" si="12"/>
        <v>1950</v>
      </c>
      <c r="AB57" s="48">
        <f t="shared" si="2"/>
        <v>29</v>
      </c>
      <c r="AC57" s="44">
        <f>AB57*Variables!$E$42</f>
        <v>15590400</v>
      </c>
      <c r="AD57" s="50">
        <f>ROUND(IF(D57&lt;50000,0,(H57/(3.14*Variables!$C$36^2))),0)</f>
        <v>428</v>
      </c>
      <c r="AE57" s="83">
        <f t="shared" si="14"/>
        <v>421</v>
      </c>
      <c r="AF57" s="37">
        <f t="shared" si="3"/>
        <v>7</v>
      </c>
      <c r="AG57" s="38">
        <f>AF57*Variables!$E$43*Variables!$C$16</f>
        <v>8201.0879999999997</v>
      </c>
      <c r="AH57" s="52">
        <f>ROUND((Y57)/Variables!$C$41,0)</f>
        <v>16</v>
      </c>
      <c r="AI57" s="79">
        <f t="shared" si="15"/>
        <v>16</v>
      </c>
      <c r="AJ57" s="52">
        <f t="shared" si="8"/>
        <v>0</v>
      </c>
      <c r="AK57" s="44">
        <f>AJ57*Variables!$E$44*Variables!$C$16</f>
        <v>0</v>
      </c>
      <c r="AL57" s="38">
        <f>Y57*Variables!$E$40*Variables!$C$16</f>
        <v>583675273.63955605</v>
      </c>
      <c r="AN57" s="53">
        <v>0.28999999999999998</v>
      </c>
      <c r="AO57" s="141">
        <f t="shared" si="4"/>
        <v>67.934323050342002</v>
      </c>
      <c r="AP57" s="141">
        <v>655.73597732227154</v>
      </c>
      <c r="AQ57" s="54">
        <f>IF(12*(AO57-Variables!$C$3*AP57)*(G57/5)*Variables!$C$18&lt;0,0,12*(AO57-Variables!$C$3*AP57)*(G57/5)*Variables!$C$18)</f>
        <v>0</v>
      </c>
      <c r="AS57" s="44">
        <v>0</v>
      </c>
    </row>
    <row r="58" spans="1:45" ht="14.25" customHeight="1">
      <c r="A58" s="32">
        <v>15</v>
      </c>
      <c r="B58" t="s">
        <v>157</v>
      </c>
      <c r="C58">
        <v>2021</v>
      </c>
      <c r="D58" s="33">
        <f>INDEX(Population!$C$2:$U$21,MATCH('Cost Calculations'!B58,Population!$B$2:$B$21,0),MATCH(C58,Population!$C$1:$U$1,0))</f>
        <v>85235.149105738659</v>
      </c>
      <c r="E58" s="33" t="str">
        <f t="shared" si="6"/>
        <v>Small</v>
      </c>
      <c r="F58" s="5">
        <v>4.104939651318781</v>
      </c>
      <c r="G58" s="5">
        <f t="shared" si="0"/>
        <v>20764.044382078901</v>
      </c>
      <c r="H58" s="34">
        <f>'Area (Sq.km)'!L16</f>
        <v>35.914908997383698</v>
      </c>
      <c r="I58" s="5">
        <f>H58*Variables!$C$22</f>
        <v>646.46836195290655</v>
      </c>
      <c r="J58" s="58">
        <f t="shared" si="13"/>
        <v>635.47839979970718</v>
      </c>
      <c r="K58" s="5">
        <f t="shared" si="1"/>
        <v>10.989962153199372</v>
      </c>
      <c r="L58">
        <v>0</v>
      </c>
      <c r="M58" s="37">
        <v>0</v>
      </c>
      <c r="N58" s="37">
        <v>0</v>
      </c>
      <c r="O58" s="37">
        <v>0</v>
      </c>
      <c r="P58" s="37">
        <v>0</v>
      </c>
      <c r="Q58" s="59">
        <v>0</v>
      </c>
      <c r="R58" s="40">
        <f>$K58*Variables!$C$23/100</f>
        <v>0.54949810765996854</v>
      </c>
      <c r="S58" s="40">
        <f>$K58*Variables!$C$24/100</f>
        <v>1.0989962153199371</v>
      </c>
      <c r="T58" s="40">
        <f>$K58*Variables!$C$25/100</f>
        <v>1.0989962153199371</v>
      </c>
      <c r="U58" s="40">
        <f>$K58*Variables!$C$26/100</f>
        <v>8.2424716148995287</v>
      </c>
      <c r="V58" s="44">
        <f>R58*Variables!$E$27*Variables!$C$16+'Cost Calculations'!S58*Variables!$E$28*Variables!$C$16+'Cost Calculations'!T58*Variables!$E$29*Variables!$C$16+U58*Variables!$E$30*Variables!$C$16</f>
        <v>12982961.017788049</v>
      </c>
      <c r="W58" s="38">
        <f>I58*Variables!$E$31</f>
        <v>423436.77707915381</v>
      </c>
      <c r="Y58" s="46">
        <f>D58*(IF(D58&lt;Variables!$C$8,Variables!$C$39,IF(D58&gt;Variables!$C$7,Variables!$C$37,IF(D58&gt;Variables!$C$6,Variables!$C$38))))</f>
        <v>0</v>
      </c>
      <c r="Z58" s="162"/>
      <c r="AA58" s="80">
        <f t="shared" si="12"/>
        <v>0</v>
      </c>
      <c r="AB58" s="48">
        <f t="shared" si="2"/>
        <v>0</v>
      </c>
      <c r="AC58" s="44">
        <f>AB58*Variables!$E$42</f>
        <v>0</v>
      </c>
      <c r="AD58" s="50">
        <f>ROUND(IF(D58&lt;50000,0,(H58/(3.14*Variables!$C$36^2))),0)</f>
        <v>46</v>
      </c>
      <c r="AE58" s="83">
        <f t="shared" si="14"/>
        <v>45</v>
      </c>
      <c r="AF58" s="37">
        <f t="shared" si="3"/>
        <v>1</v>
      </c>
      <c r="AG58" s="38">
        <f>AF58*Variables!$E$43*Variables!$C$16</f>
        <v>1171.5840000000001</v>
      </c>
      <c r="AH58" s="52">
        <f>ROUND((Y58)/Variables!$C$41,0)</f>
        <v>0</v>
      </c>
      <c r="AI58" s="79">
        <f t="shared" si="15"/>
        <v>0</v>
      </c>
      <c r="AJ58" s="52">
        <f t="shared" si="8"/>
        <v>0</v>
      </c>
      <c r="AK58" s="44">
        <f>AJ58*Variables!$E$44*Variables!$C$16</f>
        <v>0</v>
      </c>
      <c r="AL58" s="38">
        <f>Y58*Variables!$E$40*Variables!$C$16</f>
        <v>0</v>
      </c>
      <c r="AN58" s="57">
        <f t="shared" ref="AN58:AN63" si="21">AVERAGE($AN$4:$AN$5,$AN$8,$AN$17)</f>
        <v>0.28999999999999998</v>
      </c>
      <c r="AO58" s="141">
        <f t="shared" si="4"/>
        <v>71.425949932946779</v>
      </c>
      <c r="AP58" s="141">
        <v>655.73597732227154</v>
      </c>
      <c r="AQ58" s="54">
        <f>IF(12*(AO58-Variables!$C$3*AP58)*(G58/5)*Variables!$C$18&lt;0,0,12*(AO58-Variables!$C$3*AP58)*(G58/5)*Variables!$C$18)</f>
        <v>0</v>
      </c>
      <c r="AS58" s="44">
        <v>0</v>
      </c>
    </row>
    <row r="59" spans="1:45" ht="14.25" customHeight="1">
      <c r="A59" s="32">
        <v>16</v>
      </c>
      <c r="B59" t="s">
        <v>158</v>
      </c>
      <c r="C59">
        <v>2021</v>
      </c>
      <c r="D59" s="33">
        <f>INDEX(Population!$C$2:$U$21,MATCH('Cost Calculations'!B59,Population!$B$2:$B$21,0),MATCH(C59,Population!$C$1:$U$1,0))</f>
        <v>89090.660102768015</v>
      </c>
      <c r="E59" s="33" t="str">
        <f t="shared" si="6"/>
        <v>Small</v>
      </c>
      <c r="F59" s="5">
        <v>4.0784355517664235</v>
      </c>
      <c r="G59" s="5">
        <f t="shared" si="0"/>
        <v>21844.322160290529</v>
      </c>
      <c r="H59" s="34">
        <f>'Area (Sq.km)'!L17</f>
        <v>58.405601978213816</v>
      </c>
      <c r="I59" s="5">
        <f>H59*Variables!$C$22</f>
        <v>1051.3008356078487</v>
      </c>
      <c r="J59" s="58">
        <f t="shared" si="13"/>
        <v>1033.4287214025153</v>
      </c>
      <c r="K59" s="5">
        <f t="shared" si="1"/>
        <v>17.872114205333446</v>
      </c>
      <c r="L59">
        <v>0</v>
      </c>
      <c r="M59" s="37">
        <v>0</v>
      </c>
      <c r="N59" s="37">
        <v>0</v>
      </c>
      <c r="O59" s="37">
        <v>0</v>
      </c>
      <c r="P59" s="37">
        <v>0</v>
      </c>
      <c r="Q59" s="59">
        <v>0</v>
      </c>
      <c r="R59" s="40">
        <f>$K59*Variables!$C$23/100</f>
        <v>0.89360571026667235</v>
      </c>
      <c r="S59" s="40">
        <f>$K59*Variables!$C$24/100</f>
        <v>1.7872114205333447</v>
      </c>
      <c r="T59" s="40">
        <f>$K59*Variables!$C$25/100</f>
        <v>1.7872114205333447</v>
      </c>
      <c r="U59" s="40">
        <f>$K59*Variables!$C$26/100</f>
        <v>13.404085654000085</v>
      </c>
      <c r="V59" s="44">
        <f>R59*Variables!$E$27*Variables!$C$16+'Cost Calculations'!S59*Variables!$E$28*Variables!$C$16+'Cost Calculations'!T59*Variables!$E$29*Variables!$C$16+U59*Variables!$E$30*Variables!$C$16</f>
        <v>21113172.074550893</v>
      </c>
      <c r="W59" s="38">
        <f>I59*Variables!$E$31</f>
        <v>688602.0473231409</v>
      </c>
      <c r="Y59" s="46">
        <f>D59*(IF(D59&lt;Variables!$C$8,Variables!$C$39,IF(D59&gt;Variables!$C$7,Variables!$C$37,IF(D59&gt;Variables!$C$6,Variables!$C$38))))</f>
        <v>0</v>
      </c>
      <c r="Z59" s="162"/>
      <c r="AA59" s="80">
        <f t="shared" si="12"/>
        <v>0</v>
      </c>
      <c r="AB59" s="48">
        <f t="shared" si="2"/>
        <v>0</v>
      </c>
      <c r="AC59" s="44">
        <f>AB59*Variables!$E$42</f>
        <v>0</v>
      </c>
      <c r="AD59" s="50">
        <f>ROUND(IF(D59&lt;50000,0,(H59/(3.14*Variables!$C$36^2))),0)</f>
        <v>74</v>
      </c>
      <c r="AE59" s="83">
        <f t="shared" si="14"/>
        <v>73</v>
      </c>
      <c r="AF59" s="37">
        <f t="shared" si="3"/>
        <v>1</v>
      </c>
      <c r="AG59" s="38">
        <f>AF59*Variables!$E$43*Variables!$C$16</f>
        <v>1171.5840000000001</v>
      </c>
      <c r="AH59" s="52">
        <f>ROUND((Y59)/Variables!$C$41,0)</f>
        <v>0</v>
      </c>
      <c r="AI59" s="79">
        <f t="shared" si="15"/>
        <v>0</v>
      </c>
      <c r="AJ59" s="52">
        <f t="shared" si="8"/>
        <v>0</v>
      </c>
      <c r="AK59" s="44">
        <f>AJ59*Variables!$E$44*Variables!$C$16</f>
        <v>0</v>
      </c>
      <c r="AL59" s="38">
        <f>Y59*Variables!$E$40*Variables!$C$16</f>
        <v>0</v>
      </c>
      <c r="AN59" s="57">
        <f t="shared" si="21"/>
        <v>0.28999999999999998</v>
      </c>
      <c r="AO59" s="141">
        <f t="shared" si="4"/>
        <v>70.964778600735769</v>
      </c>
      <c r="AP59" s="141">
        <v>655.73597732227154</v>
      </c>
      <c r="AQ59" s="54">
        <f>IF(12*(AO59-Variables!$C$3*AP59)*(G59/5)*Variables!$C$18&lt;0,0,12*(AO59-Variables!$C$3*AP59)*(G59/5)*Variables!$C$18)</f>
        <v>0</v>
      </c>
      <c r="AS59" s="44">
        <v>0</v>
      </c>
    </row>
    <row r="60" spans="1:45" ht="14.25" customHeight="1">
      <c r="A60" s="32">
        <v>17</v>
      </c>
      <c r="B60" t="s">
        <v>159</v>
      </c>
      <c r="C60">
        <v>2021</v>
      </c>
      <c r="D60" s="33">
        <f>INDEX(Population!$C$2:$U$21,MATCH('Cost Calculations'!B60,Population!$B$2:$B$21,0),MATCH(C60,Population!$C$1:$U$1,0))</f>
        <v>122683.45757985064</v>
      </c>
      <c r="E60" s="33" t="str">
        <f t="shared" si="6"/>
        <v>Medium</v>
      </c>
      <c r="F60" s="5">
        <v>4.0613743798101138</v>
      </c>
      <c r="G60" s="5">
        <f t="shared" si="0"/>
        <v>30207.374673394825</v>
      </c>
      <c r="H60" s="34">
        <f>'Area (Sq.km)'!L18</f>
        <v>35.156430925421944</v>
      </c>
      <c r="I60" s="5">
        <f>H60*Variables!$C$22</f>
        <v>632.81575665759499</v>
      </c>
      <c r="J60" s="58">
        <f t="shared" si="13"/>
        <v>622.05788879441582</v>
      </c>
      <c r="K60" s="5">
        <f t="shared" si="1"/>
        <v>10.757867863179172</v>
      </c>
      <c r="L60">
        <v>0</v>
      </c>
      <c r="M60" s="37">
        <v>0</v>
      </c>
      <c r="N60" s="37">
        <v>0</v>
      </c>
      <c r="O60" s="37">
        <v>0</v>
      </c>
      <c r="P60" s="37">
        <v>0</v>
      </c>
      <c r="Q60" s="59">
        <v>0</v>
      </c>
      <c r="R60" s="40">
        <f>$K60*Variables!$C$23/100</f>
        <v>0.53789339315895857</v>
      </c>
      <c r="S60" s="40">
        <f>$K60*Variables!$C$24/100</f>
        <v>1.0757867863179171</v>
      </c>
      <c r="T60" s="40">
        <f>$K60*Variables!$C$25/100</f>
        <v>1.0757867863179171</v>
      </c>
      <c r="U60" s="40">
        <f>$K60*Variables!$C$26/100</f>
        <v>8.0684008973843788</v>
      </c>
      <c r="V60" s="44">
        <f>R60*Variables!$E$27*Variables!$C$16+'Cost Calculations'!S60*Variables!$E$28*Variables!$C$16+'Cost Calculations'!T60*Variables!$E$29*Variables!$C$16+U60*Variables!$E$30*Variables!$C$16</f>
        <v>12708777.078136697</v>
      </c>
      <c r="W60" s="38">
        <f>I60*Variables!$E$31</f>
        <v>414494.32061072474</v>
      </c>
      <c r="Y60" s="46">
        <f>D60*(IF(D60&lt;Variables!$C$8,Variables!$C$39,IF(D60&gt;Variables!$C$7,Variables!$C$37,IF(D60&gt;Variables!$C$6,Variables!$C$38))))</f>
        <v>147.22014909582074</v>
      </c>
      <c r="Z60" s="162"/>
      <c r="AA60" s="80">
        <f t="shared" si="12"/>
        <v>145</v>
      </c>
      <c r="AB60" s="48">
        <f t="shared" si="2"/>
        <v>2</v>
      </c>
      <c r="AC60" s="44">
        <f>AB60*Variables!$E$42</f>
        <v>1075200</v>
      </c>
      <c r="AD60" s="50">
        <f>ROUND(IF(D60&lt;50000,0,(H60/(3.14*Variables!$C$36^2))),0)</f>
        <v>45</v>
      </c>
      <c r="AE60" s="83">
        <f t="shared" si="14"/>
        <v>44</v>
      </c>
      <c r="AF60" s="37">
        <f t="shared" si="3"/>
        <v>1</v>
      </c>
      <c r="AG60" s="38">
        <f>AF60*Variables!$E$43*Variables!$C$16</f>
        <v>1171.5840000000001</v>
      </c>
      <c r="AH60" s="52">
        <f>ROUND((Y60)/Variables!$C$41,0)</f>
        <v>1</v>
      </c>
      <c r="AI60" s="79">
        <f t="shared" si="15"/>
        <v>1</v>
      </c>
      <c r="AJ60" s="52">
        <f t="shared" si="8"/>
        <v>0</v>
      </c>
      <c r="AK60" s="44">
        <f>AJ60*Variables!$E$44*Variables!$C$16</f>
        <v>0</v>
      </c>
      <c r="AL60" s="38">
        <f>Y60*Variables!$E$40*Variables!$C$16</f>
        <v>43418859.668896116</v>
      </c>
      <c r="AN60" s="57">
        <f t="shared" si="21"/>
        <v>0.28999999999999998</v>
      </c>
      <c r="AO60" s="141">
        <f t="shared" si="4"/>
        <v>70.667914208695976</v>
      </c>
      <c r="AP60" s="141">
        <v>655.73597732227154</v>
      </c>
      <c r="AQ60" s="54">
        <f>IF(12*(AO60-Variables!$C$3*AP60)*(G60/5)*Variables!$C$18&lt;0,0,12*(AO60-Variables!$C$3*AP60)*(G60/5)*Variables!$C$18)</f>
        <v>0</v>
      </c>
      <c r="AS60" s="44">
        <v>0</v>
      </c>
    </row>
    <row r="61" spans="1:45" ht="14.25" customHeight="1">
      <c r="A61" s="32">
        <v>18</v>
      </c>
      <c r="B61" t="s">
        <v>160</v>
      </c>
      <c r="C61">
        <v>2021</v>
      </c>
      <c r="D61" s="33">
        <f>INDEX(Population!$C$2:$U$21,MATCH('Cost Calculations'!B61,Population!$B$2:$B$21,0),MATCH(C61,Population!$C$1:$U$1,0))</f>
        <v>116200.43641936533</v>
      </c>
      <c r="E61" s="33" t="str">
        <f t="shared" si="6"/>
        <v>Medium</v>
      </c>
      <c r="F61" s="5">
        <v>4.1813012995896246</v>
      </c>
      <c r="G61" s="5">
        <f t="shared" si="0"/>
        <v>27790.495851320225</v>
      </c>
      <c r="H61" s="34">
        <f>'Area (Sq.km)'!L19</f>
        <v>30.272851928576983</v>
      </c>
      <c r="I61" s="5">
        <f>H61*Variables!$C$22</f>
        <v>544.9113347143857</v>
      </c>
      <c r="J61" s="58">
        <f t="shared" si="13"/>
        <v>535.64784202424119</v>
      </c>
      <c r="K61" s="5">
        <f t="shared" si="1"/>
        <v>9.2634926901445169</v>
      </c>
      <c r="L61">
        <v>0</v>
      </c>
      <c r="M61" s="37">
        <v>0</v>
      </c>
      <c r="N61" s="37">
        <v>0</v>
      </c>
      <c r="O61" s="37">
        <v>0</v>
      </c>
      <c r="P61" s="37">
        <v>0</v>
      </c>
      <c r="Q61" s="59">
        <v>0</v>
      </c>
      <c r="R61" s="40">
        <f>$K61*Variables!$C$23/100</f>
        <v>0.46317463450722585</v>
      </c>
      <c r="S61" s="40">
        <f>$K61*Variables!$C$24/100</f>
        <v>0.92634926901445169</v>
      </c>
      <c r="T61" s="40">
        <f>$K61*Variables!$C$25/100</f>
        <v>0.92634926901445169</v>
      </c>
      <c r="U61" s="40">
        <f>$K61*Variables!$C$26/100</f>
        <v>6.9476195176083877</v>
      </c>
      <c r="V61" s="44">
        <f>R61*Variables!$E$27*Variables!$C$16+'Cost Calculations'!S61*Variables!$E$28*Variables!$C$16+'Cost Calculations'!T61*Variables!$E$29*Variables!$C$16+U61*Variables!$E$30*Variables!$C$16</f>
        <v>10943401.151722694</v>
      </c>
      <c r="W61" s="38">
        <f>I61*Variables!$E$31</f>
        <v>356916.92423792265</v>
      </c>
      <c r="Y61" s="46">
        <f>D61*(IF(D61&lt;Variables!$C$8,Variables!$C$39,IF(D61&gt;Variables!$C$7,Variables!$C$37,IF(D61&gt;Variables!$C$6,Variables!$C$38))))</f>
        <v>139.4405237032384</v>
      </c>
      <c r="Z61" s="162"/>
      <c r="AA61" s="80">
        <f t="shared" si="12"/>
        <v>137</v>
      </c>
      <c r="AB61" s="48">
        <f t="shared" si="2"/>
        <v>2</v>
      </c>
      <c r="AC61" s="44">
        <f>AB61*Variables!$E$42</f>
        <v>1075200</v>
      </c>
      <c r="AD61" s="50">
        <f>ROUND(IF(D61&lt;50000,0,(H61/(3.14*Variables!$C$36^2))),0)</f>
        <v>39</v>
      </c>
      <c r="AE61" s="83">
        <f t="shared" si="14"/>
        <v>38</v>
      </c>
      <c r="AF61" s="37">
        <f t="shared" si="3"/>
        <v>1</v>
      </c>
      <c r="AG61" s="38">
        <f>AF61*Variables!$E$43*Variables!$C$16</f>
        <v>1171.5840000000001</v>
      </c>
      <c r="AH61" s="52">
        <f>ROUND((Y61)/Variables!$C$41,0)</f>
        <v>1</v>
      </c>
      <c r="AI61" s="79">
        <f t="shared" si="15"/>
        <v>1</v>
      </c>
      <c r="AJ61" s="52">
        <f t="shared" si="8"/>
        <v>0</v>
      </c>
      <c r="AK61" s="44">
        <f>AJ61*Variables!$E$44*Variables!$C$16</f>
        <v>0</v>
      </c>
      <c r="AL61" s="38">
        <f>Y61*Variables!$E$40*Variables!$C$16</f>
        <v>41124455.911858335</v>
      </c>
      <c r="AN61" s="57">
        <f t="shared" si="21"/>
        <v>0.28999999999999998</v>
      </c>
      <c r="AO61" s="141">
        <f t="shared" si="4"/>
        <v>72.754642612859456</v>
      </c>
      <c r="AP61" s="141">
        <v>508.1437756387196</v>
      </c>
      <c r="AQ61" s="54">
        <f>IF(12*(AO61-Variables!$C$3*AP61)*(G61/5)*Variables!$C$18&lt;0,0,12*(AO61-Variables!$C$3*AP61)*(G61/5)*Variables!$C$18)</f>
        <v>0</v>
      </c>
      <c r="AS61" s="44">
        <v>0</v>
      </c>
    </row>
    <row r="62" spans="1:45" ht="14.25" customHeight="1">
      <c r="A62" s="32">
        <v>19</v>
      </c>
      <c r="B62" t="s">
        <v>161</v>
      </c>
      <c r="C62">
        <v>2021</v>
      </c>
      <c r="D62" s="33">
        <f>INDEX(Population!$C$2:$U$21,MATCH('Cost Calculations'!B62,Population!$B$2:$B$21,0),MATCH(C62,Population!$C$1:$U$1,0))</f>
        <v>90068.258531730084</v>
      </c>
      <c r="E62" s="33" t="str">
        <f t="shared" si="6"/>
        <v>Small</v>
      </c>
      <c r="F62" s="5">
        <v>4.4990268357417103</v>
      </c>
      <c r="G62" s="5">
        <f t="shared" si="0"/>
        <v>20019.497953690559</v>
      </c>
      <c r="H62" s="34">
        <f>'Area (Sq.km)'!L20</f>
        <v>20.865132853873032</v>
      </c>
      <c r="I62" s="5">
        <f>H62*Variables!$C$22</f>
        <v>375.57239136971458</v>
      </c>
      <c r="J62" s="58">
        <f t="shared" si="13"/>
        <v>369.18766071642938</v>
      </c>
      <c r="K62" s="5">
        <f t="shared" si="1"/>
        <v>6.3847306532852031</v>
      </c>
      <c r="L62">
        <v>0</v>
      </c>
      <c r="M62" s="37">
        <v>0</v>
      </c>
      <c r="N62" s="37">
        <v>0</v>
      </c>
      <c r="O62" s="37">
        <v>0</v>
      </c>
      <c r="P62" s="37">
        <v>0</v>
      </c>
      <c r="Q62" s="59">
        <v>0</v>
      </c>
      <c r="R62" s="40">
        <f>$K62*Variables!$C$23/100</f>
        <v>0.31923653266426016</v>
      </c>
      <c r="S62" s="40">
        <f>$K62*Variables!$C$24/100</f>
        <v>0.63847306532852033</v>
      </c>
      <c r="T62" s="40">
        <f>$K62*Variables!$C$25/100</f>
        <v>0.63847306532852033</v>
      </c>
      <c r="U62" s="40">
        <f>$K62*Variables!$C$26/100</f>
        <v>4.7885479899639023</v>
      </c>
      <c r="V62" s="44">
        <f>R62*Variables!$E$27*Variables!$C$16+'Cost Calculations'!S62*Variables!$E$28*Variables!$C$16+'Cost Calculations'!T62*Variables!$E$29*Variables!$C$16+U62*Variables!$E$30*Variables!$C$16</f>
        <v>7542583.6800126452</v>
      </c>
      <c r="W62" s="38">
        <f>I62*Variables!$E$31</f>
        <v>245999.91634716306</v>
      </c>
      <c r="Y62" s="46">
        <f>D62*(IF(D62&lt;Variables!$C$8,Variables!$C$39,IF(D62&gt;Variables!$C$7,Variables!$C$37,IF(D62&gt;Variables!$C$6,Variables!$C$38))))</f>
        <v>0</v>
      </c>
      <c r="Z62" s="162"/>
      <c r="AA62" s="80">
        <f t="shared" si="12"/>
        <v>0</v>
      </c>
      <c r="AB62" s="48">
        <f t="shared" si="2"/>
        <v>0</v>
      </c>
      <c r="AC62" s="44">
        <f>AB62*Variables!$E$42</f>
        <v>0</v>
      </c>
      <c r="AD62" s="50">
        <f>ROUND(IF(D62&lt;50000,0,(H62/(3.14*Variables!$C$36^2))),0)</f>
        <v>27</v>
      </c>
      <c r="AE62" s="83">
        <f t="shared" si="14"/>
        <v>26</v>
      </c>
      <c r="AF62" s="37">
        <f t="shared" si="3"/>
        <v>1</v>
      </c>
      <c r="AG62" s="38">
        <f>AF62*Variables!$E$43*Variables!$C$16</f>
        <v>1171.5840000000001</v>
      </c>
      <c r="AH62" s="52">
        <f>ROUND((Y62)/Variables!$C$41,0)</f>
        <v>0</v>
      </c>
      <c r="AI62" s="79">
        <f t="shared" si="15"/>
        <v>0</v>
      </c>
      <c r="AJ62" s="52">
        <f t="shared" si="8"/>
        <v>0</v>
      </c>
      <c r="AK62" s="44">
        <f>AJ62*Variables!$E$44*Variables!$C$16</f>
        <v>0</v>
      </c>
      <c r="AL62" s="38">
        <f>Y62*Variables!$E$40*Variables!$C$16</f>
        <v>0</v>
      </c>
      <c r="AN62" s="57">
        <f t="shared" si="21"/>
        <v>0.28999999999999998</v>
      </c>
      <c r="AO62" s="141">
        <f t="shared" si="4"/>
        <v>78.283066941905759</v>
      </c>
      <c r="AP62" s="142">
        <v>537.70000000000005</v>
      </c>
      <c r="AQ62" s="54">
        <f>IF(12*(AO62-Variables!$C$3*AP62)*(G62/5)*Variables!$C$18&lt;0,0,12*(AO62-Variables!$C$3*AP62)*(G62/5)*Variables!$C$18)</f>
        <v>0</v>
      </c>
      <c r="AS62" s="44">
        <v>0</v>
      </c>
    </row>
    <row r="63" spans="1:45" ht="14.25" customHeight="1">
      <c r="A63" s="32">
        <v>20</v>
      </c>
      <c r="B63" t="s">
        <v>162</v>
      </c>
      <c r="C63">
        <v>2021</v>
      </c>
      <c r="D63" s="33">
        <f>INDEX(Population!$C$2:$U$21,MATCH('Cost Calculations'!B63,Population!$B$2:$B$21,0),MATCH(C63,Population!$C$1:$U$1,0))</f>
        <v>50446.365714393658</v>
      </c>
      <c r="E63" s="33" t="str">
        <f t="shared" si="6"/>
        <v>Small</v>
      </c>
      <c r="F63" s="5">
        <v>3.5639434677697377</v>
      </c>
      <c r="G63" s="5">
        <f t="shared" si="0"/>
        <v>14154.648122396351</v>
      </c>
      <c r="H63" s="34">
        <f>'Area (Sq.km)'!L21</f>
        <v>15.912155885618235</v>
      </c>
      <c r="I63" s="5">
        <f>H63*Variables!$C$22</f>
        <v>286.41880594112826</v>
      </c>
      <c r="J63" s="58">
        <f t="shared" si="13"/>
        <v>281.54968624012906</v>
      </c>
      <c r="K63" s="5">
        <f t="shared" si="1"/>
        <v>4.8691197009991924</v>
      </c>
      <c r="L63">
        <v>0</v>
      </c>
      <c r="M63" s="37">
        <v>0</v>
      </c>
      <c r="N63" s="37">
        <v>0</v>
      </c>
      <c r="O63" s="37">
        <v>0</v>
      </c>
      <c r="P63" s="37">
        <v>0</v>
      </c>
      <c r="Q63" s="59">
        <v>0</v>
      </c>
      <c r="R63" s="40">
        <f>$K63*Variables!$C$23/100</f>
        <v>0.24345598504995963</v>
      </c>
      <c r="S63" s="40">
        <f>$K63*Variables!$C$24/100</f>
        <v>0.48691197009991927</v>
      </c>
      <c r="T63" s="40">
        <f>$K63*Variables!$C$25/100</f>
        <v>0.48691197009991927</v>
      </c>
      <c r="U63" s="40">
        <f>$K63*Variables!$C$26/100</f>
        <v>3.6518397757493943</v>
      </c>
      <c r="V63" s="44">
        <f>R63*Variables!$E$27*Variables!$C$16+'Cost Calculations'!S63*Variables!$E$28*Variables!$C$16+'Cost Calculations'!T63*Variables!$E$29*Variables!$C$16+U63*Variables!$E$30*Variables!$C$16</f>
        <v>5752120.9252402335</v>
      </c>
      <c r="W63" s="38">
        <f>I63*Variables!$E$31</f>
        <v>187604.31789143902</v>
      </c>
      <c r="Y63" s="46">
        <f>D63*(IF(D63&lt;Variables!$C$8,Variables!$C$39,IF(D63&gt;Variables!$C$7,Variables!$C$37,IF(D63&gt;Variables!$C$6,Variables!$C$38))))</f>
        <v>0</v>
      </c>
      <c r="Z63" s="162"/>
      <c r="AA63" s="80">
        <f t="shared" si="12"/>
        <v>25</v>
      </c>
      <c r="AB63" s="48">
        <f t="shared" si="2"/>
        <v>0</v>
      </c>
      <c r="AC63" s="44">
        <f>AB63*Variables!$E$42</f>
        <v>0</v>
      </c>
      <c r="AD63" s="50">
        <f>ROUND(IF(D63&lt;50000,0,(H63/(3.14*Variables!$C$36^2))),0)</f>
        <v>20</v>
      </c>
      <c r="AE63" s="83">
        <f t="shared" si="14"/>
        <v>0</v>
      </c>
      <c r="AF63" s="37">
        <f t="shared" si="3"/>
        <v>20</v>
      </c>
      <c r="AG63" s="38">
        <f>AF63*Variables!$E$43*Variables!$C$16</f>
        <v>23431.68</v>
      </c>
      <c r="AH63" s="52">
        <f>ROUND((Y63)/Variables!$C$41,0)</f>
        <v>0</v>
      </c>
      <c r="AI63" s="79">
        <f t="shared" si="15"/>
        <v>1</v>
      </c>
      <c r="AJ63" s="52">
        <f t="shared" si="8"/>
        <v>0</v>
      </c>
      <c r="AK63" s="44">
        <f>AJ63*Variables!$E$44*Variables!$C$16</f>
        <v>0</v>
      </c>
      <c r="AL63" s="38">
        <f>Y63*Variables!$E$40*Variables!$C$16</f>
        <v>0</v>
      </c>
      <c r="AN63" s="57">
        <f t="shared" si="21"/>
        <v>0.28999999999999998</v>
      </c>
      <c r="AO63" s="141">
        <f t="shared" si="4"/>
        <v>62.012616339193428</v>
      </c>
      <c r="AP63" s="141">
        <v>588.79301505756246</v>
      </c>
      <c r="AQ63" s="54">
        <f>IF(12*(AO63-Variables!$C$3*AP63)*(G63/5)*Variables!$C$18&lt;0,0,12*(AO63-Variables!$C$3*AP63)*(G63/5)*Variables!$C$18)</f>
        <v>0</v>
      </c>
      <c r="AS63" s="44">
        <v>0</v>
      </c>
    </row>
    <row r="64" spans="1:45" ht="14.25" customHeight="1">
      <c r="A64" s="32">
        <v>1</v>
      </c>
      <c r="B64" t="s">
        <v>125</v>
      </c>
      <c r="C64">
        <v>2022</v>
      </c>
      <c r="D64" s="33">
        <f>INDEX(Population!$C$2:$U$21,MATCH('Cost Calculations'!B64,Population!$B$2:$B$21,0),MATCH(C64,Population!$C$1:$U$1,0))</f>
        <v>277134.82793435542</v>
      </c>
      <c r="E64" s="33" t="str">
        <f t="shared" si="6"/>
        <v>Medium</v>
      </c>
      <c r="F64" s="5">
        <v>3.6769491146556486</v>
      </c>
      <c r="G64" s="5">
        <f t="shared" si="0"/>
        <v>75370.862987944696</v>
      </c>
      <c r="H64" s="34">
        <f>'Area (Sq.km)'!M2</f>
        <v>35.849682897204396</v>
      </c>
      <c r="I64" s="5">
        <f>H64*Variables!$C$22</f>
        <v>645.29429214967911</v>
      </c>
      <c r="J64" s="58">
        <f t="shared" si="13"/>
        <v>637.73787600000003</v>
      </c>
      <c r="K64" s="5">
        <f t="shared" si="1"/>
        <v>7.5564161496790803</v>
      </c>
      <c r="L64">
        <v>0</v>
      </c>
      <c r="M64" s="37">
        <v>0</v>
      </c>
      <c r="N64" s="37">
        <v>0</v>
      </c>
      <c r="O64" s="37">
        <v>0</v>
      </c>
      <c r="P64" s="37">
        <v>0</v>
      </c>
      <c r="Q64" s="59">
        <v>0</v>
      </c>
      <c r="R64" s="40">
        <f>$K64*Variables!$C$23/100</f>
        <v>0.37782080748395402</v>
      </c>
      <c r="S64" s="40">
        <f>$K64*Variables!$C$24/100</f>
        <v>0.75564161496790805</v>
      </c>
      <c r="T64" s="40">
        <f>$K64*Variables!$C$25/100</f>
        <v>0.75564161496790805</v>
      </c>
      <c r="U64" s="40">
        <f>$K64*Variables!$C$26/100</f>
        <v>5.6673121122593102</v>
      </c>
      <c r="V64" s="44">
        <f>R64*Variables!$E$27*Variables!$C$16+'Cost Calculations'!S64*Variables!$E$28*Variables!$C$16+'Cost Calculations'!T64*Variables!$E$29*Variables!$C$16+U64*Variables!$E$30*Variables!$C$16</f>
        <v>8926751.0604581628</v>
      </c>
      <c r="W64" s="38">
        <f>I64*Variables!$E$31</f>
        <v>422667.7613580398</v>
      </c>
      <c r="Y64" s="46">
        <f>D64*(IF(D64&lt;Variables!$C$8,Variables!$C$39,IF(D64&gt;Variables!$C$7,Variables!$C$37,IF(D64&gt;Variables!$C$6,Variables!$C$38))))</f>
        <v>332.56179352122649</v>
      </c>
      <c r="Z64" s="162"/>
      <c r="AA64" s="80">
        <f t="shared" si="12"/>
        <v>328</v>
      </c>
      <c r="AB64" s="48">
        <f t="shared" si="2"/>
        <v>5</v>
      </c>
      <c r="AC64" s="44">
        <f>AB64*Variables!$E$42</f>
        <v>2688000</v>
      </c>
      <c r="AD64" s="50">
        <f>ROUND(IF(D64&lt;50000,0,(H64/(3.14*Variables!$C$36^2))),0)</f>
        <v>46</v>
      </c>
      <c r="AE64" s="83">
        <f t="shared" si="14"/>
        <v>45</v>
      </c>
      <c r="AF64" s="37">
        <f t="shared" si="3"/>
        <v>1</v>
      </c>
      <c r="AG64" s="38">
        <f>AF64*Variables!$E$43*Variables!$C$16</f>
        <v>1171.5840000000001</v>
      </c>
      <c r="AH64" s="52">
        <f>ROUND((Y64)/Variables!$C$41,0)</f>
        <v>3</v>
      </c>
      <c r="AI64" s="79">
        <f t="shared" si="15"/>
        <v>3</v>
      </c>
      <c r="AJ64" s="52">
        <f t="shared" si="8"/>
        <v>0</v>
      </c>
      <c r="AK64" s="44">
        <f>AJ64*Variables!$E$44*Variables!$C$16</f>
        <v>0</v>
      </c>
      <c r="AL64" s="38">
        <f>Y64*Variables!$E$40*Variables!$C$16</f>
        <v>98080690.264322281</v>
      </c>
      <c r="AN64" s="53">
        <v>0.22</v>
      </c>
      <c r="AO64" s="141">
        <f t="shared" si="4"/>
        <v>48.535728313454555</v>
      </c>
      <c r="AP64" s="141">
        <v>468.8029792149182</v>
      </c>
      <c r="AQ64" s="54">
        <f>IF(12*(AO64-Variables!$C$3*AP64)*(G64/5)*Variables!$C$18&lt;0,0,12*(AO64-Variables!$C$3*AP64)*(G64/5)*Variables!$C$18)</f>
        <v>0</v>
      </c>
      <c r="AS64" s="44">
        <v>0</v>
      </c>
    </row>
    <row r="65" spans="1:45" ht="14.25" customHeight="1">
      <c r="A65" s="32">
        <v>2</v>
      </c>
      <c r="B65" t="s">
        <v>142</v>
      </c>
      <c r="C65">
        <v>2022</v>
      </c>
      <c r="D65" s="33">
        <f>INDEX(Population!$C$2:$U$21,MATCH('Cost Calculations'!B65,Population!$B$2:$B$21,0),MATCH(C65,Population!$C$1:$U$1,0))</f>
        <v>880670.6023662088</v>
      </c>
      <c r="E65" s="33" t="str">
        <f t="shared" si="6"/>
        <v>Medium</v>
      </c>
      <c r="F65" s="5">
        <v>3.3070982737810106</v>
      </c>
      <c r="G65" s="5">
        <f t="shared" si="0"/>
        <v>266297.07660889579</v>
      </c>
      <c r="H65" s="34">
        <f>'Area (Sq.km)'!M3</f>
        <v>95.448943983146776</v>
      </c>
      <c r="I65" s="5">
        <f>H65*Variables!$C$22</f>
        <v>1718.0809916966421</v>
      </c>
      <c r="J65" s="58">
        <f t="shared" si="13"/>
        <v>1688.8736148377991</v>
      </c>
      <c r="K65" s="5">
        <f t="shared" si="1"/>
        <v>29.207376858842963</v>
      </c>
      <c r="L65">
        <v>0</v>
      </c>
      <c r="M65" s="37">
        <v>0</v>
      </c>
      <c r="N65" s="37">
        <v>0</v>
      </c>
      <c r="O65" s="37">
        <v>0</v>
      </c>
      <c r="P65" s="37">
        <v>0</v>
      </c>
      <c r="Q65" s="59">
        <v>0</v>
      </c>
      <c r="R65" s="40">
        <f>$K65*Variables!$C$23/100</f>
        <v>1.4603688429421482</v>
      </c>
      <c r="S65" s="40">
        <f>$K65*Variables!$C$24/100</f>
        <v>2.9207376858842964</v>
      </c>
      <c r="T65" s="40">
        <f>$K65*Variables!$C$25/100</f>
        <v>2.9207376858842964</v>
      </c>
      <c r="U65" s="40">
        <f>$K65*Variables!$C$26/100</f>
        <v>21.905532644132222</v>
      </c>
      <c r="V65" s="44">
        <f>R65*Variables!$E$27*Variables!$C$16+'Cost Calculations'!S65*Variables!$E$28*Variables!$C$16+'Cost Calculations'!T65*Variables!$E$29*Variables!$C$16+U65*Variables!$E$30*Variables!$C$16</f>
        <v>34504052.87153893</v>
      </c>
      <c r="W65" s="38">
        <f>I65*Variables!$E$31</f>
        <v>1125343.0495613005</v>
      </c>
      <c r="Y65" s="46">
        <f>D65*(IF(D65&lt;Variables!$C$8,Variables!$C$39,IF(D65&gt;Variables!$C$7,Variables!$C$37,IF(D65&gt;Variables!$C$6,Variables!$C$38))))</f>
        <v>1056.8047228394505</v>
      </c>
      <c r="Z65" s="162"/>
      <c r="AA65" s="80">
        <f t="shared" si="12"/>
        <v>1041</v>
      </c>
      <c r="AB65" s="48">
        <f t="shared" si="2"/>
        <v>16</v>
      </c>
      <c r="AC65" s="44">
        <f>AB65*Variables!$E$42</f>
        <v>8601600</v>
      </c>
      <c r="AD65" s="50">
        <f>ROUND(IF(D65&lt;50000,0,(H65/(3.14*Variables!$C$36^2))),0)</f>
        <v>122</v>
      </c>
      <c r="AE65" s="83">
        <f t="shared" si="14"/>
        <v>120</v>
      </c>
      <c r="AF65" s="37">
        <f t="shared" si="3"/>
        <v>2</v>
      </c>
      <c r="AG65" s="38">
        <f>AF65*Variables!$E$43*Variables!$C$16</f>
        <v>2343.1680000000001</v>
      </c>
      <c r="AH65" s="52">
        <f>ROUND((Y65)/Variables!$C$41,0)</f>
        <v>8</v>
      </c>
      <c r="AI65" s="79">
        <f t="shared" si="15"/>
        <v>8</v>
      </c>
      <c r="AJ65" s="52">
        <f t="shared" si="8"/>
        <v>0</v>
      </c>
      <c r="AK65" s="44">
        <f>AJ65*Variables!$E$44*Variables!$C$16</f>
        <v>0</v>
      </c>
      <c r="AL65" s="38">
        <f>Y65*Variables!$E$40*Variables!$C$16</f>
        <v>311677825.62512928</v>
      </c>
      <c r="AN65" s="53">
        <v>0.36</v>
      </c>
      <c r="AO65" s="141">
        <f t="shared" si="4"/>
        <v>71.433322713669824</v>
      </c>
      <c r="AP65" s="141">
        <v>524.18975366229711</v>
      </c>
      <c r="AQ65" s="54">
        <f>IF(12*(AO65-Variables!$C$3*AP65)*(G65/5)*Variables!$C$18&lt;0,0,12*(AO65-Variables!$C$3*AP65)*(G65/5)*Variables!$C$18)</f>
        <v>0</v>
      </c>
      <c r="AS65" s="44">
        <v>0</v>
      </c>
    </row>
    <row r="66" spans="1:45" ht="14.25" customHeight="1">
      <c r="A66" s="32">
        <v>3</v>
      </c>
      <c r="B66" t="s">
        <v>145</v>
      </c>
      <c r="C66">
        <v>2022</v>
      </c>
      <c r="D66" s="33">
        <f>INDEX(Population!$C$2:$U$21,MATCH('Cost Calculations'!B66,Population!$B$2:$B$21,0),MATCH(C66,Population!$C$1:$U$1,0))</f>
        <v>982838.81389729783</v>
      </c>
      <c r="E66" s="33" t="str">
        <f t="shared" si="6"/>
        <v>Medium</v>
      </c>
      <c r="F66" s="5">
        <v>3.2836322428840261</v>
      </c>
      <c r="G66" s="5">
        <f t="shared" si="0"/>
        <v>299314.52160247607</v>
      </c>
      <c r="H66" s="34">
        <f>'Area (Sq.km)'!M4</f>
        <v>171.70456897227695</v>
      </c>
      <c r="I66" s="5">
        <f>H66*Variables!$C$22</f>
        <v>3090.6822415009851</v>
      </c>
      <c r="J66" s="58">
        <f t="shared" si="13"/>
        <v>3643.723684</v>
      </c>
      <c r="K66" s="5">
        <f t="shared" si="1"/>
        <v>0</v>
      </c>
      <c r="L66">
        <v>0</v>
      </c>
      <c r="M66" s="37">
        <v>0</v>
      </c>
      <c r="N66" s="37">
        <v>0</v>
      </c>
      <c r="O66" s="37">
        <v>0</v>
      </c>
      <c r="P66" s="37">
        <v>0</v>
      </c>
      <c r="Q66" s="59">
        <v>0</v>
      </c>
      <c r="R66" s="40">
        <f>$K66*Variables!$C$23/100</f>
        <v>0</v>
      </c>
      <c r="S66" s="40">
        <f>$K66*Variables!$C$24/100</f>
        <v>0</v>
      </c>
      <c r="T66" s="40">
        <f>$K66*Variables!$C$25/100</f>
        <v>0</v>
      </c>
      <c r="U66" s="40">
        <f>$K66*Variables!$C$26/100</f>
        <v>0</v>
      </c>
      <c r="V66" s="44">
        <f>R66*Variables!$E$27*Variables!$C$16+'Cost Calculations'!S66*Variables!$E$28*Variables!$C$16+'Cost Calculations'!T66*Variables!$E$29*Variables!$C$16+U66*Variables!$E$30*Variables!$C$16</f>
        <v>0</v>
      </c>
      <c r="W66" s="38">
        <f>I66*Variables!$E$31</f>
        <v>2024396.8681831453</v>
      </c>
      <c r="Y66" s="46">
        <f>D66*(IF(D66&lt;Variables!$C$8,Variables!$C$39,IF(D66&gt;Variables!$C$7,Variables!$C$37,IF(D66&gt;Variables!$C$6,Variables!$C$38))))</f>
        <v>1179.4065766767574</v>
      </c>
      <c r="Z66" s="162"/>
      <c r="AA66" s="80">
        <f t="shared" si="12"/>
        <v>1162</v>
      </c>
      <c r="AB66" s="48">
        <f t="shared" si="2"/>
        <v>17</v>
      </c>
      <c r="AC66" s="44">
        <f>AB66*Variables!$E$42</f>
        <v>9139200</v>
      </c>
      <c r="AD66" s="50">
        <f>ROUND(IF(D66&lt;50000,0,(H66/(3.14*Variables!$C$36^2))),0)</f>
        <v>219</v>
      </c>
      <c r="AE66" s="83">
        <f t="shared" si="14"/>
        <v>215</v>
      </c>
      <c r="AF66" s="37">
        <f t="shared" si="3"/>
        <v>4</v>
      </c>
      <c r="AG66" s="38">
        <f>AF66*Variables!$E$43*Variables!$C$16</f>
        <v>4686.3360000000002</v>
      </c>
      <c r="AH66" s="52">
        <f>ROUND((Y66)/Variables!$C$41,0)</f>
        <v>9</v>
      </c>
      <c r="AI66" s="79">
        <f t="shared" si="15"/>
        <v>9</v>
      </c>
      <c r="AJ66" s="52">
        <f t="shared" si="8"/>
        <v>0</v>
      </c>
      <c r="AK66" s="44">
        <f>AJ66*Variables!$E$44*Variables!$C$16</f>
        <v>0</v>
      </c>
      <c r="AL66" s="38">
        <f>Y66*Variables!$E$40*Variables!$C$16</f>
        <v>347836141.72249871</v>
      </c>
      <c r="AN66" s="57">
        <f t="shared" ref="AN66:AN67" si="22">AVERAGE($AN$4:$AN$5,$AN$8,$AN$17)</f>
        <v>0.28999999999999998</v>
      </c>
      <c r="AO66" s="141">
        <f t="shared" si="4"/>
        <v>57.135201026182052</v>
      </c>
      <c r="AP66" s="141">
        <v>524.18975366229711</v>
      </c>
      <c r="AQ66" s="54">
        <f>IF(12*(AO66-Variables!$C$3*AP66)*(G66/5)*Variables!$C$18&lt;0,0,12*(AO66-Variables!$C$3*AP66)*(G66/5)*Variables!$C$18)</f>
        <v>0</v>
      </c>
      <c r="AS66" s="44">
        <v>0</v>
      </c>
    </row>
    <row r="67" spans="1:45" ht="14.25" customHeight="1">
      <c r="A67" s="32">
        <v>4</v>
      </c>
      <c r="B67" t="s">
        <v>146</v>
      </c>
      <c r="C67">
        <v>2022</v>
      </c>
      <c r="D67" s="33">
        <f>INDEX(Population!$C$2:$U$21,MATCH('Cost Calculations'!B67,Population!$B$2:$B$21,0),MATCH(C67,Population!$C$1:$U$1,0))</f>
        <v>73089.700619258831</v>
      </c>
      <c r="E67" s="33" t="str">
        <f t="shared" si="6"/>
        <v>Small</v>
      </c>
      <c r="F67" s="5">
        <v>3.1216650512676596</v>
      </c>
      <c r="G67" s="5">
        <f t="shared" si="0"/>
        <v>23413.690904979776</v>
      </c>
      <c r="H67" s="34">
        <f>'Area (Sq.km)'!M5</f>
        <v>22.939713165192387</v>
      </c>
      <c r="I67" s="5">
        <f>H67*Variables!$C$22</f>
        <v>412.91483697346297</v>
      </c>
      <c r="J67" s="58">
        <f t="shared" si="13"/>
        <v>482.31696199999999</v>
      </c>
      <c r="K67" s="5">
        <f t="shared" si="1"/>
        <v>0</v>
      </c>
      <c r="L67">
        <v>0</v>
      </c>
      <c r="M67" s="37">
        <v>0</v>
      </c>
      <c r="N67" s="37">
        <v>0</v>
      </c>
      <c r="O67" s="37">
        <v>0</v>
      </c>
      <c r="P67" s="37">
        <v>0</v>
      </c>
      <c r="Q67" s="59">
        <v>0</v>
      </c>
      <c r="R67" s="40">
        <f>$K67*Variables!$C$23/100</f>
        <v>0</v>
      </c>
      <c r="S67" s="40">
        <f>$K67*Variables!$C$24/100</f>
        <v>0</v>
      </c>
      <c r="T67" s="40">
        <f>$K67*Variables!$C$25/100</f>
        <v>0</v>
      </c>
      <c r="U67" s="40">
        <f>$K67*Variables!$C$26/100</f>
        <v>0</v>
      </c>
      <c r="V67" s="44">
        <f>R67*Variables!$E$27*Variables!$C$16+'Cost Calculations'!S67*Variables!$E$28*Variables!$C$16+'Cost Calculations'!T67*Variables!$E$29*Variables!$C$16+U67*Variables!$E$30*Variables!$C$16</f>
        <v>0</v>
      </c>
      <c r="W67" s="38">
        <f>I67*Variables!$E$31</f>
        <v>270459.21821761824</v>
      </c>
      <c r="Y67" s="46">
        <f>D67*(IF(D67&lt;Variables!$C$8,Variables!$C$39,IF(D67&gt;Variables!$C$7,Variables!$C$37,IF(D67&gt;Variables!$C$6,Variables!$C$38))))</f>
        <v>0</v>
      </c>
      <c r="Z67" s="162"/>
      <c r="AA67" s="80">
        <f t="shared" si="12"/>
        <v>5</v>
      </c>
      <c r="AB67" s="48">
        <f t="shared" si="2"/>
        <v>0</v>
      </c>
      <c r="AC67" s="44">
        <f>AB67*Variables!$E$42</f>
        <v>0</v>
      </c>
      <c r="AD67" s="50">
        <f>ROUND(IF(D67&lt;50000,0,(H67/(3.14*Variables!$C$36^2))),0)</f>
        <v>29</v>
      </c>
      <c r="AE67" s="83">
        <f t="shared" si="14"/>
        <v>29</v>
      </c>
      <c r="AF67" s="37">
        <f t="shared" si="3"/>
        <v>0</v>
      </c>
      <c r="AG67" s="38">
        <f>AF67*Variables!$E$43*Variables!$C$16</f>
        <v>0</v>
      </c>
      <c r="AH67" s="52">
        <f>ROUND((Y67)/Variables!$C$41,0)</f>
        <v>0</v>
      </c>
      <c r="AI67" s="79">
        <f t="shared" si="15"/>
        <v>0</v>
      </c>
      <c r="AJ67" s="52">
        <f t="shared" si="8"/>
        <v>0</v>
      </c>
      <c r="AK67" s="44">
        <f>AJ67*Variables!$E$44*Variables!$C$16</f>
        <v>0</v>
      </c>
      <c r="AL67" s="38">
        <f>Y67*Variables!$E$40*Variables!$C$16</f>
        <v>0</v>
      </c>
      <c r="AN67" s="57">
        <f t="shared" si="22"/>
        <v>0.28999999999999998</v>
      </c>
      <c r="AO67" s="141">
        <f t="shared" si="4"/>
        <v>54.316971892057275</v>
      </c>
      <c r="AP67" s="141">
        <v>524.18975366229711</v>
      </c>
      <c r="AQ67" s="54">
        <f>IF(12*(AO67-Variables!$C$3*AP67)*(G67/5)*Variables!$C$18&lt;0,0,12*(AO67-Variables!$C$3*AP67)*(G67/5)*Variables!$C$18)</f>
        <v>0</v>
      </c>
      <c r="AS67" s="44">
        <v>0</v>
      </c>
    </row>
    <row r="68" spans="1:45" ht="14.25" customHeight="1">
      <c r="A68" s="32">
        <v>5</v>
      </c>
      <c r="B68" t="s">
        <v>147</v>
      </c>
      <c r="C68">
        <v>2022</v>
      </c>
      <c r="D68" s="33">
        <f>INDEX(Population!$C$2:$U$21,MATCH('Cost Calculations'!B68,Population!$B$2:$B$21,0),MATCH(C68,Population!$C$1:$U$1,0))</f>
        <v>733476.88844661915</v>
      </c>
      <c r="E68" s="33" t="str">
        <f t="shared" si="6"/>
        <v>Medium</v>
      </c>
      <c r="F68" s="5">
        <v>3.499256931524287</v>
      </c>
      <c r="G68" s="5">
        <f t="shared" si="0"/>
        <v>209609.32643694567</v>
      </c>
      <c r="H68" s="34">
        <f>'Area (Sq.km)'!M6</f>
        <v>141.11746912444352</v>
      </c>
      <c r="I68" s="5">
        <f>H68*Variables!$C$22</f>
        <v>2540.1144442399832</v>
      </c>
      <c r="J68" s="58">
        <f t="shared" si="13"/>
        <v>2496.9324986879033</v>
      </c>
      <c r="K68" s="5">
        <f t="shared" si="1"/>
        <v>43.181945552079924</v>
      </c>
      <c r="L68">
        <v>0</v>
      </c>
      <c r="M68" s="37">
        <v>0</v>
      </c>
      <c r="N68" s="37">
        <v>0</v>
      </c>
      <c r="O68" s="37">
        <v>0</v>
      </c>
      <c r="P68" s="37">
        <v>0</v>
      </c>
      <c r="Q68" s="59">
        <v>0</v>
      </c>
      <c r="R68" s="40">
        <f>$K68*Variables!$C$23/100</f>
        <v>2.1590972776039963</v>
      </c>
      <c r="S68" s="40">
        <f>$K68*Variables!$C$24/100</f>
        <v>4.3181945552079926</v>
      </c>
      <c r="T68" s="40">
        <f>$K68*Variables!$C$25/100</f>
        <v>4.3181945552079926</v>
      </c>
      <c r="U68" s="40">
        <f>$K68*Variables!$C$26/100</f>
        <v>32.386459164059943</v>
      </c>
      <c r="V68" s="44">
        <f>R68*Variables!$E$27*Variables!$C$16+'Cost Calculations'!S68*Variables!$E$28*Variables!$C$16+'Cost Calculations'!T68*Variables!$E$29*Variables!$C$16+U68*Variables!$E$30*Variables!$C$16</f>
        <v>51012870.468502074</v>
      </c>
      <c r="W68" s="38">
        <f>I68*Variables!$E$31</f>
        <v>1663774.960977189</v>
      </c>
      <c r="Y68" s="46">
        <f>D68*(IF(D68&lt;Variables!$C$8,Variables!$C$39,IF(D68&gt;Variables!$C$7,Variables!$C$37,IF(D68&gt;Variables!$C$6,Variables!$C$38))))</f>
        <v>880.17226613594289</v>
      </c>
      <c r="Z68" s="162"/>
      <c r="AA68" s="80">
        <f t="shared" si="12"/>
        <v>867</v>
      </c>
      <c r="AB68" s="48">
        <f t="shared" ref="AB68:AB131" si="23">IF(Y68-AA68&lt;0,0, ROUND(Y68-AA68,0))</f>
        <v>13</v>
      </c>
      <c r="AC68" s="44">
        <f>AB68*Variables!$E$42</f>
        <v>6988800</v>
      </c>
      <c r="AD68" s="50">
        <f>ROUND(IF(D68&lt;50000,0,(H68/(3.14*Variables!$C$36^2))),0)</f>
        <v>180</v>
      </c>
      <c r="AE68" s="83">
        <f t="shared" si="14"/>
        <v>177</v>
      </c>
      <c r="AF68" s="37">
        <f t="shared" si="3"/>
        <v>3</v>
      </c>
      <c r="AG68" s="38">
        <f>AF68*Variables!$E$43*Variables!$C$16</f>
        <v>3514.752</v>
      </c>
      <c r="AH68" s="52">
        <f>ROUND((Y68)/Variables!$C$41,0)</f>
        <v>7</v>
      </c>
      <c r="AI68" s="79">
        <f t="shared" si="15"/>
        <v>7</v>
      </c>
      <c r="AJ68" s="52">
        <f t="shared" si="8"/>
        <v>0</v>
      </c>
      <c r="AK68" s="44">
        <f>AJ68*Variables!$E$44*Variables!$C$16</f>
        <v>0</v>
      </c>
      <c r="AL68" s="38">
        <f>Y68*Variables!$E$40*Variables!$C$16</f>
        <v>259584549.68645093</v>
      </c>
      <c r="AN68" s="53">
        <v>0.28999999999999998</v>
      </c>
      <c r="AO68" s="141">
        <f t="shared" ref="AO68:AO131" si="24">AN68*2*30*F68</f>
        <v>60.887070608522585</v>
      </c>
      <c r="AP68" s="141">
        <v>474.2370659555292</v>
      </c>
      <c r="AQ68" s="54">
        <f>IF(12*(AO68-Variables!$C$3*AP68)*(G68/5)*Variables!$C$18&lt;0,0,12*(AO68-Variables!$C$3*AP68)*(G68/5)*Variables!$C$18)</f>
        <v>0</v>
      </c>
      <c r="AS68" s="44">
        <v>0</v>
      </c>
    </row>
    <row r="69" spans="1:45" ht="14.25" customHeight="1">
      <c r="A69" s="32">
        <v>6</v>
      </c>
      <c r="B69" t="s">
        <v>148</v>
      </c>
      <c r="C69">
        <v>2022</v>
      </c>
      <c r="D69" s="33">
        <f>INDEX(Population!$C$2:$U$21,MATCH('Cost Calculations'!B69,Population!$B$2:$B$21,0),MATCH(C69,Population!$C$1:$U$1,0))</f>
        <v>136780.18109663899</v>
      </c>
      <c r="E69" s="33" t="str">
        <f t="shared" ref="E69:E132" si="25">IF(D69&lt;100000,"Small",IF(D69&lt;1000000,"Medium","Large"))</f>
        <v>Medium</v>
      </c>
      <c r="F69" s="5">
        <v>3.7482185273159367</v>
      </c>
      <c r="G69" s="5">
        <f t="shared" si="0"/>
        <v>36492.050850243773</v>
      </c>
      <c r="H69" s="34">
        <f>'Area (Sq.km)'!M7</f>
        <v>26.213608260336247</v>
      </c>
      <c r="I69" s="5">
        <f>H69*Variables!$C$22</f>
        <v>471.84494868605248</v>
      </c>
      <c r="J69" s="58">
        <f t="shared" si="13"/>
        <v>463.8235845583896</v>
      </c>
      <c r="K69" s="5">
        <f t="shared" si="1"/>
        <v>8.0213641276628778</v>
      </c>
      <c r="L69">
        <v>0</v>
      </c>
      <c r="M69" s="37">
        <v>0</v>
      </c>
      <c r="N69" s="37">
        <v>0</v>
      </c>
      <c r="O69" s="37">
        <v>0</v>
      </c>
      <c r="P69" s="37">
        <v>0</v>
      </c>
      <c r="Q69" s="59">
        <v>0</v>
      </c>
      <c r="R69" s="40">
        <f>$K69*Variables!$C$23/100</f>
        <v>0.40106820638314389</v>
      </c>
      <c r="S69" s="40">
        <f>$K69*Variables!$C$24/100</f>
        <v>0.80213641276628778</v>
      </c>
      <c r="T69" s="40">
        <f>$K69*Variables!$C$25/100</f>
        <v>0.80213641276628778</v>
      </c>
      <c r="U69" s="40">
        <f>$K69*Variables!$C$26/100</f>
        <v>6.0160230957471583</v>
      </c>
      <c r="V69" s="44">
        <f>R69*Variables!$E$27*Variables!$C$16+'Cost Calculations'!S69*Variables!$E$28*Variables!$C$16+'Cost Calculations'!T69*Variables!$E$29*Variables!$C$16+U69*Variables!$E$30*Variables!$C$16</f>
        <v>9476016.0523949824</v>
      </c>
      <c r="W69" s="38">
        <f>I69*Variables!$E$31</f>
        <v>309058.44138936437</v>
      </c>
      <c r="Y69" s="46">
        <f>D69*(IF(D69&lt;Variables!$C$8,Variables!$C$39,IF(D69&gt;Variables!$C$7,Variables!$C$37,IF(D69&gt;Variables!$C$6,Variables!$C$38))))</f>
        <v>164.13621731596677</v>
      </c>
      <c r="Z69" s="162"/>
      <c r="AA69" s="80">
        <f t="shared" si="12"/>
        <v>162</v>
      </c>
      <c r="AB69" s="48">
        <f t="shared" si="23"/>
        <v>2</v>
      </c>
      <c r="AC69" s="44">
        <f>AB69*Variables!$E$42</f>
        <v>1075200</v>
      </c>
      <c r="AD69" s="50">
        <f>ROUND(IF(D69&lt;50000,0,(H69/(3.14*Variables!$C$36^2))),0)</f>
        <v>33</v>
      </c>
      <c r="AE69" s="83">
        <f t="shared" si="14"/>
        <v>33</v>
      </c>
      <c r="AF69" s="37">
        <f t="shared" si="3"/>
        <v>0</v>
      </c>
      <c r="AG69" s="38">
        <f>AF69*Variables!$E$43*Variables!$C$16</f>
        <v>0</v>
      </c>
      <c r="AH69" s="52">
        <f>ROUND((Y69)/Variables!$C$41,0)</f>
        <v>1</v>
      </c>
      <c r="AI69" s="79">
        <f t="shared" si="15"/>
        <v>1</v>
      </c>
      <c r="AJ69" s="52">
        <f t="shared" ref="AJ69:AJ132" si="26">IF(AH69-AI69&lt;0,0,AH69-AI69)</f>
        <v>0</v>
      </c>
      <c r="AK69" s="44">
        <f>AJ69*Variables!$E$44*Variables!$C$16</f>
        <v>0</v>
      </c>
      <c r="AL69" s="38">
        <f>Y69*Variables!$E$40*Variables!$C$16</f>
        <v>48407826.170498751</v>
      </c>
      <c r="AN69" s="57">
        <f t="shared" ref="AN69:AN76" si="27">AVERAGE($AN$4:$AN$5,$AN$8,$AN$17)</f>
        <v>0.28999999999999998</v>
      </c>
      <c r="AO69" s="141">
        <f t="shared" si="24"/>
        <v>65.219002375297293</v>
      </c>
      <c r="AP69" s="141">
        <v>474.2370659555292</v>
      </c>
      <c r="AQ69" s="54">
        <f>IF(12*(AO69-Variables!$C$3*AP69)*(G69/5)*Variables!$C$18&lt;0,0,12*(AO69-Variables!$C$3*AP69)*(G69/5)*Variables!$C$18)</f>
        <v>0</v>
      </c>
      <c r="AS69" s="44">
        <v>0</v>
      </c>
    </row>
    <row r="70" spans="1:45" ht="14.25" customHeight="1">
      <c r="A70" s="32">
        <v>7</v>
      </c>
      <c r="B70" t="s">
        <v>149</v>
      </c>
      <c r="C70">
        <v>2022</v>
      </c>
      <c r="D70" s="33">
        <f>INDEX(Population!$C$2:$U$21,MATCH('Cost Calculations'!B70,Population!$B$2:$B$21,0),MATCH(C70,Population!$C$1:$U$1,0))</f>
        <v>57415.436236469177</v>
      </c>
      <c r="E70" s="33" t="str">
        <f t="shared" si="25"/>
        <v>Small</v>
      </c>
      <c r="F70" s="5">
        <v>3.862113298513461</v>
      </c>
      <c r="G70" s="5">
        <f t="shared" si="0"/>
        <v>14866.32623091833</v>
      </c>
      <c r="H70" s="34">
        <f>'Area (Sq.km)'!M8</f>
        <v>16.336239899040372</v>
      </c>
      <c r="I70" s="5">
        <f>H70*Variables!$C$22</f>
        <v>294.05231818272671</v>
      </c>
      <c r="J70" s="58">
        <f t="shared" si="13"/>
        <v>289.05342877362034</v>
      </c>
      <c r="K70" s="5">
        <f t="shared" si="1"/>
        <v>4.9988894091063685</v>
      </c>
      <c r="L70">
        <v>0</v>
      </c>
      <c r="M70" s="37">
        <v>0</v>
      </c>
      <c r="N70" s="37">
        <v>0</v>
      </c>
      <c r="O70" s="37">
        <v>0</v>
      </c>
      <c r="P70" s="37">
        <v>0</v>
      </c>
      <c r="Q70" s="59">
        <v>0</v>
      </c>
      <c r="R70" s="40">
        <f>$K70*Variables!$C$23/100</f>
        <v>0.24994447045531842</v>
      </c>
      <c r="S70" s="40">
        <f>$K70*Variables!$C$24/100</f>
        <v>0.49988894091063685</v>
      </c>
      <c r="T70" s="40">
        <f>$K70*Variables!$C$25/100</f>
        <v>0.49988894091063685</v>
      </c>
      <c r="U70" s="40">
        <f>$K70*Variables!$C$26/100</f>
        <v>3.7491670568297764</v>
      </c>
      <c r="V70" s="44">
        <f>R70*Variables!$E$27*Variables!$C$16+'Cost Calculations'!S70*Variables!$E$28*Variables!$C$16+'Cost Calculations'!T70*Variables!$E$29*Variables!$C$16+U70*Variables!$E$30*Variables!$C$16</f>
        <v>5905424.0065574627</v>
      </c>
      <c r="W70" s="38">
        <f>I70*Variables!$E$31</f>
        <v>192604.26840968599</v>
      </c>
      <c r="Y70" s="46">
        <f>D70*(IF(D70&lt;Variables!$C$8,Variables!$C$39,IF(D70&gt;Variables!$C$7,Variables!$C$37,IF(D70&gt;Variables!$C$6,Variables!$C$38))))</f>
        <v>0</v>
      </c>
      <c r="Z70" s="162"/>
      <c r="AA70" s="80">
        <f t="shared" si="12"/>
        <v>0</v>
      </c>
      <c r="AB70" s="48">
        <f t="shared" si="23"/>
        <v>0</v>
      </c>
      <c r="AC70" s="44">
        <f>AB70*Variables!$E$42</f>
        <v>0</v>
      </c>
      <c r="AD70" s="50">
        <f>ROUND(IF(D70&lt;50000,0,(H70/(3.14*Variables!$C$36^2))),0)</f>
        <v>21</v>
      </c>
      <c r="AE70" s="83">
        <f t="shared" si="14"/>
        <v>20</v>
      </c>
      <c r="AF70" s="37">
        <f t="shared" si="3"/>
        <v>1</v>
      </c>
      <c r="AG70" s="38">
        <f>AF70*Variables!$E$43*Variables!$C$16</f>
        <v>1171.5840000000001</v>
      </c>
      <c r="AH70" s="52">
        <f>ROUND((Y70)/Variables!$C$41,0)</f>
        <v>0</v>
      </c>
      <c r="AI70" s="79">
        <f t="shared" si="15"/>
        <v>0</v>
      </c>
      <c r="AJ70" s="52">
        <f t="shared" si="26"/>
        <v>0</v>
      </c>
      <c r="AK70" s="44">
        <f>AJ70*Variables!$E$44*Variables!$C$16</f>
        <v>0</v>
      </c>
      <c r="AL70" s="38">
        <f>Y70*Variables!$E$40*Variables!$C$16</f>
        <v>0</v>
      </c>
      <c r="AN70" s="57">
        <f t="shared" si="27"/>
        <v>0.28999999999999998</v>
      </c>
      <c r="AO70" s="141">
        <f t="shared" si="24"/>
        <v>67.200771394134222</v>
      </c>
      <c r="AP70" s="141">
        <v>474.2370659555292</v>
      </c>
      <c r="AQ70" s="54">
        <f>IF(12*(AO70-Variables!$C$3*AP70)*(G70/5)*Variables!$C$18&lt;0,0,12*(AO70-Variables!$C$3*AP70)*(G70/5)*Variables!$C$18)</f>
        <v>0</v>
      </c>
      <c r="AS70" s="44">
        <v>0</v>
      </c>
    </row>
    <row r="71" spans="1:45" ht="14.25" customHeight="1">
      <c r="A71" s="32">
        <v>8</v>
      </c>
      <c r="B71" t="s">
        <v>150</v>
      </c>
      <c r="C71">
        <v>2022</v>
      </c>
      <c r="D71" s="33">
        <f>INDEX(Population!$C$2:$U$21,MATCH('Cost Calculations'!B71,Population!$B$2:$B$21,0),MATCH(C71,Population!$C$1:$U$1,0))</f>
        <v>60336.517493057472</v>
      </c>
      <c r="E71" s="33" t="str">
        <f t="shared" si="25"/>
        <v>Small</v>
      </c>
      <c r="F71" s="5">
        <v>3.8002825488883709</v>
      </c>
      <c r="G71" s="5">
        <f t="shared" si="0"/>
        <v>15876.850396480821</v>
      </c>
      <c r="H71" s="34">
        <f>'Area (Sq.km)'!M9</f>
        <v>11.941168614286147</v>
      </c>
      <c r="I71" s="5">
        <f>H71*Variables!$C$22</f>
        <v>214.94103505715063</v>
      </c>
      <c r="J71" s="58">
        <f t="shared" si="13"/>
        <v>211.28703746117907</v>
      </c>
      <c r="K71" s="5">
        <f t="shared" si="1"/>
        <v>3.6539975959715605</v>
      </c>
      <c r="L71">
        <v>0</v>
      </c>
      <c r="M71" s="37">
        <v>0</v>
      </c>
      <c r="N71" s="37">
        <v>0</v>
      </c>
      <c r="O71" s="37">
        <v>0</v>
      </c>
      <c r="P71" s="37">
        <v>0</v>
      </c>
      <c r="Q71" s="59">
        <v>0</v>
      </c>
      <c r="R71" s="40">
        <f>$K71*Variables!$C$23/100</f>
        <v>0.18269987979857802</v>
      </c>
      <c r="S71" s="40">
        <f>$K71*Variables!$C$24/100</f>
        <v>0.36539975959715604</v>
      </c>
      <c r="T71" s="40">
        <f>$K71*Variables!$C$25/100</f>
        <v>0.36539975959715604</v>
      </c>
      <c r="U71" s="40">
        <f>$K71*Variables!$C$26/100</f>
        <v>2.7404981969786708</v>
      </c>
      <c r="V71" s="44">
        <f>R71*Variables!$E$27*Variables!$C$16+'Cost Calculations'!S71*Variables!$E$28*Variables!$C$16+'Cost Calculations'!T71*Variables!$E$29*Variables!$C$16+U71*Variables!$E$30*Variables!$C$16</f>
        <v>4316639.828807734</v>
      </c>
      <c r="W71" s="38">
        <f>I71*Variables!$E$31</f>
        <v>140786.37796243367</v>
      </c>
      <c r="Y71" s="46">
        <f>D71*(IF(D71&lt;Variables!$C$8,Variables!$C$39,IF(D71&gt;Variables!$C$7,Variables!$C$37,IF(D71&gt;Variables!$C$6,Variables!$C$38))))</f>
        <v>0</v>
      </c>
      <c r="Z71" s="162"/>
      <c r="AA71" s="80">
        <f t="shared" si="12"/>
        <v>0</v>
      </c>
      <c r="AB71" s="48">
        <f t="shared" si="23"/>
        <v>0</v>
      </c>
      <c r="AC71" s="44">
        <f>AB71*Variables!$E$42</f>
        <v>0</v>
      </c>
      <c r="AD71" s="50">
        <f>ROUND(IF(D71&lt;50000,0,(H71/(3.14*Variables!$C$36^2))),0)</f>
        <v>15</v>
      </c>
      <c r="AE71" s="83">
        <f t="shared" si="14"/>
        <v>15</v>
      </c>
      <c r="AF71" s="37">
        <f t="shared" si="3"/>
        <v>0</v>
      </c>
      <c r="AG71" s="38">
        <f>AF71*Variables!$E$43*Variables!$C$16</f>
        <v>0</v>
      </c>
      <c r="AH71" s="52">
        <f>ROUND((Y71)/Variables!$C$41,0)</f>
        <v>0</v>
      </c>
      <c r="AI71" s="79">
        <f t="shared" si="15"/>
        <v>0</v>
      </c>
      <c r="AJ71" s="52">
        <f t="shared" si="26"/>
        <v>0</v>
      </c>
      <c r="AK71" s="44">
        <f>AJ71*Variables!$E$44*Variables!$C$16</f>
        <v>0</v>
      </c>
      <c r="AL71" s="38">
        <f>Y71*Variables!$E$40*Variables!$C$16</f>
        <v>0</v>
      </c>
      <c r="AN71" s="57">
        <f t="shared" si="27"/>
        <v>0.28999999999999998</v>
      </c>
      <c r="AO71" s="141">
        <f t="shared" si="24"/>
        <v>66.124916350657642</v>
      </c>
      <c r="AP71" s="141">
        <v>474.2370659555292</v>
      </c>
      <c r="AQ71" s="54">
        <f>IF(12*(AO71-Variables!$C$3*AP71)*(G71/5)*Variables!$C$18&lt;0,0,12*(AO71-Variables!$C$3*AP71)*(G71/5)*Variables!$C$18)</f>
        <v>0</v>
      </c>
      <c r="AS71" s="44">
        <v>0</v>
      </c>
    </row>
    <row r="72" spans="1:45" ht="14.25" customHeight="1">
      <c r="A72" s="32">
        <v>9</v>
      </c>
      <c r="B72" t="s">
        <v>151</v>
      </c>
      <c r="C72">
        <v>2022</v>
      </c>
      <c r="D72" s="33">
        <f>INDEX(Population!$C$2:$U$21,MATCH('Cost Calculations'!B72,Population!$B$2:$B$21,0),MATCH(C72,Population!$C$1:$U$1,0))</f>
        <v>174208.78324452505</v>
      </c>
      <c r="E72" s="33" t="str">
        <f t="shared" si="25"/>
        <v>Medium</v>
      </c>
      <c r="F72" s="5">
        <v>3.6804514106582928</v>
      </c>
      <c r="G72" s="5">
        <f t="shared" si="0"/>
        <v>47333.53706016342</v>
      </c>
      <c r="H72" s="34">
        <f>'Area (Sq.km)'!M10</f>
        <v>46.588248663265659</v>
      </c>
      <c r="I72" s="5">
        <f>H72*Variables!$C$22</f>
        <v>838.58847593878181</v>
      </c>
      <c r="J72" s="58">
        <f t="shared" si="13"/>
        <v>824.3324718478226</v>
      </c>
      <c r="K72" s="5">
        <f t="shared" si="1"/>
        <v>14.256004090959209</v>
      </c>
      <c r="L72">
        <v>0</v>
      </c>
      <c r="M72" s="37">
        <v>0</v>
      </c>
      <c r="N72" s="37">
        <v>0</v>
      </c>
      <c r="O72" s="37">
        <v>0</v>
      </c>
      <c r="P72" s="37">
        <v>0</v>
      </c>
      <c r="Q72" s="59">
        <v>0</v>
      </c>
      <c r="R72" s="40">
        <f>$K72*Variables!$C$23/100</f>
        <v>0.71280020454796045</v>
      </c>
      <c r="S72" s="40">
        <f>$K72*Variables!$C$24/100</f>
        <v>1.4256004090959209</v>
      </c>
      <c r="T72" s="40">
        <f>$K72*Variables!$C$25/100</f>
        <v>1.4256004090959209</v>
      </c>
      <c r="U72" s="40">
        <f>$K72*Variables!$C$26/100</f>
        <v>10.692003068219405</v>
      </c>
      <c r="V72" s="44">
        <f>R72*Variables!$E$27*Variables!$C$16+'Cost Calculations'!S72*Variables!$E$28*Variables!$C$16+'Cost Calculations'!T72*Variables!$E$29*Variables!$C$16+U72*Variables!$E$30*Variables!$C$16</f>
        <v>16841290.516043205</v>
      </c>
      <c r="W72" s="38">
        <f>I72*Variables!$E$31</f>
        <v>549275.45173990214</v>
      </c>
      <c r="Y72" s="46">
        <f>D72*(IF(D72&lt;Variables!$C$8,Variables!$C$39,IF(D72&gt;Variables!$C$7,Variables!$C$37,IF(D72&gt;Variables!$C$6,Variables!$C$38))))</f>
        <v>209.05053989343006</v>
      </c>
      <c r="Z72" s="162"/>
      <c r="AA72" s="80">
        <f t="shared" si="12"/>
        <v>206</v>
      </c>
      <c r="AB72" s="48">
        <f t="shared" si="23"/>
        <v>3</v>
      </c>
      <c r="AC72" s="44">
        <f>AB72*Variables!$E$42</f>
        <v>1612800</v>
      </c>
      <c r="AD72" s="50">
        <f>ROUND(IF(D72&lt;50000,0,(H72/(3.14*Variables!$C$36^2))),0)</f>
        <v>59</v>
      </c>
      <c r="AE72" s="83">
        <f t="shared" si="14"/>
        <v>58</v>
      </c>
      <c r="AF72" s="37">
        <f t="shared" si="3"/>
        <v>1</v>
      </c>
      <c r="AG72" s="38">
        <f>AF72*Variables!$E$43*Variables!$C$16</f>
        <v>1171.5840000000001</v>
      </c>
      <c r="AH72" s="52">
        <f>ROUND((Y72)/Variables!$C$41,0)</f>
        <v>2</v>
      </c>
      <c r="AI72" s="79">
        <f t="shared" si="15"/>
        <v>2</v>
      </c>
      <c r="AJ72" s="52">
        <f t="shared" si="26"/>
        <v>0</v>
      </c>
      <c r="AK72" s="44">
        <f>AJ72*Variables!$E$44*Variables!$C$16</f>
        <v>0</v>
      </c>
      <c r="AL72" s="38">
        <f>Y72*Variables!$E$40*Variables!$C$16</f>
        <v>61654169.698144116</v>
      </c>
      <c r="AN72" s="57">
        <f t="shared" si="27"/>
        <v>0.28999999999999998</v>
      </c>
      <c r="AO72" s="141">
        <f t="shared" si="24"/>
        <v>64.03985454545429</v>
      </c>
      <c r="AP72" s="141">
        <v>474.2370659555292</v>
      </c>
      <c r="AQ72" s="54">
        <f>IF(12*(AO72-Variables!$C$3*AP72)*(G72/5)*Variables!$C$18&lt;0,0,12*(AO72-Variables!$C$3*AP72)*(G72/5)*Variables!$C$18)</f>
        <v>0</v>
      </c>
      <c r="AS72" s="44">
        <v>0</v>
      </c>
    </row>
    <row r="73" spans="1:45" ht="14.25" customHeight="1">
      <c r="A73" s="32">
        <v>10</v>
      </c>
      <c r="B73" t="s">
        <v>152</v>
      </c>
      <c r="C73">
        <v>2022</v>
      </c>
      <c r="D73" s="33">
        <f>INDEX(Population!$C$2:$U$21,MATCH('Cost Calculations'!B73,Population!$B$2:$B$21,0),MATCH(C73,Population!$C$1:$U$1,0))</f>
        <v>307477.16780463792</v>
      </c>
      <c r="E73" s="33" t="str">
        <f t="shared" si="25"/>
        <v>Medium</v>
      </c>
      <c r="F73" s="5">
        <v>3.4135915669485275</v>
      </c>
      <c r="G73" s="5">
        <f t="shared" si="0"/>
        <v>90074.386983413322</v>
      </c>
      <c r="H73" s="34">
        <f>'Area (Sq.km)'!M11</f>
        <v>63.915946564596553</v>
      </c>
      <c r="I73" s="5">
        <f>H73*Variables!$C$22</f>
        <v>1150.4870381627379</v>
      </c>
      <c r="J73" s="58">
        <f t="shared" si="13"/>
        <v>1168.5637429999999</v>
      </c>
      <c r="K73" s="5">
        <f t="shared" si="1"/>
        <v>0</v>
      </c>
      <c r="L73">
        <v>0</v>
      </c>
      <c r="M73" s="37">
        <v>0</v>
      </c>
      <c r="N73" s="37">
        <v>0</v>
      </c>
      <c r="O73" s="37">
        <v>0</v>
      </c>
      <c r="P73" s="37">
        <v>0</v>
      </c>
      <c r="Q73" s="59">
        <v>0</v>
      </c>
      <c r="R73" s="40">
        <f>$K73*Variables!$C$23/100</f>
        <v>0</v>
      </c>
      <c r="S73" s="40">
        <f>$K73*Variables!$C$24/100</f>
        <v>0</v>
      </c>
      <c r="T73" s="40">
        <f>$K73*Variables!$C$25/100</f>
        <v>0</v>
      </c>
      <c r="U73" s="40">
        <f>$K73*Variables!$C$26/100</f>
        <v>0</v>
      </c>
      <c r="V73" s="44">
        <f>R73*Variables!$E$27*Variables!$C$16+'Cost Calculations'!S73*Variables!$E$28*Variables!$C$16+'Cost Calculations'!T73*Variables!$E$29*Variables!$C$16+U73*Variables!$E$30*Variables!$C$16</f>
        <v>0</v>
      </c>
      <c r="W73" s="38">
        <f>I73*Variables!$E$31</f>
        <v>753569.00999659335</v>
      </c>
      <c r="Y73" s="46">
        <f>D73*(IF(D73&lt;Variables!$C$8,Variables!$C$39,IF(D73&gt;Variables!$C$7,Variables!$C$37,IF(D73&gt;Variables!$C$6,Variables!$C$38))))</f>
        <v>368.97260136556548</v>
      </c>
      <c r="Z73" s="162"/>
      <c r="AA73" s="80">
        <f t="shared" si="12"/>
        <v>364</v>
      </c>
      <c r="AB73" s="48">
        <f t="shared" si="23"/>
        <v>5</v>
      </c>
      <c r="AC73" s="44">
        <f>AB73*Variables!$E$42</f>
        <v>2688000</v>
      </c>
      <c r="AD73" s="50">
        <f>ROUND(IF(D73&lt;50000,0,(H73/(3.14*Variables!$C$36^2))),0)</f>
        <v>81</v>
      </c>
      <c r="AE73" s="83">
        <f t="shared" si="14"/>
        <v>80</v>
      </c>
      <c r="AF73" s="37">
        <f t="shared" si="3"/>
        <v>1</v>
      </c>
      <c r="AG73" s="38">
        <f>AF73*Variables!$E$43*Variables!$C$16</f>
        <v>1171.5840000000001</v>
      </c>
      <c r="AH73" s="52">
        <f>ROUND((Y73)/Variables!$C$41,0)</f>
        <v>3</v>
      </c>
      <c r="AI73" s="79">
        <f t="shared" si="15"/>
        <v>3</v>
      </c>
      <c r="AJ73" s="52">
        <f t="shared" si="26"/>
        <v>0</v>
      </c>
      <c r="AK73" s="44">
        <f>AJ73*Variables!$E$44*Variables!$C$16</f>
        <v>0</v>
      </c>
      <c r="AL73" s="38">
        <f>Y73*Variables!$E$40*Variables!$C$16</f>
        <v>108819137.1816361</v>
      </c>
      <c r="AN73" s="57">
        <f t="shared" si="27"/>
        <v>0.28999999999999998</v>
      </c>
      <c r="AO73" s="141">
        <f t="shared" si="24"/>
        <v>59.396493264904372</v>
      </c>
      <c r="AP73" s="141">
        <v>490.99634448579741</v>
      </c>
      <c r="AQ73" s="54">
        <f>IF(12*(AO73-Variables!$C$3*AP73)*(G73/5)*Variables!$C$18&lt;0,0,12*(AO73-Variables!$C$3*AP73)*(G73/5)*Variables!$C$18)</f>
        <v>0</v>
      </c>
      <c r="AS73" s="44">
        <v>0</v>
      </c>
    </row>
    <row r="74" spans="1:45" ht="14.25" customHeight="1">
      <c r="A74" s="32">
        <v>11</v>
      </c>
      <c r="B74" t="s">
        <v>153</v>
      </c>
      <c r="C74">
        <v>2022</v>
      </c>
      <c r="D74" s="33">
        <f>INDEX(Population!$C$2:$U$21,MATCH('Cost Calculations'!B74,Population!$B$2:$B$21,0),MATCH(C74,Population!$C$1:$U$1,0))</f>
        <v>204280.71710257669</v>
      </c>
      <c r="E74" s="33" t="str">
        <f t="shared" si="25"/>
        <v>Medium</v>
      </c>
      <c r="F74" s="5">
        <v>3.70474528057925</v>
      </c>
      <c r="G74" s="5">
        <f t="shared" si="0"/>
        <v>55140.286748846789</v>
      </c>
      <c r="H74" s="34">
        <f>'Area (Sq.km)'!M12</f>
        <v>19.788990792852026</v>
      </c>
      <c r="I74" s="5">
        <f>H74*Variables!$C$22</f>
        <v>356.20183427133645</v>
      </c>
      <c r="J74" s="58">
        <f t="shared" si="13"/>
        <v>396.95655099999999</v>
      </c>
      <c r="K74" s="5">
        <f t="shared" si="1"/>
        <v>0</v>
      </c>
      <c r="L74">
        <v>0</v>
      </c>
      <c r="M74" s="37">
        <v>0</v>
      </c>
      <c r="N74" s="37">
        <v>0</v>
      </c>
      <c r="O74" s="37">
        <v>0</v>
      </c>
      <c r="P74" s="37">
        <v>0</v>
      </c>
      <c r="Q74" s="59">
        <v>0</v>
      </c>
      <c r="R74" s="40">
        <f>$K74*Variables!$C$23/100</f>
        <v>0</v>
      </c>
      <c r="S74" s="40">
        <f>$K74*Variables!$C$24/100</f>
        <v>0</v>
      </c>
      <c r="T74" s="40">
        <f>$K74*Variables!$C$25/100</f>
        <v>0</v>
      </c>
      <c r="U74" s="40">
        <f>$K74*Variables!$C$26/100</f>
        <v>0</v>
      </c>
      <c r="V74" s="44">
        <f>R74*Variables!$E$27*Variables!$C$16+'Cost Calculations'!S74*Variables!$E$28*Variables!$C$16+'Cost Calculations'!T74*Variables!$E$29*Variables!$C$16+U74*Variables!$E$30*Variables!$C$16</f>
        <v>0</v>
      </c>
      <c r="W74" s="38">
        <f>I74*Variables!$E$31</f>
        <v>233312.20144772538</v>
      </c>
      <c r="Y74" s="46">
        <f>D74*(IF(D74&lt;Variables!$C$8,Variables!$C$39,IF(D74&gt;Variables!$C$7,Variables!$C$37,IF(D74&gt;Variables!$C$6,Variables!$C$38))))</f>
        <v>245.136860523092</v>
      </c>
      <c r="Z74" s="162"/>
      <c r="AA74" s="80">
        <f t="shared" si="12"/>
        <v>242</v>
      </c>
      <c r="AB74" s="48">
        <f t="shared" si="23"/>
        <v>3</v>
      </c>
      <c r="AC74" s="44">
        <f>AB74*Variables!$E$42</f>
        <v>1612800</v>
      </c>
      <c r="AD74" s="50">
        <f>ROUND(IF(D74&lt;50000,0,(H74/(3.14*Variables!$C$36^2))),0)</f>
        <v>25</v>
      </c>
      <c r="AE74" s="83">
        <f t="shared" si="14"/>
        <v>25</v>
      </c>
      <c r="AF74" s="37">
        <f t="shared" si="3"/>
        <v>0</v>
      </c>
      <c r="AG74" s="38">
        <f>AF74*Variables!$E$43*Variables!$C$16</f>
        <v>0</v>
      </c>
      <c r="AH74" s="52">
        <f>ROUND((Y74)/Variables!$C$41,0)</f>
        <v>2</v>
      </c>
      <c r="AI74" s="79">
        <f t="shared" si="15"/>
        <v>2</v>
      </c>
      <c r="AJ74" s="52">
        <f t="shared" si="26"/>
        <v>0</v>
      </c>
      <c r="AK74" s="44">
        <f>AJ74*Variables!$E$44*Variables!$C$16</f>
        <v>0</v>
      </c>
      <c r="AL74" s="38">
        <f>Y74*Variables!$E$40*Variables!$C$16</f>
        <v>72296917.318011597</v>
      </c>
      <c r="AN74" s="57">
        <f t="shared" si="27"/>
        <v>0.28999999999999998</v>
      </c>
      <c r="AO74" s="141">
        <f t="shared" si="24"/>
        <v>64.462567882078943</v>
      </c>
      <c r="AP74" s="141">
        <v>447.91952147552081</v>
      </c>
      <c r="AQ74" s="54">
        <f>IF(12*(AO74-Variables!$C$3*AP74)*(G74/5)*Variables!$C$18&lt;0,0,12*(AO74-Variables!$C$3*AP74)*(G74/5)*Variables!$C$18)</f>
        <v>0</v>
      </c>
      <c r="AS74" s="44">
        <v>0</v>
      </c>
    </row>
    <row r="75" spans="1:45" ht="14.25" customHeight="1">
      <c r="A75" s="32">
        <v>12</v>
      </c>
      <c r="B75" t="s">
        <v>154</v>
      </c>
      <c r="C75">
        <v>2022</v>
      </c>
      <c r="D75" s="33">
        <f>INDEX(Population!$C$2:$U$21,MATCH('Cost Calculations'!B75,Population!$B$2:$B$21,0),MATCH(C75,Population!$C$1:$U$1,0))</f>
        <v>208387.87108234069</v>
      </c>
      <c r="E75" s="33" t="str">
        <f t="shared" si="25"/>
        <v>Medium</v>
      </c>
      <c r="F75" s="5">
        <v>3.6205289672544043</v>
      </c>
      <c r="G75" s="5">
        <f t="shared" si="0"/>
        <v>57557.299766716067</v>
      </c>
      <c r="H75" s="34">
        <f>'Area (Sq.km)'!M13</f>
        <v>42.76246327038718</v>
      </c>
      <c r="I75" s="5">
        <f>H75*Variables!$C$22</f>
        <v>769.72433886696922</v>
      </c>
      <c r="J75" s="58">
        <f t="shared" si="13"/>
        <v>756.63902510623063</v>
      </c>
      <c r="K75" s="5">
        <f t="shared" si="1"/>
        <v>13.085313760738586</v>
      </c>
      <c r="L75">
        <v>0</v>
      </c>
      <c r="M75" s="37">
        <v>0</v>
      </c>
      <c r="N75" s="37">
        <v>0</v>
      </c>
      <c r="O75" s="37">
        <v>0</v>
      </c>
      <c r="P75" s="37">
        <v>0</v>
      </c>
      <c r="Q75" s="59">
        <v>0</v>
      </c>
      <c r="R75" s="40">
        <f>$K75*Variables!$C$23/100</f>
        <v>0.6542656880369293</v>
      </c>
      <c r="S75" s="40">
        <f>$K75*Variables!$C$24/100</f>
        <v>1.3085313760738586</v>
      </c>
      <c r="T75" s="40">
        <f>$K75*Variables!$C$25/100</f>
        <v>1.3085313760738586</v>
      </c>
      <c r="U75" s="40">
        <f>$K75*Variables!$C$26/100</f>
        <v>9.8139853205539396</v>
      </c>
      <c r="V75" s="44">
        <f>R75*Variables!$E$27*Variables!$C$16+'Cost Calculations'!S75*Variables!$E$28*Variables!$C$16+'Cost Calculations'!T75*Variables!$E$29*Variables!$C$16+U75*Variables!$E$30*Variables!$C$16</f>
        <v>15458298.772369998</v>
      </c>
      <c r="W75" s="38">
        <f>I75*Variables!$E$31</f>
        <v>504169.44195786485</v>
      </c>
      <c r="Y75" s="46">
        <f>D75*(IF(D75&lt;Variables!$C$8,Variables!$C$39,IF(D75&gt;Variables!$C$7,Variables!$C$37,IF(D75&gt;Variables!$C$6,Variables!$C$38))))</f>
        <v>250.06544529880881</v>
      </c>
      <c r="Z75" s="162"/>
      <c r="AA75" s="80">
        <f t="shared" si="12"/>
        <v>246</v>
      </c>
      <c r="AB75" s="48">
        <f t="shared" si="23"/>
        <v>4</v>
      </c>
      <c r="AC75" s="44">
        <f>AB75*Variables!$E$42</f>
        <v>2150400</v>
      </c>
      <c r="AD75" s="50">
        <f>ROUND(IF(D75&lt;50000,0,(H75/(3.14*Variables!$C$36^2))),0)</f>
        <v>54</v>
      </c>
      <c r="AE75" s="83">
        <f t="shared" si="14"/>
        <v>54</v>
      </c>
      <c r="AF75" s="37">
        <f t="shared" si="3"/>
        <v>0</v>
      </c>
      <c r="AG75" s="38">
        <f>AF75*Variables!$E$43*Variables!$C$16</f>
        <v>0</v>
      </c>
      <c r="AH75" s="52">
        <f>ROUND((Y75)/Variables!$C$41,0)</f>
        <v>2</v>
      </c>
      <c r="AI75" s="79">
        <f t="shared" si="15"/>
        <v>2</v>
      </c>
      <c r="AJ75" s="52">
        <f t="shared" si="26"/>
        <v>0</v>
      </c>
      <c r="AK75" s="44">
        <f>AJ75*Variables!$E$44*Variables!$C$16</f>
        <v>0</v>
      </c>
      <c r="AL75" s="38">
        <f>Y75*Variables!$E$40*Variables!$C$16</f>
        <v>73750478.750039652</v>
      </c>
      <c r="AN75" s="57">
        <f t="shared" si="27"/>
        <v>0.28999999999999998</v>
      </c>
      <c r="AO75" s="141">
        <f t="shared" si="24"/>
        <v>62.997204030226627</v>
      </c>
      <c r="AP75" s="141">
        <v>607.11381923777901</v>
      </c>
      <c r="AQ75" s="54">
        <f>IF(12*(AO75-Variables!$C$3*AP75)*(G75/5)*Variables!$C$18&lt;0,0,12*(AO75-Variables!$C$3*AP75)*(G75/5)*Variables!$C$18)</f>
        <v>0</v>
      </c>
      <c r="AS75" s="44">
        <v>0</v>
      </c>
    </row>
    <row r="76" spans="1:45" ht="14.25" customHeight="1">
      <c r="A76" s="32">
        <v>13</v>
      </c>
      <c r="B76" t="s">
        <v>155</v>
      </c>
      <c r="C76">
        <v>2022</v>
      </c>
      <c r="D76" s="33">
        <f>INDEX(Population!$C$2:$U$21,MATCH('Cost Calculations'!B76,Population!$B$2:$B$21,0),MATCH(C76,Population!$C$1:$U$1,0))</f>
        <v>71857.206263082116</v>
      </c>
      <c r="E76" s="33" t="str">
        <f t="shared" si="25"/>
        <v>Small</v>
      </c>
      <c r="F76" s="5">
        <v>3.8978924903294598</v>
      </c>
      <c r="G76" s="5">
        <f t="shared" si="0"/>
        <v>18434.88665768936</v>
      </c>
      <c r="H76" s="34">
        <f>'Area (Sq.km)'!M14</f>
        <v>11.910367398382474</v>
      </c>
      <c r="I76" s="5">
        <f>H76*Variables!$C$22</f>
        <v>214.38661317088454</v>
      </c>
      <c r="J76" s="58">
        <f t="shared" si="13"/>
        <v>210.74204074697951</v>
      </c>
      <c r="K76" s="5">
        <f t="shared" si="1"/>
        <v>3.6445724239050321</v>
      </c>
      <c r="L76">
        <v>0</v>
      </c>
      <c r="M76" s="37">
        <v>0</v>
      </c>
      <c r="N76" s="37">
        <v>0</v>
      </c>
      <c r="O76" s="37">
        <v>0</v>
      </c>
      <c r="P76" s="37">
        <v>0</v>
      </c>
      <c r="Q76" s="59">
        <v>0</v>
      </c>
      <c r="R76" s="40">
        <f>$K76*Variables!$C$23/100</f>
        <v>0.1822286211952516</v>
      </c>
      <c r="S76" s="40">
        <f>$K76*Variables!$C$24/100</f>
        <v>0.3644572423905032</v>
      </c>
      <c r="T76" s="40">
        <f>$K76*Variables!$C$25/100</f>
        <v>0.3644572423905032</v>
      </c>
      <c r="U76" s="40">
        <f>$K76*Variables!$C$26/100</f>
        <v>2.7334293179287736</v>
      </c>
      <c r="V76" s="44">
        <f>R76*Variables!$E$27*Variables!$C$16+'Cost Calculations'!S76*Variables!$E$28*Variables!$C$16+'Cost Calculations'!T76*Variables!$E$29*Variables!$C$16+U76*Variables!$E$30*Variables!$C$16</f>
        <v>4305505.4281774219</v>
      </c>
      <c r="W76" s="38">
        <f>I76*Variables!$E$31</f>
        <v>140423.23162692937</v>
      </c>
      <c r="Y76" s="46">
        <f>D76*(IF(D76&lt;Variables!$C$8,Variables!$C$39,IF(D76&gt;Variables!$C$7,Variables!$C$37,IF(D76&gt;Variables!$C$6,Variables!$C$38))))</f>
        <v>0</v>
      </c>
      <c r="Z76" s="162"/>
      <c r="AA76" s="80">
        <f t="shared" si="12"/>
        <v>0</v>
      </c>
      <c r="AB76" s="48">
        <f t="shared" si="23"/>
        <v>0</v>
      </c>
      <c r="AC76" s="44">
        <f>AB76*Variables!$E$42</f>
        <v>0</v>
      </c>
      <c r="AD76" s="50">
        <f>ROUND(IF(D76&lt;50000,0,(H76/(3.14*Variables!$C$36^2))),0)</f>
        <v>15</v>
      </c>
      <c r="AE76" s="83">
        <f t="shared" si="14"/>
        <v>15</v>
      </c>
      <c r="AF76" s="37">
        <f t="shared" si="3"/>
        <v>0</v>
      </c>
      <c r="AG76" s="38">
        <f>AF76*Variables!$E$43*Variables!$C$16</f>
        <v>0</v>
      </c>
      <c r="AH76" s="52">
        <f>ROUND((Y76)/Variables!$C$41,0)</f>
        <v>0</v>
      </c>
      <c r="AI76" s="79">
        <f t="shared" si="15"/>
        <v>0</v>
      </c>
      <c r="AJ76" s="52">
        <f t="shared" si="26"/>
        <v>0</v>
      </c>
      <c r="AK76" s="44">
        <f>AJ76*Variables!$E$44*Variables!$C$16</f>
        <v>0</v>
      </c>
      <c r="AL76" s="38">
        <f>Y76*Variables!$E$40*Variables!$C$16</f>
        <v>0</v>
      </c>
      <c r="AN76" s="57">
        <f t="shared" si="27"/>
        <v>0.28999999999999998</v>
      </c>
      <c r="AO76" s="141">
        <f t="shared" si="24"/>
        <v>67.823329331732594</v>
      </c>
      <c r="AP76" s="142">
        <v>537.70000000000005</v>
      </c>
      <c r="AQ76" s="54">
        <f>IF(12*(AO76-Variables!$C$3*AP76)*(G76/5)*Variables!$C$18&lt;0,0,12*(AO76-Variables!$C$3*AP76)*(G76/5)*Variables!$C$18)</f>
        <v>0</v>
      </c>
      <c r="AS76" s="44">
        <v>0</v>
      </c>
    </row>
    <row r="77" spans="1:45" ht="14.25" customHeight="1">
      <c r="A77" s="32">
        <v>14</v>
      </c>
      <c r="B77" t="s">
        <v>156</v>
      </c>
      <c r="C77">
        <v>2022</v>
      </c>
      <c r="D77" s="33">
        <f>INDEX(Population!$C$2:$U$21,MATCH('Cost Calculations'!B77,Population!$B$2:$B$21,0),MATCH(C77,Population!$C$1:$U$1,0))</f>
        <v>1673959.4438529741</v>
      </c>
      <c r="E77" s="33" t="str">
        <f t="shared" si="25"/>
        <v>Large</v>
      </c>
      <c r="F77" s="5">
        <v>3.9042714396748277</v>
      </c>
      <c r="G77" s="5">
        <f t="shared" si="0"/>
        <v>428750.78480516508</v>
      </c>
      <c r="H77" s="34">
        <f>'Area (Sq.km)'!M15</f>
        <v>342.15163660373599</v>
      </c>
      <c r="I77" s="5">
        <f>H77*Variables!$C$22</f>
        <v>6158.7294588672476</v>
      </c>
      <c r="J77" s="58">
        <f t="shared" si="13"/>
        <v>6054.0310580665046</v>
      </c>
      <c r="K77" s="5">
        <f t="shared" si="1"/>
        <v>104.698400800743</v>
      </c>
      <c r="L77">
        <v>0</v>
      </c>
      <c r="M77" s="37">
        <v>0</v>
      </c>
      <c r="N77" s="37">
        <v>0</v>
      </c>
      <c r="O77" s="37">
        <v>0</v>
      </c>
      <c r="P77" s="37">
        <v>0</v>
      </c>
      <c r="Q77" s="59">
        <v>0</v>
      </c>
      <c r="R77" s="40">
        <f>$K77*Variables!$C$23/100</f>
        <v>5.2349200400371503</v>
      </c>
      <c r="S77" s="40">
        <f>$K77*Variables!$C$24/100</f>
        <v>10.469840080074301</v>
      </c>
      <c r="T77" s="40">
        <f>$K77*Variables!$C$25/100</f>
        <v>10.469840080074301</v>
      </c>
      <c r="U77" s="40">
        <f>$K77*Variables!$C$26/100</f>
        <v>78.523800600557252</v>
      </c>
      <c r="V77" s="44">
        <f>R77*Variables!$E$27*Variables!$C$16+'Cost Calculations'!S77*Variables!$E$28*Variables!$C$16+'Cost Calculations'!T77*Variables!$E$29*Variables!$C$16+U77*Variables!$E$30*Variables!$C$16</f>
        <v>123685162.63043553</v>
      </c>
      <c r="W77" s="38">
        <f>I77*Variables!$E$31</f>
        <v>4033967.795558047</v>
      </c>
      <c r="Y77" s="46">
        <f>D77*(IF(D77&lt;Variables!$C$8,Variables!$C$39,IF(D77&gt;Variables!$C$7,Variables!$C$37,IF(D77&gt;Variables!$C$6,Variables!$C$38))))</f>
        <v>2008.7513326235687</v>
      </c>
      <c r="Z77" s="162"/>
      <c r="AA77" s="80">
        <f t="shared" si="12"/>
        <v>1979</v>
      </c>
      <c r="AB77" s="48">
        <f t="shared" si="23"/>
        <v>30</v>
      </c>
      <c r="AC77" s="44">
        <f>AB77*Variables!$E$42</f>
        <v>16128000</v>
      </c>
      <c r="AD77" s="50">
        <f>ROUND(IF(D77&lt;50000,0,(H77/(3.14*Variables!$C$36^2))),0)</f>
        <v>436</v>
      </c>
      <c r="AE77" s="83">
        <f t="shared" si="14"/>
        <v>428</v>
      </c>
      <c r="AF77" s="37">
        <f t="shared" si="3"/>
        <v>8</v>
      </c>
      <c r="AG77" s="38">
        <f>AF77*Variables!$E$43*Variables!$C$16</f>
        <v>9372.6720000000005</v>
      </c>
      <c r="AH77" s="52">
        <f>ROUND((Y77)/Variables!$C$41,0)</f>
        <v>16</v>
      </c>
      <c r="AI77" s="79">
        <f t="shared" si="15"/>
        <v>16</v>
      </c>
      <c r="AJ77" s="52">
        <f t="shared" si="26"/>
        <v>0</v>
      </c>
      <c r="AK77" s="44">
        <f>AJ77*Variables!$E$44*Variables!$C$16</f>
        <v>0</v>
      </c>
      <c r="AL77" s="38">
        <f>Y77*Variables!$E$40*Variables!$C$16</f>
        <v>592430402.74414933</v>
      </c>
      <c r="AN77" s="53">
        <v>0.28999999999999998</v>
      </c>
      <c r="AO77" s="141">
        <f t="shared" si="24"/>
        <v>67.934323050342002</v>
      </c>
      <c r="AP77" s="141">
        <v>655.73597732227154</v>
      </c>
      <c r="AQ77" s="54">
        <f>IF(12*(AO77-Variables!$C$3*AP77)*(G77/5)*Variables!$C$18&lt;0,0,12*(AO77-Variables!$C$3*AP77)*(G77/5)*Variables!$C$18)</f>
        <v>0</v>
      </c>
      <c r="AS77" s="44">
        <v>0</v>
      </c>
    </row>
    <row r="78" spans="1:45" ht="14.25" customHeight="1">
      <c r="A78" s="32">
        <v>15</v>
      </c>
      <c r="B78" t="s">
        <v>157</v>
      </c>
      <c r="C78">
        <v>2022</v>
      </c>
      <c r="D78" s="33">
        <f>INDEX(Population!$C$2:$U$21,MATCH('Cost Calculations'!B78,Population!$B$2:$B$21,0),MATCH(C78,Population!$C$1:$U$1,0))</f>
        <v>86513.676342324718</v>
      </c>
      <c r="E78" s="33" t="str">
        <f t="shared" si="25"/>
        <v>Small</v>
      </c>
      <c r="F78" s="5">
        <v>4.104939651318781</v>
      </c>
      <c r="G78" s="5">
        <f t="shared" si="0"/>
        <v>21075.505047810078</v>
      </c>
      <c r="H78" s="34">
        <f>'Area (Sq.km)'!M16</f>
        <v>36.536021360512407</v>
      </c>
      <c r="I78" s="5">
        <f>H78*Variables!$C$22</f>
        <v>657.6483844892233</v>
      </c>
      <c r="J78" s="58">
        <f t="shared" si="13"/>
        <v>646.46836195290655</v>
      </c>
      <c r="K78" s="5">
        <f t="shared" si="1"/>
        <v>11.180022536316756</v>
      </c>
      <c r="L78">
        <v>0</v>
      </c>
      <c r="M78" s="37">
        <v>0</v>
      </c>
      <c r="N78" s="37">
        <v>0</v>
      </c>
      <c r="O78" s="37">
        <v>0</v>
      </c>
      <c r="P78" s="37">
        <v>0</v>
      </c>
      <c r="Q78" s="59">
        <v>0</v>
      </c>
      <c r="R78" s="40">
        <f>$K78*Variables!$C$23/100</f>
        <v>0.5590011268158378</v>
      </c>
      <c r="S78" s="40">
        <f>$K78*Variables!$C$24/100</f>
        <v>1.1180022536316756</v>
      </c>
      <c r="T78" s="40">
        <f>$K78*Variables!$C$25/100</f>
        <v>1.1180022536316756</v>
      </c>
      <c r="U78" s="40">
        <f>$K78*Variables!$C$26/100</f>
        <v>8.3850169022375667</v>
      </c>
      <c r="V78" s="44">
        <f>R78*Variables!$E$27*Variables!$C$16+'Cost Calculations'!S78*Variables!$E$28*Variables!$C$16+'Cost Calculations'!T78*Variables!$E$29*Variables!$C$16+U78*Variables!$E$30*Variables!$C$16</f>
        <v>13207488.319214698</v>
      </c>
      <c r="W78" s="38">
        <f>I78*Variables!$E$31</f>
        <v>430759.69184044126</v>
      </c>
      <c r="Y78" s="46">
        <f>D78*(IF(D78&lt;Variables!$C$8,Variables!$C$39,IF(D78&gt;Variables!$C$7,Variables!$C$37,IF(D78&gt;Variables!$C$6,Variables!$C$38))))</f>
        <v>0</v>
      </c>
      <c r="Z78" s="162"/>
      <c r="AA78" s="80">
        <f t="shared" si="12"/>
        <v>0</v>
      </c>
      <c r="AB78" s="48">
        <f t="shared" si="23"/>
        <v>0</v>
      </c>
      <c r="AC78" s="44">
        <f>AB78*Variables!$E$42</f>
        <v>0</v>
      </c>
      <c r="AD78" s="50">
        <f>ROUND(IF(D78&lt;50000,0,(H78/(3.14*Variables!$C$36^2))),0)</f>
        <v>47</v>
      </c>
      <c r="AE78" s="83">
        <f t="shared" si="14"/>
        <v>46</v>
      </c>
      <c r="AF78" s="37">
        <f t="shared" si="3"/>
        <v>1</v>
      </c>
      <c r="AG78" s="38">
        <f>AF78*Variables!$E$43*Variables!$C$16</f>
        <v>1171.5840000000001</v>
      </c>
      <c r="AH78" s="52">
        <f>ROUND((Y78)/Variables!$C$41,0)</f>
        <v>0</v>
      </c>
      <c r="AI78" s="79">
        <f t="shared" si="15"/>
        <v>0</v>
      </c>
      <c r="AJ78" s="52">
        <f t="shared" si="26"/>
        <v>0</v>
      </c>
      <c r="AK78" s="44">
        <f>AJ78*Variables!$E$44*Variables!$C$16</f>
        <v>0</v>
      </c>
      <c r="AL78" s="38">
        <f>Y78*Variables!$E$40*Variables!$C$16</f>
        <v>0</v>
      </c>
      <c r="AN78" s="57">
        <f t="shared" ref="AN78:AN83" si="28">AVERAGE($AN$4:$AN$5,$AN$8,$AN$17)</f>
        <v>0.28999999999999998</v>
      </c>
      <c r="AO78" s="141">
        <f t="shared" si="24"/>
        <v>71.425949932946779</v>
      </c>
      <c r="AP78" s="141">
        <v>655.73597732227154</v>
      </c>
      <c r="AQ78" s="54">
        <f>IF(12*(AO78-Variables!$C$3*AP78)*(G78/5)*Variables!$C$18&lt;0,0,12*(AO78-Variables!$C$3*AP78)*(G78/5)*Variables!$C$18)</f>
        <v>0</v>
      </c>
      <c r="AS78" s="44">
        <v>0</v>
      </c>
    </row>
    <row r="79" spans="1:45" ht="14.25" customHeight="1">
      <c r="A79" s="32">
        <v>16</v>
      </c>
      <c r="B79" t="s">
        <v>158</v>
      </c>
      <c r="C79">
        <v>2022</v>
      </c>
      <c r="D79" s="33">
        <f>INDEX(Population!$C$2:$U$21,MATCH('Cost Calculations'!B79,Population!$B$2:$B$21,0),MATCH(C79,Population!$C$1:$U$1,0))</f>
        <v>90427.020004309525</v>
      </c>
      <c r="E79" s="33" t="str">
        <f t="shared" si="25"/>
        <v>Small</v>
      </c>
      <c r="F79" s="5">
        <v>4.0784355517664235</v>
      </c>
      <c r="G79" s="5">
        <f t="shared" si="0"/>
        <v>22171.986992694885</v>
      </c>
      <c r="H79" s="34">
        <f>'Area (Sq.km)'!M17</f>
        <v>59.415668339993715</v>
      </c>
      <c r="I79" s="5">
        <f>H79*Variables!$C$22</f>
        <v>1069.482030119887</v>
      </c>
      <c r="J79" s="58">
        <f t="shared" si="13"/>
        <v>1051.3008356078487</v>
      </c>
      <c r="K79" s="5">
        <f t="shared" si="1"/>
        <v>18.181194512038246</v>
      </c>
      <c r="L79">
        <v>0</v>
      </c>
      <c r="M79" s="37">
        <v>0</v>
      </c>
      <c r="N79" s="37">
        <v>0</v>
      </c>
      <c r="O79" s="37">
        <v>0</v>
      </c>
      <c r="P79" s="37">
        <v>0</v>
      </c>
      <c r="Q79" s="59">
        <v>0</v>
      </c>
      <c r="R79" s="40">
        <f>$K79*Variables!$C$23/100</f>
        <v>0.90905972560191228</v>
      </c>
      <c r="S79" s="40">
        <f>$K79*Variables!$C$24/100</f>
        <v>1.8181194512038246</v>
      </c>
      <c r="T79" s="40">
        <f>$K79*Variables!$C$25/100</f>
        <v>1.8181194512038246</v>
      </c>
      <c r="U79" s="40">
        <f>$K79*Variables!$C$26/100</f>
        <v>13.635895884028685</v>
      </c>
      <c r="V79" s="44">
        <f>R79*Variables!$E$27*Variables!$C$16+'Cost Calculations'!S79*Variables!$E$28*Variables!$C$16+'Cost Calculations'!T79*Variables!$E$29*Variables!$C$16+U79*Variables!$E$30*Variables!$C$16</f>
        <v>21478303.229451749</v>
      </c>
      <c r="W79" s="38">
        <f>I79*Variables!$E$31</f>
        <v>700510.72972852597</v>
      </c>
      <c r="Y79" s="46">
        <f>D79*(IF(D79&lt;Variables!$C$8,Variables!$C$39,IF(D79&gt;Variables!$C$7,Variables!$C$37,IF(D79&gt;Variables!$C$6,Variables!$C$38))))</f>
        <v>0</v>
      </c>
      <c r="Z79" s="162"/>
      <c r="AA79" s="80">
        <f t="shared" si="12"/>
        <v>0</v>
      </c>
      <c r="AB79" s="48">
        <f t="shared" si="23"/>
        <v>0</v>
      </c>
      <c r="AC79" s="44">
        <f>AB79*Variables!$E$42</f>
        <v>0</v>
      </c>
      <c r="AD79" s="50">
        <f>ROUND(IF(D79&lt;50000,0,(H79/(3.14*Variables!$C$36^2))),0)</f>
        <v>76</v>
      </c>
      <c r="AE79" s="83">
        <f t="shared" si="14"/>
        <v>74</v>
      </c>
      <c r="AF79" s="37">
        <f t="shared" si="3"/>
        <v>2</v>
      </c>
      <c r="AG79" s="38">
        <f>AF79*Variables!$E$43*Variables!$C$16</f>
        <v>2343.1680000000001</v>
      </c>
      <c r="AH79" s="52">
        <f>ROUND((Y79)/Variables!$C$41,0)</f>
        <v>0</v>
      </c>
      <c r="AI79" s="79">
        <f t="shared" si="15"/>
        <v>0</v>
      </c>
      <c r="AJ79" s="52">
        <f t="shared" si="26"/>
        <v>0</v>
      </c>
      <c r="AK79" s="44">
        <f>AJ79*Variables!$E$44*Variables!$C$16</f>
        <v>0</v>
      </c>
      <c r="AL79" s="38">
        <f>Y79*Variables!$E$40*Variables!$C$16</f>
        <v>0</v>
      </c>
      <c r="AN79" s="57">
        <f t="shared" si="28"/>
        <v>0.28999999999999998</v>
      </c>
      <c r="AO79" s="141">
        <f t="shared" si="24"/>
        <v>70.964778600735769</v>
      </c>
      <c r="AP79" s="141">
        <v>655.73597732227154</v>
      </c>
      <c r="AQ79" s="54">
        <f>IF(12*(AO79-Variables!$C$3*AP79)*(G79/5)*Variables!$C$18&lt;0,0,12*(AO79-Variables!$C$3*AP79)*(G79/5)*Variables!$C$18)</f>
        <v>0</v>
      </c>
      <c r="AS79" s="44">
        <v>0</v>
      </c>
    </row>
    <row r="80" spans="1:45" ht="14.25" customHeight="1">
      <c r="A80" s="32">
        <v>17</v>
      </c>
      <c r="B80" t="s">
        <v>159</v>
      </c>
      <c r="C80">
        <v>2022</v>
      </c>
      <c r="D80" s="33">
        <f>INDEX(Population!$C$2:$U$21,MATCH('Cost Calculations'!B80,Population!$B$2:$B$21,0),MATCH(C80,Population!$C$1:$U$1,0))</f>
        <v>124523.70944354839</v>
      </c>
      <c r="E80" s="33" t="str">
        <f t="shared" si="25"/>
        <v>Medium</v>
      </c>
      <c r="F80" s="5">
        <v>4.0613743798101138</v>
      </c>
      <c r="G80" s="5">
        <f t="shared" si="0"/>
        <v>30660.485293495742</v>
      </c>
      <c r="H80" s="34">
        <f>'Area (Sq.km)'!M18</f>
        <v>35.764426170317343</v>
      </c>
      <c r="I80" s="5">
        <f>H80*Variables!$C$22</f>
        <v>643.75967106571215</v>
      </c>
      <c r="J80" s="58">
        <f t="shared" si="13"/>
        <v>632.81575665759499</v>
      </c>
      <c r="K80" s="5">
        <f t="shared" si="1"/>
        <v>10.943914408117166</v>
      </c>
      <c r="L80">
        <v>0</v>
      </c>
      <c r="M80" s="37">
        <v>0</v>
      </c>
      <c r="N80" s="37">
        <v>0</v>
      </c>
      <c r="O80" s="37">
        <v>0</v>
      </c>
      <c r="P80" s="37">
        <v>0</v>
      </c>
      <c r="Q80" s="59">
        <v>0</v>
      </c>
      <c r="R80" s="40">
        <f>$K80*Variables!$C$23/100</f>
        <v>0.54719572040585829</v>
      </c>
      <c r="S80" s="40">
        <f>$K80*Variables!$C$24/100</f>
        <v>1.0943914408117166</v>
      </c>
      <c r="T80" s="40">
        <f>$K80*Variables!$C$25/100</f>
        <v>1.0943914408117166</v>
      </c>
      <c r="U80" s="40">
        <f>$K80*Variables!$C$26/100</f>
        <v>8.2079358060878747</v>
      </c>
      <c r="V80" s="44">
        <f>R80*Variables!$E$27*Variables!$C$16+'Cost Calculations'!S80*Variables!$E$28*Variables!$C$16+'Cost Calculations'!T80*Variables!$E$29*Variables!$C$16+U80*Variables!$E$30*Variables!$C$16</f>
        <v>12928562.643068872</v>
      </c>
      <c r="W80" s="38">
        <f>I80*Variables!$E$31</f>
        <v>421662.58454804146</v>
      </c>
      <c r="Y80" s="46">
        <f>D80*(IF(D80&lt;Variables!$C$8,Variables!$C$39,IF(D80&gt;Variables!$C$7,Variables!$C$37,IF(D80&gt;Variables!$C$6,Variables!$C$38))))</f>
        <v>149.42845133225805</v>
      </c>
      <c r="Z80" s="162"/>
      <c r="AA80" s="80">
        <f t="shared" si="12"/>
        <v>147</v>
      </c>
      <c r="AB80" s="48">
        <f t="shared" si="23"/>
        <v>2</v>
      </c>
      <c r="AC80" s="44">
        <f>AB80*Variables!$E$42</f>
        <v>1075200</v>
      </c>
      <c r="AD80" s="50">
        <f>ROUND(IF(D80&lt;50000,0,(H80/(3.14*Variables!$C$36^2))),0)</f>
        <v>46</v>
      </c>
      <c r="AE80" s="83">
        <f t="shared" si="14"/>
        <v>45</v>
      </c>
      <c r="AF80" s="37">
        <f t="shared" si="3"/>
        <v>1</v>
      </c>
      <c r="AG80" s="38">
        <f>AF80*Variables!$E$43*Variables!$C$16</f>
        <v>1171.5840000000001</v>
      </c>
      <c r="AH80" s="52">
        <f>ROUND((Y80)/Variables!$C$41,0)</f>
        <v>1</v>
      </c>
      <c r="AI80" s="79">
        <f t="shared" si="15"/>
        <v>1</v>
      </c>
      <c r="AJ80" s="52">
        <f t="shared" si="26"/>
        <v>0</v>
      </c>
      <c r="AK80" s="44">
        <f>AJ80*Variables!$E$44*Variables!$C$16</f>
        <v>0</v>
      </c>
      <c r="AL80" s="38">
        <f>Y80*Variables!$E$40*Variables!$C$16</f>
        <v>44070142.563929558</v>
      </c>
      <c r="AN80" s="57">
        <f t="shared" si="28"/>
        <v>0.28999999999999998</v>
      </c>
      <c r="AO80" s="141">
        <f t="shared" si="24"/>
        <v>70.667914208695976</v>
      </c>
      <c r="AP80" s="141">
        <v>655.73597732227154</v>
      </c>
      <c r="AQ80" s="54">
        <f>IF(12*(AO80-Variables!$C$3*AP80)*(G80/5)*Variables!$C$18&lt;0,0,12*(AO80-Variables!$C$3*AP80)*(G80/5)*Variables!$C$18)</f>
        <v>0</v>
      </c>
      <c r="AS80" s="44">
        <v>0</v>
      </c>
    </row>
    <row r="81" spans="1:45" ht="14.25" customHeight="1">
      <c r="A81" s="32">
        <v>18</v>
      </c>
      <c r="B81" t="s">
        <v>160</v>
      </c>
      <c r="C81">
        <v>2022</v>
      </c>
      <c r="D81" s="33">
        <f>INDEX(Population!$C$2:$U$21,MATCH('Cost Calculations'!B81,Population!$B$2:$B$21,0),MATCH(C81,Population!$C$1:$U$1,0))</f>
        <v>117943.44296565579</v>
      </c>
      <c r="E81" s="33" t="str">
        <f t="shared" si="25"/>
        <v>Medium</v>
      </c>
      <c r="F81" s="5">
        <v>4.1813012995896246</v>
      </c>
      <c r="G81" s="5">
        <f t="shared" si="0"/>
        <v>28207.353289090024</v>
      </c>
      <c r="H81" s="34">
        <f>'Area (Sq.km)'!M19</f>
        <v>30.796390568237015</v>
      </c>
      <c r="I81" s="5">
        <f>H81*Variables!$C$22</f>
        <v>554.33503022826631</v>
      </c>
      <c r="J81" s="58">
        <f t="shared" si="13"/>
        <v>544.9113347143857</v>
      </c>
      <c r="K81" s="5">
        <f t="shared" si="1"/>
        <v>9.4236955138806024</v>
      </c>
      <c r="L81">
        <v>0</v>
      </c>
      <c r="M81" s="37">
        <v>0</v>
      </c>
      <c r="N81" s="37">
        <v>0</v>
      </c>
      <c r="O81" s="37">
        <v>0</v>
      </c>
      <c r="P81" s="37">
        <v>0</v>
      </c>
      <c r="Q81" s="59">
        <v>0</v>
      </c>
      <c r="R81" s="40">
        <f>$K81*Variables!$C$23/100</f>
        <v>0.47118477569403011</v>
      </c>
      <c r="S81" s="40">
        <f>$K81*Variables!$C$24/100</f>
        <v>0.94236955138806022</v>
      </c>
      <c r="T81" s="40">
        <f>$K81*Variables!$C$25/100</f>
        <v>0.94236955138806022</v>
      </c>
      <c r="U81" s="40">
        <f>$K81*Variables!$C$26/100</f>
        <v>7.0677716354104518</v>
      </c>
      <c r="V81" s="44">
        <f>R81*Variables!$E$27*Variables!$C$16+'Cost Calculations'!S81*Variables!$E$28*Variables!$C$16+'Cost Calculations'!T81*Variables!$E$29*Variables!$C$16+U81*Variables!$E$30*Variables!$C$16</f>
        <v>11132656.308975412</v>
      </c>
      <c r="W81" s="38">
        <f>I81*Variables!$E$31</f>
        <v>363089.44479951443</v>
      </c>
      <c r="Y81" s="46">
        <f>D81*(IF(D81&lt;Variables!$C$8,Variables!$C$39,IF(D81&gt;Variables!$C$7,Variables!$C$37,IF(D81&gt;Variables!$C$6,Variables!$C$38))))</f>
        <v>141.53213155878694</v>
      </c>
      <c r="Z81" s="162"/>
      <c r="AA81" s="80">
        <f t="shared" si="12"/>
        <v>139</v>
      </c>
      <c r="AB81" s="48">
        <f t="shared" si="23"/>
        <v>3</v>
      </c>
      <c r="AC81" s="44">
        <f>AB81*Variables!$E$42</f>
        <v>1612800</v>
      </c>
      <c r="AD81" s="50">
        <f>ROUND(IF(D81&lt;50000,0,(H81/(3.14*Variables!$C$36^2))),0)</f>
        <v>39</v>
      </c>
      <c r="AE81" s="83">
        <f t="shared" si="14"/>
        <v>39</v>
      </c>
      <c r="AF81" s="37">
        <f t="shared" si="3"/>
        <v>0</v>
      </c>
      <c r="AG81" s="38">
        <f>AF81*Variables!$E$43*Variables!$C$16</f>
        <v>0</v>
      </c>
      <c r="AH81" s="52">
        <f>ROUND((Y81)/Variables!$C$41,0)</f>
        <v>1</v>
      </c>
      <c r="AI81" s="79">
        <f t="shared" si="15"/>
        <v>1</v>
      </c>
      <c r="AJ81" s="52">
        <f t="shared" si="26"/>
        <v>0</v>
      </c>
      <c r="AK81" s="44">
        <f>AJ81*Variables!$E$44*Variables!$C$16</f>
        <v>0</v>
      </c>
      <c r="AL81" s="38">
        <f>Y81*Variables!$E$40*Variables!$C$16</f>
        <v>41741322.750536203</v>
      </c>
      <c r="AN81" s="57">
        <f t="shared" si="28"/>
        <v>0.28999999999999998</v>
      </c>
      <c r="AO81" s="141">
        <f t="shared" si="24"/>
        <v>72.754642612859456</v>
      </c>
      <c r="AP81" s="141">
        <v>508.1437756387196</v>
      </c>
      <c r="AQ81" s="54">
        <f>IF(12*(AO81-Variables!$C$3*AP81)*(G81/5)*Variables!$C$18&lt;0,0,12*(AO81-Variables!$C$3*AP81)*(G81/5)*Variables!$C$18)</f>
        <v>0</v>
      </c>
      <c r="AS81" s="44">
        <v>0</v>
      </c>
    </row>
    <row r="82" spans="1:45" ht="14.25" customHeight="1">
      <c r="A82" s="32">
        <v>19</v>
      </c>
      <c r="B82" t="s">
        <v>161</v>
      </c>
      <c r="C82">
        <v>2022</v>
      </c>
      <c r="D82" s="33">
        <f>INDEX(Population!$C$2:$U$21,MATCH('Cost Calculations'!B82,Population!$B$2:$B$21,0),MATCH(C82,Population!$C$1:$U$1,0))</f>
        <v>91419.282409706022</v>
      </c>
      <c r="E82" s="33" t="str">
        <f t="shared" si="25"/>
        <v>Small</v>
      </c>
      <c r="F82" s="5">
        <v>4.4990268357417103</v>
      </c>
      <c r="G82" s="5">
        <f t="shared" si="0"/>
        <v>20319.790422995917</v>
      </c>
      <c r="H82" s="34">
        <f>'Area (Sq.km)'!M20</f>
        <v>21.22597441899596</v>
      </c>
      <c r="I82" s="5">
        <f>H82*Variables!$C$22</f>
        <v>382.06753954192732</v>
      </c>
      <c r="J82" s="58">
        <f t="shared" si="13"/>
        <v>375.57239136971458</v>
      </c>
      <c r="K82" s="5">
        <f t="shared" si="1"/>
        <v>6.4951481722127369</v>
      </c>
      <c r="L82">
        <v>0</v>
      </c>
      <c r="M82" s="37">
        <v>0</v>
      </c>
      <c r="N82" s="37">
        <v>0</v>
      </c>
      <c r="O82" s="37">
        <v>0</v>
      </c>
      <c r="P82" s="37">
        <v>0</v>
      </c>
      <c r="Q82" s="59">
        <v>0</v>
      </c>
      <c r="R82" s="40">
        <f>$K82*Variables!$C$23/100</f>
        <v>0.32475740861063684</v>
      </c>
      <c r="S82" s="40">
        <f>$K82*Variables!$C$24/100</f>
        <v>0.64951481722127369</v>
      </c>
      <c r="T82" s="40">
        <f>$K82*Variables!$C$25/100</f>
        <v>0.64951481722127369</v>
      </c>
      <c r="U82" s="40">
        <f>$K82*Variables!$C$26/100</f>
        <v>4.8713611291595527</v>
      </c>
      <c r="V82" s="44">
        <f>R82*Variables!$E$27*Variables!$C$16+'Cost Calculations'!S82*Variables!$E$28*Variables!$C$16+'Cost Calculations'!T82*Variables!$E$29*Variables!$C$16+U82*Variables!$E$30*Variables!$C$16</f>
        <v>7673025.1068286346</v>
      </c>
      <c r="W82" s="38">
        <f>I82*Variables!$E$31</f>
        <v>250254.2383999624</v>
      </c>
      <c r="Y82" s="46">
        <f>D82*(IF(D82&lt;Variables!$C$8,Variables!$C$39,IF(D82&gt;Variables!$C$7,Variables!$C$37,IF(D82&gt;Variables!$C$6,Variables!$C$38))))</f>
        <v>0</v>
      </c>
      <c r="Z82" s="162"/>
      <c r="AA82" s="80">
        <f t="shared" si="12"/>
        <v>0</v>
      </c>
      <c r="AB82" s="48">
        <f t="shared" si="23"/>
        <v>0</v>
      </c>
      <c r="AC82" s="44">
        <f>AB82*Variables!$E$42</f>
        <v>0</v>
      </c>
      <c r="AD82" s="50">
        <f>ROUND(IF(D82&lt;50000,0,(H82/(3.14*Variables!$C$36^2))),0)</f>
        <v>27</v>
      </c>
      <c r="AE82" s="83">
        <f t="shared" si="14"/>
        <v>27</v>
      </c>
      <c r="AF82" s="37">
        <f t="shared" si="3"/>
        <v>0</v>
      </c>
      <c r="AG82" s="38">
        <f>AF82*Variables!$E$43*Variables!$C$16</f>
        <v>0</v>
      </c>
      <c r="AH82" s="52">
        <f>ROUND((Y82)/Variables!$C$41,0)</f>
        <v>0</v>
      </c>
      <c r="AI82" s="79">
        <f t="shared" si="15"/>
        <v>0</v>
      </c>
      <c r="AJ82" s="52">
        <f t="shared" si="26"/>
        <v>0</v>
      </c>
      <c r="AK82" s="44">
        <f>AJ82*Variables!$E$44*Variables!$C$16</f>
        <v>0</v>
      </c>
      <c r="AL82" s="38">
        <f>Y82*Variables!$E$40*Variables!$C$16</f>
        <v>0</v>
      </c>
      <c r="AN82" s="57">
        <f t="shared" si="28"/>
        <v>0.28999999999999998</v>
      </c>
      <c r="AO82" s="141">
        <f t="shared" si="24"/>
        <v>78.283066941905759</v>
      </c>
      <c r="AP82" s="142">
        <v>537.70000000000005</v>
      </c>
      <c r="AQ82" s="54">
        <f>IF(12*(AO82-Variables!$C$3*AP82)*(G82/5)*Variables!$C$18&lt;0,0,12*(AO82-Variables!$C$3*AP82)*(G82/5)*Variables!$C$18)</f>
        <v>0</v>
      </c>
      <c r="AS82" s="44">
        <v>0</v>
      </c>
    </row>
    <row r="83" spans="1:45" ht="14.25" customHeight="1">
      <c r="A83" s="32">
        <v>20</v>
      </c>
      <c r="B83" t="s">
        <v>162</v>
      </c>
      <c r="C83">
        <v>2022</v>
      </c>
      <c r="D83" s="33">
        <f>INDEX(Population!$C$2:$U$21,MATCH('Cost Calculations'!B83,Population!$B$2:$B$21,0),MATCH(C83,Population!$C$1:$U$1,0))</f>
        <v>51203.061200109551</v>
      </c>
      <c r="E83" s="33" t="str">
        <f t="shared" si="25"/>
        <v>Small</v>
      </c>
      <c r="F83" s="5">
        <v>3.5639434677697377</v>
      </c>
      <c r="G83" s="5">
        <f t="shared" si="0"/>
        <v>14366.967844232293</v>
      </c>
      <c r="H83" s="34">
        <f>'Area (Sq.km)'!M21</f>
        <v>16.187340677129434</v>
      </c>
      <c r="I83" s="5">
        <f>H83*Variables!$C$22</f>
        <v>291.37213218832983</v>
      </c>
      <c r="J83" s="58">
        <f t="shared" si="13"/>
        <v>286.41880594112826</v>
      </c>
      <c r="K83" s="5">
        <f t="shared" si="1"/>
        <v>4.9533262472015736</v>
      </c>
      <c r="L83">
        <v>0</v>
      </c>
      <c r="M83" s="37">
        <v>0</v>
      </c>
      <c r="N83" s="37">
        <v>0</v>
      </c>
      <c r="O83" s="37">
        <v>0</v>
      </c>
      <c r="P83" s="37">
        <v>0</v>
      </c>
      <c r="Q83" s="59">
        <v>0</v>
      </c>
      <c r="R83" s="40">
        <f>$K83*Variables!$C$23/100</f>
        <v>0.24766631236007869</v>
      </c>
      <c r="S83" s="40">
        <f>$K83*Variables!$C$24/100</f>
        <v>0.49533262472015738</v>
      </c>
      <c r="T83" s="40">
        <f>$K83*Variables!$C$25/100</f>
        <v>0.49533262472015738</v>
      </c>
      <c r="U83" s="40">
        <f>$K83*Variables!$C$26/100</f>
        <v>3.7149946854011802</v>
      </c>
      <c r="V83" s="44">
        <f>R83*Variables!$E$27*Variables!$C$16+'Cost Calculations'!S83*Variables!$E$28*Variables!$C$16+'Cost Calculations'!T83*Variables!$E$29*Variables!$C$16+U83*Variables!$E$30*Variables!$C$16</f>
        <v>5851598.092818087</v>
      </c>
      <c r="W83" s="38">
        <f>I83*Variables!$E$31</f>
        <v>190848.74658335603</v>
      </c>
      <c r="Y83" s="46">
        <f>D83*(IF(D83&lt;Variables!$C$8,Variables!$C$39,IF(D83&gt;Variables!$C$7,Variables!$C$37,IF(D83&gt;Variables!$C$6,Variables!$C$38))))</f>
        <v>0</v>
      </c>
      <c r="Z83" s="162"/>
      <c r="AA83" s="80">
        <f t="shared" si="12"/>
        <v>25</v>
      </c>
      <c r="AB83" s="48">
        <f t="shared" si="23"/>
        <v>0</v>
      </c>
      <c r="AC83" s="44">
        <f>AB83*Variables!$E$42</f>
        <v>0</v>
      </c>
      <c r="AD83" s="50">
        <f>ROUND(IF(D83&lt;50000,0,(H83/(3.14*Variables!$C$36^2))),0)</f>
        <v>21</v>
      </c>
      <c r="AE83" s="83">
        <f t="shared" si="14"/>
        <v>20</v>
      </c>
      <c r="AF83" s="37">
        <f t="shared" si="3"/>
        <v>1</v>
      </c>
      <c r="AG83" s="38">
        <f>AF83*Variables!$E$43*Variables!$C$16</f>
        <v>1171.5840000000001</v>
      </c>
      <c r="AH83" s="52">
        <f>ROUND((Y83)/Variables!$C$41,0)</f>
        <v>0</v>
      </c>
      <c r="AI83" s="79">
        <f t="shared" si="15"/>
        <v>1</v>
      </c>
      <c r="AJ83" s="52">
        <f t="shared" si="26"/>
        <v>0</v>
      </c>
      <c r="AK83" s="44">
        <f>AJ83*Variables!$E$44*Variables!$C$16</f>
        <v>0</v>
      </c>
      <c r="AL83" s="38">
        <f>Y83*Variables!$E$40*Variables!$C$16</f>
        <v>0</v>
      </c>
      <c r="AN83" s="57">
        <f t="shared" si="28"/>
        <v>0.28999999999999998</v>
      </c>
      <c r="AO83" s="141">
        <f t="shared" si="24"/>
        <v>62.012616339193428</v>
      </c>
      <c r="AP83" s="141">
        <v>588.79301505756246</v>
      </c>
      <c r="AQ83" s="54">
        <f>IF(12*(AO83-Variables!$C$3*AP83)*(G83/5)*Variables!$C$18&lt;0,0,12*(AO83-Variables!$C$3*AP83)*(G83/5)*Variables!$C$18)</f>
        <v>0</v>
      </c>
      <c r="AS83" s="44">
        <v>0</v>
      </c>
    </row>
    <row r="84" spans="1:45" ht="14.25" customHeight="1">
      <c r="A84" s="32">
        <v>1</v>
      </c>
      <c r="B84" t="s">
        <v>125</v>
      </c>
      <c r="C84">
        <v>2023</v>
      </c>
      <c r="D84" s="33">
        <f>INDEX(Population!$C$2:$U$21,MATCH('Cost Calculations'!B84,Population!$B$2:$B$21,0),MATCH(C84,Population!$C$1:$U$1,0))</f>
        <v>281291.85035337071</v>
      </c>
      <c r="E84" s="33" t="str">
        <f t="shared" si="25"/>
        <v>Medium</v>
      </c>
      <c r="F84" s="5">
        <v>3.6769491146556486</v>
      </c>
      <c r="G84" s="5">
        <f t="shared" si="0"/>
        <v>76501.425932763857</v>
      </c>
      <c r="H84" s="34">
        <f>'Area (Sq.km)'!N2</f>
        <v>36.469667240289318</v>
      </c>
      <c r="I84" s="5">
        <f>H84*Variables!$C$22</f>
        <v>656.45401032520772</v>
      </c>
      <c r="J84" s="58">
        <f t="shared" si="13"/>
        <v>645.29429214967911</v>
      </c>
      <c r="K84" s="5">
        <f t="shared" si="1"/>
        <v>11.15971817552861</v>
      </c>
      <c r="L84">
        <v>0</v>
      </c>
      <c r="M84" s="37">
        <v>0</v>
      </c>
      <c r="N84" s="37">
        <v>0</v>
      </c>
      <c r="O84" s="37">
        <v>0</v>
      </c>
      <c r="P84" s="37">
        <v>0</v>
      </c>
      <c r="Q84" s="59">
        <v>0</v>
      </c>
      <c r="R84" s="40">
        <f>$K84*Variables!$C$23/100</f>
        <v>0.55798590877643051</v>
      </c>
      <c r="S84" s="40">
        <f>$K84*Variables!$C$24/100</f>
        <v>1.115971817552861</v>
      </c>
      <c r="T84" s="40">
        <f>$K84*Variables!$C$25/100</f>
        <v>1.115971817552861</v>
      </c>
      <c r="U84" s="40">
        <f>$K84*Variables!$C$26/100</f>
        <v>8.3697886316464576</v>
      </c>
      <c r="V84" s="44">
        <f>R84*Variables!$E$27*Variables!$C$16+'Cost Calculations'!S84*Variables!$E$28*Variables!$C$16+'Cost Calculations'!T84*Variables!$E$29*Variables!$C$16+U84*Variables!$E$30*Variables!$C$16</f>
        <v>13183501.819449831</v>
      </c>
      <c r="W84" s="38">
        <f>I84*Variables!$E$31</f>
        <v>429977.37676301104</v>
      </c>
      <c r="Y84" s="46">
        <f>D84*(IF(D84&lt;Variables!$C$8,Variables!$C$39,IF(D84&gt;Variables!$C$7,Variables!$C$37,IF(D84&gt;Variables!$C$6,Variables!$C$38))))</f>
        <v>337.55022042404482</v>
      </c>
      <c r="Z84" s="162"/>
      <c r="AA84" s="80">
        <f t="shared" si="12"/>
        <v>333</v>
      </c>
      <c r="AB84" s="48">
        <f t="shared" si="23"/>
        <v>5</v>
      </c>
      <c r="AC84" s="44">
        <f>AB84*Variables!$E$42</f>
        <v>2688000</v>
      </c>
      <c r="AD84" s="50">
        <f>ROUND(IF(D84&lt;50000,0,(H84/(3.14*Variables!$C$36^2))),0)</f>
        <v>46</v>
      </c>
      <c r="AE84" s="83">
        <f t="shared" si="14"/>
        <v>46</v>
      </c>
      <c r="AF84" s="37">
        <f t="shared" si="3"/>
        <v>0</v>
      </c>
      <c r="AG84" s="38">
        <f>AF84*Variables!$E$43*Variables!$C$16</f>
        <v>0</v>
      </c>
      <c r="AH84" s="52">
        <f>ROUND((Y84)/Variables!$C$41,0)</f>
        <v>3</v>
      </c>
      <c r="AI84" s="79">
        <f t="shared" si="15"/>
        <v>3</v>
      </c>
      <c r="AJ84" s="52">
        <f t="shared" si="26"/>
        <v>0</v>
      </c>
      <c r="AK84" s="44">
        <f>AJ84*Variables!$E$44*Variables!$C$16</f>
        <v>0</v>
      </c>
      <c r="AL84" s="38">
        <f>Y84*Variables!$E$40*Variables!$C$16</f>
        <v>99551900.618287101</v>
      </c>
      <c r="AN84" s="53">
        <v>0.22</v>
      </c>
      <c r="AO84" s="141">
        <f t="shared" si="24"/>
        <v>48.535728313454555</v>
      </c>
      <c r="AP84" s="141">
        <v>468.8029792149182</v>
      </c>
      <c r="AQ84" s="54">
        <f>IF(12*(AO84-Variables!$C$3*AP84)*(G84/5)*Variables!$C$18&lt;0,0,12*(AO84-Variables!$C$3*AP84)*(G84/5)*Variables!$C$18)</f>
        <v>0</v>
      </c>
      <c r="AS84" s="44">
        <v>0</v>
      </c>
    </row>
    <row r="85" spans="1:45" ht="14.25" customHeight="1">
      <c r="A85" s="32">
        <v>2</v>
      </c>
      <c r="B85" t="s">
        <v>142</v>
      </c>
      <c r="C85">
        <v>2023</v>
      </c>
      <c r="D85" s="33">
        <f>INDEX(Population!$C$2:$U$21,MATCH('Cost Calculations'!B85,Population!$B$2:$B$21,0),MATCH(C85,Population!$C$1:$U$1,0))</f>
        <v>893880.66140170186</v>
      </c>
      <c r="E85" s="33" t="str">
        <f t="shared" si="25"/>
        <v>Medium</v>
      </c>
      <c r="F85" s="5">
        <v>3.3070982737810106</v>
      </c>
      <c r="G85" s="5">
        <f t="shared" si="0"/>
        <v>270291.53275802918</v>
      </c>
      <c r="H85" s="34">
        <f>'Area (Sq.km)'!N3</f>
        <v>97.099637826192051</v>
      </c>
      <c r="I85" s="5">
        <f>H85*Variables!$C$22</f>
        <v>1747.7934808714569</v>
      </c>
      <c r="J85" s="58">
        <f t="shared" si="13"/>
        <v>1718.0809916966421</v>
      </c>
      <c r="K85" s="5">
        <f t="shared" si="1"/>
        <v>29.712489174814891</v>
      </c>
      <c r="L85">
        <v>0</v>
      </c>
      <c r="M85" s="37">
        <v>0</v>
      </c>
      <c r="N85" s="37">
        <v>0</v>
      </c>
      <c r="O85" s="37">
        <v>0</v>
      </c>
      <c r="P85" s="37">
        <v>0</v>
      </c>
      <c r="Q85" s="59">
        <v>0</v>
      </c>
      <c r="R85" s="40">
        <f>$K85*Variables!$C$23/100</f>
        <v>1.4856244587407446</v>
      </c>
      <c r="S85" s="40">
        <f>$K85*Variables!$C$24/100</f>
        <v>2.9712489174814891</v>
      </c>
      <c r="T85" s="40">
        <f>$K85*Variables!$C$25/100</f>
        <v>2.9712489174814891</v>
      </c>
      <c r="U85" s="40">
        <f>$K85*Variables!$C$26/100</f>
        <v>22.284366881111168</v>
      </c>
      <c r="V85" s="44">
        <f>R85*Variables!$E$27*Variables!$C$16+'Cost Calculations'!S85*Variables!$E$28*Variables!$C$16+'Cost Calculations'!T85*Variables!$E$29*Variables!$C$16+U85*Variables!$E$30*Variables!$C$16</f>
        <v>35100765.891697884</v>
      </c>
      <c r="W85" s="38">
        <f>I85*Variables!$E$31</f>
        <v>1144804.7299708044</v>
      </c>
      <c r="Y85" s="46">
        <f>D85*(IF(D85&lt;Variables!$C$8,Variables!$C$39,IF(D85&gt;Variables!$C$7,Variables!$C$37,IF(D85&gt;Variables!$C$6,Variables!$C$38))))</f>
        <v>1072.6567936820422</v>
      </c>
      <c r="Z85" s="162"/>
      <c r="AA85" s="80">
        <f t="shared" si="12"/>
        <v>1057</v>
      </c>
      <c r="AB85" s="48">
        <f t="shared" si="23"/>
        <v>16</v>
      </c>
      <c r="AC85" s="44">
        <f>AB85*Variables!$E$42</f>
        <v>8601600</v>
      </c>
      <c r="AD85" s="50">
        <f>ROUND(IF(D85&lt;50000,0,(H85/(3.14*Variables!$C$36^2))),0)</f>
        <v>124</v>
      </c>
      <c r="AE85" s="83">
        <f t="shared" si="14"/>
        <v>122</v>
      </c>
      <c r="AF85" s="37">
        <f t="shared" si="3"/>
        <v>2</v>
      </c>
      <c r="AG85" s="38">
        <f>AF85*Variables!$E$43*Variables!$C$16</f>
        <v>2343.1680000000001</v>
      </c>
      <c r="AH85" s="52">
        <f>ROUND((Y85)/Variables!$C$41,0)</f>
        <v>9</v>
      </c>
      <c r="AI85" s="79">
        <f t="shared" si="15"/>
        <v>8</v>
      </c>
      <c r="AJ85" s="52">
        <f t="shared" si="26"/>
        <v>1</v>
      </c>
      <c r="AK85" s="44">
        <f>AJ85*Variables!$E$44*Variables!$C$16</f>
        <v>964587.88800000004</v>
      </c>
      <c r="AL85" s="38">
        <f>Y85*Variables!$E$40*Variables!$C$16</f>
        <v>316352993.00950629</v>
      </c>
      <c r="AN85" s="53">
        <v>0.36</v>
      </c>
      <c r="AO85" s="141">
        <f t="shared" si="24"/>
        <v>71.433322713669824</v>
      </c>
      <c r="AP85" s="141">
        <v>524.18975366229711</v>
      </c>
      <c r="AQ85" s="54">
        <f>IF(12*(AO85-Variables!$C$3*AP85)*(G85/5)*Variables!$C$18&lt;0,0,12*(AO85-Variables!$C$3*AP85)*(G85/5)*Variables!$C$18)</f>
        <v>0</v>
      </c>
      <c r="AS85" s="44">
        <v>0</v>
      </c>
    </row>
    <row r="86" spans="1:45" ht="14.25" customHeight="1">
      <c r="A86" s="32">
        <v>3</v>
      </c>
      <c r="B86" t="s">
        <v>145</v>
      </c>
      <c r="C86">
        <v>2023</v>
      </c>
      <c r="D86" s="33">
        <f>INDEX(Population!$C$2:$U$21,MATCH('Cost Calculations'!B86,Population!$B$2:$B$21,0),MATCH(C86,Population!$C$1:$U$1,0))</f>
        <v>997581.3961057571</v>
      </c>
      <c r="E86" s="33" t="str">
        <f t="shared" si="25"/>
        <v>Medium</v>
      </c>
      <c r="F86" s="5">
        <v>3.2836322428840261</v>
      </c>
      <c r="G86" s="5">
        <f t="shared" si="0"/>
        <v>303804.23942651314</v>
      </c>
      <c r="H86" s="34">
        <f>'Area (Sq.km)'!N4</f>
        <v>174.67402743873546</v>
      </c>
      <c r="I86" s="5">
        <f>H86*Variables!$C$22</f>
        <v>3144.1324938972384</v>
      </c>
      <c r="J86" s="58">
        <f t="shared" si="13"/>
        <v>3643.723684</v>
      </c>
      <c r="K86" s="5">
        <f t="shared" si="1"/>
        <v>0</v>
      </c>
      <c r="L86">
        <v>0</v>
      </c>
      <c r="M86" s="37">
        <v>0</v>
      </c>
      <c r="N86" s="37">
        <v>0</v>
      </c>
      <c r="O86" s="37">
        <v>0</v>
      </c>
      <c r="P86" s="37">
        <v>0</v>
      </c>
      <c r="Q86" s="59">
        <v>0</v>
      </c>
      <c r="R86" s="40">
        <f>$K86*Variables!$C$23/100</f>
        <v>0</v>
      </c>
      <c r="S86" s="40">
        <f>$K86*Variables!$C$24/100</f>
        <v>0</v>
      </c>
      <c r="T86" s="40">
        <f>$K86*Variables!$C$25/100</f>
        <v>0</v>
      </c>
      <c r="U86" s="40">
        <f>$K86*Variables!$C$26/100</f>
        <v>0</v>
      </c>
      <c r="V86" s="44">
        <f>R86*Variables!$E$27*Variables!$C$16+'Cost Calculations'!S86*Variables!$E$28*Variables!$C$16+'Cost Calculations'!T86*Variables!$E$29*Variables!$C$16+U86*Variables!$E$30*Variables!$C$16</f>
        <v>0</v>
      </c>
      <c r="W86" s="38">
        <f>I86*Variables!$E$31</f>
        <v>2059406.7835026912</v>
      </c>
      <c r="Y86" s="46">
        <f>D86*(IF(D86&lt;Variables!$C$8,Variables!$C$39,IF(D86&gt;Variables!$C$7,Variables!$C$37,IF(D86&gt;Variables!$C$6,Variables!$C$38))))</f>
        <v>1197.0976753269083</v>
      </c>
      <c r="Z86" s="162"/>
      <c r="AA86" s="80">
        <f t="shared" si="12"/>
        <v>1179</v>
      </c>
      <c r="AB86" s="48">
        <f t="shared" si="23"/>
        <v>18</v>
      </c>
      <c r="AC86" s="44">
        <f>AB86*Variables!$E$42</f>
        <v>9676800</v>
      </c>
      <c r="AD86" s="50">
        <f>ROUND(IF(D86&lt;50000,0,(H86/(3.14*Variables!$C$36^2))),0)</f>
        <v>223</v>
      </c>
      <c r="AE86" s="83">
        <f t="shared" si="14"/>
        <v>219</v>
      </c>
      <c r="AF86" s="37">
        <f t="shared" si="3"/>
        <v>4</v>
      </c>
      <c r="AG86" s="38">
        <f>AF86*Variables!$E$43*Variables!$C$16</f>
        <v>4686.3360000000002</v>
      </c>
      <c r="AH86" s="52">
        <f>ROUND((Y86)/Variables!$C$41,0)</f>
        <v>10</v>
      </c>
      <c r="AI86" s="79">
        <f t="shared" si="15"/>
        <v>9</v>
      </c>
      <c r="AJ86" s="52">
        <f t="shared" si="26"/>
        <v>1</v>
      </c>
      <c r="AK86" s="44">
        <f>AJ86*Variables!$E$44*Variables!$C$16</f>
        <v>964587.88800000004</v>
      </c>
      <c r="AL86" s="38">
        <f>Y86*Variables!$E$40*Variables!$C$16</f>
        <v>353053683.8483361</v>
      </c>
      <c r="AN86" s="57">
        <f t="shared" ref="AN86:AN87" si="29">AVERAGE($AN$4:$AN$5,$AN$8,$AN$17)</f>
        <v>0.28999999999999998</v>
      </c>
      <c r="AO86" s="141">
        <f t="shared" si="24"/>
        <v>57.135201026182052</v>
      </c>
      <c r="AP86" s="141">
        <v>524.18975366229711</v>
      </c>
      <c r="AQ86" s="54">
        <f>IF(12*(AO86-Variables!$C$3*AP86)*(G86/5)*Variables!$C$18&lt;0,0,12*(AO86-Variables!$C$3*AP86)*(G86/5)*Variables!$C$18)</f>
        <v>0</v>
      </c>
      <c r="AS86" s="44">
        <v>0</v>
      </c>
    </row>
    <row r="87" spans="1:45" ht="14.25" customHeight="1">
      <c r="A87" s="32">
        <v>4</v>
      </c>
      <c r="B87" t="s">
        <v>146</v>
      </c>
      <c r="C87">
        <v>2023</v>
      </c>
      <c r="D87" s="33">
        <f>INDEX(Population!$C$2:$U$21,MATCH('Cost Calculations'!B87,Population!$B$2:$B$21,0),MATCH(C87,Population!$C$1:$U$1,0))</f>
        <v>74186.046128547707</v>
      </c>
      <c r="E87" s="33" t="str">
        <f t="shared" si="25"/>
        <v>Small</v>
      </c>
      <c r="F87" s="5">
        <v>3.1216650512676596</v>
      </c>
      <c r="G87" s="5">
        <f t="shared" si="0"/>
        <v>23764.896268554472</v>
      </c>
      <c r="H87" s="34">
        <f>'Area (Sq.km)'!N5</f>
        <v>23.336432517998361</v>
      </c>
      <c r="I87" s="5">
        <f>H87*Variables!$C$22</f>
        <v>420.0557853239705</v>
      </c>
      <c r="J87" s="58">
        <f t="shared" si="13"/>
        <v>482.31696199999999</v>
      </c>
      <c r="K87" s="5">
        <f t="shared" si="1"/>
        <v>0</v>
      </c>
      <c r="L87">
        <v>0</v>
      </c>
      <c r="M87" s="37">
        <v>0</v>
      </c>
      <c r="N87" s="37">
        <v>0</v>
      </c>
      <c r="O87" s="37">
        <v>0</v>
      </c>
      <c r="P87" s="37">
        <v>0</v>
      </c>
      <c r="Q87" s="59">
        <v>0</v>
      </c>
      <c r="R87" s="40">
        <f>$K87*Variables!$C$23/100</f>
        <v>0</v>
      </c>
      <c r="S87" s="40">
        <f>$K87*Variables!$C$24/100</f>
        <v>0</v>
      </c>
      <c r="T87" s="40">
        <f>$K87*Variables!$C$25/100</f>
        <v>0</v>
      </c>
      <c r="U87" s="40">
        <f>$K87*Variables!$C$26/100</f>
        <v>0</v>
      </c>
      <c r="V87" s="44">
        <f>R87*Variables!$E$27*Variables!$C$16+'Cost Calculations'!S87*Variables!$E$28*Variables!$C$16+'Cost Calculations'!T87*Variables!$E$29*Variables!$C$16+U87*Variables!$E$30*Variables!$C$16</f>
        <v>0</v>
      </c>
      <c r="W87" s="38">
        <f>I87*Variables!$E$31</f>
        <v>275136.53938720067</v>
      </c>
      <c r="Y87" s="46">
        <f>D87*(IF(D87&lt;Variables!$C$8,Variables!$C$39,IF(D87&gt;Variables!$C$7,Variables!$C$37,IF(D87&gt;Variables!$C$6,Variables!$C$38))))</f>
        <v>0</v>
      </c>
      <c r="Z87" s="162"/>
      <c r="AA87" s="80">
        <f t="shared" si="12"/>
        <v>5</v>
      </c>
      <c r="AB87" s="48">
        <f t="shared" si="23"/>
        <v>0</v>
      </c>
      <c r="AC87" s="44">
        <f>AB87*Variables!$E$42</f>
        <v>0</v>
      </c>
      <c r="AD87" s="50">
        <f>ROUND(IF(D87&lt;50000,0,(H87/(3.14*Variables!$C$36^2))),0)</f>
        <v>30</v>
      </c>
      <c r="AE87" s="83">
        <f t="shared" si="14"/>
        <v>29</v>
      </c>
      <c r="AF87" s="37">
        <f t="shared" si="3"/>
        <v>1</v>
      </c>
      <c r="AG87" s="38">
        <f>AF87*Variables!$E$43*Variables!$C$16</f>
        <v>1171.5840000000001</v>
      </c>
      <c r="AH87" s="52">
        <f>ROUND((Y87)/Variables!$C$41,0)</f>
        <v>0</v>
      </c>
      <c r="AI87" s="79">
        <f t="shared" si="15"/>
        <v>0</v>
      </c>
      <c r="AJ87" s="52">
        <f t="shared" si="26"/>
        <v>0</v>
      </c>
      <c r="AK87" s="44">
        <f>AJ87*Variables!$E$44*Variables!$C$16</f>
        <v>0</v>
      </c>
      <c r="AL87" s="38">
        <f>Y87*Variables!$E$40*Variables!$C$16</f>
        <v>0</v>
      </c>
      <c r="AN87" s="57">
        <f t="shared" si="29"/>
        <v>0.28999999999999998</v>
      </c>
      <c r="AO87" s="141">
        <f t="shared" si="24"/>
        <v>54.316971892057275</v>
      </c>
      <c r="AP87" s="141">
        <v>524.18975366229711</v>
      </c>
      <c r="AQ87" s="54">
        <f>IF(12*(AO87-Variables!$C$3*AP87)*(G87/5)*Variables!$C$18&lt;0,0,12*(AO87-Variables!$C$3*AP87)*(G87/5)*Variables!$C$18)</f>
        <v>0</v>
      </c>
      <c r="AS87" s="44">
        <v>0</v>
      </c>
    </row>
    <row r="88" spans="1:45" ht="14.25" customHeight="1">
      <c r="A88" s="32">
        <v>5</v>
      </c>
      <c r="B88" t="s">
        <v>147</v>
      </c>
      <c r="C88">
        <v>2023</v>
      </c>
      <c r="D88" s="33">
        <f>INDEX(Population!$C$2:$U$21,MATCH('Cost Calculations'!B88,Population!$B$2:$B$21,0),MATCH(C88,Population!$C$1:$U$1,0))</f>
        <v>744479.04177331843</v>
      </c>
      <c r="E88" s="33" t="str">
        <f t="shared" si="25"/>
        <v>Medium</v>
      </c>
      <c r="F88" s="5">
        <v>3.499256931524287</v>
      </c>
      <c r="G88" s="5">
        <f t="shared" si="0"/>
        <v>212753.46633349988</v>
      </c>
      <c r="H88" s="34">
        <f>'Area (Sq.km)'!N6</f>
        <v>143.55795434836574</v>
      </c>
      <c r="I88" s="5">
        <f>H88*Variables!$C$22</f>
        <v>2584.0431782705832</v>
      </c>
      <c r="J88" s="58">
        <f t="shared" si="13"/>
        <v>2540.1144442399832</v>
      </c>
      <c r="K88" s="5">
        <f t="shared" si="1"/>
        <v>43.928734030600026</v>
      </c>
      <c r="L88">
        <v>0</v>
      </c>
      <c r="M88" s="37">
        <v>0</v>
      </c>
      <c r="N88" s="37">
        <v>0</v>
      </c>
      <c r="O88" s="37">
        <v>0</v>
      </c>
      <c r="P88" s="37">
        <v>0</v>
      </c>
      <c r="Q88" s="59">
        <v>0</v>
      </c>
      <c r="R88" s="40">
        <f>$K88*Variables!$C$23/100</f>
        <v>2.1964367015300015</v>
      </c>
      <c r="S88" s="40">
        <f>$K88*Variables!$C$24/100</f>
        <v>4.392873403060003</v>
      </c>
      <c r="T88" s="40">
        <f>$K88*Variables!$C$25/100</f>
        <v>4.392873403060003</v>
      </c>
      <c r="U88" s="40">
        <f>$K88*Variables!$C$26/100</f>
        <v>32.94655052295002</v>
      </c>
      <c r="V88" s="44">
        <f>R88*Variables!$E$27*Variables!$C$16+'Cost Calculations'!S88*Variables!$E$28*Variables!$C$16+'Cost Calculations'!T88*Variables!$E$29*Variables!$C$16+U88*Variables!$E$30*Variables!$C$16</f>
        <v>51895086.946594059</v>
      </c>
      <c r="W88" s="38">
        <f>I88*Variables!$E$31</f>
        <v>1692548.2817672321</v>
      </c>
      <c r="Y88" s="46">
        <f>D88*(IF(D88&lt;Variables!$C$8,Variables!$C$39,IF(D88&gt;Variables!$C$7,Variables!$C$37,IF(D88&gt;Variables!$C$6,Variables!$C$38))))</f>
        <v>893.37485012798209</v>
      </c>
      <c r="Z88" s="162"/>
      <c r="AA88" s="80">
        <f t="shared" ref="AA88:AA151" si="30">AA68+AB68</f>
        <v>880</v>
      </c>
      <c r="AB88" s="48">
        <f t="shared" si="23"/>
        <v>13</v>
      </c>
      <c r="AC88" s="44">
        <f>AB88*Variables!$E$42</f>
        <v>6988800</v>
      </c>
      <c r="AD88" s="50">
        <f>ROUND(IF(D88&lt;50000,0,(H88/(3.14*Variables!$C$36^2))),0)</f>
        <v>183</v>
      </c>
      <c r="AE88" s="83">
        <f t="shared" si="14"/>
        <v>180</v>
      </c>
      <c r="AF88" s="37">
        <f t="shared" si="3"/>
        <v>3</v>
      </c>
      <c r="AG88" s="38">
        <f>AF88*Variables!$E$43*Variables!$C$16</f>
        <v>3514.752</v>
      </c>
      <c r="AH88" s="52">
        <f>ROUND((Y88)/Variables!$C$41,0)</f>
        <v>7</v>
      </c>
      <c r="AI88" s="79">
        <f t="shared" si="15"/>
        <v>7</v>
      </c>
      <c r="AJ88" s="52">
        <f t="shared" si="26"/>
        <v>0</v>
      </c>
      <c r="AK88" s="44">
        <f>AJ88*Variables!$E$44*Variables!$C$16</f>
        <v>0</v>
      </c>
      <c r="AL88" s="38">
        <f>Y88*Variables!$E$40*Variables!$C$16</f>
        <v>263478317.9317477</v>
      </c>
      <c r="AN88" s="53">
        <v>0.28999999999999998</v>
      </c>
      <c r="AO88" s="141">
        <f t="shared" si="24"/>
        <v>60.887070608522585</v>
      </c>
      <c r="AP88" s="141">
        <v>474.2370659555292</v>
      </c>
      <c r="AQ88" s="54">
        <f>IF(12*(AO88-Variables!$C$3*AP88)*(G88/5)*Variables!$C$18&lt;0,0,12*(AO88-Variables!$C$3*AP88)*(G88/5)*Variables!$C$18)</f>
        <v>0</v>
      </c>
      <c r="AS88" s="44">
        <v>0</v>
      </c>
    </row>
    <row r="89" spans="1:45" ht="14.25" customHeight="1">
      <c r="A89" s="32">
        <v>6</v>
      </c>
      <c r="B89" t="s">
        <v>148</v>
      </c>
      <c r="C89">
        <v>2023</v>
      </c>
      <c r="D89" s="33">
        <f>INDEX(Population!$C$2:$U$21,MATCH('Cost Calculations'!B89,Population!$B$2:$B$21,0),MATCH(C89,Population!$C$1:$U$1,0))</f>
        <v>138831.88381308856</v>
      </c>
      <c r="E89" s="33" t="str">
        <f t="shared" si="25"/>
        <v>Medium</v>
      </c>
      <c r="F89" s="5">
        <v>3.7482185273159367</v>
      </c>
      <c r="G89" s="5">
        <f t="shared" si="0"/>
        <v>37039.431612997425</v>
      </c>
      <c r="H89" s="34">
        <f>'Area (Sq.km)'!N7</f>
        <v>26.666946348256609</v>
      </c>
      <c r="I89" s="5">
        <f>H89*Variables!$C$22</f>
        <v>480.00503426861894</v>
      </c>
      <c r="J89" s="58">
        <f t="shared" si="13"/>
        <v>471.84494868605248</v>
      </c>
      <c r="K89" s="5">
        <f t="shared" si="1"/>
        <v>8.1600855825664667</v>
      </c>
      <c r="L89">
        <v>0</v>
      </c>
      <c r="M89" s="37">
        <v>0</v>
      </c>
      <c r="N89" s="37">
        <v>0</v>
      </c>
      <c r="O89" s="37">
        <v>0</v>
      </c>
      <c r="P89" s="37">
        <v>0</v>
      </c>
      <c r="Q89" s="59">
        <v>0</v>
      </c>
      <c r="R89" s="40">
        <f>$K89*Variables!$C$23/100</f>
        <v>0.40800427912832332</v>
      </c>
      <c r="S89" s="40">
        <f>$K89*Variables!$C$24/100</f>
        <v>0.81600855825664664</v>
      </c>
      <c r="T89" s="40">
        <f>$K89*Variables!$C$25/100</f>
        <v>0.81600855825664664</v>
      </c>
      <c r="U89" s="40">
        <f>$K89*Variables!$C$26/100</f>
        <v>6.12006418692485</v>
      </c>
      <c r="V89" s="44">
        <f>R89*Variables!$E$27*Variables!$C$16+'Cost Calculations'!S89*Variables!$E$28*Variables!$C$16+'Cost Calculations'!T89*Variables!$E$29*Variables!$C$16+U89*Variables!$E$30*Variables!$C$16</f>
        <v>9639894.2547252644</v>
      </c>
      <c r="W89" s="38">
        <f>I89*Variables!$E$31</f>
        <v>314403.29744594538</v>
      </c>
      <c r="Y89" s="46">
        <f>D89*(IF(D89&lt;Variables!$C$8,Variables!$C$39,IF(D89&gt;Variables!$C$7,Variables!$C$37,IF(D89&gt;Variables!$C$6,Variables!$C$38))))</f>
        <v>166.59826057570626</v>
      </c>
      <c r="Z89" s="162"/>
      <c r="AA89" s="80">
        <f t="shared" si="30"/>
        <v>164</v>
      </c>
      <c r="AB89" s="48">
        <f t="shared" si="23"/>
        <v>3</v>
      </c>
      <c r="AC89" s="44">
        <f>AB89*Variables!$E$42</f>
        <v>1612800</v>
      </c>
      <c r="AD89" s="50">
        <f>ROUND(IF(D89&lt;50000,0,(H89/(3.14*Variables!$C$36^2))),0)</f>
        <v>34</v>
      </c>
      <c r="AE89" s="83">
        <f t="shared" ref="AE89:AE152" si="31">AE69+AF69</f>
        <v>33</v>
      </c>
      <c r="AF89" s="37">
        <f t="shared" si="3"/>
        <v>1</v>
      </c>
      <c r="AG89" s="38">
        <f>AF89*Variables!$E$43*Variables!$C$16</f>
        <v>1171.5840000000001</v>
      </c>
      <c r="AH89" s="52">
        <f>ROUND((Y89)/Variables!$C$41,0)</f>
        <v>1</v>
      </c>
      <c r="AI89" s="79">
        <f t="shared" ref="AI89:AI152" si="32">AI69+AJ69</f>
        <v>1</v>
      </c>
      <c r="AJ89" s="52">
        <f t="shared" si="26"/>
        <v>0</v>
      </c>
      <c r="AK89" s="44">
        <f>AJ89*Variables!$E$44*Variables!$C$16</f>
        <v>0</v>
      </c>
      <c r="AL89" s="38">
        <f>Y89*Variables!$E$40*Variables!$C$16</f>
        <v>49133943.563056223</v>
      </c>
      <c r="AN89" s="57">
        <f t="shared" ref="AN89:AN96" si="33">AVERAGE($AN$4:$AN$5,$AN$8,$AN$17)</f>
        <v>0.28999999999999998</v>
      </c>
      <c r="AO89" s="141">
        <f t="shared" si="24"/>
        <v>65.219002375297293</v>
      </c>
      <c r="AP89" s="141">
        <v>474.2370659555292</v>
      </c>
      <c r="AQ89" s="54">
        <f>IF(12*(AO89-Variables!$C$3*AP89)*(G89/5)*Variables!$C$18&lt;0,0,12*(AO89-Variables!$C$3*AP89)*(G89/5)*Variables!$C$18)</f>
        <v>0</v>
      </c>
      <c r="AS89" s="44">
        <v>0</v>
      </c>
    </row>
    <row r="90" spans="1:45" ht="14.25" customHeight="1">
      <c r="A90" s="32">
        <v>7</v>
      </c>
      <c r="B90" t="s">
        <v>149</v>
      </c>
      <c r="C90">
        <v>2023</v>
      </c>
      <c r="D90" s="33">
        <f>INDEX(Population!$C$2:$U$21,MATCH('Cost Calculations'!B90,Population!$B$2:$B$21,0),MATCH(C90,Population!$C$1:$U$1,0))</f>
        <v>58276.667780016207</v>
      </c>
      <c r="E90" s="33" t="str">
        <f t="shared" si="25"/>
        <v>Small</v>
      </c>
      <c r="F90" s="5">
        <v>3.862113298513461</v>
      </c>
      <c r="G90" s="5">
        <f t="shared" si="0"/>
        <v>15089.321124382102</v>
      </c>
      <c r="H90" s="34">
        <f>'Area (Sq.km)'!N8</f>
        <v>16.618758798616856</v>
      </c>
      <c r="I90" s="5">
        <f>H90*Variables!$C$22</f>
        <v>299.1376583751034</v>
      </c>
      <c r="J90" s="58">
        <f t="shared" si="13"/>
        <v>294.05231818272671</v>
      </c>
      <c r="K90" s="5">
        <f t="shared" si="1"/>
        <v>5.085340192376691</v>
      </c>
      <c r="L90">
        <v>0</v>
      </c>
      <c r="M90" s="37">
        <v>0</v>
      </c>
      <c r="N90" s="37">
        <v>0</v>
      </c>
      <c r="O90" s="37">
        <v>0</v>
      </c>
      <c r="P90" s="37">
        <v>0</v>
      </c>
      <c r="Q90" s="59">
        <v>0</v>
      </c>
      <c r="R90" s="40">
        <f>$K90*Variables!$C$23/100</f>
        <v>0.25426700961883453</v>
      </c>
      <c r="S90" s="40">
        <f>$K90*Variables!$C$24/100</f>
        <v>0.50853401923766905</v>
      </c>
      <c r="T90" s="40">
        <f>$K90*Variables!$C$25/100</f>
        <v>0.50853401923766905</v>
      </c>
      <c r="U90" s="40">
        <f>$K90*Variables!$C$26/100</f>
        <v>3.8140051442825182</v>
      </c>
      <c r="V90" s="44">
        <f>R90*Variables!$E$27*Variables!$C$16+'Cost Calculations'!S90*Variables!$E$28*Variables!$C$16+'Cost Calculations'!T90*Variables!$E$29*Variables!$C$16+U90*Variables!$E$30*Variables!$C$16</f>
        <v>6007552.3973116651</v>
      </c>
      <c r="W90" s="38">
        <f>I90*Variables!$E$31</f>
        <v>195935.16623569274</v>
      </c>
      <c r="Y90" s="46">
        <f>D90*(IF(D90&lt;Variables!$C$8,Variables!$C$39,IF(D90&gt;Variables!$C$7,Variables!$C$37,IF(D90&gt;Variables!$C$6,Variables!$C$38))))</f>
        <v>0</v>
      </c>
      <c r="Z90" s="162"/>
      <c r="AA90" s="80">
        <f t="shared" si="30"/>
        <v>0</v>
      </c>
      <c r="AB90" s="48">
        <f t="shared" si="23"/>
        <v>0</v>
      </c>
      <c r="AC90" s="44">
        <f>AB90*Variables!$E$42</f>
        <v>0</v>
      </c>
      <c r="AD90" s="50">
        <f>ROUND(IF(D90&lt;50000,0,(H90/(3.14*Variables!$C$36^2))),0)</f>
        <v>21</v>
      </c>
      <c r="AE90" s="83">
        <f t="shared" si="31"/>
        <v>21</v>
      </c>
      <c r="AF90" s="37">
        <f t="shared" si="3"/>
        <v>0</v>
      </c>
      <c r="AG90" s="38">
        <f>AF90*Variables!$E$43*Variables!$C$16</f>
        <v>0</v>
      </c>
      <c r="AH90" s="52">
        <f>ROUND((Y90)/Variables!$C$41,0)</f>
        <v>0</v>
      </c>
      <c r="AI90" s="79">
        <f t="shared" si="32"/>
        <v>0</v>
      </c>
      <c r="AJ90" s="52">
        <f t="shared" si="26"/>
        <v>0</v>
      </c>
      <c r="AK90" s="44">
        <f>AJ90*Variables!$E$44*Variables!$C$16</f>
        <v>0</v>
      </c>
      <c r="AL90" s="38">
        <f>Y90*Variables!$E$40*Variables!$C$16</f>
        <v>0</v>
      </c>
      <c r="AN90" s="57">
        <f t="shared" si="33"/>
        <v>0.28999999999999998</v>
      </c>
      <c r="AO90" s="141">
        <f t="shared" si="24"/>
        <v>67.200771394134222</v>
      </c>
      <c r="AP90" s="141">
        <v>474.2370659555292</v>
      </c>
      <c r="AQ90" s="54">
        <f>IF(12*(AO90-Variables!$C$3*AP90)*(G90/5)*Variables!$C$18&lt;0,0,12*(AO90-Variables!$C$3*AP90)*(G90/5)*Variables!$C$18)</f>
        <v>0</v>
      </c>
      <c r="AS90" s="44">
        <v>0</v>
      </c>
    </row>
    <row r="91" spans="1:45" ht="14.25" customHeight="1">
      <c r="A91" s="32">
        <v>8</v>
      </c>
      <c r="B91" t="s">
        <v>150</v>
      </c>
      <c r="C91">
        <v>2023</v>
      </c>
      <c r="D91" s="33">
        <f>INDEX(Population!$C$2:$U$21,MATCH('Cost Calculations'!B91,Population!$B$2:$B$21,0),MATCH(C91,Population!$C$1:$U$1,0))</f>
        <v>61241.56525545333</v>
      </c>
      <c r="E91" s="33" t="str">
        <f t="shared" si="25"/>
        <v>Small</v>
      </c>
      <c r="F91" s="5">
        <v>3.8002825488883709</v>
      </c>
      <c r="G91" s="5">
        <f t="shared" si="0"/>
        <v>16115.003152428031</v>
      </c>
      <c r="H91" s="34">
        <f>'Area (Sq.km)'!N9</f>
        <v>12.147679160006252</v>
      </c>
      <c r="I91" s="5">
        <f>H91*Variables!$C$22</f>
        <v>218.65822488011253</v>
      </c>
      <c r="J91" s="58">
        <f t="shared" si="13"/>
        <v>214.94103505715063</v>
      </c>
      <c r="K91" s="5">
        <f t="shared" si="1"/>
        <v>3.7171898229618989</v>
      </c>
      <c r="L91">
        <v>0</v>
      </c>
      <c r="M91" s="37">
        <v>0</v>
      </c>
      <c r="N91" s="37">
        <v>0</v>
      </c>
      <c r="O91" s="37">
        <v>0</v>
      </c>
      <c r="P91" s="37">
        <v>0</v>
      </c>
      <c r="Q91" s="59">
        <v>0</v>
      </c>
      <c r="R91" s="40">
        <f>$K91*Variables!$C$23/100</f>
        <v>0.18585949114809494</v>
      </c>
      <c r="S91" s="40">
        <f>$K91*Variables!$C$24/100</f>
        <v>0.37171898229618988</v>
      </c>
      <c r="T91" s="40">
        <f>$K91*Variables!$C$25/100</f>
        <v>0.37171898229618988</v>
      </c>
      <c r="U91" s="40">
        <f>$K91*Variables!$C$26/100</f>
        <v>2.7878923672214238</v>
      </c>
      <c r="V91" s="44">
        <f>R91*Variables!$E$27*Variables!$C$16+'Cost Calculations'!S91*Variables!$E$28*Variables!$C$16+'Cost Calculations'!T91*Variables!$E$29*Variables!$C$16+U91*Variables!$E$30*Variables!$C$16</f>
        <v>4391291.7892245343</v>
      </c>
      <c r="W91" s="38">
        <f>I91*Variables!$E$31</f>
        <v>143221.13729647369</v>
      </c>
      <c r="Y91" s="46">
        <f>D91*(IF(D91&lt;Variables!$C$8,Variables!$C$39,IF(D91&gt;Variables!$C$7,Variables!$C$37,IF(D91&gt;Variables!$C$6,Variables!$C$38))))</f>
        <v>0</v>
      </c>
      <c r="Z91" s="162"/>
      <c r="AA91" s="80">
        <f t="shared" si="30"/>
        <v>0</v>
      </c>
      <c r="AB91" s="48">
        <f t="shared" si="23"/>
        <v>0</v>
      </c>
      <c r="AC91" s="44">
        <f>AB91*Variables!$E$42</f>
        <v>0</v>
      </c>
      <c r="AD91" s="50">
        <f>ROUND(IF(D91&lt;50000,0,(H91/(3.14*Variables!$C$36^2))),0)</f>
        <v>15</v>
      </c>
      <c r="AE91" s="83">
        <f t="shared" si="31"/>
        <v>15</v>
      </c>
      <c r="AF91" s="37">
        <f t="shared" si="3"/>
        <v>0</v>
      </c>
      <c r="AG91" s="38">
        <f>AF91*Variables!$E$43*Variables!$C$16</f>
        <v>0</v>
      </c>
      <c r="AH91" s="52">
        <f>ROUND((Y91)/Variables!$C$41,0)</f>
        <v>0</v>
      </c>
      <c r="AI91" s="79">
        <f t="shared" si="32"/>
        <v>0</v>
      </c>
      <c r="AJ91" s="52">
        <f t="shared" si="26"/>
        <v>0</v>
      </c>
      <c r="AK91" s="44">
        <f>AJ91*Variables!$E$44*Variables!$C$16</f>
        <v>0</v>
      </c>
      <c r="AL91" s="38">
        <f>Y91*Variables!$E$40*Variables!$C$16</f>
        <v>0</v>
      </c>
      <c r="AN91" s="57">
        <f t="shared" si="33"/>
        <v>0.28999999999999998</v>
      </c>
      <c r="AO91" s="141">
        <f t="shared" si="24"/>
        <v>66.124916350657642</v>
      </c>
      <c r="AP91" s="141">
        <v>474.2370659555292</v>
      </c>
      <c r="AQ91" s="54">
        <f>IF(12*(AO91-Variables!$C$3*AP91)*(G91/5)*Variables!$C$18&lt;0,0,12*(AO91-Variables!$C$3*AP91)*(G91/5)*Variables!$C$18)</f>
        <v>0</v>
      </c>
      <c r="AS91" s="44">
        <v>0</v>
      </c>
    </row>
    <row r="92" spans="1:45" ht="14.25" customHeight="1">
      <c r="A92" s="32">
        <v>9</v>
      </c>
      <c r="B92" t="s">
        <v>151</v>
      </c>
      <c r="C92">
        <v>2023</v>
      </c>
      <c r="D92" s="33">
        <f>INDEX(Population!$C$2:$U$21,MATCH('Cost Calculations'!B92,Population!$B$2:$B$21,0),MATCH(C92,Population!$C$1:$U$1,0))</f>
        <v>176821.91499319291</v>
      </c>
      <c r="E92" s="33" t="str">
        <f t="shared" si="25"/>
        <v>Medium</v>
      </c>
      <c r="F92" s="5">
        <v>3.6804514106582928</v>
      </c>
      <c r="G92" s="5">
        <f t="shared" si="0"/>
        <v>48043.540116065873</v>
      </c>
      <c r="H92" s="34">
        <f>'Area (Sq.km)'!N10</f>
        <v>47.393945740860289</v>
      </c>
      <c r="I92" s="5">
        <f>H92*Variables!$C$22</f>
        <v>853.09102333548526</v>
      </c>
      <c r="J92" s="58">
        <f t="shared" si="13"/>
        <v>838.58847593878181</v>
      </c>
      <c r="K92" s="5">
        <f t="shared" si="1"/>
        <v>14.502547396703449</v>
      </c>
      <c r="L92">
        <v>0</v>
      </c>
      <c r="M92" s="37">
        <v>0</v>
      </c>
      <c r="N92" s="37">
        <v>0</v>
      </c>
      <c r="O92" s="37">
        <v>0</v>
      </c>
      <c r="P92" s="37">
        <v>0</v>
      </c>
      <c r="Q92" s="59">
        <v>0</v>
      </c>
      <c r="R92" s="40">
        <f>$K92*Variables!$C$23/100</f>
        <v>0.72512736983517245</v>
      </c>
      <c r="S92" s="40">
        <f>$K92*Variables!$C$24/100</f>
        <v>1.4502547396703449</v>
      </c>
      <c r="T92" s="40">
        <f>$K92*Variables!$C$25/100</f>
        <v>1.4502547396703449</v>
      </c>
      <c r="U92" s="40">
        <f>$K92*Variables!$C$26/100</f>
        <v>10.876910547527586</v>
      </c>
      <c r="V92" s="44">
        <f>R92*Variables!$E$27*Variables!$C$16+'Cost Calculations'!S92*Variables!$E$28*Variables!$C$16+'Cost Calculations'!T92*Variables!$E$29*Variables!$C$16+U92*Variables!$E$30*Variables!$C$16</f>
        <v>17132543.759962909</v>
      </c>
      <c r="W92" s="38">
        <f>I92*Variables!$E$31</f>
        <v>558774.62028474279</v>
      </c>
      <c r="Y92" s="46">
        <f>D92*(IF(D92&lt;Variables!$C$8,Variables!$C$39,IF(D92&gt;Variables!$C$7,Variables!$C$37,IF(D92&gt;Variables!$C$6,Variables!$C$38))))</f>
        <v>212.18629799183148</v>
      </c>
      <c r="Z92" s="162"/>
      <c r="AA92" s="80">
        <f t="shared" si="30"/>
        <v>209</v>
      </c>
      <c r="AB92" s="48">
        <f t="shared" si="23"/>
        <v>3</v>
      </c>
      <c r="AC92" s="44">
        <f>AB92*Variables!$E$42</f>
        <v>1612800</v>
      </c>
      <c r="AD92" s="50">
        <f>ROUND(IF(D92&lt;50000,0,(H92/(3.14*Variables!$C$36^2))),0)</f>
        <v>60</v>
      </c>
      <c r="AE92" s="83">
        <f t="shared" si="31"/>
        <v>59</v>
      </c>
      <c r="AF92" s="37">
        <f t="shared" si="3"/>
        <v>1</v>
      </c>
      <c r="AG92" s="38">
        <f>AF92*Variables!$E$43*Variables!$C$16</f>
        <v>1171.5840000000001</v>
      </c>
      <c r="AH92" s="52">
        <f>ROUND((Y92)/Variables!$C$41,0)</f>
        <v>2</v>
      </c>
      <c r="AI92" s="79">
        <f t="shared" si="32"/>
        <v>2</v>
      </c>
      <c r="AJ92" s="52">
        <f t="shared" si="26"/>
        <v>0</v>
      </c>
      <c r="AK92" s="44">
        <f>AJ92*Variables!$E$44*Variables!$C$16</f>
        <v>0</v>
      </c>
      <c r="AL92" s="38">
        <f>Y92*Variables!$E$40*Variables!$C$16</f>
        <v>62578982.243616261</v>
      </c>
      <c r="AN92" s="57">
        <f t="shared" si="33"/>
        <v>0.28999999999999998</v>
      </c>
      <c r="AO92" s="141">
        <f t="shared" si="24"/>
        <v>64.03985454545429</v>
      </c>
      <c r="AP92" s="141">
        <v>474.2370659555292</v>
      </c>
      <c r="AQ92" s="54">
        <f>IF(12*(AO92-Variables!$C$3*AP92)*(G92/5)*Variables!$C$18&lt;0,0,12*(AO92-Variables!$C$3*AP92)*(G92/5)*Variables!$C$18)</f>
        <v>0</v>
      </c>
      <c r="AS92" s="44">
        <v>0</v>
      </c>
    </row>
    <row r="93" spans="1:45" ht="14.25" customHeight="1">
      <c r="A93" s="32">
        <v>10</v>
      </c>
      <c r="B93" t="s">
        <v>152</v>
      </c>
      <c r="C93">
        <v>2023</v>
      </c>
      <c r="D93" s="33">
        <f>INDEX(Population!$C$2:$U$21,MATCH('Cost Calculations'!B93,Population!$B$2:$B$21,0),MATCH(C93,Population!$C$1:$U$1,0))</f>
        <v>312089.32532170747</v>
      </c>
      <c r="E93" s="33" t="str">
        <f t="shared" si="25"/>
        <v>Medium</v>
      </c>
      <c r="F93" s="5">
        <v>3.4135915669485275</v>
      </c>
      <c r="G93" s="5">
        <f t="shared" si="0"/>
        <v>91425.502788164507</v>
      </c>
      <c r="H93" s="34">
        <f>'Area (Sq.km)'!N11</f>
        <v>65.021308814442065</v>
      </c>
      <c r="I93" s="5">
        <f>H93*Variables!$C$22</f>
        <v>1170.3835586599571</v>
      </c>
      <c r="J93" s="58">
        <f t="shared" si="13"/>
        <v>1168.5637429999999</v>
      </c>
      <c r="K93" s="5">
        <f t="shared" si="1"/>
        <v>1.8198156599571575</v>
      </c>
      <c r="L93">
        <v>0</v>
      </c>
      <c r="M93" s="37">
        <v>0</v>
      </c>
      <c r="N93" s="37">
        <v>0</v>
      </c>
      <c r="O93" s="37">
        <v>0</v>
      </c>
      <c r="P93" s="37">
        <v>0</v>
      </c>
      <c r="Q93" s="59">
        <v>0</v>
      </c>
      <c r="R93" s="40">
        <f>$K93*Variables!$C$23/100</f>
        <v>9.0990782997857872E-2</v>
      </c>
      <c r="S93" s="40">
        <f>$K93*Variables!$C$24/100</f>
        <v>0.18198156599571574</v>
      </c>
      <c r="T93" s="40">
        <f>$K93*Variables!$C$25/100</f>
        <v>0.18198156599571574</v>
      </c>
      <c r="U93" s="40">
        <f>$K93*Variables!$C$26/100</f>
        <v>1.3648617449678682</v>
      </c>
      <c r="V93" s="44">
        <f>R93*Variables!$E$27*Variables!$C$16+'Cost Calculations'!S93*Variables!$E$28*Variables!$C$16+'Cost Calculations'!T93*Variables!$E$29*Variables!$C$16+U93*Variables!$E$30*Variables!$C$16</f>
        <v>2149834.1344065401</v>
      </c>
      <c r="W93" s="38">
        <f>I93*Variables!$E$31</f>
        <v>766601.23092227185</v>
      </c>
      <c r="Y93" s="46">
        <f>D93*(IF(D93&lt;Variables!$C$8,Variables!$C$39,IF(D93&gt;Variables!$C$7,Variables!$C$37,IF(D93&gt;Variables!$C$6,Variables!$C$38))))</f>
        <v>374.50719038604893</v>
      </c>
      <c r="Z93" s="162"/>
      <c r="AA93" s="80">
        <f t="shared" si="30"/>
        <v>369</v>
      </c>
      <c r="AB93" s="48">
        <f t="shared" si="23"/>
        <v>6</v>
      </c>
      <c r="AC93" s="44">
        <f>AB93*Variables!$E$42</f>
        <v>3225600</v>
      </c>
      <c r="AD93" s="50">
        <f>ROUND(IF(D93&lt;50000,0,(H93/(3.14*Variables!$C$36^2))),0)</f>
        <v>83</v>
      </c>
      <c r="AE93" s="83">
        <f t="shared" si="31"/>
        <v>81</v>
      </c>
      <c r="AF93" s="37">
        <f t="shared" si="3"/>
        <v>2</v>
      </c>
      <c r="AG93" s="38">
        <f>AF93*Variables!$E$43*Variables!$C$16</f>
        <v>2343.1680000000001</v>
      </c>
      <c r="AH93" s="52">
        <f>ROUND((Y93)/Variables!$C$41,0)</f>
        <v>3</v>
      </c>
      <c r="AI93" s="79">
        <f t="shared" si="32"/>
        <v>3</v>
      </c>
      <c r="AJ93" s="52">
        <f t="shared" si="26"/>
        <v>0</v>
      </c>
      <c r="AK93" s="44">
        <f>AJ93*Variables!$E$44*Variables!$C$16</f>
        <v>0</v>
      </c>
      <c r="AL93" s="38">
        <f>Y93*Variables!$E$40*Variables!$C$16</f>
        <v>110451424.23936063</v>
      </c>
      <c r="AN93" s="57">
        <f t="shared" si="33"/>
        <v>0.28999999999999998</v>
      </c>
      <c r="AO93" s="141">
        <f t="shared" si="24"/>
        <v>59.396493264904372</v>
      </c>
      <c r="AP93" s="141">
        <v>490.99634448579741</v>
      </c>
      <c r="AQ93" s="54">
        <f>IF(12*(AO93-Variables!$C$3*AP93)*(G93/5)*Variables!$C$18&lt;0,0,12*(AO93-Variables!$C$3*AP93)*(G93/5)*Variables!$C$18)</f>
        <v>0</v>
      </c>
      <c r="AS93" s="44">
        <v>0</v>
      </c>
    </row>
    <row r="94" spans="1:45" ht="14.25" customHeight="1">
      <c r="A94" s="32">
        <v>11</v>
      </c>
      <c r="B94" t="s">
        <v>153</v>
      </c>
      <c r="C94">
        <v>2023</v>
      </c>
      <c r="D94" s="33">
        <f>INDEX(Population!$C$2:$U$21,MATCH('Cost Calculations'!B94,Population!$B$2:$B$21,0),MATCH(C94,Population!$C$1:$U$1,0))</f>
        <v>207344.92785911533</v>
      </c>
      <c r="E94" s="33" t="str">
        <f t="shared" si="25"/>
        <v>Medium</v>
      </c>
      <c r="F94" s="5">
        <v>3.70474528057925</v>
      </c>
      <c r="G94" s="5">
        <f t="shared" si="0"/>
        <v>55967.391050079488</v>
      </c>
      <c r="H94" s="34">
        <f>'Area (Sq.km)'!N12</f>
        <v>20.131221559361165</v>
      </c>
      <c r="I94" s="5">
        <f>H94*Variables!$C$22</f>
        <v>362.36198806850098</v>
      </c>
      <c r="J94" s="58">
        <f t="shared" si="13"/>
        <v>396.95655099999999</v>
      </c>
      <c r="K94" s="5">
        <f t="shared" si="1"/>
        <v>0</v>
      </c>
      <c r="L94">
        <v>0</v>
      </c>
      <c r="M94" s="37">
        <v>0</v>
      </c>
      <c r="N94" s="37">
        <v>0</v>
      </c>
      <c r="O94" s="37">
        <v>0</v>
      </c>
      <c r="P94" s="37">
        <v>0</v>
      </c>
      <c r="Q94" s="59">
        <v>0</v>
      </c>
      <c r="R94" s="40">
        <f>$K94*Variables!$C$23/100</f>
        <v>0</v>
      </c>
      <c r="S94" s="40">
        <f>$K94*Variables!$C$24/100</f>
        <v>0</v>
      </c>
      <c r="T94" s="40">
        <f>$K94*Variables!$C$25/100</f>
        <v>0</v>
      </c>
      <c r="U94" s="40">
        <f>$K94*Variables!$C$26/100</f>
        <v>0</v>
      </c>
      <c r="V94" s="44">
        <f>R94*Variables!$E$27*Variables!$C$16+'Cost Calculations'!S94*Variables!$E$28*Variables!$C$16+'Cost Calculations'!T94*Variables!$E$29*Variables!$C$16+U94*Variables!$E$30*Variables!$C$16</f>
        <v>0</v>
      </c>
      <c r="W94" s="38">
        <f>I94*Variables!$E$31</f>
        <v>237347.10218486813</v>
      </c>
      <c r="Y94" s="46">
        <f>D94*(IF(D94&lt;Variables!$C$8,Variables!$C$39,IF(D94&gt;Variables!$C$7,Variables!$C$37,IF(D94&gt;Variables!$C$6,Variables!$C$38))))</f>
        <v>248.81391343093836</v>
      </c>
      <c r="Z94" s="162"/>
      <c r="AA94" s="80">
        <f t="shared" si="30"/>
        <v>245</v>
      </c>
      <c r="AB94" s="48">
        <f t="shared" si="23"/>
        <v>4</v>
      </c>
      <c r="AC94" s="44">
        <f>AB94*Variables!$E$42</f>
        <v>2150400</v>
      </c>
      <c r="AD94" s="50">
        <f>ROUND(IF(D94&lt;50000,0,(H94/(3.14*Variables!$C$36^2))),0)</f>
        <v>26</v>
      </c>
      <c r="AE94" s="83">
        <f t="shared" si="31"/>
        <v>25</v>
      </c>
      <c r="AF94" s="37">
        <f t="shared" si="3"/>
        <v>1</v>
      </c>
      <c r="AG94" s="38">
        <f>AF94*Variables!$E$43*Variables!$C$16</f>
        <v>1171.5840000000001</v>
      </c>
      <c r="AH94" s="52">
        <f>ROUND((Y94)/Variables!$C$41,0)</f>
        <v>2</v>
      </c>
      <c r="AI94" s="79">
        <f t="shared" si="32"/>
        <v>2</v>
      </c>
      <c r="AJ94" s="52">
        <f t="shared" si="26"/>
        <v>0</v>
      </c>
      <c r="AK94" s="44">
        <f>AJ94*Variables!$E$44*Variables!$C$16</f>
        <v>0</v>
      </c>
      <c r="AL94" s="38">
        <f>Y94*Variables!$E$40*Variables!$C$16</f>
        <v>73381371.077781767</v>
      </c>
      <c r="AN94" s="57">
        <f t="shared" si="33"/>
        <v>0.28999999999999998</v>
      </c>
      <c r="AO94" s="141">
        <f t="shared" si="24"/>
        <v>64.462567882078943</v>
      </c>
      <c r="AP94" s="141">
        <v>447.91952147552081</v>
      </c>
      <c r="AQ94" s="54">
        <f>IF(12*(AO94-Variables!$C$3*AP94)*(G94/5)*Variables!$C$18&lt;0,0,12*(AO94-Variables!$C$3*AP94)*(G94/5)*Variables!$C$18)</f>
        <v>0</v>
      </c>
      <c r="AS94" s="44">
        <v>0</v>
      </c>
    </row>
    <row r="95" spans="1:45" ht="14.25" customHeight="1">
      <c r="A95" s="32">
        <v>12</v>
      </c>
      <c r="B95" t="s">
        <v>154</v>
      </c>
      <c r="C95">
        <v>2023</v>
      </c>
      <c r="D95" s="33">
        <f>INDEX(Population!$C$2:$U$21,MATCH('Cost Calculations'!B95,Population!$B$2:$B$21,0),MATCH(C95,Population!$C$1:$U$1,0))</f>
        <v>211513.6891485758</v>
      </c>
      <c r="E95" s="33" t="str">
        <f t="shared" si="25"/>
        <v>Medium</v>
      </c>
      <c r="F95" s="5">
        <v>3.6205289672544043</v>
      </c>
      <c r="G95" s="5">
        <f t="shared" si="0"/>
        <v>58420.65926321681</v>
      </c>
      <c r="H95" s="34">
        <f>'Area (Sq.km)'!N13</f>
        <v>43.501997223181256</v>
      </c>
      <c r="I95" s="5">
        <f>H95*Variables!$C$22</f>
        <v>783.03595001726262</v>
      </c>
      <c r="J95" s="58">
        <f t="shared" si="13"/>
        <v>769.72433886696922</v>
      </c>
      <c r="K95" s="5">
        <f t="shared" si="1"/>
        <v>13.311611150293402</v>
      </c>
      <c r="L95">
        <v>0</v>
      </c>
      <c r="M95" s="37">
        <v>0</v>
      </c>
      <c r="N95" s="37">
        <v>0</v>
      </c>
      <c r="O95" s="37">
        <v>0</v>
      </c>
      <c r="P95" s="37">
        <v>0</v>
      </c>
      <c r="Q95" s="59">
        <v>0</v>
      </c>
      <c r="R95" s="40">
        <f>$K95*Variables!$C$23/100</f>
        <v>0.66558055751467005</v>
      </c>
      <c r="S95" s="40">
        <f>$K95*Variables!$C$24/100</f>
        <v>1.3311611150293401</v>
      </c>
      <c r="T95" s="40">
        <f>$K95*Variables!$C$25/100</f>
        <v>1.3311611150293401</v>
      </c>
      <c r="U95" s="40">
        <f>$K95*Variables!$C$26/100</f>
        <v>9.9837083627200514</v>
      </c>
      <c r="V95" s="44">
        <f>R95*Variables!$E$27*Variables!$C$16+'Cost Calculations'!S95*Variables!$E$28*Variables!$C$16+'Cost Calculations'!T95*Variables!$E$29*Variables!$C$16+U95*Variables!$E$30*Variables!$C$16</f>
        <v>15725634.55988789</v>
      </c>
      <c r="W95" s="38">
        <f>I95*Variables!$E$31</f>
        <v>512888.54726130702</v>
      </c>
      <c r="Y95" s="46">
        <f>D95*(IF(D95&lt;Variables!$C$8,Variables!$C$39,IF(D95&gt;Variables!$C$7,Variables!$C$37,IF(D95&gt;Variables!$C$6,Variables!$C$38))))</f>
        <v>253.81642697829093</v>
      </c>
      <c r="Z95" s="162"/>
      <c r="AA95" s="80">
        <f t="shared" si="30"/>
        <v>250</v>
      </c>
      <c r="AB95" s="48">
        <f t="shared" si="23"/>
        <v>4</v>
      </c>
      <c r="AC95" s="44">
        <f>AB95*Variables!$E$42</f>
        <v>2150400</v>
      </c>
      <c r="AD95" s="50">
        <f>ROUND(IF(D95&lt;50000,0,(H95/(3.14*Variables!$C$36^2))),0)</f>
        <v>55</v>
      </c>
      <c r="AE95" s="83">
        <f t="shared" si="31"/>
        <v>54</v>
      </c>
      <c r="AF95" s="37">
        <f t="shared" si="3"/>
        <v>1</v>
      </c>
      <c r="AG95" s="38">
        <f>AF95*Variables!$E$43*Variables!$C$16</f>
        <v>1171.5840000000001</v>
      </c>
      <c r="AH95" s="52">
        <f>ROUND((Y95)/Variables!$C$41,0)</f>
        <v>2</v>
      </c>
      <c r="AI95" s="79">
        <f t="shared" si="32"/>
        <v>2</v>
      </c>
      <c r="AJ95" s="52">
        <f t="shared" si="26"/>
        <v>0</v>
      </c>
      <c r="AK95" s="44">
        <f>AJ95*Variables!$E$44*Variables!$C$16</f>
        <v>0</v>
      </c>
      <c r="AL95" s="38">
        <f>Y95*Variables!$E$40*Variables!$C$16</f>
        <v>74856735.931290254</v>
      </c>
      <c r="AN95" s="57">
        <f t="shared" si="33"/>
        <v>0.28999999999999998</v>
      </c>
      <c r="AO95" s="141">
        <f t="shared" si="24"/>
        <v>62.997204030226627</v>
      </c>
      <c r="AP95" s="141">
        <v>607.11381923777901</v>
      </c>
      <c r="AQ95" s="54">
        <f>IF(12*(AO95-Variables!$C$3*AP95)*(G95/5)*Variables!$C$18&lt;0,0,12*(AO95-Variables!$C$3*AP95)*(G95/5)*Variables!$C$18)</f>
        <v>0</v>
      </c>
      <c r="AS95" s="44">
        <v>0</v>
      </c>
    </row>
    <row r="96" spans="1:45" ht="14.25" customHeight="1">
      <c r="A96" s="32">
        <v>13</v>
      </c>
      <c r="B96" t="s">
        <v>155</v>
      </c>
      <c r="C96">
        <v>2023</v>
      </c>
      <c r="D96" s="33">
        <f>INDEX(Population!$C$2:$U$21,MATCH('Cost Calculations'!B96,Population!$B$2:$B$21,0),MATCH(C96,Population!$C$1:$U$1,0))</f>
        <v>72935.064357028343</v>
      </c>
      <c r="E96" s="33" t="str">
        <f t="shared" si="25"/>
        <v>Small</v>
      </c>
      <c r="F96" s="5">
        <v>3.8978924903294598</v>
      </c>
      <c r="G96" s="5">
        <f t="shared" si="0"/>
        <v>18711.409957554701</v>
      </c>
      <c r="H96" s="34">
        <f>'Area (Sq.km)'!N14</f>
        <v>12.11634526793741</v>
      </c>
      <c r="I96" s="5">
        <f>H96*Variables!$C$22</f>
        <v>218.09421482287337</v>
      </c>
      <c r="J96" s="58">
        <f t="shared" si="13"/>
        <v>214.38661317088454</v>
      </c>
      <c r="K96" s="5">
        <f t="shared" si="1"/>
        <v>3.7076016519888242</v>
      </c>
      <c r="L96">
        <v>0</v>
      </c>
      <c r="M96" s="37">
        <v>0</v>
      </c>
      <c r="N96" s="37">
        <v>0</v>
      </c>
      <c r="O96" s="37">
        <v>0</v>
      </c>
      <c r="P96" s="37">
        <v>0</v>
      </c>
      <c r="Q96" s="59">
        <v>0</v>
      </c>
      <c r="R96" s="40">
        <f>$K96*Variables!$C$23/100</f>
        <v>0.18538008259944122</v>
      </c>
      <c r="S96" s="40">
        <f>$K96*Variables!$C$24/100</f>
        <v>0.37076016519888244</v>
      </c>
      <c r="T96" s="40">
        <f>$K96*Variables!$C$25/100</f>
        <v>0.37076016519888244</v>
      </c>
      <c r="U96" s="40">
        <f>$K96*Variables!$C$26/100</f>
        <v>2.7807012389916177</v>
      </c>
      <c r="V96" s="44">
        <f>R96*Variables!$E$27*Variables!$C$16+'Cost Calculations'!S96*Variables!$E$28*Variables!$C$16+'Cost Calculations'!T96*Variables!$E$29*Variables!$C$16+U96*Variables!$E$30*Variables!$C$16</f>
        <v>4379964.8302923711</v>
      </c>
      <c r="W96" s="38">
        <f>I96*Variables!$E$31</f>
        <v>142851.71070898205</v>
      </c>
      <c r="Y96" s="46">
        <f>D96*(IF(D96&lt;Variables!$C$8,Variables!$C$39,IF(D96&gt;Variables!$C$7,Variables!$C$37,IF(D96&gt;Variables!$C$6,Variables!$C$38))))</f>
        <v>0</v>
      </c>
      <c r="Z96" s="162"/>
      <c r="AA96" s="80">
        <f t="shared" si="30"/>
        <v>0</v>
      </c>
      <c r="AB96" s="48">
        <f t="shared" si="23"/>
        <v>0</v>
      </c>
      <c r="AC96" s="44">
        <f>AB96*Variables!$E$42</f>
        <v>0</v>
      </c>
      <c r="AD96" s="50">
        <f>ROUND(IF(D96&lt;50000,0,(H96/(3.14*Variables!$C$36^2))),0)</f>
        <v>15</v>
      </c>
      <c r="AE96" s="83">
        <f t="shared" si="31"/>
        <v>15</v>
      </c>
      <c r="AF96" s="37">
        <f t="shared" si="3"/>
        <v>0</v>
      </c>
      <c r="AG96" s="38">
        <f>AF96*Variables!$E$43*Variables!$C$16</f>
        <v>0</v>
      </c>
      <c r="AH96" s="52">
        <f>ROUND((Y96)/Variables!$C$41,0)</f>
        <v>0</v>
      </c>
      <c r="AI96" s="79">
        <f t="shared" si="32"/>
        <v>0</v>
      </c>
      <c r="AJ96" s="52">
        <f t="shared" si="26"/>
        <v>0</v>
      </c>
      <c r="AK96" s="44">
        <f>AJ96*Variables!$E$44*Variables!$C$16</f>
        <v>0</v>
      </c>
      <c r="AL96" s="38">
        <f>Y96*Variables!$E$40*Variables!$C$16</f>
        <v>0</v>
      </c>
      <c r="AN96" s="57">
        <f t="shared" si="33"/>
        <v>0.28999999999999998</v>
      </c>
      <c r="AO96" s="141">
        <f t="shared" si="24"/>
        <v>67.823329331732594</v>
      </c>
      <c r="AP96" s="142">
        <v>537.70000000000005</v>
      </c>
      <c r="AQ96" s="54">
        <f>IF(12*(AO96-Variables!$C$3*AP96)*(G96/5)*Variables!$C$18&lt;0,0,12*(AO96-Variables!$C$3*AP96)*(G96/5)*Variables!$C$18)</f>
        <v>0</v>
      </c>
      <c r="AS96" s="44">
        <v>0</v>
      </c>
    </row>
    <row r="97" spans="1:45" ht="14.25" customHeight="1">
      <c r="A97" s="32">
        <v>14</v>
      </c>
      <c r="B97" t="s">
        <v>156</v>
      </c>
      <c r="C97">
        <v>2023</v>
      </c>
      <c r="D97" s="33">
        <f>INDEX(Population!$C$2:$U$21,MATCH('Cost Calculations'!B97,Population!$B$2:$B$21,0),MATCH(C97,Population!$C$1:$U$1,0))</f>
        <v>1699068.8355107687</v>
      </c>
      <c r="E97" s="33" t="str">
        <f t="shared" si="25"/>
        <v>Large</v>
      </c>
      <c r="F97" s="5">
        <v>3.9042714396748277</v>
      </c>
      <c r="G97" s="5">
        <f t="shared" si="0"/>
        <v>435182.04657724255</v>
      </c>
      <c r="H97" s="34">
        <f>'Area (Sq.km)'!N15</f>
        <v>348.06880631102342</v>
      </c>
      <c r="I97" s="5">
        <f>H97*Variables!$C$22</f>
        <v>6265.2385135984214</v>
      </c>
      <c r="J97" s="58">
        <f t="shared" si="13"/>
        <v>6158.7294588672476</v>
      </c>
      <c r="K97" s="5">
        <f t="shared" si="1"/>
        <v>106.50905473117382</v>
      </c>
      <c r="L97">
        <v>0</v>
      </c>
      <c r="M97" s="37">
        <v>0</v>
      </c>
      <c r="N97" s="37">
        <v>0</v>
      </c>
      <c r="O97" s="37">
        <v>0</v>
      </c>
      <c r="P97" s="37">
        <v>0</v>
      </c>
      <c r="Q97" s="59">
        <v>0</v>
      </c>
      <c r="R97" s="40">
        <f>$K97*Variables!$C$23/100</f>
        <v>5.3254527365586908</v>
      </c>
      <c r="S97" s="40">
        <f>$K97*Variables!$C$24/100</f>
        <v>10.650905473117382</v>
      </c>
      <c r="T97" s="40">
        <f>$K97*Variables!$C$25/100</f>
        <v>10.650905473117382</v>
      </c>
      <c r="U97" s="40">
        <f>$K97*Variables!$C$26/100</f>
        <v>79.881791048380364</v>
      </c>
      <c r="V97" s="44">
        <f>R97*Variables!$E$27*Variables!$C$16+'Cost Calculations'!S97*Variables!$E$28*Variables!$C$16+'Cost Calculations'!T97*Variables!$E$29*Variables!$C$16+U97*Variables!$E$30*Variables!$C$16</f>
        <v>125824173.58131894</v>
      </c>
      <c r="W97" s="38">
        <f>I97*Variables!$E$31</f>
        <v>4103731.2264069659</v>
      </c>
      <c r="Y97" s="46">
        <f>D97*(IF(D97&lt;Variables!$C$8,Variables!$C$39,IF(D97&gt;Variables!$C$7,Variables!$C$37,IF(D97&gt;Variables!$C$6,Variables!$C$38))))</f>
        <v>2038.8826026129223</v>
      </c>
      <c r="Z97" s="162"/>
      <c r="AA97" s="80">
        <f t="shared" si="30"/>
        <v>2009</v>
      </c>
      <c r="AB97" s="48">
        <f t="shared" si="23"/>
        <v>30</v>
      </c>
      <c r="AC97" s="44">
        <f>AB97*Variables!$E$42</f>
        <v>16128000</v>
      </c>
      <c r="AD97" s="50">
        <f>ROUND(IF(D97&lt;50000,0,(H97/(3.14*Variables!$C$36^2))),0)</f>
        <v>443</v>
      </c>
      <c r="AE97" s="83">
        <f t="shared" si="31"/>
        <v>436</v>
      </c>
      <c r="AF97" s="37">
        <f t="shared" si="3"/>
        <v>7</v>
      </c>
      <c r="AG97" s="38">
        <f>AF97*Variables!$E$43*Variables!$C$16</f>
        <v>8201.0879999999997</v>
      </c>
      <c r="AH97" s="52">
        <f>ROUND((Y97)/Variables!$C$41,0)</f>
        <v>16</v>
      </c>
      <c r="AI97" s="79">
        <f t="shared" si="32"/>
        <v>16</v>
      </c>
      <c r="AJ97" s="52">
        <f t="shared" si="26"/>
        <v>0</v>
      </c>
      <c r="AK97" s="44">
        <f>AJ97*Variables!$E$44*Variables!$C$16</f>
        <v>0</v>
      </c>
      <c r="AL97" s="38">
        <f>Y97*Variables!$E$40*Variables!$C$16</f>
        <v>601316858.7853117</v>
      </c>
      <c r="AN97" s="53">
        <v>0.28999999999999998</v>
      </c>
      <c r="AO97" s="141">
        <f t="shared" si="24"/>
        <v>67.934323050342002</v>
      </c>
      <c r="AP97" s="141">
        <v>655.73597732227154</v>
      </c>
      <c r="AQ97" s="54">
        <f>IF(12*(AO97-Variables!$C$3*AP97)*(G97/5)*Variables!$C$18&lt;0,0,12*(AO97-Variables!$C$3*AP97)*(G97/5)*Variables!$C$18)</f>
        <v>0</v>
      </c>
      <c r="AS97" s="44">
        <v>0</v>
      </c>
    </row>
    <row r="98" spans="1:45" ht="14.25" customHeight="1">
      <c r="A98" s="32">
        <v>15</v>
      </c>
      <c r="B98" t="s">
        <v>157</v>
      </c>
      <c r="C98">
        <v>2023</v>
      </c>
      <c r="D98" s="33">
        <f>INDEX(Population!$C$2:$U$21,MATCH('Cost Calculations'!B98,Population!$B$2:$B$21,0),MATCH(C98,Population!$C$1:$U$1,0))</f>
        <v>87811.381487459585</v>
      </c>
      <c r="E98" s="33" t="str">
        <f t="shared" si="25"/>
        <v>Small</v>
      </c>
      <c r="F98" s="5">
        <v>4.104939651318781</v>
      </c>
      <c r="G98" s="5">
        <f t="shared" si="0"/>
        <v>21391.637623527229</v>
      </c>
      <c r="H98" s="34">
        <f>'Area (Sq.km)'!N16</f>
        <v>37.167875239585356</v>
      </c>
      <c r="I98" s="5">
        <f>H98*Variables!$C$22</f>
        <v>669.02175431253636</v>
      </c>
      <c r="J98" s="58">
        <f t="shared" si="13"/>
        <v>657.6483844892233</v>
      </c>
      <c r="K98" s="5">
        <f t="shared" si="1"/>
        <v>11.373369823313055</v>
      </c>
      <c r="L98">
        <v>0</v>
      </c>
      <c r="M98" s="37">
        <v>0</v>
      </c>
      <c r="N98" s="37">
        <v>0</v>
      </c>
      <c r="O98" s="37">
        <v>0</v>
      </c>
      <c r="P98" s="37">
        <v>0</v>
      </c>
      <c r="Q98" s="59">
        <v>0</v>
      </c>
      <c r="R98" s="40">
        <f>$K98*Variables!$C$23/100</f>
        <v>0.56866849116565277</v>
      </c>
      <c r="S98" s="40">
        <f>$K98*Variables!$C$24/100</f>
        <v>1.1373369823313055</v>
      </c>
      <c r="T98" s="40">
        <f>$K98*Variables!$C$25/100</f>
        <v>1.1373369823313055</v>
      </c>
      <c r="U98" s="40">
        <f>$K98*Variables!$C$26/100</f>
        <v>8.5300273674847915</v>
      </c>
      <c r="V98" s="44">
        <f>R98*Variables!$E$27*Variables!$C$16+'Cost Calculations'!S98*Variables!$E$28*Variables!$C$16+'Cost Calculations'!T98*Variables!$E$29*Variables!$C$16+U98*Variables!$E$30*Variables!$C$16</f>
        <v>13435898.595335374</v>
      </c>
      <c r="W98" s="38">
        <f>I98*Variables!$E$31</f>
        <v>438209.24907471129</v>
      </c>
      <c r="Y98" s="46">
        <f>D98*(IF(D98&lt;Variables!$C$8,Variables!$C$39,IF(D98&gt;Variables!$C$7,Variables!$C$37,IF(D98&gt;Variables!$C$6,Variables!$C$38))))</f>
        <v>0</v>
      </c>
      <c r="Z98" s="162"/>
      <c r="AA98" s="80">
        <f t="shared" si="30"/>
        <v>0</v>
      </c>
      <c r="AB98" s="48">
        <f t="shared" si="23"/>
        <v>0</v>
      </c>
      <c r="AC98" s="44">
        <f>AB98*Variables!$E$42</f>
        <v>0</v>
      </c>
      <c r="AD98" s="50">
        <f>ROUND(IF(D98&lt;50000,0,(H98/(3.14*Variables!$C$36^2))),0)</f>
        <v>47</v>
      </c>
      <c r="AE98" s="83">
        <f t="shared" si="31"/>
        <v>47</v>
      </c>
      <c r="AF98" s="37">
        <f t="shared" si="3"/>
        <v>0</v>
      </c>
      <c r="AG98" s="38">
        <f>AF98*Variables!$E$43*Variables!$C$16</f>
        <v>0</v>
      </c>
      <c r="AH98" s="52">
        <f>ROUND((Y98)/Variables!$C$41,0)</f>
        <v>0</v>
      </c>
      <c r="AI98" s="79">
        <f t="shared" si="32"/>
        <v>0</v>
      </c>
      <c r="AJ98" s="52">
        <f t="shared" si="26"/>
        <v>0</v>
      </c>
      <c r="AK98" s="44">
        <f>AJ98*Variables!$E$44*Variables!$C$16</f>
        <v>0</v>
      </c>
      <c r="AL98" s="38">
        <f>Y98*Variables!$E$40*Variables!$C$16</f>
        <v>0</v>
      </c>
      <c r="AN98" s="57">
        <f t="shared" ref="AN98:AN103" si="34">AVERAGE($AN$4:$AN$5,$AN$8,$AN$17)</f>
        <v>0.28999999999999998</v>
      </c>
      <c r="AO98" s="141">
        <f t="shared" si="24"/>
        <v>71.425949932946779</v>
      </c>
      <c r="AP98" s="141">
        <v>655.73597732227154</v>
      </c>
      <c r="AQ98" s="54">
        <f>IF(12*(AO98-Variables!$C$3*AP98)*(G98/5)*Variables!$C$18&lt;0,0,12*(AO98-Variables!$C$3*AP98)*(G98/5)*Variables!$C$18)</f>
        <v>0</v>
      </c>
      <c r="AS98" s="44">
        <v>0</v>
      </c>
    </row>
    <row r="99" spans="1:45" ht="14.25" customHeight="1">
      <c r="A99" s="32">
        <v>16</v>
      </c>
      <c r="B99" t="s">
        <v>158</v>
      </c>
      <c r="C99">
        <v>2023</v>
      </c>
      <c r="D99" s="33">
        <f>INDEX(Population!$C$2:$U$21,MATCH('Cost Calculations'!B99,Population!$B$2:$B$21,0),MATCH(C99,Population!$C$1:$U$1,0))</f>
        <v>91783.425304374163</v>
      </c>
      <c r="E99" s="33" t="str">
        <f t="shared" si="25"/>
        <v>Small</v>
      </c>
      <c r="F99" s="5">
        <v>4.0784355517664235</v>
      </c>
      <c r="G99" s="5">
        <f t="shared" si="0"/>
        <v>22504.566797585307</v>
      </c>
      <c r="H99" s="34">
        <f>'Area (Sq.km)'!N17</f>
        <v>60.443202787379164</v>
      </c>
      <c r="I99" s="5">
        <f>H99*Variables!$C$22</f>
        <v>1087.977650172825</v>
      </c>
      <c r="J99" s="58">
        <f t="shared" si="13"/>
        <v>1069.482030119887</v>
      </c>
      <c r="K99" s="5">
        <f t="shared" si="1"/>
        <v>18.495620052937966</v>
      </c>
      <c r="L99">
        <v>0</v>
      </c>
      <c r="M99" s="37">
        <v>0</v>
      </c>
      <c r="N99" s="37">
        <v>0</v>
      </c>
      <c r="O99" s="37">
        <v>0</v>
      </c>
      <c r="P99" s="37">
        <v>0</v>
      </c>
      <c r="Q99" s="59">
        <v>0</v>
      </c>
      <c r="R99" s="40">
        <f>$K99*Variables!$C$23/100</f>
        <v>0.92478100264689833</v>
      </c>
      <c r="S99" s="40">
        <f>$K99*Variables!$C$24/100</f>
        <v>1.8495620052937967</v>
      </c>
      <c r="T99" s="40">
        <f>$K99*Variables!$C$25/100</f>
        <v>1.8495620052937967</v>
      </c>
      <c r="U99" s="40">
        <f>$K99*Variables!$C$26/100</f>
        <v>13.871715039703474</v>
      </c>
      <c r="V99" s="44">
        <f>R99*Variables!$E$27*Variables!$C$16+'Cost Calculations'!S99*Variables!$E$28*Variables!$C$16+'Cost Calculations'!T99*Variables!$E$29*Variables!$C$16+U99*Variables!$E$30*Variables!$C$16</f>
        <v>21849748.961802118</v>
      </c>
      <c r="W99" s="38">
        <f>I99*Variables!$E$31</f>
        <v>712625.36086320039</v>
      </c>
      <c r="Y99" s="46">
        <f>D99*(IF(D99&lt;Variables!$C$8,Variables!$C$39,IF(D99&gt;Variables!$C$7,Variables!$C$37,IF(D99&gt;Variables!$C$6,Variables!$C$38))))</f>
        <v>0</v>
      </c>
      <c r="Z99" s="162"/>
      <c r="AA99" s="80">
        <f t="shared" si="30"/>
        <v>0</v>
      </c>
      <c r="AB99" s="48">
        <f t="shared" si="23"/>
        <v>0</v>
      </c>
      <c r="AC99" s="44">
        <f>AB99*Variables!$E$42</f>
        <v>0</v>
      </c>
      <c r="AD99" s="50">
        <f>ROUND(IF(D99&lt;50000,0,(H99/(3.14*Variables!$C$36^2))),0)</f>
        <v>77</v>
      </c>
      <c r="AE99" s="83">
        <f t="shared" si="31"/>
        <v>76</v>
      </c>
      <c r="AF99" s="37">
        <f t="shared" si="3"/>
        <v>1</v>
      </c>
      <c r="AG99" s="38">
        <f>AF99*Variables!$E$43*Variables!$C$16</f>
        <v>1171.5840000000001</v>
      </c>
      <c r="AH99" s="52">
        <f>ROUND((Y99)/Variables!$C$41,0)</f>
        <v>0</v>
      </c>
      <c r="AI99" s="79">
        <f t="shared" si="32"/>
        <v>0</v>
      </c>
      <c r="AJ99" s="52">
        <f t="shared" si="26"/>
        <v>0</v>
      </c>
      <c r="AK99" s="44">
        <f>AJ99*Variables!$E$44*Variables!$C$16</f>
        <v>0</v>
      </c>
      <c r="AL99" s="38">
        <f>Y99*Variables!$E$40*Variables!$C$16</f>
        <v>0</v>
      </c>
      <c r="AN99" s="57">
        <f t="shared" si="34"/>
        <v>0.28999999999999998</v>
      </c>
      <c r="AO99" s="141">
        <f t="shared" si="24"/>
        <v>70.964778600735769</v>
      </c>
      <c r="AP99" s="141">
        <v>655.73597732227154</v>
      </c>
      <c r="AQ99" s="54">
        <f>IF(12*(AO99-Variables!$C$3*AP99)*(G99/5)*Variables!$C$18&lt;0,0,12*(AO99-Variables!$C$3*AP99)*(G99/5)*Variables!$C$18)</f>
        <v>0</v>
      </c>
      <c r="AS99" s="44">
        <v>0</v>
      </c>
    </row>
    <row r="100" spans="1:45" ht="14.25" customHeight="1">
      <c r="A100" s="32">
        <v>17</v>
      </c>
      <c r="B100" t="s">
        <v>159</v>
      </c>
      <c r="C100">
        <v>2023</v>
      </c>
      <c r="D100" s="33">
        <f>INDEX(Population!$C$2:$U$21,MATCH('Cost Calculations'!B100,Population!$B$2:$B$21,0),MATCH(C100,Population!$C$1:$U$1,0))</f>
        <v>126391.5650852016</v>
      </c>
      <c r="E100" s="33" t="str">
        <f t="shared" si="25"/>
        <v>Medium</v>
      </c>
      <c r="F100" s="5">
        <v>4.0613743798101138</v>
      </c>
      <c r="G100" s="5">
        <f t="shared" si="0"/>
        <v>31120.392572898174</v>
      </c>
      <c r="H100" s="34">
        <f>'Area (Sq.km)'!N18</f>
        <v>36.382936083740937</v>
      </c>
      <c r="I100" s="5">
        <f>H100*Variables!$C$22</f>
        <v>654.8928495073369</v>
      </c>
      <c r="J100" s="58">
        <f t="shared" si="13"/>
        <v>643.75967106571215</v>
      </c>
      <c r="K100" s="5">
        <f t="shared" si="1"/>
        <v>11.13317844162475</v>
      </c>
      <c r="L100">
        <v>0</v>
      </c>
      <c r="M100" s="37">
        <v>0</v>
      </c>
      <c r="N100" s="37">
        <v>0</v>
      </c>
      <c r="O100" s="37">
        <v>0</v>
      </c>
      <c r="P100" s="37">
        <v>0</v>
      </c>
      <c r="Q100" s="59">
        <v>0</v>
      </c>
      <c r="R100" s="40">
        <f>$K100*Variables!$C$23/100</f>
        <v>0.55665892208123746</v>
      </c>
      <c r="S100" s="40">
        <f>$K100*Variables!$C$24/100</f>
        <v>1.1133178441624749</v>
      </c>
      <c r="T100" s="40">
        <f>$K100*Variables!$C$25/100</f>
        <v>1.1133178441624749</v>
      </c>
      <c r="U100" s="40">
        <f>$K100*Variables!$C$26/100</f>
        <v>8.3498838312185626</v>
      </c>
      <c r="V100" s="44">
        <f>R100*Variables!$E$27*Variables!$C$16+'Cost Calculations'!S100*Variables!$E$28*Variables!$C$16+'Cost Calculations'!T100*Variables!$E$29*Variables!$C$16+U100*Variables!$E$30*Variables!$C$16</f>
        <v>13152149.179113764</v>
      </c>
      <c r="W100" s="38">
        <f>I100*Variables!$E$31</f>
        <v>428954.81642730569</v>
      </c>
      <c r="Y100" s="46">
        <f>D100*(IF(D100&lt;Variables!$C$8,Variables!$C$39,IF(D100&gt;Variables!$C$7,Variables!$C$37,IF(D100&gt;Variables!$C$6,Variables!$C$38))))</f>
        <v>151.66987810224191</v>
      </c>
      <c r="Z100" s="162"/>
      <c r="AA100" s="80">
        <f t="shared" si="30"/>
        <v>149</v>
      </c>
      <c r="AB100" s="48">
        <f t="shared" si="23"/>
        <v>3</v>
      </c>
      <c r="AC100" s="44">
        <f>AB100*Variables!$E$42</f>
        <v>1612800</v>
      </c>
      <c r="AD100" s="50">
        <f>ROUND(IF(D100&lt;50000,0,(H100/(3.14*Variables!$C$36^2))),0)</f>
        <v>46</v>
      </c>
      <c r="AE100" s="83">
        <f t="shared" si="31"/>
        <v>46</v>
      </c>
      <c r="AF100" s="37">
        <f t="shared" si="3"/>
        <v>0</v>
      </c>
      <c r="AG100" s="38">
        <f>AF100*Variables!$E$43*Variables!$C$16</f>
        <v>0</v>
      </c>
      <c r="AH100" s="52">
        <f>ROUND((Y100)/Variables!$C$41,0)</f>
        <v>1</v>
      </c>
      <c r="AI100" s="79">
        <f t="shared" si="32"/>
        <v>1</v>
      </c>
      <c r="AJ100" s="52">
        <f t="shared" si="26"/>
        <v>0</v>
      </c>
      <c r="AK100" s="44">
        <f>AJ100*Variables!$E$44*Variables!$C$16</f>
        <v>0</v>
      </c>
      <c r="AL100" s="38">
        <f>Y100*Variables!$E$40*Variables!$C$16</f>
        <v>44731194.702388503</v>
      </c>
      <c r="AN100" s="57">
        <f t="shared" si="34"/>
        <v>0.28999999999999998</v>
      </c>
      <c r="AO100" s="141">
        <f t="shared" si="24"/>
        <v>70.667914208695976</v>
      </c>
      <c r="AP100" s="141">
        <v>655.73597732227154</v>
      </c>
      <c r="AQ100" s="54">
        <f>IF(12*(AO100-Variables!$C$3*AP100)*(G100/5)*Variables!$C$18&lt;0,0,12*(AO100-Variables!$C$3*AP100)*(G100/5)*Variables!$C$18)</f>
        <v>0</v>
      </c>
      <c r="AS100" s="44">
        <v>0</v>
      </c>
    </row>
    <row r="101" spans="1:45" ht="14.25" customHeight="1">
      <c r="A101" s="32">
        <v>18</v>
      </c>
      <c r="B101" t="s">
        <v>160</v>
      </c>
      <c r="C101">
        <v>2023</v>
      </c>
      <c r="D101" s="33">
        <f>INDEX(Population!$C$2:$U$21,MATCH('Cost Calculations'!B101,Population!$B$2:$B$21,0),MATCH(C101,Population!$C$1:$U$1,0))</f>
        <v>119712.59461014062</v>
      </c>
      <c r="E101" s="33" t="str">
        <f t="shared" si="25"/>
        <v>Medium</v>
      </c>
      <c r="F101" s="5">
        <v>4.1813012995896246</v>
      </c>
      <c r="G101" s="5">
        <f t="shared" si="0"/>
        <v>28630.463588426373</v>
      </c>
      <c r="H101" s="34">
        <f>'Area (Sq.km)'!N19</f>
        <v>31.32898328406614</v>
      </c>
      <c r="I101" s="5">
        <f>H101*Variables!$C$22</f>
        <v>563.92169911319047</v>
      </c>
      <c r="J101" s="58">
        <f t="shared" si="13"/>
        <v>554.33503022826631</v>
      </c>
      <c r="K101" s="5">
        <f t="shared" si="1"/>
        <v>9.5866688849241655</v>
      </c>
      <c r="L101">
        <v>0</v>
      </c>
      <c r="M101" s="37">
        <v>0</v>
      </c>
      <c r="N101" s="37">
        <v>0</v>
      </c>
      <c r="O101" s="37">
        <v>0</v>
      </c>
      <c r="P101" s="37">
        <v>0</v>
      </c>
      <c r="Q101" s="59">
        <v>0</v>
      </c>
      <c r="R101" s="40">
        <f>$K101*Variables!$C$23/100</f>
        <v>0.47933344424620827</v>
      </c>
      <c r="S101" s="40">
        <f>$K101*Variables!$C$24/100</f>
        <v>0.95866688849241655</v>
      </c>
      <c r="T101" s="40">
        <f>$K101*Variables!$C$25/100</f>
        <v>0.95866688849241655</v>
      </c>
      <c r="U101" s="40">
        <f>$K101*Variables!$C$26/100</f>
        <v>7.1900016636931241</v>
      </c>
      <c r="V101" s="44">
        <f>R101*Variables!$E$27*Variables!$C$16+'Cost Calculations'!S101*Variables!$E$28*Variables!$C$16+'Cost Calculations'!T101*Variables!$E$29*Variables!$C$16+U101*Variables!$E$30*Variables!$C$16</f>
        <v>11325184.444532286</v>
      </c>
      <c r="W101" s="38">
        <f>I101*Variables!$E$31</f>
        <v>369368.71291913977</v>
      </c>
      <c r="Y101" s="46">
        <f>D101*(IF(D101&lt;Variables!$C$8,Variables!$C$39,IF(D101&gt;Variables!$C$7,Variables!$C$37,IF(D101&gt;Variables!$C$6,Variables!$C$38))))</f>
        <v>143.65511353216871</v>
      </c>
      <c r="Z101" s="162"/>
      <c r="AA101" s="80">
        <f t="shared" si="30"/>
        <v>142</v>
      </c>
      <c r="AB101" s="48">
        <f t="shared" si="23"/>
        <v>2</v>
      </c>
      <c r="AC101" s="44">
        <f>AB101*Variables!$E$42</f>
        <v>1075200</v>
      </c>
      <c r="AD101" s="50">
        <f>ROUND(IF(D101&lt;50000,0,(H101/(3.14*Variables!$C$36^2))),0)</f>
        <v>40</v>
      </c>
      <c r="AE101" s="83">
        <f t="shared" si="31"/>
        <v>39</v>
      </c>
      <c r="AF101" s="37">
        <f t="shared" si="3"/>
        <v>1</v>
      </c>
      <c r="AG101" s="38">
        <f>AF101*Variables!$E$43*Variables!$C$16</f>
        <v>1171.5840000000001</v>
      </c>
      <c r="AH101" s="52">
        <f>ROUND((Y101)/Variables!$C$41,0)</f>
        <v>1</v>
      </c>
      <c r="AI101" s="79">
        <f t="shared" si="32"/>
        <v>1</v>
      </c>
      <c r="AJ101" s="52">
        <f t="shared" si="26"/>
        <v>0</v>
      </c>
      <c r="AK101" s="44">
        <f>AJ101*Variables!$E$44*Variables!$C$16</f>
        <v>0</v>
      </c>
      <c r="AL101" s="38">
        <f>Y101*Variables!$E$40*Variables!$C$16</f>
        <v>42367442.591794237</v>
      </c>
      <c r="AN101" s="57">
        <f t="shared" si="34"/>
        <v>0.28999999999999998</v>
      </c>
      <c r="AO101" s="141">
        <f t="shared" si="24"/>
        <v>72.754642612859456</v>
      </c>
      <c r="AP101" s="141">
        <v>508.1437756387196</v>
      </c>
      <c r="AQ101" s="54">
        <f>IF(12*(AO101-Variables!$C$3*AP101)*(G101/5)*Variables!$C$18&lt;0,0,12*(AO101-Variables!$C$3*AP101)*(G101/5)*Variables!$C$18)</f>
        <v>0</v>
      </c>
      <c r="AS101" s="44">
        <v>0</v>
      </c>
    </row>
    <row r="102" spans="1:45" ht="14.25" customHeight="1">
      <c r="A102" s="32">
        <v>19</v>
      </c>
      <c r="B102" t="s">
        <v>161</v>
      </c>
      <c r="C102">
        <v>2023</v>
      </c>
      <c r="D102" s="33">
        <f>INDEX(Population!$C$2:$U$21,MATCH('Cost Calculations'!B102,Population!$B$2:$B$21,0),MATCH(C102,Population!$C$1:$U$1,0))</f>
        <v>92790.571645851611</v>
      </c>
      <c r="E102" s="33" t="str">
        <f t="shared" si="25"/>
        <v>Small</v>
      </c>
      <c r="F102" s="5">
        <v>4.4990268357417103</v>
      </c>
      <c r="G102" s="5">
        <f t="shared" si="0"/>
        <v>20624.587279340853</v>
      </c>
      <c r="H102" s="34">
        <f>'Area (Sq.km)'!N20</f>
        <v>21.593056377411965</v>
      </c>
      <c r="I102" s="5">
        <f>H102*Variables!$C$22</f>
        <v>388.67501479341536</v>
      </c>
      <c r="J102" s="58">
        <f t="shared" si="13"/>
        <v>382.06753954192732</v>
      </c>
      <c r="K102" s="5">
        <f t="shared" si="1"/>
        <v>6.6074752514880402</v>
      </c>
      <c r="L102">
        <v>0</v>
      </c>
      <c r="M102" s="37">
        <v>0</v>
      </c>
      <c r="N102" s="37">
        <v>0</v>
      </c>
      <c r="O102" s="37">
        <v>0</v>
      </c>
      <c r="P102" s="37">
        <v>0</v>
      </c>
      <c r="Q102" s="59">
        <v>0</v>
      </c>
      <c r="R102" s="40">
        <f>$K102*Variables!$C$23/100</f>
        <v>0.33037376257440199</v>
      </c>
      <c r="S102" s="40">
        <f>$K102*Variables!$C$24/100</f>
        <v>0.66074752514880397</v>
      </c>
      <c r="T102" s="40">
        <f>$K102*Variables!$C$25/100</f>
        <v>0.66074752514880397</v>
      </c>
      <c r="U102" s="40">
        <f>$K102*Variables!$C$26/100</f>
        <v>4.9556064386160301</v>
      </c>
      <c r="V102" s="44">
        <f>R102*Variables!$E$27*Variables!$C$16+'Cost Calculations'!S102*Variables!$E$28*Variables!$C$16+'Cost Calculations'!T102*Variables!$E$29*Variables!$C$16+U102*Variables!$E$30*Variables!$C$16</f>
        <v>7805722.3874146929</v>
      </c>
      <c r="W102" s="38">
        <f>I102*Variables!$E$31</f>
        <v>254582.13468968705</v>
      </c>
      <c r="Y102" s="46">
        <f>D102*(IF(D102&lt;Variables!$C$8,Variables!$C$39,IF(D102&gt;Variables!$C$7,Variables!$C$37,IF(D102&gt;Variables!$C$6,Variables!$C$38))))</f>
        <v>0</v>
      </c>
      <c r="Z102" s="162"/>
      <c r="AA102" s="80">
        <f t="shared" si="30"/>
        <v>0</v>
      </c>
      <c r="AB102" s="48">
        <f t="shared" si="23"/>
        <v>0</v>
      </c>
      <c r="AC102" s="44">
        <f>AB102*Variables!$E$42</f>
        <v>0</v>
      </c>
      <c r="AD102" s="50">
        <f>ROUND(IF(D102&lt;50000,0,(H102/(3.14*Variables!$C$36^2))),0)</f>
        <v>28</v>
      </c>
      <c r="AE102" s="83">
        <f t="shared" si="31"/>
        <v>27</v>
      </c>
      <c r="AF102" s="37">
        <f t="shared" si="3"/>
        <v>1</v>
      </c>
      <c r="AG102" s="38">
        <f>AF102*Variables!$E$43*Variables!$C$16</f>
        <v>1171.5840000000001</v>
      </c>
      <c r="AH102" s="52">
        <f>ROUND((Y102)/Variables!$C$41,0)</f>
        <v>0</v>
      </c>
      <c r="AI102" s="79">
        <f t="shared" si="32"/>
        <v>0</v>
      </c>
      <c r="AJ102" s="52">
        <f t="shared" si="26"/>
        <v>0</v>
      </c>
      <c r="AK102" s="44">
        <f>AJ102*Variables!$E$44*Variables!$C$16</f>
        <v>0</v>
      </c>
      <c r="AL102" s="38">
        <f>Y102*Variables!$E$40*Variables!$C$16</f>
        <v>0</v>
      </c>
      <c r="AN102" s="57">
        <f t="shared" si="34"/>
        <v>0.28999999999999998</v>
      </c>
      <c r="AO102" s="141">
        <f t="shared" si="24"/>
        <v>78.283066941905759</v>
      </c>
      <c r="AP102" s="142">
        <v>537.70000000000005</v>
      </c>
      <c r="AQ102" s="54">
        <f>IF(12*(AO102-Variables!$C$3*AP102)*(G102/5)*Variables!$C$18&lt;0,0,12*(AO102-Variables!$C$3*AP102)*(G102/5)*Variables!$C$18)</f>
        <v>0</v>
      </c>
      <c r="AS102" s="44">
        <v>0</v>
      </c>
    </row>
    <row r="103" spans="1:45" ht="14.25" customHeight="1">
      <c r="A103" s="32">
        <v>20</v>
      </c>
      <c r="B103" t="s">
        <v>162</v>
      </c>
      <c r="C103">
        <v>2023</v>
      </c>
      <c r="D103" s="33">
        <f>INDEX(Population!$C$2:$U$21,MATCH('Cost Calculations'!B103,Population!$B$2:$B$21,0),MATCH(C103,Population!$C$1:$U$1,0))</f>
        <v>51971.107118111191</v>
      </c>
      <c r="E103" s="33" t="str">
        <f t="shared" si="25"/>
        <v>Small</v>
      </c>
      <c r="F103" s="5">
        <v>3.5639434677697377</v>
      </c>
      <c r="G103" s="5">
        <f t="shared" si="0"/>
        <v>14582.472361895776</v>
      </c>
      <c r="H103" s="34">
        <f>'Area (Sq.km)'!N21</f>
        <v>16.467284513865142</v>
      </c>
      <c r="I103" s="5">
        <f>H103*Variables!$C$22</f>
        <v>296.41112124957255</v>
      </c>
      <c r="J103" s="58">
        <f t="shared" si="13"/>
        <v>291.37213218832983</v>
      </c>
      <c r="K103" s="5">
        <f t="shared" si="1"/>
        <v>5.0389890612427166</v>
      </c>
      <c r="L103">
        <v>0</v>
      </c>
      <c r="M103" s="37">
        <v>0</v>
      </c>
      <c r="N103" s="37">
        <v>0</v>
      </c>
      <c r="O103" s="37">
        <v>0</v>
      </c>
      <c r="P103" s="37">
        <v>0</v>
      </c>
      <c r="Q103" s="59">
        <v>0</v>
      </c>
      <c r="R103" s="40">
        <f>$K103*Variables!$C$23/100</f>
        <v>0.25194945306213584</v>
      </c>
      <c r="S103" s="40">
        <f>$K103*Variables!$C$24/100</f>
        <v>0.50389890612427168</v>
      </c>
      <c r="T103" s="40">
        <f>$K103*Variables!$C$25/100</f>
        <v>0.50389890612427168</v>
      </c>
      <c r="U103" s="40">
        <f>$K103*Variables!$C$26/100</f>
        <v>3.7792417959320375</v>
      </c>
      <c r="V103" s="44">
        <f>R103*Variables!$E$27*Variables!$C$16+'Cost Calculations'!S103*Variables!$E$28*Variables!$C$16+'Cost Calculations'!T103*Variables!$E$29*Variables!$C$16+U103*Variables!$E$30*Variables!$C$16</f>
        <v>5952795.6183297113</v>
      </c>
      <c r="W103" s="38">
        <f>I103*Variables!$E$31</f>
        <v>194149.28441847002</v>
      </c>
      <c r="Y103" s="46">
        <f>D103*(IF(D103&lt;Variables!$C$8,Variables!$C$39,IF(D103&gt;Variables!$C$7,Variables!$C$37,IF(D103&gt;Variables!$C$6,Variables!$C$38))))</f>
        <v>0</v>
      </c>
      <c r="Z103" s="162"/>
      <c r="AA103" s="80">
        <f t="shared" si="30"/>
        <v>25</v>
      </c>
      <c r="AB103" s="48">
        <f t="shared" si="23"/>
        <v>0</v>
      </c>
      <c r="AC103" s="44">
        <f>AB103*Variables!$E$42</f>
        <v>0</v>
      </c>
      <c r="AD103" s="50">
        <f>ROUND(IF(D103&lt;50000,0,(H103/(3.14*Variables!$C$36^2))),0)</f>
        <v>21</v>
      </c>
      <c r="AE103" s="83">
        <f t="shared" si="31"/>
        <v>21</v>
      </c>
      <c r="AF103" s="37">
        <f t="shared" si="3"/>
        <v>0</v>
      </c>
      <c r="AG103" s="38">
        <f>AF103*Variables!$E$43*Variables!$C$16</f>
        <v>0</v>
      </c>
      <c r="AH103" s="52">
        <f>ROUND((Y103)/Variables!$C$41,0)</f>
        <v>0</v>
      </c>
      <c r="AI103" s="79">
        <f t="shared" si="32"/>
        <v>1</v>
      </c>
      <c r="AJ103" s="52">
        <f t="shared" si="26"/>
        <v>0</v>
      </c>
      <c r="AK103" s="44">
        <f>AJ103*Variables!$E$44*Variables!$C$16</f>
        <v>0</v>
      </c>
      <c r="AL103" s="38">
        <f>Y103*Variables!$E$40*Variables!$C$16</f>
        <v>0</v>
      </c>
      <c r="AN103" s="57">
        <f t="shared" si="34"/>
        <v>0.28999999999999998</v>
      </c>
      <c r="AO103" s="141">
        <f t="shared" si="24"/>
        <v>62.012616339193428</v>
      </c>
      <c r="AP103" s="141">
        <v>588.79301505756246</v>
      </c>
      <c r="AQ103" s="54">
        <f>IF(12*(AO103-Variables!$C$3*AP103)*(G103/5)*Variables!$C$18&lt;0,0,12*(AO103-Variables!$C$3*AP103)*(G103/5)*Variables!$C$18)</f>
        <v>0</v>
      </c>
      <c r="AS103" s="44">
        <v>0</v>
      </c>
    </row>
    <row r="104" spans="1:45" ht="14.25" customHeight="1">
      <c r="A104" s="32">
        <v>1</v>
      </c>
      <c r="B104" t="s">
        <v>125</v>
      </c>
      <c r="C104">
        <v>2024</v>
      </c>
      <c r="D104" s="33">
        <f>INDEX(Population!$C$2:$U$21,MATCH('Cost Calculations'!B104,Population!$B$2:$B$21,0),MATCH(C104,Population!$C$1:$U$1,0))</f>
        <v>285511.2281086712</v>
      </c>
      <c r="E104" s="33" t="str">
        <f t="shared" si="25"/>
        <v>Medium</v>
      </c>
      <c r="F104" s="5">
        <v>3.6769491146556486</v>
      </c>
      <c r="G104" s="5">
        <f t="shared" si="0"/>
        <v>77648.947321755288</v>
      </c>
      <c r="H104" s="34">
        <f>'Area (Sq.km)'!O2</f>
        <v>37.100373591342134</v>
      </c>
      <c r="I104" s="5">
        <f>H104*Variables!$C$22</f>
        <v>667.80672464415841</v>
      </c>
      <c r="J104" s="58">
        <f t="shared" si="13"/>
        <v>656.45401032520772</v>
      </c>
      <c r="K104" s="5">
        <f t="shared" si="1"/>
        <v>11.352714318950689</v>
      </c>
      <c r="L104">
        <v>0</v>
      </c>
      <c r="M104" s="37">
        <v>0</v>
      </c>
      <c r="N104" s="37">
        <v>0</v>
      </c>
      <c r="O104" s="37">
        <v>0</v>
      </c>
      <c r="P104" s="37">
        <v>0</v>
      </c>
      <c r="Q104" s="59">
        <v>0</v>
      </c>
      <c r="R104" s="40">
        <f>$K104*Variables!$C$23/100</f>
        <v>0.56763571594753448</v>
      </c>
      <c r="S104" s="40">
        <f>$K104*Variables!$C$24/100</f>
        <v>1.135271431895069</v>
      </c>
      <c r="T104" s="40">
        <f>$K104*Variables!$C$25/100</f>
        <v>1.135271431895069</v>
      </c>
      <c r="U104" s="40">
        <f>$K104*Variables!$C$26/100</f>
        <v>8.5145357392130165</v>
      </c>
      <c r="V104" s="44">
        <f>R104*Variables!$E$27*Variables!$C$16+'Cost Calculations'!S104*Variables!$E$28*Variables!$C$16+'Cost Calculations'!T104*Variables!$E$29*Variables!$C$16+U104*Variables!$E$30*Variables!$C$16</f>
        <v>13411497.273092303</v>
      </c>
      <c r="W104" s="38">
        <f>I104*Variables!$E$31</f>
        <v>437413.40464192379</v>
      </c>
      <c r="Y104" s="46">
        <f>D104*(IF(D104&lt;Variables!$C$8,Variables!$C$39,IF(D104&gt;Variables!$C$7,Variables!$C$37,IF(D104&gt;Variables!$C$6,Variables!$C$38))))</f>
        <v>342.61347373040542</v>
      </c>
      <c r="Z104" s="162"/>
      <c r="AA104" s="80">
        <f t="shared" si="30"/>
        <v>338</v>
      </c>
      <c r="AB104" s="48">
        <f t="shared" si="23"/>
        <v>5</v>
      </c>
      <c r="AC104" s="44">
        <f>AB104*Variables!$E$42</f>
        <v>2688000</v>
      </c>
      <c r="AD104" s="50">
        <f>ROUND(IF(D104&lt;50000,0,(H104/(3.14*Variables!$C$36^2))),0)</f>
        <v>47</v>
      </c>
      <c r="AE104" s="83">
        <f t="shared" si="31"/>
        <v>46</v>
      </c>
      <c r="AF104" s="37">
        <f t="shared" si="3"/>
        <v>1</v>
      </c>
      <c r="AG104" s="38">
        <f>AF104*Variables!$E$43*Variables!$C$16</f>
        <v>1171.5840000000001</v>
      </c>
      <c r="AH104" s="52">
        <f>ROUND((Y104)/Variables!$C$41,0)</f>
        <v>3</v>
      </c>
      <c r="AI104" s="79">
        <f t="shared" si="32"/>
        <v>3</v>
      </c>
      <c r="AJ104" s="52">
        <f t="shared" si="26"/>
        <v>0</v>
      </c>
      <c r="AK104" s="44">
        <f>AJ104*Variables!$E$44*Variables!$C$16</f>
        <v>0</v>
      </c>
      <c r="AL104" s="38">
        <f>Y104*Variables!$E$40*Variables!$C$16</f>
        <v>101045179.12756138</v>
      </c>
      <c r="AN104" s="53">
        <v>0.22</v>
      </c>
      <c r="AO104" s="141">
        <f t="shared" si="24"/>
        <v>48.535728313454555</v>
      </c>
      <c r="AP104" s="141">
        <v>468.8029792149182</v>
      </c>
      <c r="AQ104" s="54">
        <f>IF(12*(AO104-Variables!$C$3*AP104)*(G104/5)*Variables!$C$18&lt;0,0,12*(AO104-Variables!$C$3*AP104)*(G104/5)*Variables!$C$18)</f>
        <v>0</v>
      </c>
      <c r="AS104" s="44">
        <v>0</v>
      </c>
    </row>
    <row r="105" spans="1:45" ht="14.25" customHeight="1">
      <c r="A105" s="32">
        <v>2</v>
      </c>
      <c r="B105" t="s">
        <v>142</v>
      </c>
      <c r="C105">
        <v>2024</v>
      </c>
      <c r="D105" s="33">
        <f>INDEX(Population!$C$2:$U$21,MATCH('Cost Calculations'!B105,Population!$B$2:$B$21,0),MATCH(C105,Population!$C$1:$U$1,0))</f>
        <v>907288.87132272718</v>
      </c>
      <c r="E105" s="33" t="str">
        <f t="shared" si="25"/>
        <v>Medium</v>
      </c>
      <c r="F105" s="5">
        <v>3.3070982737810106</v>
      </c>
      <c r="G105" s="5">
        <f t="shared" si="0"/>
        <v>274345.90574939956</v>
      </c>
      <c r="H105" s="34">
        <f>'Area (Sq.km)'!O3</f>
        <v>98.77887876520046</v>
      </c>
      <c r="I105" s="5">
        <f>H105*Variables!$C$22</f>
        <v>1778.0198177736083</v>
      </c>
      <c r="J105" s="58">
        <f t="shared" si="13"/>
        <v>1747.7934808714569</v>
      </c>
      <c r="K105" s="5">
        <f t="shared" si="1"/>
        <v>30.226336902151388</v>
      </c>
      <c r="L105">
        <v>0</v>
      </c>
      <c r="M105" s="37">
        <v>0</v>
      </c>
      <c r="N105" s="37">
        <v>0</v>
      </c>
      <c r="O105" s="37">
        <v>0</v>
      </c>
      <c r="P105" s="37">
        <v>0</v>
      </c>
      <c r="Q105" s="59">
        <v>0</v>
      </c>
      <c r="R105" s="40">
        <f>$K105*Variables!$C$23/100</f>
        <v>1.5113168451075694</v>
      </c>
      <c r="S105" s="40">
        <f>$K105*Variables!$C$24/100</f>
        <v>3.0226336902151387</v>
      </c>
      <c r="T105" s="40">
        <f>$K105*Variables!$C$25/100</f>
        <v>3.0226336902151387</v>
      </c>
      <c r="U105" s="40">
        <f>$K105*Variables!$C$26/100</f>
        <v>22.669752676613545</v>
      </c>
      <c r="V105" s="44">
        <f>R105*Variables!$E$27*Variables!$C$16+'Cost Calculations'!S105*Variables!$E$28*Variables!$C$16+'Cost Calculations'!T105*Variables!$E$29*Variables!$C$16+U105*Variables!$E$30*Variables!$C$16</f>
        <v>35707798.465613224</v>
      </c>
      <c r="W105" s="38">
        <f>I105*Variables!$E$31</f>
        <v>1164602.9806417134</v>
      </c>
      <c r="Y105" s="46">
        <f>D105*(IF(D105&lt;Variables!$C$8,Variables!$C$39,IF(D105&gt;Variables!$C$7,Variables!$C$37,IF(D105&gt;Variables!$C$6,Variables!$C$38))))</f>
        <v>1088.7466455872725</v>
      </c>
      <c r="Z105" s="162"/>
      <c r="AA105" s="80">
        <f t="shared" si="30"/>
        <v>1073</v>
      </c>
      <c r="AB105" s="48">
        <f t="shared" si="23"/>
        <v>16</v>
      </c>
      <c r="AC105" s="44">
        <f>AB105*Variables!$E$42</f>
        <v>8601600</v>
      </c>
      <c r="AD105" s="50">
        <f>ROUND(IF(D105&lt;50000,0,(H105/(3.14*Variables!$C$36^2))),0)</f>
        <v>126</v>
      </c>
      <c r="AE105" s="83">
        <f t="shared" si="31"/>
        <v>124</v>
      </c>
      <c r="AF105" s="37">
        <f t="shared" si="3"/>
        <v>2</v>
      </c>
      <c r="AG105" s="38">
        <f>AF105*Variables!$E$43*Variables!$C$16</f>
        <v>2343.1680000000001</v>
      </c>
      <c r="AH105" s="52">
        <f>ROUND((Y105)/Variables!$C$41,0)</f>
        <v>9</v>
      </c>
      <c r="AI105" s="79">
        <f t="shared" si="32"/>
        <v>9</v>
      </c>
      <c r="AJ105" s="52">
        <f t="shared" si="26"/>
        <v>0</v>
      </c>
      <c r="AK105" s="44">
        <f>AJ105*Variables!$E$44*Variables!$C$16</f>
        <v>0</v>
      </c>
      <c r="AL105" s="38">
        <f>Y105*Variables!$E$40*Variables!$C$16</f>
        <v>321098287.90464878</v>
      </c>
      <c r="AN105" s="53">
        <v>0.36</v>
      </c>
      <c r="AO105" s="141">
        <f t="shared" si="24"/>
        <v>71.433322713669824</v>
      </c>
      <c r="AP105" s="141">
        <v>524.18975366229711</v>
      </c>
      <c r="AQ105" s="54">
        <f>IF(12*(AO105-Variables!$C$3*AP105)*(G105/5)*Variables!$C$18&lt;0,0,12*(AO105-Variables!$C$3*AP105)*(G105/5)*Variables!$C$18)</f>
        <v>0</v>
      </c>
      <c r="AS105" s="44">
        <v>0</v>
      </c>
    </row>
    <row r="106" spans="1:45" ht="14.25" customHeight="1">
      <c r="A106" s="32">
        <v>3</v>
      </c>
      <c r="B106" t="s">
        <v>145</v>
      </c>
      <c r="C106">
        <v>2024</v>
      </c>
      <c r="D106" s="33">
        <f>INDEX(Population!$C$2:$U$21,MATCH('Cost Calculations'!B106,Population!$B$2:$B$21,0),MATCH(C106,Population!$C$1:$U$1,0))</f>
        <v>1012545.1170473433</v>
      </c>
      <c r="E106" s="33" t="str">
        <f t="shared" si="25"/>
        <v>Large</v>
      </c>
      <c r="F106" s="5">
        <v>3.2836322428840261</v>
      </c>
      <c r="G106" s="5">
        <f t="shared" si="0"/>
        <v>308361.3030179108</v>
      </c>
      <c r="H106" s="34">
        <f>'Area (Sq.km)'!O4</f>
        <v>177.69483971387129</v>
      </c>
      <c r="I106" s="5">
        <f>H106*Variables!$C$22</f>
        <v>3198.5071148496831</v>
      </c>
      <c r="J106" s="58">
        <f t="shared" si="13"/>
        <v>3643.723684</v>
      </c>
      <c r="K106" s="5">
        <f t="shared" si="1"/>
        <v>0</v>
      </c>
      <c r="L106">
        <v>0</v>
      </c>
      <c r="M106" s="37">
        <v>0</v>
      </c>
      <c r="N106" s="37">
        <v>0</v>
      </c>
      <c r="O106" s="37">
        <v>0</v>
      </c>
      <c r="P106" s="37">
        <v>0</v>
      </c>
      <c r="Q106" s="59">
        <v>0</v>
      </c>
      <c r="R106" s="40">
        <f>$K106*Variables!$C$23/100</f>
        <v>0</v>
      </c>
      <c r="S106" s="40">
        <f>$K106*Variables!$C$24/100</f>
        <v>0</v>
      </c>
      <c r="T106" s="40">
        <f>$K106*Variables!$C$25/100</f>
        <v>0</v>
      </c>
      <c r="U106" s="40">
        <f>$K106*Variables!$C$26/100</f>
        <v>0</v>
      </c>
      <c r="V106" s="44">
        <f>R106*Variables!$E$27*Variables!$C$16+'Cost Calculations'!S106*Variables!$E$28*Variables!$C$16+'Cost Calculations'!T106*Variables!$E$29*Variables!$C$16+U106*Variables!$E$30*Variables!$C$16</f>
        <v>0</v>
      </c>
      <c r="W106" s="38">
        <f>I106*Variables!$E$31</f>
        <v>2095022.1602265425</v>
      </c>
      <c r="Y106" s="46">
        <f>D106*(IF(D106&lt;Variables!$C$8,Variables!$C$39,IF(D106&gt;Variables!$C$7,Variables!$C$37,IF(D106&gt;Variables!$C$6,Variables!$C$38))))</f>
        <v>1215.0541404568119</v>
      </c>
      <c r="Z106" s="162"/>
      <c r="AA106" s="80">
        <f t="shared" si="30"/>
        <v>1197</v>
      </c>
      <c r="AB106" s="48">
        <f t="shared" si="23"/>
        <v>18</v>
      </c>
      <c r="AC106" s="44">
        <f>AB106*Variables!$E$42</f>
        <v>9676800</v>
      </c>
      <c r="AD106" s="50">
        <f>ROUND(IF(D106&lt;50000,0,(H106/(3.14*Variables!$C$36^2))),0)</f>
        <v>226</v>
      </c>
      <c r="AE106" s="83">
        <f t="shared" si="31"/>
        <v>223</v>
      </c>
      <c r="AF106" s="37">
        <f t="shared" si="3"/>
        <v>3</v>
      </c>
      <c r="AG106" s="38">
        <f>AF106*Variables!$E$43*Variables!$C$16</f>
        <v>3514.752</v>
      </c>
      <c r="AH106" s="52">
        <f>ROUND((Y106)/Variables!$C$41,0)</f>
        <v>10</v>
      </c>
      <c r="AI106" s="79">
        <f t="shared" si="32"/>
        <v>10</v>
      </c>
      <c r="AJ106" s="52">
        <f t="shared" si="26"/>
        <v>0</v>
      </c>
      <c r="AK106" s="44">
        <f>AJ106*Variables!$E$44*Variables!$C$16</f>
        <v>0</v>
      </c>
      <c r="AL106" s="38">
        <f>Y106*Variables!$E$40*Variables!$C$16</f>
        <v>358349489.1060611</v>
      </c>
      <c r="AN106" s="57">
        <f t="shared" ref="AN106:AN107" si="35">AVERAGE($AN$4:$AN$5,$AN$8,$AN$17)</f>
        <v>0.28999999999999998</v>
      </c>
      <c r="AO106" s="141">
        <f t="shared" si="24"/>
        <v>57.135201026182052</v>
      </c>
      <c r="AP106" s="141">
        <v>524.18975366229711</v>
      </c>
      <c r="AQ106" s="54">
        <f>IF(12*(AO106-Variables!$C$3*AP106)*(G106/5)*Variables!$C$18&lt;0,0,12*(AO106-Variables!$C$3*AP106)*(G106/5)*Variables!$C$18)</f>
        <v>0</v>
      </c>
      <c r="AS106" s="44">
        <v>0</v>
      </c>
    </row>
    <row r="107" spans="1:45" ht="14.25" customHeight="1">
      <c r="A107" s="32">
        <v>4</v>
      </c>
      <c r="B107" t="s">
        <v>146</v>
      </c>
      <c r="C107">
        <v>2024</v>
      </c>
      <c r="D107" s="33">
        <f>INDEX(Population!$C$2:$U$21,MATCH('Cost Calculations'!B107,Population!$B$2:$B$21,0),MATCH(C107,Population!$C$1:$U$1,0))</f>
        <v>75298.836820475903</v>
      </c>
      <c r="E107" s="33" t="str">
        <f t="shared" si="25"/>
        <v>Small</v>
      </c>
      <c r="F107" s="5">
        <v>3.1216650512676596</v>
      </c>
      <c r="G107" s="5">
        <f t="shared" si="0"/>
        <v>24121.369712582782</v>
      </c>
      <c r="H107" s="34">
        <f>'Area (Sq.km)'!O5</f>
        <v>23.740012734484598</v>
      </c>
      <c r="I107" s="5">
        <f>H107*Variables!$C$22</f>
        <v>427.32022922072275</v>
      </c>
      <c r="J107" s="58">
        <f t="shared" si="13"/>
        <v>482.31696199999999</v>
      </c>
      <c r="K107" s="5">
        <f t="shared" si="1"/>
        <v>0</v>
      </c>
      <c r="L107">
        <v>0</v>
      </c>
      <c r="M107" s="37">
        <v>0</v>
      </c>
      <c r="N107" s="37">
        <v>0</v>
      </c>
      <c r="O107" s="37">
        <v>0</v>
      </c>
      <c r="P107" s="37">
        <v>0</v>
      </c>
      <c r="Q107" s="59">
        <v>0</v>
      </c>
      <c r="R107" s="40">
        <f>$K107*Variables!$C$23/100</f>
        <v>0</v>
      </c>
      <c r="S107" s="40">
        <f>$K107*Variables!$C$24/100</f>
        <v>0</v>
      </c>
      <c r="T107" s="40">
        <f>$K107*Variables!$C$25/100</f>
        <v>0</v>
      </c>
      <c r="U107" s="40">
        <f>$K107*Variables!$C$26/100</f>
        <v>0</v>
      </c>
      <c r="V107" s="44">
        <f>R107*Variables!$E$27*Variables!$C$16+'Cost Calculations'!S107*Variables!$E$28*Variables!$C$16+'Cost Calculations'!T107*Variables!$E$29*Variables!$C$16+U107*Variables!$E$30*Variables!$C$16</f>
        <v>0</v>
      </c>
      <c r="W107" s="38">
        <f>I107*Variables!$E$31</f>
        <v>279894.75013957341</v>
      </c>
      <c r="Y107" s="46">
        <f>D107*(IF(D107&lt;Variables!$C$8,Variables!$C$39,IF(D107&gt;Variables!$C$7,Variables!$C$37,IF(D107&gt;Variables!$C$6,Variables!$C$38))))</f>
        <v>0</v>
      </c>
      <c r="Z107" s="162"/>
      <c r="AA107" s="80">
        <f t="shared" si="30"/>
        <v>5</v>
      </c>
      <c r="AB107" s="48">
        <f t="shared" si="23"/>
        <v>0</v>
      </c>
      <c r="AC107" s="44">
        <f>AB107*Variables!$E$42</f>
        <v>0</v>
      </c>
      <c r="AD107" s="50">
        <f>ROUND(IF(D107&lt;50000,0,(H107/(3.14*Variables!$C$36^2))),0)</f>
        <v>30</v>
      </c>
      <c r="AE107" s="83">
        <f t="shared" si="31"/>
        <v>30</v>
      </c>
      <c r="AF107" s="37">
        <f t="shared" si="3"/>
        <v>0</v>
      </c>
      <c r="AG107" s="38">
        <f>AF107*Variables!$E$43*Variables!$C$16</f>
        <v>0</v>
      </c>
      <c r="AH107" s="52">
        <f>ROUND((Y107)/Variables!$C$41,0)</f>
        <v>0</v>
      </c>
      <c r="AI107" s="79">
        <f t="shared" si="32"/>
        <v>0</v>
      </c>
      <c r="AJ107" s="52">
        <f t="shared" si="26"/>
        <v>0</v>
      </c>
      <c r="AK107" s="44">
        <f>AJ107*Variables!$E$44*Variables!$C$16</f>
        <v>0</v>
      </c>
      <c r="AL107" s="38">
        <f>Y107*Variables!$E$40*Variables!$C$16</f>
        <v>0</v>
      </c>
      <c r="AN107" s="57">
        <f t="shared" si="35"/>
        <v>0.28999999999999998</v>
      </c>
      <c r="AO107" s="141">
        <f t="shared" si="24"/>
        <v>54.316971892057275</v>
      </c>
      <c r="AP107" s="141">
        <v>524.18975366229711</v>
      </c>
      <c r="AQ107" s="54">
        <f>IF(12*(AO107-Variables!$C$3*AP107)*(G107/5)*Variables!$C$18&lt;0,0,12*(AO107-Variables!$C$3*AP107)*(G107/5)*Variables!$C$18)</f>
        <v>0</v>
      </c>
      <c r="AS107" s="44">
        <v>0</v>
      </c>
    </row>
    <row r="108" spans="1:45" ht="14.25" customHeight="1">
      <c r="A108" s="32">
        <v>5</v>
      </c>
      <c r="B108" t="s">
        <v>147</v>
      </c>
      <c r="C108">
        <v>2024</v>
      </c>
      <c r="D108" s="33">
        <f>INDEX(Population!$C$2:$U$21,MATCH('Cost Calculations'!B108,Population!$B$2:$B$21,0),MATCH(C108,Population!$C$1:$U$1,0))</f>
        <v>755646.22739991802</v>
      </c>
      <c r="E108" s="33" t="str">
        <f t="shared" si="25"/>
        <v>Medium</v>
      </c>
      <c r="F108" s="5">
        <v>3.499256931524287</v>
      </c>
      <c r="G108" s="5">
        <f t="shared" si="0"/>
        <v>215944.76832850231</v>
      </c>
      <c r="H108" s="34">
        <f>'Area (Sq.km)'!O6</f>
        <v>146.04064531878507</v>
      </c>
      <c r="I108" s="5">
        <f>H108*Variables!$C$22</f>
        <v>2628.731615738131</v>
      </c>
      <c r="J108" s="58">
        <f t="shared" si="13"/>
        <v>2584.0431782705832</v>
      </c>
      <c r="K108" s="5">
        <f t="shared" si="1"/>
        <v>44.688437467547828</v>
      </c>
      <c r="L108">
        <v>0</v>
      </c>
      <c r="M108" s="37">
        <v>0</v>
      </c>
      <c r="N108" s="37">
        <v>0</v>
      </c>
      <c r="O108" s="37">
        <v>0</v>
      </c>
      <c r="P108" s="37">
        <v>0</v>
      </c>
      <c r="Q108" s="59">
        <v>0</v>
      </c>
      <c r="R108" s="40">
        <f>$K108*Variables!$C$23/100</f>
        <v>2.2344218733773915</v>
      </c>
      <c r="S108" s="40">
        <f>$K108*Variables!$C$24/100</f>
        <v>4.468843746754783</v>
      </c>
      <c r="T108" s="40">
        <f>$K108*Variables!$C$25/100</f>
        <v>4.468843746754783</v>
      </c>
      <c r="U108" s="40">
        <f>$K108*Variables!$C$26/100</f>
        <v>33.516328100660871</v>
      </c>
      <c r="V108" s="44">
        <f>R108*Variables!$E$27*Variables!$C$16+'Cost Calculations'!S108*Variables!$E$28*Variables!$C$16+'Cost Calculations'!T108*Variables!$E$29*Variables!$C$16+U108*Variables!$E$30*Variables!$C$16</f>
        <v>52792560.474662721</v>
      </c>
      <c r="W108" s="38">
        <f>I108*Variables!$E$31</f>
        <v>1721819.2083084758</v>
      </c>
      <c r="Y108" s="46">
        <f>D108*(IF(D108&lt;Variables!$C$8,Variables!$C$39,IF(D108&gt;Variables!$C$7,Variables!$C$37,IF(D108&gt;Variables!$C$6,Variables!$C$38))))</f>
        <v>906.77547287990149</v>
      </c>
      <c r="Z108" s="162"/>
      <c r="AA108" s="80">
        <f t="shared" si="30"/>
        <v>893</v>
      </c>
      <c r="AB108" s="48">
        <f t="shared" si="23"/>
        <v>14</v>
      </c>
      <c r="AC108" s="44">
        <f>AB108*Variables!$E$42</f>
        <v>7526400</v>
      </c>
      <c r="AD108" s="50">
        <f>ROUND(IF(D108&lt;50000,0,(H108/(3.14*Variables!$C$36^2))),0)</f>
        <v>186</v>
      </c>
      <c r="AE108" s="83">
        <f t="shared" si="31"/>
        <v>183</v>
      </c>
      <c r="AF108" s="37">
        <f t="shared" si="3"/>
        <v>3</v>
      </c>
      <c r="AG108" s="38">
        <f>AF108*Variables!$E$43*Variables!$C$16</f>
        <v>3514.752</v>
      </c>
      <c r="AH108" s="52">
        <f>ROUND((Y108)/Variables!$C$41,0)</f>
        <v>7</v>
      </c>
      <c r="AI108" s="79">
        <f t="shared" si="32"/>
        <v>7</v>
      </c>
      <c r="AJ108" s="52">
        <f t="shared" si="26"/>
        <v>0</v>
      </c>
      <c r="AK108" s="44">
        <f>AJ108*Variables!$E$44*Variables!$C$16</f>
        <v>0</v>
      </c>
      <c r="AL108" s="38">
        <f>Y108*Variables!$E$40*Variables!$C$16</f>
        <v>267430492.7007238</v>
      </c>
      <c r="AN108" s="53">
        <v>0.28999999999999998</v>
      </c>
      <c r="AO108" s="141">
        <f t="shared" si="24"/>
        <v>60.887070608522585</v>
      </c>
      <c r="AP108" s="141">
        <v>474.2370659555292</v>
      </c>
      <c r="AQ108" s="54">
        <f>IF(12*(AO108-Variables!$C$3*AP108)*(G108/5)*Variables!$C$18&lt;0,0,12*(AO108-Variables!$C$3*AP108)*(G108/5)*Variables!$C$18)</f>
        <v>0</v>
      </c>
      <c r="AS108" s="44">
        <v>0</v>
      </c>
    </row>
    <row r="109" spans="1:45" ht="14.25" customHeight="1">
      <c r="A109" s="32">
        <v>6</v>
      </c>
      <c r="B109" t="s">
        <v>148</v>
      </c>
      <c r="C109">
        <v>2024</v>
      </c>
      <c r="D109" s="33">
        <f>INDEX(Population!$C$2:$U$21,MATCH('Cost Calculations'!B109,Population!$B$2:$B$21,0),MATCH(C109,Population!$C$1:$U$1,0))</f>
        <v>140914.36207028484</v>
      </c>
      <c r="E109" s="33" t="str">
        <f t="shared" si="25"/>
        <v>Medium</v>
      </c>
      <c r="F109" s="5">
        <v>3.7482185273159367</v>
      </c>
      <c r="G109" s="5">
        <f t="shared" si="0"/>
        <v>37595.02308719237</v>
      </c>
      <c r="H109" s="34">
        <f>'Area (Sq.km)'!O7</f>
        <v>27.12812446414711</v>
      </c>
      <c r="I109" s="5">
        <f>H109*Variables!$C$22</f>
        <v>488.30624035464797</v>
      </c>
      <c r="J109" s="58">
        <f t="shared" si="13"/>
        <v>480.00503426861894</v>
      </c>
      <c r="K109" s="5">
        <f t="shared" si="1"/>
        <v>8.3012060860290262</v>
      </c>
      <c r="L109">
        <v>0</v>
      </c>
      <c r="M109" s="37">
        <v>0</v>
      </c>
      <c r="N109" s="37">
        <v>0</v>
      </c>
      <c r="O109" s="37">
        <v>0</v>
      </c>
      <c r="P109" s="37">
        <v>0</v>
      </c>
      <c r="Q109" s="59">
        <v>0</v>
      </c>
      <c r="R109" s="40">
        <f>$K109*Variables!$C$23/100</f>
        <v>0.4150603043014513</v>
      </c>
      <c r="S109" s="40">
        <f>$K109*Variables!$C$24/100</f>
        <v>0.8301206086029026</v>
      </c>
      <c r="T109" s="40">
        <f>$K109*Variables!$C$25/100</f>
        <v>0.8301206086029026</v>
      </c>
      <c r="U109" s="40">
        <f>$K109*Variables!$C$26/100</f>
        <v>6.2259045645217705</v>
      </c>
      <c r="V109" s="44">
        <f>R109*Variables!$E$27*Variables!$C$16+'Cost Calculations'!S109*Variables!$E$28*Variables!$C$16+'Cost Calculations'!T109*Variables!$E$29*Variables!$C$16+U109*Variables!$E$30*Variables!$C$16</f>
        <v>9806606.5663533509</v>
      </c>
      <c r="W109" s="38">
        <f>I109*Variables!$E$31</f>
        <v>319840.58743229444</v>
      </c>
      <c r="Y109" s="46">
        <f>D109*(IF(D109&lt;Variables!$C$8,Variables!$C$39,IF(D109&gt;Variables!$C$7,Variables!$C$37,IF(D109&gt;Variables!$C$6,Variables!$C$38))))</f>
        <v>169.09723448434178</v>
      </c>
      <c r="Z109" s="162"/>
      <c r="AA109" s="80">
        <f t="shared" si="30"/>
        <v>167</v>
      </c>
      <c r="AB109" s="48">
        <f t="shared" si="23"/>
        <v>2</v>
      </c>
      <c r="AC109" s="44">
        <f>AB109*Variables!$E$42</f>
        <v>1075200</v>
      </c>
      <c r="AD109" s="50">
        <f>ROUND(IF(D109&lt;50000,0,(H109/(3.14*Variables!$C$36^2))),0)</f>
        <v>35</v>
      </c>
      <c r="AE109" s="83">
        <f t="shared" si="31"/>
        <v>34</v>
      </c>
      <c r="AF109" s="37">
        <f t="shared" si="3"/>
        <v>1</v>
      </c>
      <c r="AG109" s="38">
        <f>AF109*Variables!$E$43*Variables!$C$16</f>
        <v>1171.5840000000001</v>
      </c>
      <c r="AH109" s="52">
        <f>ROUND((Y109)/Variables!$C$41,0)</f>
        <v>1</v>
      </c>
      <c r="AI109" s="79">
        <f t="shared" si="32"/>
        <v>1</v>
      </c>
      <c r="AJ109" s="52">
        <f t="shared" si="26"/>
        <v>0</v>
      </c>
      <c r="AK109" s="44">
        <f>AJ109*Variables!$E$44*Variables!$C$16</f>
        <v>0</v>
      </c>
      <c r="AL109" s="38">
        <f>Y109*Variables!$E$40*Variables!$C$16</f>
        <v>49870952.716502048</v>
      </c>
      <c r="AN109" s="57">
        <f t="shared" ref="AN109:AN116" si="36">AVERAGE($AN$4:$AN$5,$AN$8,$AN$17)</f>
        <v>0.28999999999999998</v>
      </c>
      <c r="AO109" s="141">
        <f t="shared" si="24"/>
        <v>65.219002375297293</v>
      </c>
      <c r="AP109" s="141">
        <v>474.2370659555292</v>
      </c>
      <c r="AQ109" s="54">
        <f>IF(12*(AO109-Variables!$C$3*AP109)*(G109/5)*Variables!$C$18&lt;0,0,12*(AO109-Variables!$C$3*AP109)*(G109/5)*Variables!$C$18)</f>
        <v>0</v>
      </c>
      <c r="AS109" s="44">
        <v>0</v>
      </c>
    </row>
    <row r="110" spans="1:45" ht="14.25" customHeight="1">
      <c r="A110" s="32">
        <v>7</v>
      </c>
      <c r="B110" t="s">
        <v>149</v>
      </c>
      <c r="C110">
        <v>2024</v>
      </c>
      <c r="D110" s="33">
        <f>INDEX(Population!$C$2:$U$21,MATCH('Cost Calculations'!B110,Population!$B$2:$B$21,0),MATCH(C110,Population!$C$1:$U$1,0))</f>
        <v>59150.817796716437</v>
      </c>
      <c r="E110" s="33" t="str">
        <f t="shared" si="25"/>
        <v>Small</v>
      </c>
      <c r="F110" s="5">
        <v>3.862113298513461</v>
      </c>
      <c r="G110" s="5">
        <f t="shared" si="0"/>
        <v>15315.66094124783</v>
      </c>
      <c r="H110" s="34">
        <f>'Area (Sq.km)'!O8</f>
        <v>16.906163579467808</v>
      </c>
      <c r="I110" s="5">
        <f>H110*Variables!$C$22</f>
        <v>304.31094443042053</v>
      </c>
      <c r="J110" s="58">
        <f t="shared" si="13"/>
        <v>299.1376583751034</v>
      </c>
      <c r="K110" s="5">
        <f t="shared" si="1"/>
        <v>5.1732860553171349</v>
      </c>
      <c r="L110">
        <v>0</v>
      </c>
      <c r="M110" s="37">
        <v>0</v>
      </c>
      <c r="N110" s="37">
        <v>0</v>
      </c>
      <c r="O110" s="37">
        <v>0</v>
      </c>
      <c r="P110" s="37">
        <v>0</v>
      </c>
      <c r="Q110" s="59">
        <v>0</v>
      </c>
      <c r="R110" s="40">
        <f>$K110*Variables!$C$23/100</f>
        <v>0.25866430276585672</v>
      </c>
      <c r="S110" s="40">
        <f>$K110*Variables!$C$24/100</f>
        <v>0.51732860553171345</v>
      </c>
      <c r="T110" s="40">
        <f>$K110*Variables!$C$25/100</f>
        <v>0.51732860553171345</v>
      </c>
      <c r="U110" s="40">
        <f>$K110*Variables!$C$26/100</f>
        <v>3.8799645414878512</v>
      </c>
      <c r="V110" s="44">
        <f>R110*Variables!$E$27*Variables!$C$16+'Cost Calculations'!S110*Variables!$E$28*Variables!$C$16+'Cost Calculations'!T110*Variables!$E$29*Variables!$C$16+U110*Variables!$E$30*Variables!$C$16</f>
        <v>6111446.9962479426</v>
      </c>
      <c r="W110" s="38">
        <f>I110*Variables!$E$31</f>
        <v>199323.66860192546</v>
      </c>
      <c r="Y110" s="46">
        <f>D110*(IF(D110&lt;Variables!$C$8,Variables!$C$39,IF(D110&gt;Variables!$C$7,Variables!$C$37,IF(D110&gt;Variables!$C$6,Variables!$C$38))))</f>
        <v>0</v>
      </c>
      <c r="Z110" s="162"/>
      <c r="AA110" s="80">
        <f t="shared" si="30"/>
        <v>0</v>
      </c>
      <c r="AB110" s="48">
        <f t="shared" si="23"/>
        <v>0</v>
      </c>
      <c r="AC110" s="44">
        <f>AB110*Variables!$E$42</f>
        <v>0</v>
      </c>
      <c r="AD110" s="50">
        <f>ROUND(IF(D110&lt;50000,0,(H110/(3.14*Variables!$C$36^2))),0)</f>
        <v>22</v>
      </c>
      <c r="AE110" s="83">
        <f t="shared" si="31"/>
        <v>21</v>
      </c>
      <c r="AF110" s="37">
        <f t="shared" si="3"/>
        <v>1</v>
      </c>
      <c r="AG110" s="38">
        <f>AF110*Variables!$E$43*Variables!$C$16</f>
        <v>1171.5840000000001</v>
      </c>
      <c r="AH110" s="52">
        <f>ROUND((Y110)/Variables!$C$41,0)</f>
        <v>0</v>
      </c>
      <c r="AI110" s="79">
        <f t="shared" si="32"/>
        <v>0</v>
      </c>
      <c r="AJ110" s="52">
        <f t="shared" si="26"/>
        <v>0</v>
      </c>
      <c r="AK110" s="44">
        <f>AJ110*Variables!$E$44*Variables!$C$16</f>
        <v>0</v>
      </c>
      <c r="AL110" s="38">
        <f>Y110*Variables!$E$40*Variables!$C$16</f>
        <v>0</v>
      </c>
      <c r="AN110" s="57">
        <f t="shared" si="36"/>
        <v>0.28999999999999998</v>
      </c>
      <c r="AO110" s="141">
        <f t="shared" si="24"/>
        <v>67.200771394134222</v>
      </c>
      <c r="AP110" s="141">
        <v>474.2370659555292</v>
      </c>
      <c r="AQ110" s="54">
        <f>IF(12*(AO110-Variables!$C$3*AP110)*(G110/5)*Variables!$C$18&lt;0,0,12*(AO110-Variables!$C$3*AP110)*(G110/5)*Variables!$C$18)</f>
        <v>0</v>
      </c>
      <c r="AS110" s="44">
        <v>0</v>
      </c>
    </row>
    <row r="111" spans="1:45" ht="14.25" customHeight="1">
      <c r="A111" s="32">
        <v>8</v>
      </c>
      <c r="B111" t="s">
        <v>150</v>
      </c>
      <c r="C111">
        <v>2024</v>
      </c>
      <c r="D111" s="33">
        <f>INDEX(Population!$C$2:$U$21,MATCH('Cost Calculations'!B111,Population!$B$2:$B$21,0),MATCH(C111,Population!$C$1:$U$1,0))</f>
        <v>62160.188734285111</v>
      </c>
      <c r="E111" s="33" t="str">
        <f t="shared" si="25"/>
        <v>Small</v>
      </c>
      <c r="F111" s="5">
        <v>3.8002825488883709</v>
      </c>
      <c r="G111" s="5">
        <f t="shared" si="0"/>
        <v>16356.728199714447</v>
      </c>
      <c r="H111" s="34">
        <f>'Area (Sq.km)'!O9</f>
        <v>12.357761098683879</v>
      </c>
      <c r="I111" s="5">
        <f>H111*Variables!$C$22</f>
        <v>222.43969977630982</v>
      </c>
      <c r="J111" s="58">
        <f t="shared" si="13"/>
        <v>218.65822488011253</v>
      </c>
      <c r="K111" s="5">
        <f t="shared" si="1"/>
        <v>3.7814748961972953</v>
      </c>
      <c r="L111">
        <v>0</v>
      </c>
      <c r="M111" s="37">
        <v>0</v>
      </c>
      <c r="N111" s="37">
        <v>0</v>
      </c>
      <c r="O111" s="37">
        <v>0</v>
      </c>
      <c r="P111" s="37">
        <v>0</v>
      </c>
      <c r="Q111" s="59">
        <v>0</v>
      </c>
      <c r="R111" s="40">
        <f>$K111*Variables!$C$23/100</f>
        <v>0.18907374480986477</v>
      </c>
      <c r="S111" s="40">
        <f>$K111*Variables!$C$24/100</f>
        <v>0.37814748961972955</v>
      </c>
      <c r="T111" s="40">
        <f>$K111*Variables!$C$25/100</f>
        <v>0.37814748961972955</v>
      </c>
      <c r="U111" s="40">
        <f>$K111*Variables!$C$26/100</f>
        <v>2.836106172147971</v>
      </c>
      <c r="V111" s="44">
        <f>R111*Variables!$E$27*Variables!$C$16+'Cost Calculations'!S111*Variables!$E$28*Variables!$C$16+'Cost Calculations'!T111*Variables!$E$29*Variables!$C$16+U111*Variables!$E$30*Variables!$C$16</f>
        <v>4467234.7804929651</v>
      </c>
      <c r="W111" s="38">
        <f>I111*Variables!$E$31</f>
        <v>145698.00335348293</v>
      </c>
      <c r="Y111" s="46">
        <f>D111*(IF(D111&lt;Variables!$C$8,Variables!$C$39,IF(D111&gt;Variables!$C$7,Variables!$C$37,IF(D111&gt;Variables!$C$6,Variables!$C$38))))</f>
        <v>0</v>
      </c>
      <c r="Z111" s="162"/>
      <c r="AA111" s="80">
        <f t="shared" si="30"/>
        <v>0</v>
      </c>
      <c r="AB111" s="48">
        <f t="shared" si="23"/>
        <v>0</v>
      </c>
      <c r="AC111" s="44">
        <f>AB111*Variables!$E$42</f>
        <v>0</v>
      </c>
      <c r="AD111" s="50">
        <f>ROUND(IF(D111&lt;50000,0,(H111/(3.14*Variables!$C$36^2))),0)</f>
        <v>16</v>
      </c>
      <c r="AE111" s="83">
        <f t="shared" si="31"/>
        <v>15</v>
      </c>
      <c r="AF111" s="37">
        <f t="shared" si="3"/>
        <v>1</v>
      </c>
      <c r="AG111" s="38">
        <f>AF111*Variables!$E$43*Variables!$C$16</f>
        <v>1171.5840000000001</v>
      </c>
      <c r="AH111" s="52">
        <f>ROUND((Y111)/Variables!$C$41,0)</f>
        <v>0</v>
      </c>
      <c r="AI111" s="79">
        <f t="shared" si="32"/>
        <v>0</v>
      </c>
      <c r="AJ111" s="52">
        <f t="shared" si="26"/>
        <v>0</v>
      </c>
      <c r="AK111" s="44">
        <f>AJ111*Variables!$E$44*Variables!$C$16</f>
        <v>0</v>
      </c>
      <c r="AL111" s="38">
        <f>Y111*Variables!$E$40*Variables!$C$16</f>
        <v>0</v>
      </c>
      <c r="AN111" s="57">
        <f t="shared" si="36"/>
        <v>0.28999999999999998</v>
      </c>
      <c r="AO111" s="141">
        <f t="shared" si="24"/>
        <v>66.124916350657642</v>
      </c>
      <c r="AP111" s="141">
        <v>474.2370659555292</v>
      </c>
      <c r="AQ111" s="54">
        <f>IF(12*(AO111-Variables!$C$3*AP111)*(G111/5)*Variables!$C$18&lt;0,0,12*(AO111-Variables!$C$3*AP111)*(G111/5)*Variables!$C$18)</f>
        <v>0</v>
      </c>
      <c r="AS111" s="44">
        <v>0</v>
      </c>
    </row>
    <row r="112" spans="1:45" ht="14.25" customHeight="1">
      <c r="A112" s="32">
        <v>9</v>
      </c>
      <c r="B112" t="s">
        <v>151</v>
      </c>
      <c r="C112">
        <v>2024</v>
      </c>
      <c r="D112" s="33">
        <f>INDEX(Population!$C$2:$U$21,MATCH('Cost Calculations'!B112,Population!$B$2:$B$21,0),MATCH(C112,Population!$C$1:$U$1,0))</f>
        <v>179474.24371809076</v>
      </c>
      <c r="E112" s="33" t="str">
        <f t="shared" si="25"/>
        <v>Medium</v>
      </c>
      <c r="F112" s="5">
        <v>3.6804514106582928</v>
      </c>
      <c r="G112" s="5">
        <f t="shared" si="0"/>
        <v>48764.193217806845</v>
      </c>
      <c r="H112" s="34">
        <f>'Area (Sq.km)'!O10</f>
        <v>48.213576542075572</v>
      </c>
      <c r="I112" s="5">
        <f>H112*Variables!$C$22</f>
        <v>867.84437775736023</v>
      </c>
      <c r="J112" s="58">
        <f t="shared" si="13"/>
        <v>853.09102333548526</v>
      </c>
      <c r="K112" s="5">
        <f t="shared" si="1"/>
        <v>14.753354421874974</v>
      </c>
      <c r="L112">
        <v>0</v>
      </c>
      <c r="M112" s="37">
        <v>0</v>
      </c>
      <c r="N112" s="37">
        <v>0</v>
      </c>
      <c r="O112" s="37">
        <v>0</v>
      </c>
      <c r="P112" s="37">
        <v>0</v>
      </c>
      <c r="Q112" s="59">
        <v>0</v>
      </c>
      <c r="R112" s="40">
        <f>$K112*Variables!$C$23/100</f>
        <v>0.73766772109374867</v>
      </c>
      <c r="S112" s="40">
        <f>$K112*Variables!$C$24/100</f>
        <v>1.4753354421874973</v>
      </c>
      <c r="T112" s="40">
        <f>$K112*Variables!$C$25/100</f>
        <v>1.4753354421874973</v>
      </c>
      <c r="U112" s="40">
        <f>$K112*Variables!$C$26/100</f>
        <v>11.06501581640623</v>
      </c>
      <c r="V112" s="44">
        <f>R112*Variables!$E$27*Variables!$C$16+'Cost Calculations'!S112*Variables!$E$28*Variables!$C$16+'Cost Calculations'!T112*Variables!$E$29*Variables!$C$16+U112*Variables!$E$30*Variables!$C$16</f>
        <v>17428833.936889619</v>
      </c>
      <c r="W112" s="38">
        <f>I112*Variables!$E$31</f>
        <v>568438.06743107096</v>
      </c>
      <c r="Y112" s="46">
        <f>D112*(IF(D112&lt;Variables!$C$8,Variables!$C$39,IF(D112&gt;Variables!$C$7,Variables!$C$37,IF(D112&gt;Variables!$C$6,Variables!$C$38))))</f>
        <v>215.3690924617089</v>
      </c>
      <c r="Z112" s="162"/>
      <c r="AA112" s="80">
        <f t="shared" si="30"/>
        <v>212</v>
      </c>
      <c r="AB112" s="48">
        <f t="shared" si="23"/>
        <v>3</v>
      </c>
      <c r="AC112" s="44">
        <f>AB112*Variables!$E$42</f>
        <v>1612800</v>
      </c>
      <c r="AD112" s="50">
        <f>ROUND(IF(D112&lt;50000,0,(H112/(3.14*Variables!$C$36^2))),0)</f>
        <v>61</v>
      </c>
      <c r="AE112" s="83">
        <f t="shared" si="31"/>
        <v>60</v>
      </c>
      <c r="AF112" s="37">
        <f t="shared" si="3"/>
        <v>1</v>
      </c>
      <c r="AG112" s="38">
        <f>AF112*Variables!$E$43*Variables!$C$16</f>
        <v>1171.5840000000001</v>
      </c>
      <c r="AH112" s="52">
        <f>ROUND((Y112)/Variables!$C$41,0)</f>
        <v>2</v>
      </c>
      <c r="AI112" s="79">
        <f t="shared" si="32"/>
        <v>2</v>
      </c>
      <c r="AJ112" s="52">
        <f t="shared" si="26"/>
        <v>0</v>
      </c>
      <c r="AK112" s="44">
        <f>AJ112*Variables!$E$44*Variables!$C$16</f>
        <v>0</v>
      </c>
      <c r="AL112" s="38">
        <f>Y112*Variables!$E$40*Variables!$C$16</f>
        <v>63517666.977270491</v>
      </c>
      <c r="AN112" s="57">
        <f t="shared" si="36"/>
        <v>0.28999999999999998</v>
      </c>
      <c r="AO112" s="141">
        <f t="shared" si="24"/>
        <v>64.03985454545429</v>
      </c>
      <c r="AP112" s="141">
        <v>474.2370659555292</v>
      </c>
      <c r="AQ112" s="54">
        <f>IF(12*(AO112-Variables!$C$3*AP112)*(G112/5)*Variables!$C$18&lt;0,0,12*(AO112-Variables!$C$3*AP112)*(G112/5)*Variables!$C$18)</f>
        <v>0</v>
      </c>
      <c r="AS112" s="44">
        <v>0</v>
      </c>
    </row>
    <row r="113" spans="1:45" ht="14.25" customHeight="1">
      <c r="A113" s="32">
        <v>10</v>
      </c>
      <c r="B113" t="s">
        <v>152</v>
      </c>
      <c r="C113">
        <v>2024</v>
      </c>
      <c r="D113" s="33">
        <f>INDEX(Population!$C$2:$U$21,MATCH('Cost Calculations'!B113,Population!$B$2:$B$21,0),MATCH(C113,Population!$C$1:$U$1,0))</f>
        <v>316770.665201533</v>
      </c>
      <c r="E113" s="33" t="str">
        <f t="shared" si="25"/>
        <v>Medium</v>
      </c>
      <c r="F113" s="5">
        <v>3.4135915669485275</v>
      </c>
      <c r="G113" s="5">
        <f t="shared" si="0"/>
        <v>92796.885329986952</v>
      </c>
      <c r="H113" s="34">
        <f>'Area (Sq.km)'!O11</f>
        <v>66.145787196787452</v>
      </c>
      <c r="I113" s="5">
        <f>H113*Variables!$C$22</f>
        <v>1190.6241695421741</v>
      </c>
      <c r="J113" s="58">
        <f t="shared" si="13"/>
        <v>1170.3835586599571</v>
      </c>
      <c r="K113" s="5">
        <f t="shared" si="1"/>
        <v>20.24061088221697</v>
      </c>
      <c r="L113">
        <v>0</v>
      </c>
      <c r="M113" s="37">
        <v>0</v>
      </c>
      <c r="N113" s="37">
        <v>0</v>
      </c>
      <c r="O113" s="37">
        <v>0</v>
      </c>
      <c r="P113" s="37">
        <v>0</v>
      </c>
      <c r="Q113" s="59">
        <v>0</v>
      </c>
      <c r="R113" s="40">
        <f>$K113*Variables!$C$23/100</f>
        <v>1.0120305441108486</v>
      </c>
      <c r="S113" s="40">
        <f>$K113*Variables!$C$24/100</f>
        <v>2.0240610882216972</v>
      </c>
      <c r="T113" s="40">
        <f>$K113*Variables!$C$25/100</f>
        <v>2.0240610882216972</v>
      </c>
      <c r="U113" s="40">
        <f>$K113*Variables!$C$26/100</f>
        <v>15.180458161662727</v>
      </c>
      <c r="V113" s="44">
        <f>R113*Variables!$E$27*Variables!$C$16+'Cost Calculations'!S113*Variables!$E$28*Variables!$C$16+'Cost Calculations'!T113*Variables!$E$29*Variables!$C$16+U113*Variables!$E$30*Variables!$C$16</f>
        <v>23911188.991996549</v>
      </c>
      <c r="W113" s="38">
        <f>I113*Variables!$E$31</f>
        <v>779858.83105012402</v>
      </c>
      <c r="Y113" s="46">
        <f>D113*(IF(D113&lt;Variables!$C$8,Variables!$C$39,IF(D113&gt;Variables!$C$7,Variables!$C$37,IF(D113&gt;Variables!$C$6,Variables!$C$38))))</f>
        <v>380.12479824183958</v>
      </c>
      <c r="Z113" s="162"/>
      <c r="AA113" s="80">
        <f t="shared" si="30"/>
        <v>375</v>
      </c>
      <c r="AB113" s="48">
        <f t="shared" si="23"/>
        <v>5</v>
      </c>
      <c r="AC113" s="44">
        <f>AB113*Variables!$E$42</f>
        <v>2688000</v>
      </c>
      <c r="AD113" s="50">
        <f>ROUND(IF(D113&lt;50000,0,(H113/(3.14*Variables!$C$36^2))),0)</f>
        <v>84</v>
      </c>
      <c r="AE113" s="83">
        <f t="shared" si="31"/>
        <v>83</v>
      </c>
      <c r="AF113" s="37">
        <f t="shared" si="3"/>
        <v>1</v>
      </c>
      <c r="AG113" s="38">
        <f>AF113*Variables!$E$43*Variables!$C$16</f>
        <v>1171.5840000000001</v>
      </c>
      <c r="AH113" s="52">
        <f>ROUND((Y113)/Variables!$C$41,0)</f>
        <v>3</v>
      </c>
      <c r="AI113" s="79">
        <f t="shared" si="32"/>
        <v>3</v>
      </c>
      <c r="AJ113" s="52">
        <f t="shared" si="26"/>
        <v>0</v>
      </c>
      <c r="AK113" s="44">
        <f>AJ113*Variables!$E$44*Variables!$C$16</f>
        <v>0</v>
      </c>
      <c r="AL113" s="38">
        <f>Y113*Variables!$E$40*Variables!$C$16</f>
        <v>112108195.60295102</v>
      </c>
      <c r="AN113" s="57">
        <f t="shared" si="36"/>
        <v>0.28999999999999998</v>
      </c>
      <c r="AO113" s="141">
        <f t="shared" si="24"/>
        <v>59.396493264904372</v>
      </c>
      <c r="AP113" s="141">
        <v>490.99634448579741</v>
      </c>
      <c r="AQ113" s="54">
        <f>IF(12*(AO113-Variables!$C$3*AP113)*(G113/5)*Variables!$C$18&lt;0,0,12*(AO113-Variables!$C$3*AP113)*(G113/5)*Variables!$C$18)</f>
        <v>0</v>
      </c>
      <c r="AS113" s="44">
        <v>0</v>
      </c>
    </row>
    <row r="114" spans="1:45" ht="14.25" customHeight="1">
      <c r="A114" s="32">
        <v>11</v>
      </c>
      <c r="B114" t="s">
        <v>153</v>
      </c>
      <c r="C114">
        <v>2024</v>
      </c>
      <c r="D114" s="33">
        <f>INDEX(Population!$C$2:$U$21,MATCH('Cost Calculations'!B114,Population!$B$2:$B$21,0),MATCH(C114,Population!$C$1:$U$1,0))</f>
        <v>210455.10177700201</v>
      </c>
      <c r="E114" s="33" t="str">
        <f t="shared" si="25"/>
        <v>Medium</v>
      </c>
      <c r="F114" s="5">
        <v>3.70474528057925</v>
      </c>
      <c r="G114" s="5">
        <f t="shared" si="0"/>
        <v>56806.901915830662</v>
      </c>
      <c r="H114" s="34">
        <f>'Area (Sq.km)'!O12</f>
        <v>20.479370864050015</v>
      </c>
      <c r="I114" s="5">
        <f>H114*Variables!$C$22</f>
        <v>368.62867555290029</v>
      </c>
      <c r="J114" s="58">
        <f t="shared" si="13"/>
        <v>396.95655099999999</v>
      </c>
      <c r="K114" s="5">
        <f t="shared" si="1"/>
        <v>0</v>
      </c>
      <c r="L114">
        <v>0</v>
      </c>
      <c r="M114" s="37">
        <v>0</v>
      </c>
      <c r="N114" s="37">
        <v>0</v>
      </c>
      <c r="O114" s="37">
        <v>0</v>
      </c>
      <c r="P114" s="37">
        <v>0</v>
      </c>
      <c r="Q114" s="59">
        <v>0</v>
      </c>
      <c r="R114" s="40">
        <f>$K114*Variables!$C$23/100</f>
        <v>0</v>
      </c>
      <c r="S114" s="40">
        <f>$K114*Variables!$C$24/100</f>
        <v>0</v>
      </c>
      <c r="T114" s="40">
        <f>$K114*Variables!$C$25/100</f>
        <v>0</v>
      </c>
      <c r="U114" s="40">
        <f>$K114*Variables!$C$26/100</f>
        <v>0</v>
      </c>
      <c r="V114" s="44">
        <f>R114*Variables!$E$27*Variables!$C$16+'Cost Calculations'!S114*Variables!$E$28*Variables!$C$16+'Cost Calculations'!T114*Variables!$E$29*Variables!$C$16+U114*Variables!$E$30*Variables!$C$16</f>
        <v>0</v>
      </c>
      <c r="W114" s="38">
        <f>I114*Variables!$E$31</f>
        <v>241451.7824871497</v>
      </c>
      <c r="Y114" s="46">
        <f>D114*(IF(D114&lt;Variables!$C$8,Variables!$C$39,IF(D114&gt;Variables!$C$7,Variables!$C$37,IF(D114&gt;Variables!$C$6,Variables!$C$38))))</f>
        <v>252.54612213240239</v>
      </c>
      <c r="Z114" s="162"/>
      <c r="AA114" s="80">
        <f t="shared" si="30"/>
        <v>249</v>
      </c>
      <c r="AB114" s="48">
        <f t="shared" si="23"/>
        <v>4</v>
      </c>
      <c r="AC114" s="44">
        <f>AB114*Variables!$E$42</f>
        <v>2150400</v>
      </c>
      <c r="AD114" s="50">
        <f>ROUND(IF(D114&lt;50000,0,(H114/(3.14*Variables!$C$36^2))),0)</f>
        <v>26</v>
      </c>
      <c r="AE114" s="83">
        <f t="shared" si="31"/>
        <v>26</v>
      </c>
      <c r="AF114" s="37">
        <f t="shared" si="3"/>
        <v>0</v>
      </c>
      <c r="AG114" s="38">
        <f>AF114*Variables!$E$43*Variables!$C$16</f>
        <v>0</v>
      </c>
      <c r="AH114" s="52">
        <f>ROUND((Y114)/Variables!$C$41,0)</f>
        <v>2</v>
      </c>
      <c r="AI114" s="79">
        <f t="shared" si="32"/>
        <v>2</v>
      </c>
      <c r="AJ114" s="52">
        <f t="shared" si="26"/>
        <v>0</v>
      </c>
      <c r="AK114" s="44">
        <f>AJ114*Variables!$E$44*Variables!$C$16</f>
        <v>0</v>
      </c>
      <c r="AL114" s="38">
        <f>Y114*Variables!$E$40*Variables!$C$16</f>
        <v>74482091.64394848</v>
      </c>
      <c r="AN114" s="57">
        <f t="shared" si="36"/>
        <v>0.28999999999999998</v>
      </c>
      <c r="AO114" s="141">
        <f t="shared" si="24"/>
        <v>64.462567882078943</v>
      </c>
      <c r="AP114" s="141">
        <v>447.91952147552081</v>
      </c>
      <c r="AQ114" s="54">
        <f>IF(12*(AO114-Variables!$C$3*AP114)*(G114/5)*Variables!$C$18&lt;0,0,12*(AO114-Variables!$C$3*AP114)*(G114/5)*Variables!$C$18)</f>
        <v>0</v>
      </c>
      <c r="AS114" s="44">
        <v>0</v>
      </c>
    </row>
    <row r="115" spans="1:45" ht="14.25" customHeight="1">
      <c r="A115" s="32">
        <v>12</v>
      </c>
      <c r="B115" t="s">
        <v>154</v>
      </c>
      <c r="C115">
        <v>2024</v>
      </c>
      <c r="D115" s="33">
        <f>INDEX(Population!$C$2:$U$21,MATCH('Cost Calculations'!B115,Population!$B$2:$B$21,0),MATCH(C115,Population!$C$1:$U$1,0))</f>
        <v>214686.39448580437</v>
      </c>
      <c r="E115" s="33" t="str">
        <f t="shared" si="25"/>
        <v>Medium</v>
      </c>
      <c r="F115" s="5">
        <v>3.6205289672544043</v>
      </c>
      <c r="G115" s="5">
        <f t="shared" si="0"/>
        <v>59296.969152165038</v>
      </c>
      <c r="H115" s="34">
        <f>'Area (Sq.km)'!O13</f>
        <v>44.254320674650316</v>
      </c>
      <c r="I115" s="5">
        <f>H115*Variables!$C$22</f>
        <v>796.57777214370572</v>
      </c>
      <c r="J115" s="58">
        <f t="shared" si="13"/>
        <v>783.03595001726262</v>
      </c>
      <c r="K115" s="5">
        <f t="shared" si="1"/>
        <v>13.541822126443094</v>
      </c>
      <c r="L115">
        <v>0</v>
      </c>
      <c r="M115" s="37">
        <v>0</v>
      </c>
      <c r="N115" s="37">
        <v>0</v>
      </c>
      <c r="O115" s="37">
        <v>0</v>
      </c>
      <c r="P115" s="37">
        <v>0</v>
      </c>
      <c r="Q115" s="59">
        <v>0</v>
      </c>
      <c r="R115" s="40">
        <f>$K115*Variables!$C$23/100</f>
        <v>0.67709110632215475</v>
      </c>
      <c r="S115" s="40">
        <f>$K115*Variables!$C$24/100</f>
        <v>1.3541822126443095</v>
      </c>
      <c r="T115" s="40">
        <f>$K115*Variables!$C$25/100</f>
        <v>1.3541822126443095</v>
      </c>
      <c r="U115" s="40">
        <f>$K115*Variables!$C$26/100</f>
        <v>10.156366594832321</v>
      </c>
      <c r="V115" s="44">
        <f>R115*Variables!$E$27*Variables!$C$16+'Cost Calculations'!S115*Variables!$E$28*Variables!$C$16+'Cost Calculations'!T115*Variables!$E$29*Variables!$C$16+U115*Variables!$E$30*Variables!$C$16</f>
        <v>15997593.651971595</v>
      </c>
      <c r="W115" s="38">
        <f>I115*Variables!$E$31</f>
        <v>521758.44075412722</v>
      </c>
      <c r="Y115" s="46">
        <f>D115*(IF(D115&lt;Variables!$C$8,Variables!$C$39,IF(D115&gt;Variables!$C$7,Variables!$C$37,IF(D115&gt;Variables!$C$6,Variables!$C$38))))</f>
        <v>257.62367338296519</v>
      </c>
      <c r="Z115" s="162"/>
      <c r="AA115" s="80">
        <f t="shared" si="30"/>
        <v>254</v>
      </c>
      <c r="AB115" s="48">
        <f t="shared" si="23"/>
        <v>4</v>
      </c>
      <c r="AC115" s="44">
        <f>AB115*Variables!$E$42</f>
        <v>2150400</v>
      </c>
      <c r="AD115" s="50">
        <f>ROUND(IF(D115&lt;50000,0,(H115/(3.14*Variables!$C$36^2))),0)</f>
        <v>56</v>
      </c>
      <c r="AE115" s="83">
        <f t="shared" si="31"/>
        <v>55</v>
      </c>
      <c r="AF115" s="37">
        <f t="shared" si="3"/>
        <v>1</v>
      </c>
      <c r="AG115" s="38">
        <f>AF115*Variables!$E$43*Variables!$C$16</f>
        <v>1171.5840000000001</v>
      </c>
      <c r="AH115" s="52">
        <f>ROUND((Y115)/Variables!$C$41,0)</f>
        <v>2</v>
      </c>
      <c r="AI115" s="79">
        <f t="shared" si="32"/>
        <v>2</v>
      </c>
      <c r="AJ115" s="52">
        <f t="shared" si="26"/>
        <v>0</v>
      </c>
      <c r="AK115" s="44">
        <f>AJ115*Variables!$E$44*Variables!$C$16</f>
        <v>0</v>
      </c>
      <c r="AL115" s="38">
        <f>Y115*Variables!$E$40*Variables!$C$16</f>
        <v>75979586.970259577</v>
      </c>
      <c r="AN115" s="57">
        <f t="shared" si="36"/>
        <v>0.28999999999999998</v>
      </c>
      <c r="AO115" s="141">
        <f t="shared" si="24"/>
        <v>62.997204030226627</v>
      </c>
      <c r="AP115" s="141">
        <v>607.11381923777901</v>
      </c>
      <c r="AQ115" s="54">
        <f>IF(12*(AO115-Variables!$C$3*AP115)*(G115/5)*Variables!$C$18&lt;0,0,12*(AO115-Variables!$C$3*AP115)*(G115/5)*Variables!$C$18)</f>
        <v>0</v>
      </c>
      <c r="AS115" s="44">
        <v>0</v>
      </c>
    </row>
    <row r="116" spans="1:45" ht="14.25" customHeight="1">
      <c r="A116" s="32">
        <v>13</v>
      </c>
      <c r="B116" t="s">
        <v>155</v>
      </c>
      <c r="C116">
        <v>2024</v>
      </c>
      <c r="D116" s="33">
        <f>INDEX(Population!$C$2:$U$21,MATCH('Cost Calculations'!B116,Population!$B$2:$B$21,0),MATCH(C116,Population!$C$1:$U$1,0))</f>
        <v>74029.090322383752</v>
      </c>
      <c r="E116" s="33" t="str">
        <f t="shared" si="25"/>
        <v>Small</v>
      </c>
      <c r="F116" s="5">
        <v>3.8978924903294598</v>
      </c>
      <c r="G116" s="5">
        <f t="shared" si="0"/>
        <v>18992.081106918016</v>
      </c>
      <c r="H116" s="34">
        <f>'Area (Sq.km)'!O14</f>
        <v>12.325885318349348</v>
      </c>
      <c r="I116" s="5">
        <f>H116*Variables!$C$22</f>
        <v>221.86593573028827</v>
      </c>
      <c r="J116" s="58">
        <f t="shared" si="13"/>
        <v>218.09421482287337</v>
      </c>
      <c r="K116" s="5">
        <f t="shared" si="1"/>
        <v>3.7717209074149025</v>
      </c>
      <c r="L116">
        <v>0</v>
      </c>
      <c r="M116" s="37">
        <v>0</v>
      </c>
      <c r="N116" s="37">
        <v>0</v>
      </c>
      <c r="O116" s="37">
        <v>0</v>
      </c>
      <c r="P116" s="37">
        <v>0</v>
      </c>
      <c r="Q116" s="59">
        <v>0</v>
      </c>
      <c r="R116" s="40">
        <f>$K116*Variables!$C$23/100</f>
        <v>0.18858604537074514</v>
      </c>
      <c r="S116" s="40">
        <f>$K116*Variables!$C$24/100</f>
        <v>0.37717209074149027</v>
      </c>
      <c r="T116" s="40">
        <f>$K116*Variables!$C$25/100</f>
        <v>0.37717209074149027</v>
      </c>
      <c r="U116" s="40">
        <f>$K116*Variables!$C$26/100</f>
        <v>2.8287906805611773</v>
      </c>
      <c r="V116" s="44">
        <f>R116*Variables!$E$27*Variables!$C$16+'Cost Calculations'!S116*Variables!$E$28*Variables!$C$16+'Cost Calculations'!T116*Variables!$E$29*Variables!$C$16+U116*Variables!$E$30*Variables!$C$16</f>
        <v>4455711.9331560545</v>
      </c>
      <c r="W116" s="38">
        <f>I116*Variables!$E$31</f>
        <v>145322.18790333881</v>
      </c>
      <c r="Y116" s="46">
        <f>D116*(IF(D116&lt;Variables!$C$8,Variables!$C$39,IF(D116&gt;Variables!$C$7,Variables!$C$37,IF(D116&gt;Variables!$C$6,Variables!$C$38))))</f>
        <v>0</v>
      </c>
      <c r="Z116" s="162"/>
      <c r="AA116" s="80">
        <f t="shared" si="30"/>
        <v>0</v>
      </c>
      <c r="AB116" s="48">
        <f t="shared" si="23"/>
        <v>0</v>
      </c>
      <c r="AC116" s="44">
        <f>AB116*Variables!$E$42</f>
        <v>0</v>
      </c>
      <c r="AD116" s="50">
        <f>ROUND(IF(D116&lt;50000,0,(H116/(3.14*Variables!$C$36^2))),0)</f>
        <v>16</v>
      </c>
      <c r="AE116" s="83">
        <f t="shared" si="31"/>
        <v>15</v>
      </c>
      <c r="AF116" s="37">
        <f t="shared" si="3"/>
        <v>1</v>
      </c>
      <c r="AG116" s="38">
        <f>AF116*Variables!$E$43*Variables!$C$16</f>
        <v>1171.5840000000001</v>
      </c>
      <c r="AH116" s="52">
        <f>ROUND((Y116)/Variables!$C$41,0)</f>
        <v>0</v>
      </c>
      <c r="AI116" s="79">
        <f t="shared" si="32"/>
        <v>0</v>
      </c>
      <c r="AJ116" s="52">
        <f t="shared" si="26"/>
        <v>0</v>
      </c>
      <c r="AK116" s="44">
        <f>AJ116*Variables!$E$44*Variables!$C$16</f>
        <v>0</v>
      </c>
      <c r="AL116" s="38">
        <f>Y116*Variables!$E$40*Variables!$C$16</f>
        <v>0</v>
      </c>
      <c r="AN116" s="57">
        <f t="shared" si="36"/>
        <v>0.28999999999999998</v>
      </c>
      <c r="AO116" s="141">
        <f t="shared" si="24"/>
        <v>67.823329331732594</v>
      </c>
      <c r="AP116" s="142">
        <v>537.70000000000005</v>
      </c>
      <c r="AQ116" s="54">
        <f>IF(12*(AO116-Variables!$C$3*AP116)*(G116/5)*Variables!$C$18&lt;0,0,12*(AO116-Variables!$C$3*AP116)*(G116/5)*Variables!$C$18)</f>
        <v>0</v>
      </c>
      <c r="AS116" s="44">
        <v>0</v>
      </c>
    </row>
    <row r="117" spans="1:45" ht="14.25" customHeight="1">
      <c r="A117" s="32">
        <v>14</v>
      </c>
      <c r="B117" t="s">
        <v>156</v>
      </c>
      <c r="C117">
        <v>2024</v>
      </c>
      <c r="D117" s="33">
        <f>INDEX(Population!$C$2:$U$21,MATCH('Cost Calculations'!B117,Population!$B$2:$B$21,0),MATCH(C117,Population!$C$1:$U$1,0))</f>
        <v>1724554.8680434297</v>
      </c>
      <c r="E117" s="33" t="str">
        <f t="shared" si="25"/>
        <v>Large</v>
      </c>
      <c r="F117" s="5">
        <v>3.9042714396748277</v>
      </c>
      <c r="G117" s="5">
        <f t="shared" si="0"/>
        <v>441709.77727590105</v>
      </c>
      <c r="H117" s="34">
        <f>'Area (Sq.km)'!O15</f>
        <v>354.08830753918966</v>
      </c>
      <c r="I117" s="5">
        <f>H117*Variables!$C$22</f>
        <v>6373.5895357054142</v>
      </c>
      <c r="J117" s="58">
        <f t="shared" si="13"/>
        <v>6265.2385135984214</v>
      </c>
      <c r="K117" s="5">
        <f t="shared" si="1"/>
        <v>108.35102210699279</v>
      </c>
      <c r="L117">
        <v>0</v>
      </c>
      <c r="M117" s="37">
        <v>0</v>
      </c>
      <c r="N117" s="37">
        <v>0</v>
      </c>
      <c r="O117" s="37">
        <v>0</v>
      </c>
      <c r="P117" s="37">
        <v>0</v>
      </c>
      <c r="Q117" s="59">
        <v>0</v>
      </c>
      <c r="R117" s="40">
        <f>$K117*Variables!$C$23/100</f>
        <v>5.4175511053496397</v>
      </c>
      <c r="S117" s="40">
        <f>$K117*Variables!$C$24/100</f>
        <v>10.835102210699279</v>
      </c>
      <c r="T117" s="40">
        <f>$K117*Variables!$C$25/100</f>
        <v>10.835102210699279</v>
      </c>
      <c r="U117" s="40">
        <f>$K117*Variables!$C$26/100</f>
        <v>81.26326658024459</v>
      </c>
      <c r="V117" s="44">
        <f>R117*Variables!$E$27*Variables!$C$16+'Cost Calculations'!S117*Variables!$E$28*Variables!$C$16+'Cost Calculations'!T117*Variables!$E$29*Variables!$C$16+U117*Variables!$E$30*Variables!$C$16</f>
        <v>128000176.58323403</v>
      </c>
      <c r="W117" s="38">
        <f>I117*Variables!$E$31</f>
        <v>4174701.1458870461</v>
      </c>
      <c r="Y117" s="46">
        <f>D117*(IF(D117&lt;Variables!$C$8,Variables!$C$39,IF(D117&gt;Variables!$C$7,Variables!$C$37,IF(D117&gt;Variables!$C$6,Variables!$C$38))))</f>
        <v>2069.4658416521156</v>
      </c>
      <c r="Z117" s="162"/>
      <c r="AA117" s="80">
        <f t="shared" si="30"/>
        <v>2039</v>
      </c>
      <c r="AB117" s="48">
        <f t="shared" si="23"/>
        <v>30</v>
      </c>
      <c r="AC117" s="44">
        <f>AB117*Variables!$E$42</f>
        <v>16128000</v>
      </c>
      <c r="AD117" s="50">
        <f>ROUND(IF(D117&lt;50000,0,(H117/(3.14*Variables!$C$36^2))),0)</f>
        <v>451</v>
      </c>
      <c r="AE117" s="83">
        <f t="shared" si="31"/>
        <v>443</v>
      </c>
      <c r="AF117" s="37">
        <f t="shared" si="3"/>
        <v>8</v>
      </c>
      <c r="AG117" s="38">
        <f>AF117*Variables!$E$43*Variables!$C$16</f>
        <v>9372.6720000000005</v>
      </c>
      <c r="AH117" s="52">
        <f>ROUND((Y117)/Variables!$C$41,0)</f>
        <v>17</v>
      </c>
      <c r="AI117" s="79">
        <f t="shared" si="32"/>
        <v>16</v>
      </c>
      <c r="AJ117" s="52">
        <f t="shared" si="26"/>
        <v>1</v>
      </c>
      <c r="AK117" s="44">
        <f>AJ117*Variables!$E$44*Variables!$C$16</f>
        <v>964587.88800000004</v>
      </c>
      <c r="AL117" s="38">
        <f>Y117*Variables!$E$40*Variables!$C$16</f>
        <v>610336611.66709113</v>
      </c>
      <c r="AN117" s="53">
        <v>0.28999999999999998</v>
      </c>
      <c r="AO117" s="141">
        <f t="shared" si="24"/>
        <v>67.934323050342002</v>
      </c>
      <c r="AP117" s="141">
        <v>655.73597732227154</v>
      </c>
      <c r="AQ117" s="54">
        <f>IF(12*(AO117-Variables!$C$3*AP117)*(G117/5)*Variables!$C$18&lt;0,0,12*(AO117-Variables!$C$3*AP117)*(G117/5)*Variables!$C$18)</f>
        <v>0</v>
      </c>
      <c r="AS117" s="44">
        <v>0</v>
      </c>
    </row>
    <row r="118" spans="1:45" ht="14.25" customHeight="1">
      <c r="A118" s="32">
        <v>15</v>
      </c>
      <c r="B118" t="s">
        <v>157</v>
      </c>
      <c r="C118">
        <v>2024</v>
      </c>
      <c r="D118" s="33">
        <f>INDEX(Population!$C$2:$U$21,MATCH('Cost Calculations'!B118,Population!$B$2:$B$21,0),MATCH(C118,Population!$C$1:$U$1,0))</f>
        <v>89128.552209771457</v>
      </c>
      <c r="E118" s="33" t="str">
        <f t="shared" si="25"/>
        <v>Small</v>
      </c>
      <c r="F118" s="5">
        <v>4.104939651318781</v>
      </c>
      <c r="G118" s="5">
        <f t="shared" si="0"/>
        <v>21712.512187880133</v>
      </c>
      <c r="H118" s="34">
        <f>'Area (Sq.km)'!O16</f>
        <v>37.81065639835743</v>
      </c>
      <c r="I118" s="5">
        <f>H118*Variables!$C$22</f>
        <v>680.59181517043373</v>
      </c>
      <c r="J118" s="58">
        <f t="shared" si="13"/>
        <v>669.02175431253636</v>
      </c>
      <c r="K118" s="5">
        <f t="shared" si="1"/>
        <v>11.570060857897374</v>
      </c>
      <c r="L118">
        <v>0</v>
      </c>
      <c r="M118" s="37">
        <v>0</v>
      </c>
      <c r="N118" s="37">
        <v>0</v>
      </c>
      <c r="O118" s="37">
        <v>0</v>
      </c>
      <c r="P118" s="37">
        <v>0</v>
      </c>
      <c r="Q118" s="59">
        <v>0</v>
      </c>
      <c r="R118" s="40">
        <f>$K118*Variables!$C$23/100</f>
        <v>0.57850304289486876</v>
      </c>
      <c r="S118" s="40">
        <f>$K118*Variables!$C$24/100</f>
        <v>1.1570060857897375</v>
      </c>
      <c r="T118" s="40">
        <f>$K118*Variables!$C$25/100</f>
        <v>1.1570060857897375</v>
      </c>
      <c r="U118" s="40">
        <f>$K118*Variables!$C$26/100</f>
        <v>8.6775456434230307</v>
      </c>
      <c r="V118" s="44">
        <f>R118*Variables!$E$27*Variables!$C$16+'Cost Calculations'!S118*Variables!$E$28*Variables!$C$16+'Cost Calculations'!T118*Variables!$E$29*Variables!$C$16+U118*Variables!$E$30*Variables!$C$16</f>
        <v>13668258.998306662</v>
      </c>
      <c r="W118" s="38">
        <f>I118*Variables!$E$31</f>
        <v>445787.63893663412</v>
      </c>
      <c r="Y118" s="46">
        <f>D118*(IF(D118&lt;Variables!$C$8,Variables!$C$39,IF(D118&gt;Variables!$C$7,Variables!$C$37,IF(D118&gt;Variables!$C$6,Variables!$C$38))))</f>
        <v>0</v>
      </c>
      <c r="Z118" s="162"/>
      <c r="AA118" s="80">
        <f t="shared" si="30"/>
        <v>0</v>
      </c>
      <c r="AB118" s="48">
        <f t="shared" si="23"/>
        <v>0</v>
      </c>
      <c r="AC118" s="44">
        <f>AB118*Variables!$E$42</f>
        <v>0</v>
      </c>
      <c r="AD118" s="50">
        <f>ROUND(IF(D118&lt;50000,0,(H118/(3.14*Variables!$C$36^2))),0)</f>
        <v>48</v>
      </c>
      <c r="AE118" s="83">
        <f t="shared" si="31"/>
        <v>47</v>
      </c>
      <c r="AF118" s="37">
        <f t="shared" si="3"/>
        <v>1</v>
      </c>
      <c r="AG118" s="38">
        <f>AF118*Variables!$E$43*Variables!$C$16</f>
        <v>1171.5840000000001</v>
      </c>
      <c r="AH118" s="52">
        <f>ROUND((Y118)/Variables!$C$41,0)</f>
        <v>0</v>
      </c>
      <c r="AI118" s="79">
        <f t="shared" si="32"/>
        <v>0</v>
      </c>
      <c r="AJ118" s="52">
        <f t="shared" si="26"/>
        <v>0</v>
      </c>
      <c r="AK118" s="44">
        <f>AJ118*Variables!$E$44*Variables!$C$16</f>
        <v>0</v>
      </c>
      <c r="AL118" s="38">
        <f>Y118*Variables!$E$40*Variables!$C$16</f>
        <v>0</v>
      </c>
      <c r="AN118" s="57">
        <f t="shared" ref="AN118:AN123" si="37">AVERAGE($AN$4:$AN$5,$AN$8,$AN$17)</f>
        <v>0.28999999999999998</v>
      </c>
      <c r="AO118" s="141">
        <f t="shared" si="24"/>
        <v>71.425949932946779</v>
      </c>
      <c r="AP118" s="141">
        <v>655.73597732227154</v>
      </c>
      <c r="AQ118" s="54">
        <f>IF(12*(AO118-Variables!$C$3*AP118)*(G118/5)*Variables!$C$18&lt;0,0,12*(AO118-Variables!$C$3*AP118)*(G118/5)*Variables!$C$18)</f>
        <v>0</v>
      </c>
      <c r="AS118" s="44">
        <v>0</v>
      </c>
    </row>
    <row r="119" spans="1:45" ht="14.25" customHeight="1">
      <c r="A119" s="32">
        <v>16</v>
      </c>
      <c r="B119" t="s">
        <v>158</v>
      </c>
      <c r="C119">
        <v>2024</v>
      </c>
      <c r="D119" s="33">
        <f>INDEX(Population!$C$2:$U$21,MATCH('Cost Calculations'!B119,Population!$B$2:$B$21,0),MATCH(C119,Population!$C$1:$U$1,0))</f>
        <v>93160.176683939746</v>
      </c>
      <c r="E119" s="33" t="str">
        <f t="shared" si="25"/>
        <v>Small</v>
      </c>
      <c r="F119" s="5">
        <v>4.0784355517664235</v>
      </c>
      <c r="G119" s="5">
        <f t="shared" si="0"/>
        <v>22842.135299549078</v>
      </c>
      <c r="H119" s="34">
        <f>'Area (Sq.km)'!O17</f>
        <v>61.488507413407092</v>
      </c>
      <c r="I119" s="5">
        <f>H119*Variables!$C$22</f>
        <v>1106.7931334413277</v>
      </c>
      <c r="J119" s="58">
        <f t="shared" si="13"/>
        <v>1087.977650172825</v>
      </c>
      <c r="K119" s="5">
        <f t="shared" si="1"/>
        <v>18.815483268502703</v>
      </c>
      <c r="L119">
        <v>0</v>
      </c>
      <c r="M119" s="37">
        <v>0</v>
      </c>
      <c r="N119" s="37">
        <v>0</v>
      </c>
      <c r="O119" s="37">
        <v>0</v>
      </c>
      <c r="P119" s="37">
        <v>0</v>
      </c>
      <c r="Q119" s="59">
        <v>0</v>
      </c>
      <c r="R119" s="40">
        <f>$K119*Variables!$C$23/100</f>
        <v>0.9407741634251352</v>
      </c>
      <c r="S119" s="40">
        <f>$K119*Variables!$C$24/100</f>
        <v>1.8815483268502704</v>
      </c>
      <c r="T119" s="40">
        <f>$K119*Variables!$C$25/100</f>
        <v>1.8815483268502704</v>
      </c>
      <c r="U119" s="40">
        <f>$K119*Variables!$C$26/100</f>
        <v>14.111612451377027</v>
      </c>
      <c r="V119" s="44">
        <f>R119*Variables!$E$27*Variables!$C$16+'Cost Calculations'!S119*Variables!$E$28*Variables!$C$16+'Cost Calculations'!T119*Variables!$E$29*Variables!$C$16+U119*Variables!$E$30*Variables!$C$16</f>
        <v>22227618.475892518</v>
      </c>
      <c r="W119" s="38">
        <f>I119*Variables!$E$31</f>
        <v>724949.50240406964</v>
      </c>
      <c r="Y119" s="46">
        <f>D119*(IF(D119&lt;Variables!$C$8,Variables!$C$39,IF(D119&gt;Variables!$C$7,Variables!$C$37,IF(D119&gt;Variables!$C$6,Variables!$C$38))))</f>
        <v>0</v>
      </c>
      <c r="Z119" s="162"/>
      <c r="AA119" s="80">
        <f t="shared" si="30"/>
        <v>0</v>
      </c>
      <c r="AB119" s="48">
        <f t="shared" si="23"/>
        <v>0</v>
      </c>
      <c r="AC119" s="44">
        <f>AB119*Variables!$E$42</f>
        <v>0</v>
      </c>
      <c r="AD119" s="50">
        <f>ROUND(IF(D119&lt;50000,0,(H119/(3.14*Variables!$C$36^2))),0)</f>
        <v>78</v>
      </c>
      <c r="AE119" s="83">
        <f t="shared" si="31"/>
        <v>77</v>
      </c>
      <c r="AF119" s="37">
        <f t="shared" si="3"/>
        <v>1</v>
      </c>
      <c r="AG119" s="38">
        <f>AF119*Variables!$E$43*Variables!$C$16</f>
        <v>1171.5840000000001</v>
      </c>
      <c r="AH119" s="52">
        <f>ROUND((Y119)/Variables!$C$41,0)</f>
        <v>0</v>
      </c>
      <c r="AI119" s="79">
        <f t="shared" si="32"/>
        <v>0</v>
      </c>
      <c r="AJ119" s="52">
        <f t="shared" si="26"/>
        <v>0</v>
      </c>
      <c r="AK119" s="44">
        <f>AJ119*Variables!$E$44*Variables!$C$16</f>
        <v>0</v>
      </c>
      <c r="AL119" s="38">
        <f>Y119*Variables!$E$40*Variables!$C$16</f>
        <v>0</v>
      </c>
      <c r="AN119" s="57">
        <f t="shared" si="37"/>
        <v>0.28999999999999998</v>
      </c>
      <c r="AO119" s="141">
        <f t="shared" si="24"/>
        <v>70.964778600735769</v>
      </c>
      <c r="AP119" s="141">
        <v>655.73597732227154</v>
      </c>
      <c r="AQ119" s="54">
        <f>IF(12*(AO119-Variables!$C$3*AP119)*(G119/5)*Variables!$C$18&lt;0,0,12*(AO119-Variables!$C$3*AP119)*(G119/5)*Variables!$C$18)</f>
        <v>0</v>
      </c>
      <c r="AS119" s="44">
        <v>0</v>
      </c>
    </row>
    <row r="120" spans="1:45" ht="14.25" customHeight="1">
      <c r="A120" s="32">
        <v>17</v>
      </c>
      <c r="B120" t="s">
        <v>159</v>
      </c>
      <c r="C120">
        <v>2024</v>
      </c>
      <c r="D120" s="33">
        <f>INDEX(Population!$C$2:$U$21,MATCH('Cost Calculations'!B120,Population!$B$2:$B$21,0),MATCH(C120,Population!$C$1:$U$1,0))</f>
        <v>128287.43856147959</v>
      </c>
      <c r="E120" s="33" t="str">
        <f t="shared" si="25"/>
        <v>Medium</v>
      </c>
      <c r="F120" s="5">
        <v>4.0613743798101138</v>
      </c>
      <c r="G120" s="5">
        <f t="shared" si="0"/>
        <v>31587.19846149164</v>
      </c>
      <c r="H120" s="34">
        <f>'Area (Sq.km)'!O18</f>
        <v>37.012142506348866</v>
      </c>
      <c r="I120" s="5">
        <f>H120*Variables!$C$22</f>
        <v>666.21856511427961</v>
      </c>
      <c r="J120" s="58">
        <f t="shared" si="13"/>
        <v>654.8928495073369</v>
      </c>
      <c r="K120" s="5">
        <f t="shared" si="1"/>
        <v>11.325715606942708</v>
      </c>
      <c r="L120">
        <v>0</v>
      </c>
      <c r="M120" s="37">
        <v>0</v>
      </c>
      <c r="N120" s="37">
        <v>0</v>
      </c>
      <c r="O120" s="37">
        <v>0</v>
      </c>
      <c r="P120" s="37">
        <v>0</v>
      </c>
      <c r="Q120" s="59">
        <v>0</v>
      </c>
      <c r="R120" s="40">
        <f>$K120*Variables!$C$23/100</f>
        <v>0.56628578034713539</v>
      </c>
      <c r="S120" s="40">
        <f>$K120*Variables!$C$24/100</f>
        <v>1.1325715606942708</v>
      </c>
      <c r="T120" s="40">
        <f>$K120*Variables!$C$25/100</f>
        <v>1.1325715606942708</v>
      </c>
      <c r="U120" s="40">
        <f>$K120*Variables!$C$26/100</f>
        <v>8.4942867052070312</v>
      </c>
      <c r="V120" s="44">
        <f>R120*Variables!$E$27*Variables!$C$16+'Cost Calculations'!S120*Variables!$E$28*Variables!$C$16+'Cost Calculations'!T120*Variables!$E$29*Variables!$C$16+U120*Variables!$E$30*Variables!$C$16</f>
        <v>13379602.420258069</v>
      </c>
      <c r="W120" s="38">
        <f>I120*Variables!$E$31</f>
        <v>436373.16014985315</v>
      </c>
      <c r="Y120" s="46">
        <f>D120*(IF(D120&lt;Variables!$C$8,Variables!$C$39,IF(D120&gt;Variables!$C$7,Variables!$C$37,IF(D120&gt;Variables!$C$6,Variables!$C$38))))</f>
        <v>153.94492627377551</v>
      </c>
      <c r="Z120" s="162"/>
      <c r="AA120" s="80">
        <f t="shared" si="30"/>
        <v>152</v>
      </c>
      <c r="AB120" s="48">
        <f t="shared" si="23"/>
        <v>2</v>
      </c>
      <c r="AC120" s="44">
        <f>AB120*Variables!$E$42</f>
        <v>1075200</v>
      </c>
      <c r="AD120" s="50">
        <f>ROUND(IF(D120&lt;50000,0,(H120/(3.14*Variables!$C$36^2))),0)</f>
        <v>47</v>
      </c>
      <c r="AE120" s="83">
        <f t="shared" si="31"/>
        <v>46</v>
      </c>
      <c r="AF120" s="37">
        <f t="shared" si="3"/>
        <v>1</v>
      </c>
      <c r="AG120" s="38">
        <f>AF120*Variables!$E$43*Variables!$C$16</f>
        <v>1171.5840000000001</v>
      </c>
      <c r="AH120" s="52">
        <f>ROUND((Y120)/Variables!$C$41,0)</f>
        <v>1</v>
      </c>
      <c r="AI120" s="79">
        <f t="shared" si="32"/>
        <v>1</v>
      </c>
      <c r="AJ120" s="52">
        <f t="shared" si="26"/>
        <v>0</v>
      </c>
      <c r="AK120" s="44">
        <f>AJ120*Variables!$E$44*Variables!$C$16</f>
        <v>0</v>
      </c>
      <c r="AL120" s="38">
        <f>Y120*Variables!$E$40*Variables!$C$16</f>
        <v>45402162.62292432</v>
      </c>
      <c r="AN120" s="57">
        <f t="shared" si="37"/>
        <v>0.28999999999999998</v>
      </c>
      <c r="AO120" s="141">
        <f t="shared" si="24"/>
        <v>70.667914208695976</v>
      </c>
      <c r="AP120" s="141">
        <v>655.73597732227154</v>
      </c>
      <c r="AQ120" s="54">
        <f>IF(12*(AO120-Variables!$C$3*AP120)*(G120/5)*Variables!$C$18&lt;0,0,12*(AO120-Variables!$C$3*AP120)*(G120/5)*Variables!$C$18)</f>
        <v>0</v>
      </c>
      <c r="AS120" s="44">
        <v>0</v>
      </c>
    </row>
    <row r="121" spans="1:45" ht="14.25" customHeight="1">
      <c r="A121" s="32">
        <v>18</v>
      </c>
      <c r="B121" t="s">
        <v>160</v>
      </c>
      <c r="C121">
        <v>2024</v>
      </c>
      <c r="D121" s="33">
        <f>INDEX(Population!$C$2:$U$21,MATCH('Cost Calculations'!B121,Population!$B$2:$B$21,0),MATCH(C121,Population!$C$1:$U$1,0))</f>
        <v>121508.2835292927</v>
      </c>
      <c r="E121" s="33" t="str">
        <f t="shared" si="25"/>
        <v>Medium</v>
      </c>
      <c r="F121" s="5">
        <v>4.1813012995896246</v>
      </c>
      <c r="G121" s="5">
        <f t="shared" si="0"/>
        <v>29059.920542252763</v>
      </c>
      <c r="H121" s="34">
        <f>'Area (Sq.km)'!O19</f>
        <v>31.870786657239208</v>
      </c>
      <c r="I121" s="5">
        <f>H121*Variables!$C$22</f>
        <v>573.67415983030571</v>
      </c>
      <c r="J121" s="58">
        <f t="shared" si="13"/>
        <v>563.92169911319047</v>
      </c>
      <c r="K121" s="5">
        <f t="shared" si="1"/>
        <v>9.7524607171152411</v>
      </c>
      <c r="L121">
        <v>0</v>
      </c>
      <c r="M121" s="37">
        <v>0</v>
      </c>
      <c r="N121" s="37">
        <v>0</v>
      </c>
      <c r="O121" s="37">
        <v>0</v>
      </c>
      <c r="P121" s="37">
        <v>0</v>
      </c>
      <c r="Q121" s="59">
        <v>0</v>
      </c>
      <c r="R121" s="40">
        <f>$K121*Variables!$C$23/100</f>
        <v>0.48762303585576205</v>
      </c>
      <c r="S121" s="40">
        <f>$K121*Variables!$C$24/100</f>
        <v>0.97524607171152411</v>
      </c>
      <c r="T121" s="40">
        <f>$K121*Variables!$C$25/100</f>
        <v>0.97524607171152411</v>
      </c>
      <c r="U121" s="40">
        <f>$K121*Variables!$C$26/100</f>
        <v>7.3143455378364308</v>
      </c>
      <c r="V121" s="44">
        <f>R121*Variables!$E$27*Variables!$C$16+'Cost Calculations'!S121*Variables!$E$28*Variables!$C$16+'Cost Calculations'!T121*Variables!$E$29*Variables!$C$16+U121*Variables!$E$30*Variables!$C$16</f>
        <v>11521042.161274083</v>
      </c>
      <c r="W121" s="38">
        <f>I121*Variables!$E$31</f>
        <v>375756.57468885026</v>
      </c>
      <c r="Y121" s="46">
        <f>D121*(IF(D121&lt;Variables!$C$8,Variables!$C$39,IF(D121&gt;Variables!$C$7,Variables!$C$37,IF(D121&gt;Variables!$C$6,Variables!$C$38))))</f>
        <v>145.80994023515123</v>
      </c>
      <c r="Z121" s="162"/>
      <c r="AA121" s="80">
        <f t="shared" si="30"/>
        <v>144</v>
      </c>
      <c r="AB121" s="48">
        <f t="shared" si="23"/>
        <v>2</v>
      </c>
      <c r="AC121" s="44">
        <f>AB121*Variables!$E$42</f>
        <v>1075200</v>
      </c>
      <c r="AD121" s="50">
        <f>ROUND(IF(D121&lt;50000,0,(H121/(3.14*Variables!$C$36^2))),0)</f>
        <v>41</v>
      </c>
      <c r="AE121" s="83">
        <f t="shared" si="31"/>
        <v>40</v>
      </c>
      <c r="AF121" s="37">
        <f t="shared" si="3"/>
        <v>1</v>
      </c>
      <c r="AG121" s="38">
        <f>AF121*Variables!$E$43*Variables!$C$16</f>
        <v>1171.5840000000001</v>
      </c>
      <c r="AH121" s="52">
        <f>ROUND((Y121)/Variables!$C$41,0)</f>
        <v>1</v>
      </c>
      <c r="AI121" s="79">
        <f t="shared" si="32"/>
        <v>1</v>
      </c>
      <c r="AJ121" s="52">
        <f t="shared" si="26"/>
        <v>0</v>
      </c>
      <c r="AK121" s="44">
        <f>AJ121*Variables!$E$44*Variables!$C$16</f>
        <v>0</v>
      </c>
      <c r="AL121" s="38">
        <f>Y121*Variables!$E$40*Variables!$C$16</f>
        <v>43002954.230671145</v>
      </c>
      <c r="AN121" s="57">
        <f t="shared" si="37"/>
        <v>0.28999999999999998</v>
      </c>
      <c r="AO121" s="141">
        <f t="shared" si="24"/>
        <v>72.754642612859456</v>
      </c>
      <c r="AP121" s="141">
        <v>508.1437756387196</v>
      </c>
      <c r="AQ121" s="54">
        <f>IF(12*(AO121-Variables!$C$3*AP121)*(G121/5)*Variables!$C$18&lt;0,0,12*(AO121-Variables!$C$3*AP121)*(G121/5)*Variables!$C$18)</f>
        <v>0</v>
      </c>
      <c r="AS121" s="44">
        <v>0</v>
      </c>
    </row>
    <row r="122" spans="1:45" ht="14.25" customHeight="1">
      <c r="A122" s="32">
        <v>19</v>
      </c>
      <c r="B122" t="s">
        <v>161</v>
      </c>
      <c r="C122">
        <v>2024</v>
      </c>
      <c r="D122" s="33">
        <f>INDEX(Population!$C$2:$U$21,MATCH('Cost Calculations'!B122,Population!$B$2:$B$21,0),MATCH(C122,Population!$C$1:$U$1,0))</f>
        <v>94182.430220539361</v>
      </c>
      <c r="E122" s="33" t="str">
        <f t="shared" si="25"/>
        <v>Small</v>
      </c>
      <c r="F122" s="5">
        <v>4.4990268357417103</v>
      </c>
      <c r="G122" s="5">
        <f t="shared" si="0"/>
        <v>20933.956088530962</v>
      </c>
      <c r="H122" s="34">
        <f>'Area (Sq.km)'!O20</f>
        <v>21.96648665046996</v>
      </c>
      <c r="I122" s="5">
        <f>H122*Variables!$C$22</f>
        <v>395.39675970845929</v>
      </c>
      <c r="J122" s="58">
        <f t="shared" si="13"/>
        <v>388.67501479341536</v>
      </c>
      <c r="K122" s="5">
        <f t="shared" si="1"/>
        <v>6.7217449150439279</v>
      </c>
      <c r="L122">
        <v>0</v>
      </c>
      <c r="M122" s="37">
        <v>0</v>
      </c>
      <c r="N122" s="37">
        <v>0</v>
      </c>
      <c r="O122" s="37">
        <v>0</v>
      </c>
      <c r="P122" s="37">
        <v>0</v>
      </c>
      <c r="Q122" s="59">
        <v>0</v>
      </c>
      <c r="R122" s="40">
        <f>$K122*Variables!$C$23/100</f>
        <v>0.3360872457521964</v>
      </c>
      <c r="S122" s="40">
        <f>$K122*Variables!$C$24/100</f>
        <v>0.67217449150439279</v>
      </c>
      <c r="T122" s="40">
        <f>$K122*Variables!$C$25/100</f>
        <v>0.67217449150439279</v>
      </c>
      <c r="U122" s="40">
        <f>$K122*Variables!$C$26/100</f>
        <v>5.0413086862829459</v>
      </c>
      <c r="V122" s="44">
        <f>R122*Variables!$E$27*Variables!$C$16+'Cost Calculations'!S122*Variables!$E$28*Variables!$C$16+'Cost Calculations'!T122*Variables!$E$29*Variables!$C$16+U122*Variables!$E$30*Variables!$C$16</f>
        <v>7940714.5345013821</v>
      </c>
      <c r="W122" s="38">
        <f>I122*Variables!$E$31</f>
        <v>258984.87760904082</v>
      </c>
      <c r="Y122" s="46">
        <f>D122*(IF(D122&lt;Variables!$C$8,Variables!$C$39,IF(D122&gt;Variables!$C$7,Variables!$C$37,IF(D122&gt;Variables!$C$6,Variables!$C$38))))</f>
        <v>0</v>
      </c>
      <c r="Z122" s="162"/>
      <c r="AA122" s="80">
        <f t="shared" si="30"/>
        <v>0</v>
      </c>
      <c r="AB122" s="48">
        <f t="shared" si="23"/>
        <v>0</v>
      </c>
      <c r="AC122" s="44">
        <f>AB122*Variables!$E$42</f>
        <v>0</v>
      </c>
      <c r="AD122" s="50">
        <f>ROUND(IF(D122&lt;50000,0,(H122/(3.14*Variables!$C$36^2))),0)</f>
        <v>28</v>
      </c>
      <c r="AE122" s="83">
        <f t="shared" si="31"/>
        <v>28</v>
      </c>
      <c r="AF122" s="37">
        <f t="shared" si="3"/>
        <v>0</v>
      </c>
      <c r="AG122" s="38">
        <f>AF122*Variables!$E$43*Variables!$C$16</f>
        <v>0</v>
      </c>
      <c r="AH122" s="52">
        <f>ROUND((Y122)/Variables!$C$41,0)</f>
        <v>0</v>
      </c>
      <c r="AI122" s="79">
        <f t="shared" si="32"/>
        <v>0</v>
      </c>
      <c r="AJ122" s="52">
        <f t="shared" si="26"/>
        <v>0</v>
      </c>
      <c r="AK122" s="44">
        <f>AJ122*Variables!$E$44*Variables!$C$16</f>
        <v>0</v>
      </c>
      <c r="AL122" s="38">
        <f>Y122*Variables!$E$40*Variables!$C$16</f>
        <v>0</v>
      </c>
      <c r="AN122" s="57">
        <f t="shared" si="37"/>
        <v>0.28999999999999998</v>
      </c>
      <c r="AO122" s="141">
        <f t="shared" si="24"/>
        <v>78.283066941905759</v>
      </c>
      <c r="AP122" s="142">
        <v>537.70000000000005</v>
      </c>
      <c r="AQ122" s="54">
        <f>IF(12*(AO122-Variables!$C$3*AP122)*(G122/5)*Variables!$C$18&lt;0,0,12*(AO122-Variables!$C$3*AP122)*(G122/5)*Variables!$C$18)</f>
        <v>0</v>
      </c>
      <c r="AS122" s="44">
        <v>0</v>
      </c>
    </row>
    <row r="123" spans="1:45" ht="14.25" customHeight="1">
      <c r="A123" s="32">
        <v>20</v>
      </c>
      <c r="B123" t="s">
        <v>162</v>
      </c>
      <c r="C123">
        <v>2024</v>
      </c>
      <c r="D123" s="33">
        <f>INDEX(Population!$C$2:$U$21,MATCH('Cost Calculations'!B123,Population!$B$2:$B$21,0),MATCH(C123,Population!$C$1:$U$1,0))</f>
        <v>52750.67372488285</v>
      </c>
      <c r="E123" s="33" t="str">
        <f t="shared" si="25"/>
        <v>Small</v>
      </c>
      <c r="F123" s="5">
        <v>3.5639434677697377</v>
      </c>
      <c r="G123" s="5">
        <f t="shared" si="0"/>
        <v>14801.20944732421</v>
      </c>
      <c r="H123" s="34">
        <f>'Area (Sq.km)'!O21</f>
        <v>16.752069698743785</v>
      </c>
      <c r="I123" s="5">
        <f>H123*Variables!$C$22</f>
        <v>301.53725457738813</v>
      </c>
      <c r="J123" s="58">
        <f t="shared" si="13"/>
        <v>296.41112124957255</v>
      </c>
      <c r="K123" s="5">
        <f t="shared" si="1"/>
        <v>5.1261333278155803</v>
      </c>
      <c r="L123">
        <v>0</v>
      </c>
      <c r="M123" s="37">
        <v>0</v>
      </c>
      <c r="N123" s="37">
        <v>0</v>
      </c>
      <c r="O123" s="37">
        <v>0</v>
      </c>
      <c r="P123" s="37">
        <v>0</v>
      </c>
      <c r="Q123" s="59">
        <v>0</v>
      </c>
      <c r="R123" s="40">
        <f>$K123*Variables!$C$23/100</f>
        <v>0.25630666639077904</v>
      </c>
      <c r="S123" s="40">
        <f>$K123*Variables!$C$24/100</f>
        <v>0.51261333278155807</v>
      </c>
      <c r="T123" s="40">
        <f>$K123*Variables!$C$25/100</f>
        <v>0.51261333278155807</v>
      </c>
      <c r="U123" s="40">
        <f>$K123*Variables!$C$26/100</f>
        <v>3.8445999958616852</v>
      </c>
      <c r="V123" s="44">
        <f>R123*Variables!$E$27*Variables!$C$16+'Cost Calculations'!S123*Variables!$E$28*Variables!$C$16+'Cost Calculations'!T123*Variables!$E$29*Variables!$C$16+U123*Variables!$E$30*Variables!$C$16</f>
        <v>6055743.2536416184</v>
      </c>
      <c r="W123" s="38">
        <f>I123*Variables!$E$31</f>
        <v>197506.90174818921</v>
      </c>
      <c r="Y123" s="46">
        <f>D123*(IF(D123&lt;Variables!$C$8,Variables!$C$39,IF(D123&gt;Variables!$C$7,Variables!$C$37,IF(D123&gt;Variables!$C$6,Variables!$C$38))))</f>
        <v>0</v>
      </c>
      <c r="Z123" s="162"/>
      <c r="AA123" s="80">
        <f t="shared" si="30"/>
        <v>25</v>
      </c>
      <c r="AB123" s="48">
        <f t="shared" si="23"/>
        <v>0</v>
      </c>
      <c r="AC123" s="44">
        <f>AB123*Variables!$E$42</f>
        <v>0</v>
      </c>
      <c r="AD123" s="50">
        <f>ROUND(IF(D123&lt;50000,0,(H123/(3.14*Variables!$C$36^2))),0)</f>
        <v>21</v>
      </c>
      <c r="AE123" s="83">
        <f t="shared" si="31"/>
        <v>21</v>
      </c>
      <c r="AF123" s="37">
        <f t="shared" si="3"/>
        <v>0</v>
      </c>
      <c r="AG123" s="38">
        <f>AF123*Variables!$E$43*Variables!$C$16</f>
        <v>0</v>
      </c>
      <c r="AH123" s="52">
        <f>ROUND((Y123)/Variables!$C$41,0)</f>
        <v>0</v>
      </c>
      <c r="AI123" s="79">
        <f t="shared" si="32"/>
        <v>1</v>
      </c>
      <c r="AJ123" s="52">
        <f t="shared" si="26"/>
        <v>0</v>
      </c>
      <c r="AK123" s="44">
        <f>AJ123*Variables!$E$44*Variables!$C$16</f>
        <v>0</v>
      </c>
      <c r="AL123" s="38">
        <f>Y123*Variables!$E$40*Variables!$C$16</f>
        <v>0</v>
      </c>
      <c r="AN123" s="57">
        <f t="shared" si="37"/>
        <v>0.28999999999999998</v>
      </c>
      <c r="AO123" s="141">
        <f t="shared" si="24"/>
        <v>62.012616339193428</v>
      </c>
      <c r="AP123" s="141">
        <v>588.79301505756246</v>
      </c>
      <c r="AQ123" s="54">
        <f>IF(12*(AO123-Variables!$C$3*AP123)*(G123/5)*Variables!$C$18&lt;0,0,12*(AO123-Variables!$C$3*AP123)*(G123/5)*Variables!$C$18)</f>
        <v>0</v>
      </c>
      <c r="AS123" s="44">
        <v>0</v>
      </c>
    </row>
    <row r="124" spans="1:45" ht="14.25" customHeight="1">
      <c r="A124" s="32">
        <v>1</v>
      </c>
      <c r="B124" t="s">
        <v>125</v>
      </c>
      <c r="C124">
        <v>2025</v>
      </c>
      <c r="D124" s="33">
        <f>INDEX(Population!$C$2:$U$21,MATCH('Cost Calculations'!B124,Population!$B$2:$B$21,0),MATCH(C124,Population!$C$1:$U$1,0))</f>
        <v>289793.89653030125</v>
      </c>
      <c r="E124" s="33" t="str">
        <f t="shared" si="25"/>
        <v>Medium</v>
      </c>
      <c r="F124" s="5">
        <v>3.6769491146556486</v>
      </c>
      <c r="G124" s="5">
        <f t="shared" si="0"/>
        <v>78813.68153158162</v>
      </c>
      <c r="H124" s="156">
        <f>'Area (Sq.km)'!P2</f>
        <v>37.741987376746835</v>
      </c>
      <c r="I124" s="5">
        <f>H124*Variables!$C$22</f>
        <v>679.35577278144297</v>
      </c>
      <c r="J124" s="58">
        <f t="shared" si="13"/>
        <v>667.80672464415841</v>
      </c>
      <c r="K124" s="5">
        <f t="shared" si="1"/>
        <v>11.549048137284558</v>
      </c>
      <c r="L124">
        <v>0</v>
      </c>
      <c r="M124" s="37">
        <v>0</v>
      </c>
      <c r="N124" s="37">
        <v>0</v>
      </c>
      <c r="O124" s="37">
        <v>0</v>
      </c>
      <c r="P124" s="37">
        <v>0</v>
      </c>
      <c r="Q124" s="59">
        <v>0</v>
      </c>
      <c r="R124" s="40">
        <f>$K124*Variables!$C$23/100</f>
        <v>0.57745240686422794</v>
      </c>
      <c r="S124" s="40">
        <f>$K124*Variables!$C$24/100</f>
        <v>1.1549048137284559</v>
      </c>
      <c r="T124" s="40">
        <f>$K124*Variables!$C$25/100</f>
        <v>1.1549048137284559</v>
      </c>
      <c r="U124" s="40">
        <f>$K124*Variables!$C$26/100</f>
        <v>8.6617861029634184</v>
      </c>
      <c r="V124" s="44">
        <f>R124*Variables!$E$27*Variables!$C$16+'Cost Calculations'!S124*Variables!$E$28*Variables!$C$16+'Cost Calculations'!T124*Variables!$E$29*Variables!$C$16+U124*Variables!$E$30*Variables!$C$16</f>
        <v>13643435.679646328</v>
      </c>
      <c r="W124" s="38">
        <f>I124*Variables!$E$31</f>
        <v>444978.03117184516</v>
      </c>
      <c r="Y124" s="46">
        <f>D124*(IF(D124&lt;Variables!$C$8,Variables!$C$39,IF(D124&gt;Variables!$C$7,Variables!$C$37,IF(D124&gt;Variables!$C$6,Variables!$C$38))))</f>
        <v>347.75267583636145</v>
      </c>
      <c r="Z124" s="162"/>
      <c r="AA124" s="80">
        <f t="shared" si="30"/>
        <v>343</v>
      </c>
      <c r="AB124" s="48">
        <f t="shared" si="23"/>
        <v>5</v>
      </c>
      <c r="AC124" s="44">
        <f>AB124*Variables!$E$42</f>
        <v>2688000</v>
      </c>
      <c r="AD124" s="50">
        <f>ROUND(IF(D124&lt;50000,0,(H124/(3.14*Variables!$C$36^2))),0)</f>
        <v>48</v>
      </c>
      <c r="AE124" s="83">
        <f t="shared" si="31"/>
        <v>47</v>
      </c>
      <c r="AF124" s="37">
        <f t="shared" si="3"/>
        <v>1</v>
      </c>
      <c r="AG124" s="38">
        <f>AF124*Variables!$E$43*Variables!$C$16</f>
        <v>1171.5840000000001</v>
      </c>
      <c r="AH124" s="52">
        <f>ROUND((Y124)/Variables!$C$41,0)</f>
        <v>3</v>
      </c>
      <c r="AI124" s="79">
        <f t="shared" si="32"/>
        <v>3</v>
      </c>
      <c r="AJ124" s="52">
        <f t="shared" si="26"/>
        <v>0</v>
      </c>
      <c r="AK124" s="44">
        <f>AJ124*Variables!$E$44*Variables!$C$16</f>
        <v>0</v>
      </c>
      <c r="AL124" s="38">
        <f>Y124*Variables!$E$40*Variables!$C$16</f>
        <v>102560856.81447479</v>
      </c>
      <c r="AN124" s="53">
        <v>0.22</v>
      </c>
      <c r="AO124" s="141">
        <f t="shared" si="24"/>
        <v>48.535728313454555</v>
      </c>
      <c r="AP124" s="141">
        <v>468.8029792149182</v>
      </c>
      <c r="AQ124" s="54">
        <f>IF(12*(AO124-Variables!$C$3*AP124)*(G124/5)*Variables!$C$18&lt;0,0,12*(AO124-Variables!$C$3*AP124)*(G124/5)*Variables!$C$18)</f>
        <v>0</v>
      </c>
      <c r="AS124" s="44">
        <v>0</v>
      </c>
    </row>
    <row r="125" spans="1:45" ht="14.25" customHeight="1">
      <c r="A125" s="32">
        <v>2</v>
      </c>
      <c r="B125" t="s">
        <v>142</v>
      </c>
      <c r="C125">
        <v>2025</v>
      </c>
      <c r="D125" s="33">
        <f>INDEX(Population!$C$2:$U$21,MATCH('Cost Calculations'!B125,Population!$B$2:$B$21,0),MATCH(C125,Population!$C$1:$U$1,0))</f>
        <v>920898.20439256809</v>
      </c>
      <c r="E125" s="33" t="str">
        <f t="shared" si="25"/>
        <v>Medium</v>
      </c>
      <c r="F125" s="5">
        <v>3.3070982737810106</v>
      </c>
      <c r="G125" s="5">
        <f t="shared" si="0"/>
        <v>278461.09433564055</v>
      </c>
      <c r="H125" s="156">
        <f>'Area (Sq.km)'!P3</f>
        <v>100.48716049359153</v>
      </c>
      <c r="I125" s="5">
        <f>H125*Variables!$C$22</f>
        <v>1808.7688888846476</v>
      </c>
      <c r="J125" s="58">
        <f t="shared" si="13"/>
        <v>1778.0198177736083</v>
      </c>
      <c r="K125" s="5">
        <f t="shared" si="1"/>
        <v>30.749071111039257</v>
      </c>
      <c r="L125">
        <v>0</v>
      </c>
      <c r="M125" s="37">
        <v>0</v>
      </c>
      <c r="N125" s="37">
        <v>0</v>
      </c>
      <c r="O125" s="37">
        <v>0</v>
      </c>
      <c r="P125" s="37">
        <v>0</v>
      </c>
      <c r="Q125" s="59">
        <v>0</v>
      </c>
      <c r="R125" s="40">
        <f>$K125*Variables!$C$23/100</f>
        <v>1.5374535555519628</v>
      </c>
      <c r="S125" s="40">
        <f>$K125*Variables!$C$24/100</f>
        <v>3.0749071111039257</v>
      </c>
      <c r="T125" s="40">
        <f>$K125*Variables!$C$25/100</f>
        <v>3.0749071111039257</v>
      </c>
      <c r="U125" s="40">
        <f>$K125*Variables!$C$26/100</f>
        <v>23.061803333279439</v>
      </c>
      <c r="V125" s="44">
        <f>R125*Variables!$E$27*Variables!$C$16+'Cost Calculations'!S125*Variables!$E$28*Variables!$C$16+'Cost Calculations'!T125*Variables!$E$29*Variables!$C$16+U125*Variables!$E$30*Variables!$C$16</f>
        <v>36325329.059627116</v>
      </c>
      <c r="W125" s="38">
        <f>I125*Variables!$E$31</f>
        <v>1184743.6222194443</v>
      </c>
      <c r="Y125" s="46">
        <f>D125*(IF(D125&lt;Variables!$C$8,Variables!$C$39,IF(D125&gt;Variables!$C$7,Variables!$C$37,IF(D125&gt;Variables!$C$6,Variables!$C$38))))</f>
        <v>1105.0778452710815</v>
      </c>
      <c r="Z125" s="162"/>
      <c r="AA125" s="80">
        <f t="shared" si="30"/>
        <v>1089</v>
      </c>
      <c r="AB125" s="48">
        <f t="shared" si="23"/>
        <v>16</v>
      </c>
      <c r="AC125" s="44">
        <f>AB125*Variables!$E$42</f>
        <v>8601600</v>
      </c>
      <c r="AD125" s="50">
        <f>ROUND(IF(D125&lt;50000,0,(H125/(3.14*Variables!$C$36^2))),0)</f>
        <v>128</v>
      </c>
      <c r="AE125" s="83">
        <f t="shared" si="31"/>
        <v>126</v>
      </c>
      <c r="AF125" s="37">
        <f t="shared" si="3"/>
        <v>2</v>
      </c>
      <c r="AG125" s="38">
        <f>AF125*Variables!$E$43*Variables!$C$16</f>
        <v>2343.1680000000001</v>
      </c>
      <c r="AH125" s="52">
        <f>ROUND((Y125)/Variables!$C$41,0)</f>
        <v>9</v>
      </c>
      <c r="AI125" s="79">
        <f t="shared" si="32"/>
        <v>9</v>
      </c>
      <c r="AJ125" s="52">
        <f t="shared" si="26"/>
        <v>0</v>
      </c>
      <c r="AK125" s="44">
        <f>AJ125*Variables!$E$44*Variables!$C$16</f>
        <v>0</v>
      </c>
      <c r="AL125" s="38">
        <f>Y125*Variables!$E$40*Variables!$C$16</f>
        <v>325914762.22321844</v>
      </c>
      <c r="AN125" s="53">
        <v>0.36</v>
      </c>
      <c r="AO125" s="141">
        <f t="shared" si="24"/>
        <v>71.433322713669824</v>
      </c>
      <c r="AP125" s="141">
        <v>524.18975366229711</v>
      </c>
      <c r="AQ125" s="54">
        <f>IF(12*(AO125-Variables!$C$3*AP125)*(G125/5)*Variables!$C$18&lt;0,0,12*(AO125-Variables!$C$3*AP125)*(G125/5)*Variables!$C$18)</f>
        <v>0</v>
      </c>
      <c r="AS125" s="44">
        <v>0</v>
      </c>
    </row>
    <row r="126" spans="1:45" ht="14.25" customHeight="1">
      <c r="A126" s="32">
        <v>3</v>
      </c>
      <c r="B126" t="s">
        <v>145</v>
      </c>
      <c r="C126">
        <v>2025</v>
      </c>
      <c r="D126" s="33">
        <f>INDEX(Population!$C$2:$U$21,MATCH('Cost Calculations'!B126,Population!$B$2:$B$21,0),MATCH(C126,Population!$C$1:$U$1,0))</f>
        <v>1027733.2938030533</v>
      </c>
      <c r="E126" s="33" t="str">
        <f t="shared" si="25"/>
        <v>Large</v>
      </c>
      <c r="F126" s="5">
        <v>3.2836322428840261</v>
      </c>
      <c r="G126" s="5">
        <f t="shared" si="0"/>
        <v>312986.72256317944</v>
      </c>
      <c r="H126" s="156">
        <f>'Area (Sq.km)'!P4</f>
        <v>180.76789391034717</v>
      </c>
      <c r="I126" s="5">
        <f>H126*Variables!$C$22</f>
        <v>3253.8220903862489</v>
      </c>
      <c r="J126" s="58">
        <f t="shared" si="13"/>
        <v>3643.723684</v>
      </c>
      <c r="K126" s="5">
        <f t="shared" si="1"/>
        <v>0</v>
      </c>
      <c r="L126">
        <v>0</v>
      </c>
      <c r="M126" s="37">
        <v>0</v>
      </c>
      <c r="N126" s="37">
        <v>0</v>
      </c>
      <c r="O126" s="37">
        <v>0</v>
      </c>
      <c r="P126" s="37">
        <v>0</v>
      </c>
      <c r="Q126" s="59">
        <v>0</v>
      </c>
      <c r="R126" s="40">
        <f>$K126*Variables!$C$23/100</f>
        <v>0</v>
      </c>
      <c r="S126" s="40">
        <f>$K126*Variables!$C$24/100</f>
        <v>0</v>
      </c>
      <c r="T126" s="40">
        <f>$K126*Variables!$C$25/100</f>
        <v>0</v>
      </c>
      <c r="U126" s="40">
        <f>$K126*Variables!$C$26/100</f>
        <v>0</v>
      </c>
      <c r="V126" s="44">
        <f>R126*Variables!$E$27*Variables!$C$16+'Cost Calculations'!S126*Variables!$E$28*Variables!$C$16+'Cost Calculations'!T126*Variables!$E$29*Variables!$C$16+U126*Variables!$E$30*Variables!$C$16</f>
        <v>0</v>
      </c>
      <c r="W126" s="38">
        <f>I126*Variables!$E$31</f>
        <v>2131253.469202993</v>
      </c>
      <c r="Y126" s="46">
        <f>D126*(IF(D126&lt;Variables!$C$8,Variables!$C$39,IF(D126&gt;Variables!$C$7,Variables!$C$37,IF(D126&gt;Variables!$C$6,Variables!$C$38))))</f>
        <v>1233.279952563664</v>
      </c>
      <c r="Z126" s="162"/>
      <c r="AA126" s="80">
        <f t="shared" si="30"/>
        <v>1215</v>
      </c>
      <c r="AB126" s="48">
        <f t="shared" si="23"/>
        <v>18</v>
      </c>
      <c r="AC126" s="44">
        <f>AB126*Variables!$E$42</f>
        <v>9676800</v>
      </c>
      <c r="AD126" s="50">
        <f>ROUND(IF(D126&lt;50000,0,(H126/(3.14*Variables!$C$36^2))),0)</f>
        <v>230</v>
      </c>
      <c r="AE126" s="83">
        <f t="shared" si="31"/>
        <v>226</v>
      </c>
      <c r="AF126" s="37">
        <f t="shared" si="3"/>
        <v>4</v>
      </c>
      <c r="AG126" s="38">
        <f>AF126*Variables!$E$43*Variables!$C$16</f>
        <v>4686.3360000000002</v>
      </c>
      <c r="AH126" s="52">
        <f>ROUND((Y126)/Variables!$C$41,0)</f>
        <v>10</v>
      </c>
      <c r="AI126" s="79">
        <f t="shared" si="32"/>
        <v>10</v>
      </c>
      <c r="AJ126" s="52">
        <f t="shared" si="26"/>
        <v>0</v>
      </c>
      <c r="AK126" s="44">
        <f>AJ126*Variables!$E$44*Variables!$C$16</f>
        <v>0</v>
      </c>
      <c r="AL126" s="38">
        <f>Y126*Variables!$E$40*Variables!$C$16</f>
        <v>363724731.44265205</v>
      </c>
      <c r="AN126" s="57">
        <f t="shared" ref="AN126:AN127" si="38">AVERAGE($AN$4:$AN$5,$AN$8,$AN$17)</f>
        <v>0.28999999999999998</v>
      </c>
      <c r="AO126" s="141">
        <f t="shared" si="24"/>
        <v>57.135201026182052</v>
      </c>
      <c r="AP126" s="141">
        <v>524.18975366229711</v>
      </c>
      <c r="AQ126" s="54">
        <f>IF(12*(AO126-Variables!$C$3*AP126)*(G126/5)*Variables!$C$18&lt;0,0,12*(AO126-Variables!$C$3*AP126)*(G126/5)*Variables!$C$18)</f>
        <v>0</v>
      </c>
      <c r="AS126" s="44">
        <v>0</v>
      </c>
    </row>
    <row r="127" spans="1:45" ht="14.25" customHeight="1">
      <c r="A127" s="32">
        <v>4</v>
      </c>
      <c r="B127" t="s">
        <v>146</v>
      </c>
      <c r="C127">
        <v>2025</v>
      </c>
      <c r="D127" s="33">
        <f>INDEX(Population!$C$2:$U$21,MATCH('Cost Calculations'!B127,Population!$B$2:$B$21,0),MATCH(C127,Population!$C$1:$U$1,0))</f>
        <v>76428.319372783037</v>
      </c>
      <c r="E127" s="33" t="str">
        <f t="shared" si="25"/>
        <v>Small</v>
      </c>
      <c r="F127" s="5">
        <v>3.1216650512676596</v>
      </c>
      <c r="G127" s="5">
        <f t="shared" si="0"/>
        <v>24483.190258271523</v>
      </c>
      <c r="H127" s="156">
        <f>'Area (Sq.km)'!P5</f>
        <v>24.150572466413632</v>
      </c>
      <c r="I127" s="5">
        <f>H127*Variables!$C$22</f>
        <v>434.71030439544535</v>
      </c>
      <c r="J127" s="58">
        <f t="shared" si="13"/>
        <v>482.31696199999999</v>
      </c>
      <c r="K127" s="5">
        <f t="shared" si="1"/>
        <v>0</v>
      </c>
      <c r="L127">
        <v>0</v>
      </c>
      <c r="M127" s="37">
        <v>0</v>
      </c>
      <c r="N127" s="37">
        <v>0</v>
      </c>
      <c r="O127" s="37">
        <v>0</v>
      </c>
      <c r="P127" s="37">
        <v>0</v>
      </c>
      <c r="Q127" s="59">
        <v>0</v>
      </c>
      <c r="R127" s="40">
        <f>$K127*Variables!$C$23/100</f>
        <v>0</v>
      </c>
      <c r="S127" s="40">
        <f>$K127*Variables!$C$24/100</f>
        <v>0</v>
      </c>
      <c r="T127" s="40">
        <f>$K127*Variables!$C$25/100</f>
        <v>0</v>
      </c>
      <c r="U127" s="40">
        <f>$K127*Variables!$C$26/100</f>
        <v>0</v>
      </c>
      <c r="V127" s="44">
        <f>R127*Variables!$E$27*Variables!$C$16+'Cost Calculations'!S127*Variables!$E$28*Variables!$C$16+'Cost Calculations'!T127*Variables!$E$29*Variables!$C$16+U127*Variables!$E$30*Variables!$C$16</f>
        <v>0</v>
      </c>
      <c r="W127" s="38">
        <f>I127*Variables!$E$31</f>
        <v>284735.24937901669</v>
      </c>
      <c r="Y127" s="46">
        <f>D127*(IF(D127&lt;Variables!$C$8,Variables!$C$39,IF(D127&gt;Variables!$C$7,Variables!$C$37,IF(D127&gt;Variables!$C$6,Variables!$C$38))))</f>
        <v>0</v>
      </c>
      <c r="Z127" s="162"/>
      <c r="AA127" s="80">
        <f t="shared" si="30"/>
        <v>5</v>
      </c>
      <c r="AB127" s="48">
        <f t="shared" si="23"/>
        <v>0</v>
      </c>
      <c r="AC127" s="44">
        <f>AB127*Variables!$E$42</f>
        <v>0</v>
      </c>
      <c r="AD127" s="50">
        <f>ROUND(IF(D127&lt;50000,0,(H127/(3.14*Variables!$C$36^2))),0)</f>
        <v>31</v>
      </c>
      <c r="AE127" s="83">
        <f t="shared" si="31"/>
        <v>30</v>
      </c>
      <c r="AF127" s="37">
        <f t="shared" si="3"/>
        <v>1</v>
      </c>
      <c r="AG127" s="38">
        <f>AF127*Variables!$E$43*Variables!$C$16</f>
        <v>1171.5840000000001</v>
      </c>
      <c r="AH127" s="52">
        <f>ROUND((Y127)/Variables!$C$41,0)</f>
        <v>0</v>
      </c>
      <c r="AI127" s="79">
        <f t="shared" si="32"/>
        <v>0</v>
      </c>
      <c r="AJ127" s="52">
        <f t="shared" si="26"/>
        <v>0</v>
      </c>
      <c r="AK127" s="44">
        <f>AJ127*Variables!$E$44*Variables!$C$16</f>
        <v>0</v>
      </c>
      <c r="AL127" s="38">
        <f>Y127*Variables!$E$40*Variables!$C$16</f>
        <v>0</v>
      </c>
      <c r="AN127" s="57">
        <f t="shared" si="38"/>
        <v>0.28999999999999998</v>
      </c>
      <c r="AO127" s="141">
        <f t="shared" si="24"/>
        <v>54.316971892057275</v>
      </c>
      <c r="AP127" s="141">
        <v>524.18975366229711</v>
      </c>
      <c r="AQ127" s="54">
        <f>IF(12*(AO127-Variables!$C$3*AP127)*(G127/5)*Variables!$C$18&lt;0,0,12*(AO127-Variables!$C$3*AP127)*(G127/5)*Variables!$C$18)</f>
        <v>0</v>
      </c>
      <c r="AS127" s="44">
        <v>0</v>
      </c>
    </row>
    <row r="128" spans="1:45" ht="14.25" customHeight="1">
      <c r="A128" s="32">
        <v>5</v>
      </c>
      <c r="B128" t="s">
        <v>147</v>
      </c>
      <c r="C128">
        <v>2025</v>
      </c>
      <c r="D128" s="33">
        <f>INDEX(Population!$C$2:$U$21,MATCH('Cost Calculations'!B128,Population!$B$2:$B$21,0),MATCH(C128,Population!$C$1:$U$1,0))</f>
        <v>766980.92081091669</v>
      </c>
      <c r="E128" s="33" t="str">
        <f t="shared" si="25"/>
        <v>Medium</v>
      </c>
      <c r="F128" s="5">
        <v>3.499256931524287</v>
      </c>
      <c r="G128" s="5">
        <f t="shared" si="0"/>
        <v>219183.93985342982</v>
      </c>
      <c r="H128" s="156">
        <f>'Area (Sq.km)'!P6</f>
        <v>148.56627194179561</v>
      </c>
      <c r="I128" s="5">
        <f>H128*Variables!$C$22</f>
        <v>2674.1928949523208</v>
      </c>
      <c r="J128" s="58">
        <f t="shared" si="13"/>
        <v>2628.731615738131</v>
      </c>
      <c r="K128" s="5">
        <f t="shared" si="1"/>
        <v>45.461279214189744</v>
      </c>
      <c r="L128">
        <v>0</v>
      </c>
      <c r="M128" s="37">
        <v>0</v>
      </c>
      <c r="N128" s="37">
        <v>0</v>
      </c>
      <c r="O128" s="37">
        <v>0</v>
      </c>
      <c r="P128" s="37">
        <v>0</v>
      </c>
      <c r="Q128" s="59">
        <v>0</v>
      </c>
      <c r="R128" s="40">
        <f>$K128*Variables!$C$23/100</f>
        <v>2.2730639607094871</v>
      </c>
      <c r="S128" s="40">
        <f>$K128*Variables!$C$24/100</f>
        <v>4.5461279214189743</v>
      </c>
      <c r="T128" s="40">
        <f>$K128*Variables!$C$25/100</f>
        <v>4.5461279214189743</v>
      </c>
      <c r="U128" s="40">
        <f>$K128*Variables!$C$26/100</f>
        <v>34.095959410642308</v>
      </c>
      <c r="V128" s="44">
        <f>R128*Variables!$E$27*Variables!$C$16+'Cost Calculations'!S128*Variables!$E$28*Variables!$C$16+'Cost Calculations'!T128*Variables!$E$29*Variables!$C$16+U128*Variables!$E$30*Variables!$C$16</f>
        <v>53705554.908101261</v>
      </c>
      <c r="W128" s="38">
        <f>I128*Variables!$E$31</f>
        <v>1751596.3461937702</v>
      </c>
      <c r="Y128" s="46">
        <f>D128*(IF(D128&lt;Variables!$C$8,Variables!$C$39,IF(D128&gt;Variables!$C$7,Variables!$C$37,IF(D128&gt;Variables!$C$6,Variables!$C$38))))</f>
        <v>920.3771049730999</v>
      </c>
      <c r="Z128" s="162"/>
      <c r="AA128" s="80">
        <f t="shared" si="30"/>
        <v>907</v>
      </c>
      <c r="AB128" s="48">
        <f t="shared" si="23"/>
        <v>13</v>
      </c>
      <c r="AC128" s="44">
        <f>AB128*Variables!$E$42</f>
        <v>6988800</v>
      </c>
      <c r="AD128" s="50">
        <f>ROUND(IF(D128&lt;50000,0,(H128/(3.14*Variables!$C$36^2))),0)</f>
        <v>189</v>
      </c>
      <c r="AE128" s="83">
        <f t="shared" si="31"/>
        <v>186</v>
      </c>
      <c r="AF128" s="37">
        <f t="shared" si="3"/>
        <v>3</v>
      </c>
      <c r="AG128" s="38">
        <f>AF128*Variables!$E$43*Variables!$C$16</f>
        <v>3514.752</v>
      </c>
      <c r="AH128" s="52">
        <f>ROUND((Y128)/Variables!$C$41,0)</f>
        <v>7</v>
      </c>
      <c r="AI128" s="79">
        <f t="shared" si="32"/>
        <v>7</v>
      </c>
      <c r="AJ128" s="52">
        <f t="shared" si="26"/>
        <v>0</v>
      </c>
      <c r="AK128" s="44">
        <f>AJ128*Variables!$E$44*Variables!$C$16</f>
        <v>0</v>
      </c>
      <c r="AL128" s="38">
        <f>Y128*Variables!$E$40*Variables!$C$16</f>
        <v>271441950.09123462</v>
      </c>
      <c r="AN128" s="53">
        <v>0.28999999999999998</v>
      </c>
      <c r="AO128" s="141">
        <f t="shared" si="24"/>
        <v>60.887070608522585</v>
      </c>
      <c r="AP128" s="141">
        <v>474.2370659555292</v>
      </c>
      <c r="AQ128" s="54">
        <f>IF(12*(AO128-Variables!$C$3*AP128)*(G128/5)*Variables!$C$18&lt;0,0,12*(AO128-Variables!$C$3*AP128)*(G128/5)*Variables!$C$18)</f>
        <v>0</v>
      </c>
      <c r="AS128" s="44">
        <v>0</v>
      </c>
    </row>
    <row r="129" spans="1:45" ht="14.25" customHeight="1">
      <c r="A129" s="32">
        <v>6</v>
      </c>
      <c r="B129" t="s">
        <v>148</v>
      </c>
      <c r="C129">
        <v>2025</v>
      </c>
      <c r="D129" s="33">
        <f>INDEX(Population!$C$2:$U$21,MATCH('Cost Calculations'!B129,Population!$B$2:$B$21,0),MATCH(C129,Population!$C$1:$U$1,0))</f>
        <v>143028.07750133911</v>
      </c>
      <c r="E129" s="33" t="str">
        <f t="shared" si="25"/>
        <v>Medium</v>
      </c>
      <c r="F129" s="5">
        <v>3.7482185273159367</v>
      </c>
      <c r="G129" s="5">
        <f t="shared" si="0"/>
        <v>38158.948433500256</v>
      </c>
      <c r="H129" s="156">
        <f>'Area (Sq.km)'!P7</f>
        <v>27.59727819343551</v>
      </c>
      <c r="I129" s="5">
        <f>H129*Variables!$C$22</f>
        <v>496.75100748183917</v>
      </c>
      <c r="J129" s="58">
        <f t="shared" si="13"/>
        <v>488.30624035464797</v>
      </c>
      <c r="K129" s="5">
        <f t="shared" si="1"/>
        <v>8.4447671271911986</v>
      </c>
      <c r="L129">
        <v>0</v>
      </c>
      <c r="M129" s="37">
        <v>0</v>
      </c>
      <c r="N129" s="37">
        <v>0</v>
      </c>
      <c r="O129" s="37">
        <v>0</v>
      </c>
      <c r="P129" s="37">
        <v>0</v>
      </c>
      <c r="Q129" s="59">
        <v>0</v>
      </c>
      <c r="R129" s="40">
        <f>$K129*Variables!$C$23/100</f>
        <v>0.42223835635955992</v>
      </c>
      <c r="S129" s="40">
        <f>$K129*Variables!$C$24/100</f>
        <v>0.84447671271911984</v>
      </c>
      <c r="T129" s="40">
        <f>$K129*Variables!$C$25/100</f>
        <v>0.84447671271911984</v>
      </c>
      <c r="U129" s="40">
        <f>$K129*Variables!$C$26/100</f>
        <v>6.3335753453933989</v>
      </c>
      <c r="V129" s="44">
        <f>R129*Variables!$E$27*Variables!$C$16+'Cost Calculations'!S129*Variables!$E$28*Variables!$C$16+'Cost Calculations'!T129*Variables!$E$29*Variables!$C$16+U129*Variables!$E$30*Variables!$C$16</f>
        <v>9976202.0003593676</v>
      </c>
      <c r="W129" s="38">
        <f>I129*Variables!$E$31</f>
        <v>325371.90990060463</v>
      </c>
      <c r="Y129" s="46">
        <f>D129*(IF(D129&lt;Variables!$C$8,Variables!$C$39,IF(D129&gt;Variables!$C$7,Variables!$C$37,IF(D129&gt;Variables!$C$6,Variables!$C$38))))</f>
        <v>171.63369300160693</v>
      </c>
      <c r="Z129" s="162"/>
      <c r="AA129" s="80">
        <f t="shared" si="30"/>
        <v>169</v>
      </c>
      <c r="AB129" s="48">
        <f t="shared" si="23"/>
        <v>3</v>
      </c>
      <c r="AC129" s="44">
        <f>AB129*Variables!$E$42</f>
        <v>1612800</v>
      </c>
      <c r="AD129" s="50">
        <f>ROUND(IF(D129&lt;50000,0,(H129/(3.14*Variables!$C$36^2))),0)</f>
        <v>35</v>
      </c>
      <c r="AE129" s="83">
        <f t="shared" si="31"/>
        <v>35</v>
      </c>
      <c r="AF129" s="37">
        <f t="shared" si="3"/>
        <v>0</v>
      </c>
      <c r="AG129" s="38">
        <f>AF129*Variables!$E$43*Variables!$C$16</f>
        <v>0</v>
      </c>
      <c r="AH129" s="52">
        <f>ROUND((Y129)/Variables!$C$41,0)</f>
        <v>1</v>
      </c>
      <c r="AI129" s="79">
        <f t="shared" si="32"/>
        <v>1</v>
      </c>
      <c r="AJ129" s="52">
        <f t="shared" si="26"/>
        <v>0</v>
      </c>
      <c r="AK129" s="44">
        <f>AJ129*Variables!$E$44*Variables!$C$16</f>
        <v>0</v>
      </c>
      <c r="AL129" s="38">
        <f>Y129*Variables!$E$40*Variables!$C$16</f>
        <v>50619017.007249579</v>
      </c>
      <c r="AN129" s="57">
        <f t="shared" ref="AN129:AN136" si="39">AVERAGE($AN$4:$AN$5,$AN$8,$AN$17)</f>
        <v>0.28999999999999998</v>
      </c>
      <c r="AO129" s="141">
        <f t="shared" si="24"/>
        <v>65.219002375297293</v>
      </c>
      <c r="AP129" s="141">
        <v>474.2370659555292</v>
      </c>
      <c r="AQ129" s="54">
        <f>IF(12*(AO129-Variables!$C$3*AP129)*(G129/5)*Variables!$C$18&lt;0,0,12*(AO129-Variables!$C$3*AP129)*(G129/5)*Variables!$C$18)</f>
        <v>0</v>
      </c>
      <c r="AS129" s="44">
        <v>0</v>
      </c>
    </row>
    <row r="130" spans="1:45" ht="14.25" customHeight="1">
      <c r="A130" s="32">
        <v>7</v>
      </c>
      <c r="B130" t="s">
        <v>149</v>
      </c>
      <c r="C130">
        <v>2025</v>
      </c>
      <c r="D130" s="33">
        <f>INDEX(Population!$C$2:$U$21,MATCH('Cost Calculations'!B130,Population!$B$2:$B$21,0),MATCH(C130,Population!$C$1:$U$1,0))</f>
        <v>60038.080063667177</v>
      </c>
      <c r="E130" s="33" t="str">
        <f t="shared" si="25"/>
        <v>Small</v>
      </c>
      <c r="F130" s="5">
        <v>3.862113298513461</v>
      </c>
      <c r="G130" s="5">
        <f t="shared" si="0"/>
        <v>15545.395855366547</v>
      </c>
      <c r="H130" s="156">
        <f>'Area (Sq.km)'!P8</f>
        <v>17.198538738014047</v>
      </c>
      <c r="I130" s="5">
        <f>H130*Variables!$C$22</f>
        <v>309.57369728425283</v>
      </c>
      <c r="J130" s="58">
        <f t="shared" si="13"/>
        <v>304.31094443042053</v>
      </c>
      <c r="K130" s="5">
        <f t="shared" si="1"/>
        <v>5.2627528538322963</v>
      </c>
      <c r="L130">
        <v>0</v>
      </c>
      <c r="M130" s="37">
        <v>0</v>
      </c>
      <c r="N130" s="37">
        <v>0</v>
      </c>
      <c r="O130" s="37">
        <v>0</v>
      </c>
      <c r="P130" s="37">
        <v>0</v>
      </c>
      <c r="Q130" s="59">
        <v>0</v>
      </c>
      <c r="R130" s="40">
        <f>$K130*Variables!$C$23/100</f>
        <v>0.26313764269161483</v>
      </c>
      <c r="S130" s="40">
        <f>$K130*Variables!$C$24/100</f>
        <v>0.52627528538322965</v>
      </c>
      <c r="T130" s="40">
        <f>$K130*Variables!$C$25/100</f>
        <v>0.52627528538322965</v>
      </c>
      <c r="U130" s="40">
        <f>$K130*Variables!$C$26/100</f>
        <v>3.9470646403742222</v>
      </c>
      <c r="V130" s="44">
        <f>R130*Variables!$E$27*Variables!$C$16+'Cost Calculations'!S130*Variables!$E$28*Variables!$C$16+'Cost Calculations'!T130*Variables!$E$29*Variables!$C$16+U130*Variables!$E$30*Variables!$C$16</f>
        <v>6217138.3481667917</v>
      </c>
      <c r="W130" s="38">
        <f>I130*Variables!$E$31</f>
        <v>202770.77172118559</v>
      </c>
      <c r="Y130" s="46">
        <f>D130*(IF(D130&lt;Variables!$C$8,Variables!$C$39,IF(D130&gt;Variables!$C$7,Variables!$C$37,IF(D130&gt;Variables!$C$6,Variables!$C$38))))</f>
        <v>0</v>
      </c>
      <c r="Z130" s="162"/>
      <c r="AA130" s="80">
        <f t="shared" si="30"/>
        <v>0</v>
      </c>
      <c r="AB130" s="48">
        <f t="shared" si="23"/>
        <v>0</v>
      </c>
      <c r="AC130" s="44">
        <f>AB130*Variables!$E$42</f>
        <v>0</v>
      </c>
      <c r="AD130" s="50">
        <f>ROUND(IF(D130&lt;50000,0,(H130/(3.14*Variables!$C$36^2))),0)</f>
        <v>22</v>
      </c>
      <c r="AE130" s="83">
        <f t="shared" si="31"/>
        <v>22</v>
      </c>
      <c r="AF130" s="37">
        <f t="shared" si="3"/>
        <v>0</v>
      </c>
      <c r="AG130" s="38">
        <f>AF130*Variables!$E$43*Variables!$C$16</f>
        <v>0</v>
      </c>
      <c r="AH130" s="52">
        <f>ROUND((Y130)/Variables!$C$41,0)</f>
        <v>0</v>
      </c>
      <c r="AI130" s="79">
        <f t="shared" si="32"/>
        <v>0</v>
      </c>
      <c r="AJ130" s="52">
        <f t="shared" si="26"/>
        <v>0</v>
      </c>
      <c r="AK130" s="44">
        <f>AJ130*Variables!$E$44*Variables!$C$16</f>
        <v>0</v>
      </c>
      <c r="AL130" s="38">
        <f>Y130*Variables!$E$40*Variables!$C$16</f>
        <v>0</v>
      </c>
      <c r="AN130" s="57">
        <f t="shared" si="39"/>
        <v>0.28999999999999998</v>
      </c>
      <c r="AO130" s="141">
        <f t="shared" si="24"/>
        <v>67.200771394134222</v>
      </c>
      <c r="AP130" s="141">
        <v>474.2370659555292</v>
      </c>
      <c r="AQ130" s="54">
        <f>IF(12*(AO130-Variables!$C$3*AP130)*(G130/5)*Variables!$C$18&lt;0,0,12*(AO130-Variables!$C$3*AP130)*(G130/5)*Variables!$C$18)</f>
        <v>0</v>
      </c>
      <c r="AS130" s="44">
        <v>0</v>
      </c>
    </row>
    <row r="131" spans="1:45" ht="14.25" customHeight="1">
      <c r="A131" s="32">
        <v>8</v>
      </c>
      <c r="B131" t="s">
        <v>150</v>
      </c>
      <c r="C131">
        <v>2025</v>
      </c>
      <c r="D131" s="33">
        <f>INDEX(Population!$C$2:$U$21,MATCH('Cost Calculations'!B131,Population!$B$2:$B$21,0),MATCH(C131,Population!$C$1:$U$1,0))</f>
        <v>63092.591565299386</v>
      </c>
      <c r="E131" s="33" t="str">
        <f t="shared" si="25"/>
        <v>Small</v>
      </c>
      <c r="F131" s="5">
        <v>3.8002825488883709</v>
      </c>
      <c r="G131" s="5">
        <f t="shared" si="0"/>
        <v>16602.079122710162</v>
      </c>
      <c r="H131" s="156">
        <f>'Area (Sq.km)'!P9</f>
        <v>12.571476193981566</v>
      </c>
      <c r="I131" s="5">
        <f>H131*Variables!$C$22</f>
        <v>226.28657149166818</v>
      </c>
      <c r="J131" s="58">
        <f t="shared" si="13"/>
        <v>222.43969977630982</v>
      </c>
      <c r="K131" s="5">
        <f t="shared" si="1"/>
        <v>3.8468717153583611</v>
      </c>
      <c r="L131">
        <v>0</v>
      </c>
      <c r="M131" s="37">
        <v>0</v>
      </c>
      <c r="N131" s="37">
        <v>0</v>
      </c>
      <c r="O131" s="37">
        <v>0</v>
      </c>
      <c r="P131" s="37">
        <v>0</v>
      </c>
      <c r="Q131" s="59">
        <v>0</v>
      </c>
      <c r="R131" s="40">
        <f>$K131*Variables!$C$23/100</f>
        <v>0.19234358576791805</v>
      </c>
      <c r="S131" s="40">
        <f>$K131*Variables!$C$24/100</f>
        <v>0.38468717153583609</v>
      </c>
      <c r="T131" s="40">
        <f>$K131*Variables!$C$25/100</f>
        <v>0.38468717153583609</v>
      </c>
      <c r="U131" s="40">
        <f>$K131*Variables!$C$26/100</f>
        <v>2.8851537865187709</v>
      </c>
      <c r="V131" s="44">
        <f>R131*Variables!$E$27*Variables!$C$16+'Cost Calculations'!S131*Variables!$E$28*Variables!$C$16+'Cost Calculations'!T131*Variables!$E$29*Variables!$C$16+U131*Variables!$E$30*Variables!$C$16</f>
        <v>4544491.1296977969</v>
      </c>
      <c r="W131" s="38">
        <f>I131*Variables!$E$31</f>
        <v>148217.70432704265</v>
      </c>
      <c r="Y131" s="46">
        <f>D131*(IF(D131&lt;Variables!$C$8,Variables!$C$39,IF(D131&gt;Variables!$C$7,Variables!$C$37,IF(D131&gt;Variables!$C$6,Variables!$C$38))))</f>
        <v>0</v>
      </c>
      <c r="Z131" s="162"/>
      <c r="AA131" s="80">
        <f t="shared" si="30"/>
        <v>0</v>
      </c>
      <c r="AB131" s="48">
        <f t="shared" si="23"/>
        <v>0</v>
      </c>
      <c r="AC131" s="44">
        <f>AB131*Variables!$E$42</f>
        <v>0</v>
      </c>
      <c r="AD131" s="50">
        <f>ROUND(IF(D131&lt;50000,0,(H131/(3.14*Variables!$C$36^2))),0)</f>
        <v>16</v>
      </c>
      <c r="AE131" s="83">
        <f t="shared" si="31"/>
        <v>16</v>
      </c>
      <c r="AF131" s="37">
        <f t="shared" si="3"/>
        <v>0</v>
      </c>
      <c r="AG131" s="38">
        <f>AF131*Variables!$E$43*Variables!$C$16</f>
        <v>0</v>
      </c>
      <c r="AH131" s="52">
        <f>ROUND((Y131)/Variables!$C$41,0)</f>
        <v>0</v>
      </c>
      <c r="AI131" s="79">
        <f t="shared" si="32"/>
        <v>0</v>
      </c>
      <c r="AJ131" s="52">
        <f t="shared" si="26"/>
        <v>0</v>
      </c>
      <c r="AK131" s="44">
        <f>AJ131*Variables!$E$44*Variables!$C$16</f>
        <v>0</v>
      </c>
      <c r="AL131" s="38">
        <f>Y131*Variables!$E$40*Variables!$C$16</f>
        <v>0</v>
      </c>
      <c r="AN131" s="57">
        <f t="shared" si="39"/>
        <v>0.28999999999999998</v>
      </c>
      <c r="AO131" s="141">
        <f t="shared" si="24"/>
        <v>66.124916350657642</v>
      </c>
      <c r="AP131" s="141">
        <v>474.2370659555292</v>
      </c>
      <c r="AQ131" s="54">
        <f>IF(12*(AO131-Variables!$C$3*AP131)*(G131/5)*Variables!$C$18&lt;0,0,12*(AO131-Variables!$C$3*AP131)*(G131/5)*Variables!$C$18)</f>
        <v>0</v>
      </c>
      <c r="AS131" s="44">
        <v>0</v>
      </c>
    </row>
    <row r="132" spans="1:45" ht="14.25" customHeight="1">
      <c r="A132" s="32">
        <v>9</v>
      </c>
      <c r="B132" t="s">
        <v>151</v>
      </c>
      <c r="C132">
        <v>2025</v>
      </c>
      <c r="D132" s="33">
        <f>INDEX(Population!$C$2:$U$21,MATCH('Cost Calculations'!B132,Population!$B$2:$B$21,0),MATCH(C132,Population!$C$1:$U$1,0))</f>
        <v>182166.35737386212</v>
      </c>
      <c r="E132" s="33" t="str">
        <f t="shared" si="25"/>
        <v>Medium</v>
      </c>
      <c r="F132" s="5">
        <v>3.6804514106582928</v>
      </c>
      <c r="G132" s="5">
        <f t="shared" si="0"/>
        <v>49495.656116073944</v>
      </c>
      <c r="H132" s="156">
        <f>'Area (Sq.km)'!P10</f>
        <v>49.047382036699467</v>
      </c>
      <c r="I132" s="5">
        <f>H132*Variables!$C$22</f>
        <v>882.85287666059037</v>
      </c>
      <c r="J132" s="58">
        <f t="shared" si="13"/>
        <v>867.84437775736023</v>
      </c>
      <c r="K132" s="5">
        <f t="shared" si="1"/>
        <v>15.008498903230134</v>
      </c>
      <c r="L132">
        <v>0</v>
      </c>
      <c r="M132" s="37">
        <v>0</v>
      </c>
      <c r="N132" s="37">
        <v>0</v>
      </c>
      <c r="O132" s="37">
        <v>0</v>
      </c>
      <c r="P132" s="37">
        <v>0</v>
      </c>
      <c r="Q132" s="59">
        <v>0</v>
      </c>
      <c r="R132" s="40">
        <f>$K132*Variables!$C$23/100</f>
        <v>0.75042494516150671</v>
      </c>
      <c r="S132" s="40">
        <f>$K132*Variables!$C$24/100</f>
        <v>1.5008498903230134</v>
      </c>
      <c r="T132" s="40">
        <f>$K132*Variables!$C$25/100</f>
        <v>1.5008498903230134</v>
      </c>
      <c r="U132" s="40">
        <f>$K132*Variables!$C$26/100</f>
        <v>11.256374177422598</v>
      </c>
      <c r="V132" s="44">
        <f>R132*Variables!$E$27*Variables!$C$16+'Cost Calculations'!S132*Variables!$E$28*Variables!$C$16+'Cost Calculations'!T132*Variables!$E$29*Variables!$C$16+U132*Variables!$E$30*Variables!$C$16</f>
        <v>17730248.155533988</v>
      </c>
      <c r="W132" s="38">
        <f>I132*Variables!$E$31</f>
        <v>578268.63421268668</v>
      </c>
      <c r="Y132" s="46">
        <f>D132*(IF(D132&lt;Variables!$C$8,Variables!$C$39,IF(D132&gt;Variables!$C$7,Variables!$C$37,IF(D132&gt;Variables!$C$6,Variables!$C$38))))</f>
        <v>218.59962884863452</v>
      </c>
      <c r="Z132" s="162"/>
      <c r="AA132" s="80">
        <f t="shared" si="30"/>
        <v>215</v>
      </c>
      <c r="AB132" s="48">
        <f t="shared" ref="AB132:AB195" si="40">IF(Y132-AA132&lt;0,0, ROUND(Y132-AA132,0))</f>
        <v>4</v>
      </c>
      <c r="AC132" s="44">
        <f>AB132*Variables!$E$42</f>
        <v>2150400</v>
      </c>
      <c r="AD132" s="50">
        <f>ROUND(IF(D132&lt;50000,0,(H132/(3.14*Variables!$C$36^2))),0)</f>
        <v>62</v>
      </c>
      <c r="AE132" s="83">
        <f t="shared" si="31"/>
        <v>61</v>
      </c>
      <c r="AF132" s="37">
        <f t="shared" si="3"/>
        <v>1</v>
      </c>
      <c r="AG132" s="38">
        <f>AF132*Variables!$E$43*Variables!$C$16</f>
        <v>1171.5840000000001</v>
      </c>
      <c r="AH132" s="52">
        <f>ROUND((Y132)/Variables!$C$41,0)</f>
        <v>2</v>
      </c>
      <c r="AI132" s="79">
        <f t="shared" si="32"/>
        <v>2</v>
      </c>
      <c r="AJ132" s="52">
        <f t="shared" si="26"/>
        <v>0</v>
      </c>
      <c r="AK132" s="44">
        <f>AJ132*Variables!$E$44*Variables!$C$16</f>
        <v>0</v>
      </c>
      <c r="AL132" s="38">
        <f>Y132*Variables!$E$40*Variables!$C$16</f>
        <v>64470431.981929548</v>
      </c>
      <c r="AN132" s="57">
        <f t="shared" si="39"/>
        <v>0.28999999999999998</v>
      </c>
      <c r="AO132" s="141">
        <f t="shared" ref="AO132:AO195" si="41">AN132*2*30*F132</f>
        <v>64.03985454545429</v>
      </c>
      <c r="AP132" s="141">
        <v>474.2370659555292</v>
      </c>
      <c r="AQ132" s="54">
        <f>IF(12*(AO132-Variables!$C$3*AP132)*(G132/5)*Variables!$C$18&lt;0,0,12*(AO132-Variables!$C$3*AP132)*(G132/5)*Variables!$C$18)</f>
        <v>0</v>
      </c>
      <c r="AS132" s="44">
        <v>0</v>
      </c>
    </row>
    <row r="133" spans="1:45" ht="14.25" customHeight="1">
      <c r="A133" s="32">
        <v>10</v>
      </c>
      <c r="B133" t="s">
        <v>152</v>
      </c>
      <c r="C133">
        <v>2025</v>
      </c>
      <c r="D133" s="33">
        <f>INDEX(Population!$C$2:$U$21,MATCH('Cost Calculations'!B133,Population!$B$2:$B$21,0),MATCH(C133,Population!$C$1:$U$1,0))</f>
        <v>321522.225179556</v>
      </c>
      <c r="E133" s="33" t="str">
        <f t="shared" ref="E133:E196" si="42">IF(D133&lt;100000,"Small",IF(D133&lt;1000000,"Medium","Large"))</f>
        <v>Medium</v>
      </c>
      <c r="F133" s="5">
        <v>3.4135915669485275</v>
      </c>
      <c r="G133" s="5">
        <f t="shared" si="0"/>
        <v>94188.838609936764</v>
      </c>
      <c r="H133" s="156">
        <f>'Area (Sq.km)'!P11</f>
        <v>67.289712305989269</v>
      </c>
      <c r="I133" s="5">
        <f>H133*Variables!$C$22</f>
        <v>1211.2148215078068</v>
      </c>
      <c r="J133" s="58">
        <f t="shared" si="13"/>
        <v>1190.6241695421741</v>
      </c>
      <c r="K133" s="5">
        <f t="shared" si="1"/>
        <v>20.590651965632787</v>
      </c>
      <c r="L133">
        <v>0</v>
      </c>
      <c r="M133" s="37">
        <v>0</v>
      </c>
      <c r="N133" s="37">
        <v>0</v>
      </c>
      <c r="O133" s="37">
        <v>0</v>
      </c>
      <c r="P133" s="37">
        <v>0</v>
      </c>
      <c r="Q133" s="59">
        <v>0</v>
      </c>
      <c r="R133" s="40">
        <f>$K133*Variables!$C$23/100</f>
        <v>1.0295325982816395</v>
      </c>
      <c r="S133" s="40">
        <f>$K133*Variables!$C$24/100</f>
        <v>2.0590651965632789</v>
      </c>
      <c r="T133" s="40">
        <f>$K133*Variables!$C$25/100</f>
        <v>2.0590651965632789</v>
      </c>
      <c r="U133" s="40">
        <f>$K133*Variables!$C$26/100</f>
        <v>15.44298897422459</v>
      </c>
      <c r="V133" s="44">
        <f>R133*Variables!$E$27*Variables!$C$16+'Cost Calculations'!S133*Variables!$E$28*Variables!$C$16+'Cost Calculations'!T133*Variables!$E$29*Variables!$C$16+U133*Variables!$E$30*Variables!$C$16</f>
        <v>24324709.045774791</v>
      </c>
      <c r="W133" s="38">
        <f>I133*Variables!$E$31</f>
        <v>793345.70808761346</v>
      </c>
      <c r="Y133" s="46">
        <f>D133*(IF(D133&lt;Variables!$C$8,Variables!$C$39,IF(D133&gt;Variables!$C$7,Variables!$C$37,IF(D133&gt;Variables!$C$6,Variables!$C$38))))</f>
        <v>385.82667021546717</v>
      </c>
      <c r="Z133" s="162"/>
      <c r="AA133" s="80">
        <f t="shared" si="30"/>
        <v>380</v>
      </c>
      <c r="AB133" s="48">
        <f t="shared" si="40"/>
        <v>6</v>
      </c>
      <c r="AC133" s="44">
        <f>AB133*Variables!$E$42</f>
        <v>3225600</v>
      </c>
      <c r="AD133" s="50">
        <f>ROUND(IF(D133&lt;50000,0,(H133/(3.14*Variables!$C$36^2))),0)</f>
        <v>86</v>
      </c>
      <c r="AE133" s="83">
        <f t="shared" si="31"/>
        <v>84</v>
      </c>
      <c r="AF133" s="37">
        <f t="shared" si="3"/>
        <v>2</v>
      </c>
      <c r="AG133" s="38">
        <f>AF133*Variables!$E$43*Variables!$C$16</f>
        <v>2343.1680000000001</v>
      </c>
      <c r="AH133" s="52">
        <f>ROUND((Y133)/Variables!$C$41,0)</f>
        <v>3</v>
      </c>
      <c r="AI133" s="79">
        <f t="shared" si="32"/>
        <v>3</v>
      </c>
      <c r="AJ133" s="52">
        <f t="shared" ref="AJ133:AJ196" si="43">IF(AH133-AI133&lt;0,0,AH133-AI133)</f>
        <v>0</v>
      </c>
      <c r="AK133" s="44">
        <f>AJ133*Variables!$E$44*Variables!$C$16</f>
        <v>0</v>
      </c>
      <c r="AL133" s="38">
        <f>Y133*Variables!$E$40*Variables!$C$16</f>
        <v>113789818.53699526</v>
      </c>
      <c r="AN133" s="57">
        <f t="shared" si="39"/>
        <v>0.28999999999999998</v>
      </c>
      <c r="AO133" s="141">
        <f t="shared" si="41"/>
        <v>59.396493264904372</v>
      </c>
      <c r="AP133" s="141">
        <v>490.99634448579741</v>
      </c>
      <c r="AQ133" s="54">
        <f>IF(12*(AO133-Variables!$C$3*AP133)*(G133/5)*Variables!$C$18&lt;0,0,12*(AO133-Variables!$C$3*AP133)*(G133/5)*Variables!$C$18)</f>
        <v>0</v>
      </c>
      <c r="AS133" s="44">
        <v>0</v>
      </c>
    </row>
    <row r="134" spans="1:45" ht="14.25" customHeight="1">
      <c r="A134" s="32">
        <v>11</v>
      </c>
      <c r="B134" t="s">
        <v>153</v>
      </c>
      <c r="C134">
        <v>2025</v>
      </c>
      <c r="D134" s="33">
        <f>INDEX(Population!$C$2:$U$21,MATCH('Cost Calculations'!B134,Population!$B$2:$B$21,0),MATCH(C134,Population!$C$1:$U$1,0))</f>
        <v>213611.92830365701</v>
      </c>
      <c r="E134" s="33" t="str">
        <f t="shared" si="42"/>
        <v>Medium</v>
      </c>
      <c r="F134" s="5">
        <v>3.70474528057925</v>
      </c>
      <c r="G134" s="5">
        <f t="shared" si="0"/>
        <v>57659.005444568116</v>
      </c>
      <c r="H134" s="156">
        <f>'Area (Sq.km)'!P12</f>
        <v>20.833541062105812</v>
      </c>
      <c r="I134" s="5">
        <f>H134*Variables!$C$22</f>
        <v>375.00373911790462</v>
      </c>
      <c r="J134" s="58">
        <f t="shared" si="13"/>
        <v>396.95655099999999</v>
      </c>
      <c r="K134" s="5">
        <f t="shared" si="1"/>
        <v>0</v>
      </c>
      <c r="L134">
        <v>0</v>
      </c>
      <c r="M134" s="37">
        <v>0</v>
      </c>
      <c r="N134" s="37">
        <v>0</v>
      </c>
      <c r="O134" s="37">
        <v>0</v>
      </c>
      <c r="P134" s="37">
        <v>0</v>
      </c>
      <c r="Q134" s="59">
        <v>0</v>
      </c>
      <c r="R134" s="40">
        <f>$K134*Variables!$C$23/100</f>
        <v>0</v>
      </c>
      <c r="S134" s="40">
        <f>$K134*Variables!$C$24/100</f>
        <v>0</v>
      </c>
      <c r="T134" s="40">
        <f>$K134*Variables!$C$25/100</f>
        <v>0</v>
      </c>
      <c r="U134" s="40">
        <f>$K134*Variables!$C$26/100</f>
        <v>0</v>
      </c>
      <c r="V134" s="44">
        <f>R134*Variables!$E$27*Variables!$C$16+'Cost Calculations'!S134*Variables!$E$28*Variables!$C$16+'Cost Calculations'!T134*Variables!$E$29*Variables!$C$16+U134*Variables!$E$30*Variables!$C$16</f>
        <v>0</v>
      </c>
      <c r="W134" s="38">
        <f>I134*Variables!$E$31</f>
        <v>245627.44912222752</v>
      </c>
      <c r="Y134" s="46">
        <f>D134*(IF(D134&lt;Variables!$C$8,Variables!$C$39,IF(D134&gt;Variables!$C$7,Variables!$C$37,IF(D134&gt;Variables!$C$6,Variables!$C$38))))</f>
        <v>256.3343139643884</v>
      </c>
      <c r="Z134" s="162"/>
      <c r="AA134" s="80">
        <f t="shared" si="30"/>
        <v>253</v>
      </c>
      <c r="AB134" s="48">
        <f t="shared" si="40"/>
        <v>3</v>
      </c>
      <c r="AC134" s="44">
        <f>AB134*Variables!$E$42</f>
        <v>1612800</v>
      </c>
      <c r="AD134" s="50">
        <f>ROUND(IF(D134&lt;50000,0,(H134/(3.14*Variables!$C$36^2))),0)</f>
        <v>27</v>
      </c>
      <c r="AE134" s="83">
        <f t="shared" si="31"/>
        <v>26</v>
      </c>
      <c r="AF134" s="37">
        <f t="shared" si="3"/>
        <v>1</v>
      </c>
      <c r="AG134" s="38">
        <f>AF134*Variables!$E$43*Variables!$C$16</f>
        <v>1171.5840000000001</v>
      </c>
      <c r="AH134" s="52">
        <f>ROUND((Y134)/Variables!$C$41,0)</f>
        <v>2</v>
      </c>
      <c r="AI134" s="79">
        <f t="shared" si="32"/>
        <v>2</v>
      </c>
      <c r="AJ134" s="52">
        <f t="shared" si="43"/>
        <v>0</v>
      </c>
      <c r="AK134" s="44">
        <f>AJ134*Variables!$E$44*Variables!$C$16</f>
        <v>0</v>
      </c>
      <c r="AL134" s="38">
        <f>Y134*Variables!$E$40*Variables!$C$16</f>
        <v>75599323.018607706</v>
      </c>
      <c r="AN134" s="57">
        <f t="shared" si="39"/>
        <v>0.28999999999999998</v>
      </c>
      <c r="AO134" s="141">
        <f t="shared" si="41"/>
        <v>64.462567882078943</v>
      </c>
      <c r="AP134" s="141">
        <v>447.91952147552081</v>
      </c>
      <c r="AQ134" s="54">
        <f>IF(12*(AO134-Variables!$C$3*AP134)*(G134/5)*Variables!$C$18&lt;0,0,12*(AO134-Variables!$C$3*AP134)*(G134/5)*Variables!$C$18)</f>
        <v>0</v>
      </c>
      <c r="AS134" s="44">
        <v>0</v>
      </c>
    </row>
    <row r="135" spans="1:45" ht="14.25" customHeight="1">
      <c r="A135" s="32">
        <v>12</v>
      </c>
      <c r="B135" t="s">
        <v>154</v>
      </c>
      <c r="C135">
        <v>2025</v>
      </c>
      <c r="D135" s="33">
        <f>INDEX(Population!$C$2:$U$21,MATCH('Cost Calculations'!B135,Population!$B$2:$B$21,0),MATCH(C135,Population!$C$1:$U$1,0))</f>
        <v>217906.69040309143</v>
      </c>
      <c r="E135" s="33" t="str">
        <f t="shared" si="42"/>
        <v>Medium</v>
      </c>
      <c r="F135" s="5">
        <v>3.6205289672544043</v>
      </c>
      <c r="G135" s="5">
        <f t="shared" si="0"/>
        <v>60186.423689447518</v>
      </c>
      <c r="H135" s="156">
        <f>'Area (Sq.km)'!P13</f>
        <v>45.019654806358417</v>
      </c>
      <c r="I135" s="5">
        <f>H135*Variables!$C$22</f>
        <v>810.35378651445149</v>
      </c>
      <c r="J135" s="58">
        <f t="shared" si="13"/>
        <v>796.57777214370572</v>
      </c>
      <c r="K135" s="5">
        <f t="shared" si="1"/>
        <v>13.77601437074577</v>
      </c>
      <c r="L135">
        <v>0</v>
      </c>
      <c r="M135" s="37">
        <v>0</v>
      </c>
      <c r="N135" s="37">
        <v>0</v>
      </c>
      <c r="O135" s="37">
        <v>0</v>
      </c>
      <c r="P135" s="37">
        <v>0</v>
      </c>
      <c r="Q135" s="59">
        <v>0</v>
      </c>
      <c r="R135" s="40">
        <f>$K135*Variables!$C$23/100</f>
        <v>0.68880071853728853</v>
      </c>
      <c r="S135" s="40">
        <f>$K135*Variables!$C$24/100</f>
        <v>1.3776014370745771</v>
      </c>
      <c r="T135" s="40">
        <f>$K135*Variables!$C$25/100</f>
        <v>1.3776014370745771</v>
      </c>
      <c r="U135" s="40">
        <f>$K135*Variables!$C$26/100</f>
        <v>10.332010778059328</v>
      </c>
      <c r="V135" s="44">
        <f>R135*Variables!$E$27*Variables!$C$16+'Cost Calculations'!S135*Variables!$E$28*Variables!$C$16+'Cost Calculations'!T135*Variables!$E$29*Variables!$C$16+U135*Variables!$E$30*Variables!$C$16</f>
        <v>16274256.004040278</v>
      </c>
      <c r="W135" s="38">
        <f>I135*Variables!$E$31</f>
        <v>530781.73016696575</v>
      </c>
      <c r="Y135" s="46">
        <f>D135*(IF(D135&lt;Variables!$C$8,Variables!$C$39,IF(D135&gt;Variables!$C$7,Variables!$C$37,IF(D135&gt;Variables!$C$6,Variables!$C$38))))</f>
        <v>261.48802848370968</v>
      </c>
      <c r="Z135" s="162"/>
      <c r="AA135" s="80">
        <f t="shared" si="30"/>
        <v>258</v>
      </c>
      <c r="AB135" s="48">
        <f t="shared" si="40"/>
        <v>3</v>
      </c>
      <c r="AC135" s="44">
        <f>AB135*Variables!$E$42</f>
        <v>1612800</v>
      </c>
      <c r="AD135" s="50">
        <f>ROUND(IF(D135&lt;50000,0,(H135/(3.14*Variables!$C$36^2))),0)</f>
        <v>57</v>
      </c>
      <c r="AE135" s="83">
        <f t="shared" si="31"/>
        <v>56</v>
      </c>
      <c r="AF135" s="37">
        <f t="shared" si="3"/>
        <v>1</v>
      </c>
      <c r="AG135" s="38">
        <f>AF135*Variables!$E$43*Variables!$C$16</f>
        <v>1171.5840000000001</v>
      </c>
      <c r="AH135" s="52">
        <f>ROUND((Y135)/Variables!$C$41,0)</f>
        <v>2</v>
      </c>
      <c r="AI135" s="79">
        <f t="shared" si="32"/>
        <v>2</v>
      </c>
      <c r="AJ135" s="52">
        <f t="shared" si="43"/>
        <v>0</v>
      </c>
      <c r="AK135" s="44">
        <f>AJ135*Variables!$E$44*Variables!$C$16</f>
        <v>0</v>
      </c>
      <c r="AL135" s="38">
        <f>Y135*Variables!$E$40*Variables!$C$16</f>
        <v>77119280.774813473</v>
      </c>
      <c r="AN135" s="57">
        <f t="shared" si="39"/>
        <v>0.28999999999999998</v>
      </c>
      <c r="AO135" s="141">
        <f t="shared" si="41"/>
        <v>62.997204030226627</v>
      </c>
      <c r="AP135" s="141">
        <v>607.11381923777901</v>
      </c>
      <c r="AQ135" s="54">
        <f>IF(12*(AO135-Variables!$C$3*AP135)*(G135/5)*Variables!$C$18&lt;0,0,12*(AO135-Variables!$C$3*AP135)*(G135/5)*Variables!$C$18)</f>
        <v>0</v>
      </c>
      <c r="AS135" s="44">
        <v>0</v>
      </c>
    </row>
    <row r="136" spans="1:45" ht="14.25" customHeight="1">
      <c r="A136" s="32">
        <v>13</v>
      </c>
      <c r="B136" t="s">
        <v>155</v>
      </c>
      <c r="C136">
        <v>2025</v>
      </c>
      <c r="D136" s="33">
        <f>INDEX(Population!$C$2:$U$21,MATCH('Cost Calculations'!B136,Population!$B$2:$B$21,0),MATCH(C136,Population!$C$1:$U$1,0))</f>
        <v>75139.526677219503</v>
      </c>
      <c r="E136" s="33" t="str">
        <f t="shared" si="42"/>
        <v>Small</v>
      </c>
      <c r="F136" s="5">
        <v>3.8978924903294598</v>
      </c>
      <c r="G136" s="5">
        <f t="shared" si="0"/>
        <v>19276.962323521784</v>
      </c>
      <c r="H136" s="156">
        <f>'Area (Sq.km)'!P14</f>
        <v>12.539049153966785</v>
      </c>
      <c r="I136" s="5">
        <f>H136*Variables!$C$22</f>
        <v>225.70288477140213</v>
      </c>
      <c r="J136" s="58">
        <f t="shared" si="13"/>
        <v>221.86593573028827</v>
      </c>
      <c r="K136" s="5">
        <f t="shared" si="1"/>
        <v>3.8369490411138543</v>
      </c>
      <c r="L136">
        <v>0</v>
      </c>
      <c r="M136" s="37">
        <v>0</v>
      </c>
      <c r="N136" s="37">
        <v>0</v>
      </c>
      <c r="O136" s="37">
        <v>0</v>
      </c>
      <c r="P136" s="37">
        <v>0</v>
      </c>
      <c r="Q136" s="59">
        <v>0</v>
      </c>
      <c r="R136" s="40">
        <f>$K136*Variables!$C$23/100</f>
        <v>0.1918474520556927</v>
      </c>
      <c r="S136" s="40">
        <f>$K136*Variables!$C$24/100</f>
        <v>0.3836949041113854</v>
      </c>
      <c r="T136" s="40">
        <f>$K136*Variables!$C$25/100</f>
        <v>0.3836949041113854</v>
      </c>
      <c r="U136" s="40">
        <f>$K136*Variables!$C$26/100</f>
        <v>2.8777117808353911</v>
      </c>
      <c r="V136" s="44">
        <f>R136*Variables!$E$27*Variables!$C$16+'Cost Calculations'!S136*Variables!$E$28*Variables!$C$16+'Cost Calculations'!T136*Variables!$E$29*Variables!$C$16+U136*Variables!$E$30*Variables!$C$16</f>
        <v>4532769.0062625371</v>
      </c>
      <c r="W136" s="38">
        <f>I136*Variables!$E$31</f>
        <v>147835.3895252684</v>
      </c>
      <c r="Y136" s="46">
        <f>D136*(IF(D136&lt;Variables!$C$8,Variables!$C$39,IF(D136&gt;Variables!$C$7,Variables!$C$37,IF(D136&gt;Variables!$C$6,Variables!$C$38))))</f>
        <v>0</v>
      </c>
      <c r="Z136" s="162"/>
      <c r="AA136" s="80">
        <f t="shared" si="30"/>
        <v>0</v>
      </c>
      <c r="AB136" s="48">
        <f t="shared" si="40"/>
        <v>0</v>
      </c>
      <c r="AC136" s="44">
        <f>AB136*Variables!$E$42</f>
        <v>0</v>
      </c>
      <c r="AD136" s="50">
        <f>ROUND(IF(D136&lt;50000,0,(H136/(3.14*Variables!$C$36^2))),0)</f>
        <v>16</v>
      </c>
      <c r="AE136" s="83">
        <f t="shared" si="31"/>
        <v>16</v>
      </c>
      <c r="AF136" s="37">
        <f t="shared" si="3"/>
        <v>0</v>
      </c>
      <c r="AG136" s="38">
        <f>AF136*Variables!$E$43*Variables!$C$16</f>
        <v>0</v>
      </c>
      <c r="AH136" s="52">
        <f>ROUND((Y136)/Variables!$C$41,0)</f>
        <v>0</v>
      </c>
      <c r="AI136" s="79">
        <f t="shared" si="32"/>
        <v>0</v>
      </c>
      <c r="AJ136" s="52">
        <f t="shared" si="43"/>
        <v>0</v>
      </c>
      <c r="AK136" s="44">
        <f>AJ136*Variables!$E$44*Variables!$C$16</f>
        <v>0</v>
      </c>
      <c r="AL136" s="38">
        <f>Y136*Variables!$E$40*Variables!$C$16</f>
        <v>0</v>
      </c>
      <c r="AN136" s="57">
        <f t="shared" si="39"/>
        <v>0.28999999999999998</v>
      </c>
      <c r="AO136" s="141">
        <f t="shared" si="41"/>
        <v>67.823329331732594</v>
      </c>
      <c r="AP136" s="142">
        <v>537.70000000000005</v>
      </c>
      <c r="AQ136" s="54">
        <f>IF(12*(AO136-Variables!$C$3*AP136)*(G136/5)*Variables!$C$18&lt;0,0,12*(AO136-Variables!$C$3*AP136)*(G136/5)*Variables!$C$18)</f>
        <v>0</v>
      </c>
      <c r="AS136" s="44">
        <v>0</v>
      </c>
    </row>
    <row r="137" spans="1:45" ht="14.25" customHeight="1">
      <c r="A137" s="32">
        <v>14</v>
      </c>
      <c r="B137" t="s">
        <v>156</v>
      </c>
      <c r="C137">
        <v>2025</v>
      </c>
      <c r="D137" s="33">
        <f>INDEX(Population!$C$2:$U$21,MATCH('Cost Calculations'!B137,Population!$B$2:$B$21,0),MATCH(C137,Population!$C$1:$U$1,0))</f>
        <v>1750423.1910640812</v>
      </c>
      <c r="E137" s="33" t="str">
        <f t="shared" si="42"/>
        <v>Large</v>
      </c>
      <c r="F137" s="5">
        <v>3.9042714396748277</v>
      </c>
      <c r="G137" s="5">
        <f t="shared" si="0"/>
        <v>448335.42393503955</v>
      </c>
      <c r="H137" s="156">
        <f>'Area (Sq.km)'!P15</f>
        <v>360.21191000934857</v>
      </c>
      <c r="I137" s="5">
        <f>H137*Variables!$C$22</f>
        <v>6483.8143801682745</v>
      </c>
      <c r="J137" s="58">
        <f t="shared" si="13"/>
        <v>6373.5895357054142</v>
      </c>
      <c r="K137" s="5">
        <f t="shared" si="1"/>
        <v>110.22484446286035</v>
      </c>
      <c r="L137">
        <v>0</v>
      </c>
      <c r="M137" s="37">
        <v>0</v>
      </c>
      <c r="N137" s="37">
        <v>0</v>
      </c>
      <c r="O137" s="37">
        <v>0</v>
      </c>
      <c r="P137" s="37">
        <v>0</v>
      </c>
      <c r="Q137" s="59">
        <v>0</v>
      </c>
      <c r="R137" s="40">
        <f>$K137*Variables!$C$23/100</f>
        <v>5.5112422231430171</v>
      </c>
      <c r="S137" s="40">
        <f>$K137*Variables!$C$24/100</f>
        <v>11.022484446286034</v>
      </c>
      <c r="T137" s="40">
        <f>$K137*Variables!$C$25/100</f>
        <v>11.022484446286034</v>
      </c>
      <c r="U137" s="40">
        <f>$K137*Variables!$C$26/100</f>
        <v>82.66863334714526</v>
      </c>
      <c r="V137" s="44">
        <f>R137*Variables!$E$27*Variables!$C$16+'Cost Calculations'!S137*Variables!$E$28*Variables!$C$16+'Cost Calculations'!T137*Variables!$E$29*Variables!$C$16+U137*Variables!$E$30*Variables!$C$16</f>
        <v>130213811.37663558</v>
      </c>
      <c r="W137" s="38">
        <f>I137*Variables!$E$31</f>
        <v>4246898.4190102201</v>
      </c>
      <c r="Y137" s="46">
        <f>D137*(IF(D137&lt;Variables!$C$8,Variables!$C$39,IF(D137&gt;Variables!$C$7,Variables!$C$37,IF(D137&gt;Variables!$C$6,Variables!$C$38))))</f>
        <v>2100.5078292768972</v>
      </c>
      <c r="Z137" s="162"/>
      <c r="AA137" s="80">
        <f t="shared" si="30"/>
        <v>2069</v>
      </c>
      <c r="AB137" s="48">
        <f t="shared" si="40"/>
        <v>32</v>
      </c>
      <c r="AC137" s="44">
        <f>AB137*Variables!$E$42</f>
        <v>17203200</v>
      </c>
      <c r="AD137" s="50">
        <f>ROUND(IF(D137&lt;50000,0,(H137/(3.14*Variables!$C$36^2))),0)</f>
        <v>459</v>
      </c>
      <c r="AE137" s="83">
        <f t="shared" si="31"/>
        <v>451</v>
      </c>
      <c r="AF137" s="37">
        <f t="shared" si="3"/>
        <v>8</v>
      </c>
      <c r="AG137" s="38">
        <f>AF137*Variables!$E$43*Variables!$C$16</f>
        <v>9372.6720000000005</v>
      </c>
      <c r="AH137" s="52">
        <f>ROUND((Y137)/Variables!$C$41,0)</f>
        <v>17</v>
      </c>
      <c r="AI137" s="79">
        <f t="shared" si="32"/>
        <v>17</v>
      </c>
      <c r="AJ137" s="52">
        <f t="shared" si="43"/>
        <v>0</v>
      </c>
      <c r="AK137" s="44">
        <f>AJ137*Variables!$E$44*Variables!$C$16</f>
        <v>0</v>
      </c>
      <c r="AL137" s="38">
        <f>Y137*Variables!$E$40*Variables!$C$16</f>
        <v>619491660.84209752</v>
      </c>
      <c r="AN137" s="53">
        <v>0.28999999999999998</v>
      </c>
      <c r="AO137" s="141">
        <f t="shared" si="41"/>
        <v>67.934323050342002</v>
      </c>
      <c r="AP137" s="141">
        <v>655.73597732227154</v>
      </c>
      <c r="AQ137" s="54">
        <f>IF(12*(AO137-Variables!$C$3*AP137)*(G137/5)*Variables!$C$18&lt;0,0,12*(AO137-Variables!$C$3*AP137)*(G137/5)*Variables!$C$18)</f>
        <v>0</v>
      </c>
      <c r="AS137" s="44">
        <v>0</v>
      </c>
    </row>
    <row r="138" spans="1:45" ht="14.25" customHeight="1">
      <c r="A138" s="32">
        <v>15</v>
      </c>
      <c r="B138" t="s">
        <v>157</v>
      </c>
      <c r="C138">
        <v>2025</v>
      </c>
      <c r="D138" s="33">
        <f>INDEX(Population!$C$2:$U$21,MATCH('Cost Calculations'!B138,Population!$B$2:$B$21,0),MATCH(C138,Population!$C$1:$U$1,0))</f>
        <v>90465.480492918025</v>
      </c>
      <c r="E138" s="33" t="str">
        <f t="shared" si="42"/>
        <v>Small</v>
      </c>
      <c r="F138" s="5">
        <v>4.104939651318781</v>
      </c>
      <c r="G138" s="5">
        <f t="shared" si="0"/>
        <v>22038.199870698336</v>
      </c>
      <c r="H138" s="156">
        <f>'Area (Sq.km)'!P16</f>
        <v>38.46455381318151</v>
      </c>
      <c r="I138" s="5">
        <f>H138*Variables!$C$22</f>
        <v>692.36196863726718</v>
      </c>
      <c r="J138" s="58">
        <f t="shared" si="13"/>
        <v>680.59181517043373</v>
      </c>
      <c r="K138" s="5">
        <f t="shared" si="1"/>
        <v>11.770153466833449</v>
      </c>
      <c r="L138">
        <v>0</v>
      </c>
      <c r="M138" s="37">
        <v>0</v>
      </c>
      <c r="N138" s="37">
        <v>0</v>
      </c>
      <c r="O138" s="37">
        <v>0</v>
      </c>
      <c r="P138" s="37">
        <v>0</v>
      </c>
      <c r="Q138" s="59">
        <v>0</v>
      </c>
      <c r="R138" s="40">
        <f>$K138*Variables!$C$23/100</f>
        <v>0.58850767334167242</v>
      </c>
      <c r="S138" s="40">
        <f>$K138*Variables!$C$24/100</f>
        <v>1.1770153466833448</v>
      </c>
      <c r="T138" s="40">
        <f>$K138*Variables!$C$25/100</f>
        <v>1.1770153466833448</v>
      </c>
      <c r="U138" s="40">
        <f>$K138*Variables!$C$26/100</f>
        <v>8.8276151001250867</v>
      </c>
      <c r="V138" s="44">
        <f>R138*Variables!$E$27*Variables!$C$16+'Cost Calculations'!S138*Variables!$E$28*Variables!$C$16+'Cost Calculations'!T138*Variables!$E$29*Variables!$C$16+U138*Variables!$E$30*Variables!$C$16</f>
        <v>13904637.841613987</v>
      </c>
      <c r="W138" s="38">
        <f>I138*Variables!$E$31</f>
        <v>453497.08945740998</v>
      </c>
      <c r="Y138" s="46">
        <f>D138*(IF(D138&lt;Variables!$C$8,Variables!$C$39,IF(D138&gt;Variables!$C$7,Variables!$C$37,IF(D138&gt;Variables!$C$6,Variables!$C$38))))</f>
        <v>0</v>
      </c>
      <c r="Z138" s="162"/>
      <c r="AA138" s="80">
        <f t="shared" si="30"/>
        <v>0</v>
      </c>
      <c r="AB138" s="48">
        <f t="shared" si="40"/>
        <v>0</v>
      </c>
      <c r="AC138" s="44">
        <f>AB138*Variables!$E$42</f>
        <v>0</v>
      </c>
      <c r="AD138" s="50">
        <f>ROUND(IF(D138&lt;50000,0,(H138/(3.14*Variables!$C$36^2))),0)</f>
        <v>49</v>
      </c>
      <c r="AE138" s="83">
        <f t="shared" si="31"/>
        <v>48</v>
      </c>
      <c r="AF138" s="37">
        <f t="shared" si="3"/>
        <v>1</v>
      </c>
      <c r="AG138" s="38">
        <f>AF138*Variables!$E$43*Variables!$C$16</f>
        <v>1171.5840000000001</v>
      </c>
      <c r="AH138" s="52">
        <f>ROUND((Y138)/Variables!$C$41,0)</f>
        <v>0</v>
      </c>
      <c r="AI138" s="79">
        <f t="shared" si="32"/>
        <v>0</v>
      </c>
      <c r="AJ138" s="52">
        <f t="shared" si="43"/>
        <v>0</v>
      </c>
      <c r="AK138" s="44">
        <f>AJ138*Variables!$E$44*Variables!$C$16</f>
        <v>0</v>
      </c>
      <c r="AL138" s="38">
        <f>Y138*Variables!$E$40*Variables!$C$16</f>
        <v>0</v>
      </c>
      <c r="AN138" s="57">
        <f t="shared" ref="AN138:AN143" si="44">AVERAGE($AN$4:$AN$5,$AN$8,$AN$17)</f>
        <v>0.28999999999999998</v>
      </c>
      <c r="AO138" s="141">
        <f t="shared" si="41"/>
        <v>71.425949932946779</v>
      </c>
      <c r="AP138" s="141">
        <v>655.73597732227154</v>
      </c>
      <c r="AQ138" s="54">
        <f>IF(12*(AO138-Variables!$C$3*AP138)*(G138/5)*Variables!$C$18&lt;0,0,12*(AO138-Variables!$C$3*AP138)*(G138/5)*Variables!$C$18)</f>
        <v>0</v>
      </c>
      <c r="AS138" s="44">
        <v>0</v>
      </c>
    </row>
    <row r="139" spans="1:45" ht="14.25" customHeight="1">
      <c r="A139" s="32">
        <v>16</v>
      </c>
      <c r="B139" t="s">
        <v>158</v>
      </c>
      <c r="C139">
        <v>2025</v>
      </c>
      <c r="D139" s="33">
        <f>INDEX(Population!$C$2:$U$21,MATCH('Cost Calculations'!B139,Population!$B$2:$B$21,0),MATCH(C139,Population!$C$1:$U$1,0))</f>
        <v>94557.579334198846</v>
      </c>
      <c r="E139" s="33" t="str">
        <f t="shared" si="42"/>
        <v>Small</v>
      </c>
      <c r="F139" s="5">
        <v>4.0784355517664235</v>
      </c>
      <c r="G139" s="5">
        <f t="shared" si="0"/>
        <v>23184.767329042315</v>
      </c>
      <c r="H139" s="156">
        <f>'Area (Sq.km)'!P17</f>
        <v>62.551889535510774</v>
      </c>
      <c r="I139" s="5">
        <f>H139*Variables!$C$22</f>
        <v>1125.9340116391938</v>
      </c>
      <c r="J139" s="58">
        <f t="shared" si="13"/>
        <v>1106.7931334413277</v>
      </c>
      <c r="K139" s="5">
        <f t="shared" si="1"/>
        <v>19.140878197866186</v>
      </c>
      <c r="L139">
        <v>0</v>
      </c>
      <c r="M139" s="37">
        <v>0</v>
      </c>
      <c r="N139" s="37">
        <v>0</v>
      </c>
      <c r="O139" s="37">
        <v>0</v>
      </c>
      <c r="P139" s="37">
        <v>0</v>
      </c>
      <c r="Q139" s="59">
        <v>0</v>
      </c>
      <c r="R139" s="40">
        <f>$K139*Variables!$C$23/100</f>
        <v>0.95704390989330934</v>
      </c>
      <c r="S139" s="40">
        <f>$K139*Variables!$C$24/100</f>
        <v>1.9140878197866187</v>
      </c>
      <c r="T139" s="40">
        <f>$K139*Variables!$C$25/100</f>
        <v>1.9140878197866187</v>
      </c>
      <c r="U139" s="40">
        <f>$K139*Variables!$C$26/100</f>
        <v>14.35565864839964</v>
      </c>
      <c r="V139" s="44">
        <f>R139*Variables!$E$27*Variables!$C$16+'Cost Calculations'!S139*Variables!$E$28*Variables!$C$16+'Cost Calculations'!T139*Variables!$E$29*Variables!$C$16+U139*Variables!$E$30*Variables!$C$16</f>
        <v>22612022.864590265</v>
      </c>
      <c r="W139" s="38">
        <f>I139*Variables!$E$31</f>
        <v>737486.77762367192</v>
      </c>
      <c r="Y139" s="46">
        <f>D139*(IF(D139&lt;Variables!$C$8,Variables!$C$39,IF(D139&gt;Variables!$C$7,Variables!$C$37,IF(D139&gt;Variables!$C$6,Variables!$C$38))))</f>
        <v>0</v>
      </c>
      <c r="Z139" s="162"/>
      <c r="AA139" s="80">
        <f t="shared" si="30"/>
        <v>0</v>
      </c>
      <c r="AB139" s="48">
        <f t="shared" si="40"/>
        <v>0</v>
      </c>
      <c r="AC139" s="44">
        <f>AB139*Variables!$E$42</f>
        <v>0</v>
      </c>
      <c r="AD139" s="50">
        <f>ROUND(IF(D139&lt;50000,0,(H139/(3.14*Variables!$C$36^2))),0)</f>
        <v>80</v>
      </c>
      <c r="AE139" s="83">
        <f t="shared" si="31"/>
        <v>78</v>
      </c>
      <c r="AF139" s="37">
        <f t="shared" si="3"/>
        <v>2</v>
      </c>
      <c r="AG139" s="38">
        <f>AF139*Variables!$E$43*Variables!$C$16</f>
        <v>2343.1680000000001</v>
      </c>
      <c r="AH139" s="52">
        <f>ROUND((Y139)/Variables!$C$41,0)</f>
        <v>0</v>
      </c>
      <c r="AI139" s="79">
        <f t="shared" si="32"/>
        <v>0</v>
      </c>
      <c r="AJ139" s="52">
        <f t="shared" si="43"/>
        <v>0</v>
      </c>
      <c r="AK139" s="44">
        <f>AJ139*Variables!$E$44*Variables!$C$16</f>
        <v>0</v>
      </c>
      <c r="AL139" s="38">
        <f>Y139*Variables!$E$40*Variables!$C$16</f>
        <v>0</v>
      </c>
      <c r="AN139" s="57">
        <f t="shared" si="44"/>
        <v>0.28999999999999998</v>
      </c>
      <c r="AO139" s="141">
        <f t="shared" si="41"/>
        <v>70.964778600735769</v>
      </c>
      <c r="AP139" s="141">
        <v>655.73597732227154</v>
      </c>
      <c r="AQ139" s="54">
        <f>IF(12*(AO139-Variables!$C$3*AP139)*(G139/5)*Variables!$C$18&lt;0,0,12*(AO139-Variables!$C$3*AP139)*(G139/5)*Variables!$C$18)</f>
        <v>0</v>
      </c>
      <c r="AS139" s="44">
        <v>0</v>
      </c>
    </row>
    <row r="140" spans="1:45" ht="14.25" customHeight="1">
      <c r="A140" s="32">
        <v>17</v>
      </c>
      <c r="B140" t="s">
        <v>159</v>
      </c>
      <c r="C140">
        <v>2025</v>
      </c>
      <c r="D140" s="33">
        <f>INDEX(Population!$C$2:$U$21,MATCH('Cost Calculations'!B140,Population!$B$2:$B$21,0),MATCH(C140,Population!$C$1:$U$1,0))</f>
        <v>130211.75013990178</v>
      </c>
      <c r="E140" s="33" t="str">
        <f t="shared" si="42"/>
        <v>Medium</v>
      </c>
      <c r="F140" s="5">
        <v>4.0613743798101138</v>
      </c>
      <c r="G140" s="5">
        <f t="shared" si="0"/>
        <v>32061.006438414013</v>
      </c>
      <c r="H140" s="156">
        <f>'Area (Sq.km)'!P18</f>
        <v>37.652230423549206</v>
      </c>
      <c r="I140" s="5">
        <f>H140*Variables!$C$22</f>
        <v>677.74014762388572</v>
      </c>
      <c r="J140" s="58">
        <f t="shared" si="13"/>
        <v>666.21856511427961</v>
      </c>
      <c r="K140" s="5">
        <f t="shared" si="1"/>
        <v>11.521582509606105</v>
      </c>
      <c r="L140">
        <v>0</v>
      </c>
      <c r="M140" s="37">
        <v>0</v>
      </c>
      <c r="N140" s="37">
        <v>0</v>
      </c>
      <c r="O140" s="37">
        <v>0</v>
      </c>
      <c r="P140" s="37">
        <v>0</v>
      </c>
      <c r="Q140" s="59">
        <v>0</v>
      </c>
      <c r="R140" s="40">
        <f>$K140*Variables!$C$23/100</f>
        <v>0.57607912548030527</v>
      </c>
      <c r="S140" s="40">
        <f>$K140*Variables!$C$24/100</f>
        <v>1.1521582509606105</v>
      </c>
      <c r="T140" s="40">
        <f>$K140*Variables!$C$25/100</f>
        <v>1.1521582509606105</v>
      </c>
      <c r="U140" s="40">
        <f>$K140*Variables!$C$26/100</f>
        <v>8.641186882204579</v>
      </c>
      <c r="V140" s="44">
        <f>R140*Variables!$E$27*Variables!$C$16+'Cost Calculations'!S140*Variables!$E$28*Variables!$C$16+'Cost Calculations'!T140*Variables!$E$29*Variables!$C$16+U140*Variables!$E$30*Variables!$C$16</f>
        <v>13610989.237292146</v>
      </c>
      <c r="W140" s="38">
        <f>I140*Variables!$E$31</f>
        <v>443919.79669364513</v>
      </c>
      <c r="Y140" s="46">
        <f>D140*(IF(D140&lt;Variables!$C$8,Variables!$C$39,IF(D140&gt;Variables!$C$7,Variables!$C$37,IF(D140&gt;Variables!$C$6,Variables!$C$38))))</f>
        <v>156.25410016788211</v>
      </c>
      <c r="Z140" s="162"/>
      <c r="AA140" s="80">
        <f t="shared" si="30"/>
        <v>154</v>
      </c>
      <c r="AB140" s="48">
        <f t="shared" si="40"/>
        <v>2</v>
      </c>
      <c r="AC140" s="44">
        <f>AB140*Variables!$E$42</f>
        <v>1075200</v>
      </c>
      <c r="AD140" s="50">
        <f>ROUND(IF(D140&lt;50000,0,(H140/(3.14*Variables!$C$36^2))),0)</f>
        <v>48</v>
      </c>
      <c r="AE140" s="83">
        <f t="shared" si="31"/>
        <v>47</v>
      </c>
      <c r="AF140" s="37">
        <f t="shared" si="3"/>
        <v>1</v>
      </c>
      <c r="AG140" s="38">
        <f>AF140*Variables!$E$43*Variables!$C$16</f>
        <v>1171.5840000000001</v>
      </c>
      <c r="AH140" s="52">
        <f>ROUND((Y140)/Variables!$C$41,0)</f>
        <v>1</v>
      </c>
      <c r="AI140" s="79">
        <f t="shared" si="32"/>
        <v>1</v>
      </c>
      <c r="AJ140" s="52">
        <f t="shared" si="43"/>
        <v>0</v>
      </c>
      <c r="AK140" s="44">
        <f>AJ140*Variables!$E$44*Variables!$C$16</f>
        <v>0</v>
      </c>
      <c r="AL140" s="38">
        <f>Y140*Variables!$E$40*Variables!$C$16</f>
        <v>46083195.062268175</v>
      </c>
      <c r="AN140" s="57">
        <f t="shared" si="44"/>
        <v>0.28999999999999998</v>
      </c>
      <c r="AO140" s="141">
        <f t="shared" si="41"/>
        <v>70.667914208695976</v>
      </c>
      <c r="AP140" s="141">
        <v>655.73597732227154</v>
      </c>
      <c r="AQ140" s="54">
        <f>IF(12*(AO140-Variables!$C$3*AP140)*(G140/5)*Variables!$C$18&lt;0,0,12*(AO140-Variables!$C$3*AP140)*(G140/5)*Variables!$C$18)</f>
        <v>0</v>
      </c>
      <c r="AS140" s="44">
        <v>0</v>
      </c>
    </row>
    <row r="141" spans="1:45" ht="14.25" customHeight="1">
      <c r="A141" s="32">
        <v>18</v>
      </c>
      <c r="B141" t="s">
        <v>160</v>
      </c>
      <c r="C141">
        <v>2025</v>
      </c>
      <c r="D141" s="33">
        <f>INDEX(Population!$C$2:$U$21,MATCH('Cost Calculations'!B141,Population!$B$2:$B$21,0),MATCH(C141,Population!$C$1:$U$1,0))</f>
        <v>123330.90778223208</v>
      </c>
      <c r="E141" s="33" t="str">
        <f t="shared" si="42"/>
        <v>Medium</v>
      </c>
      <c r="F141" s="5">
        <v>4.1813012995896246</v>
      </c>
      <c r="G141" s="5">
        <f t="shared" si="0"/>
        <v>29495.819350386551</v>
      </c>
      <c r="H141" s="156">
        <f>'Area (Sq.km)'!P19</f>
        <v>32.421959976845585</v>
      </c>
      <c r="I141" s="5">
        <f>H141*Variables!$C$22</f>
        <v>583.59527958322053</v>
      </c>
      <c r="J141" s="58">
        <f t="shared" si="13"/>
        <v>573.67415983030571</v>
      </c>
      <c r="K141" s="5">
        <f t="shared" si="1"/>
        <v>9.9211197529148194</v>
      </c>
      <c r="L141">
        <v>0</v>
      </c>
      <c r="M141" s="37">
        <v>0</v>
      </c>
      <c r="N141" s="37">
        <v>0</v>
      </c>
      <c r="O141" s="37">
        <v>0</v>
      </c>
      <c r="P141" s="37">
        <v>0</v>
      </c>
      <c r="Q141" s="59">
        <v>0</v>
      </c>
      <c r="R141" s="40">
        <f>$K141*Variables!$C$23/100</f>
        <v>0.49605598764574099</v>
      </c>
      <c r="S141" s="40">
        <f>$K141*Variables!$C$24/100</f>
        <v>0.99211197529148198</v>
      </c>
      <c r="T141" s="40">
        <f>$K141*Variables!$C$25/100</f>
        <v>0.99211197529148198</v>
      </c>
      <c r="U141" s="40">
        <f>$K141*Variables!$C$26/100</f>
        <v>7.4408398146861146</v>
      </c>
      <c r="V141" s="44">
        <f>R141*Variables!$E$27*Variables!$C$16+'Cost Calculations'!S141*Variables!$E$28*Variables!$C$16+'Cost Calculations'!T141*Variables!$E$29*Variables!$C$16+U141*Variables!$E$30*Variables!$C$16</f>
        <v>11720287.040970614</v>
      </c>
      <c r="W141" s="38">
        <f>I141*Variables!$E$31</f>
        <v>382254.90812700946</v>
      </c>
      <c r="Y141" s="46">
        <f>D141*(IF(D141&lt;Variables!$C$8,Variables!$C$39,IF(D141&gt;Variables!$C$7,Variables!$C$37,IF(D141&gt;Variables!$C$6,Variables!$C$38))))</f>
        <v>147.99708933867848</v>
      </c>
      <c r="Z141" s="162"/>
      <c r="AA141" s="80">
        <f t="shared" si="30"/>
        <v>146</v>
      </c>
      <c r="AB141" s="48">
        <f t="shared" si="40"/>
        <v>2</v>
      </c>
      <c r="AC141" s="44">
        <f>AB141*Variables!$E$42</f>
        <v>1075200</v>
      </c>
      <c r="AD141" s="50">
        <f>ROUND(IF(D141&lt;50000,0,(H141/(3.14*Variables!$C$36^2))),0)</f>
        <v>41</v>
      </c>
      <c r="AE141" s="83">
        <f t="shared" si="31"/>
        <v>41</v>
      </c>
      <c r="AF141" s="37">
        <f t="shared" si="3"/>
        <v>0</v>
      </c>
      <c r="AG141" s="38">
        <f>AF141*Variables!$E$43*Variables!$C$16</f>
        <v>0</v>
      </c>
      <c r="AH141" s="52">
        <f>ROUND((Y141)/Variables!$C$41,0)</f>
        <v>1</v>
      </c>
      <c r="AI141" s="79">
        <f t="shared" si="32"/>
        <v>1</v>
      </c>
      <c r="AJ141" s="52">
        <f t="shared" si="43"/>
        <v>0</v>
      </c>
      <c r="AK141" s="44">
        <f>AJ141*Variables!$E$44*Variables!$C$16</f>
        <v>0</v>
      </c>
      <c r="AL141" s="38">
        <f>Y141*Variables!$E$40*Variables!$C$16</f>
        <v>43647998.544131204</v>
      </c>
      <c r="AN141" s="57">
        <f t="shared" si="44"/>
        <v>0.28999999999999998</v>
      </c>
      <c r="AO141" s="141">
        <f t="shared" si="41"/>
        <v>72.754642612859456</v>
      </c>
      <c r="AP141" s="141">
        <v>508.1437756387196</v>
      </c>
      <c r="AQ141" s="54">
        <f>IF(12*(AO141-Variables!$C$3*AP141)*(G141/5)*Variables!$C$18&lt;0,0,12*(AO141-Variables!$C$3*AP141)*(G141/5)*Variables!$C$18)</f>
        <v>0</v>
      </c>
      <c r="AS141" s="44">
        <v>0</v>
      </c>
    </row>
    <row r="142" spans="1:45" ht="14.25" customHeight="1">
      <c r="A142" s="32">
        <v>19</v>
      </c>
      <c r="B142" t="s">
        <v>161</v>
      </c>
      <c r="C142">
        <v>2025</v>
      </c>
      <c r="D142" s="33">
        <f>INDEX(Population!$C$2:$U$21,MATCH('Cost Calculations'!B142,Population!$B$2:$B$21,0),MATCH(C142,Population!$C$1:$U$1,0))</f>
        <v>95595.166673847445</v>
      </c>
      <c r="E142" s="33" t="str">
        <f t="shared" si="42"/>
        <v>Small</v>
      </c>
      <c r="F142" s="5">
        <v>4.4990268357417103</v>
      </c>
      <c r="G142" s="5">
        <f t="shared" si="0"/>
        <v>21247.965429858923</v>
      </c>
      <c r="H142" s="156">
        <f>'Area (Sq.km)'!P20</f>
        <v>22.34637502591044</v>
      </c>
      <c r="I142" s="5">
        <f>H142*Variables!$C$22</f>
        <v>402.23475046638794</v>
      </c>
      <c r="J142" s="58">
        <f t="shared" si="13"/>
        <v>395.39675970845929</v>
      </c>
      <c r="K142" s="5">
        <f t="shared" si="1"/>
        <v>6.837990757928651</v>
      </c>
      <c r="L142">
        <v>0</v>
      </c>
      <c r="M142" s="37">
        <v>0</v>
      </c>
      <c r="N142" s="37">
        <v>0</v>
      </c>
      <c r="O142" s="37">
        <v>0</v>
      </c>
      <c r="P142" s="37">
        <v>0</v>
      </c>
      <c r="Q142" s="59">
        <v>0</v>
      </c>
      <c r="R142" s="40">
        <f>$K142*Variables!$C$23/100</f>
        <v>0.34189953789643257</v>
      </c>
      <c r="S142" s="40">
        <f>$K142*Variables!$C$24/100</f>
        <v>0.68379907579286514</v>
      </c>
      <c r="T142" s="40">
        <f>$K142*Variables!$C$25/100</f>
        <v>0.68379907579286514</v>
      </c>
      <c r="U142" s="40">
        <f>$K142*Variables!$C$26/100</f>
        <v>5.1284930684464882</v>
      </c>
      <c r="V142" s="44">
        <f>R142*Variables!$E$27*Variables!$C$16+'Cost Calculations'!S142*Variables!$E$28*Variables!$C$16+'Cost Calculations'!T142*Variables!$E$29*Variables!$C$16+U142*Variables!$E$30*Variables!$C$16</f>
        <v>8078041.2355048899</v>
      </c>
      <c r="W142" s="38">
        <f>I142*Variables!$E$31</f>
        <v>263463.76155548409</v>
      </c>
      <c r="Y142" s="46">
        <f>D142*(IF(D142&lt;Variables!$C$8,Variables!$C$39,IF(D142&gt;Variables!$C$7,Variables!$C$37,IF(D142&gt;Variables!$C$6,Variables!$C$38))))</f>
        <v>0</v>
      </c>
      <c r="Z142" s="162"/>
      <c r="AA142" s="80">
        <f t="shared" si="30"/>
        <v>0</v>
      </c>
      <c r="AB142" s="48">
        <f t="shared" si="40"/>
        <v>0</v>
      </c>
      <c r="AC142" s="44">
        <f>AB142*Variables!$E$42</f>
        <v>0</v>
      </c>
      <c r="AD142" s="50">
        <f>ROUND(IF(D142&lt;50000,0,(H142/(3.14*Variables!$C$36^2))),0)</f>
        <v>28</v>
      </c>
      <c r="AE142" s="83">
        <f t="shared" si="31"/>
        <v>28</v>
      </c>
      <c r="AF142" s="37">
        <f t="shared" si="3"/>
        <v>0</v>
      </c>
      <c r="AG142" s="38">
        <f>AF142*Variables!$E$43*Variables!$C$16</f>
        <v>0</v>
      </c>
      <c r="AH142" s="52">
        <f>ROUND((Y142)/Variables!$C$41,0)</f>
        <v>0</v>
      </c>
      <c r="AI142" s="79">
        <f t="shared" si="32"/>
        <v>0</v>
      </c>
      <c r="AJ142" s="52">
        <f t="shared" si="43"/>
        <v>0</v>
      </c>
      <c r="AK142" s="44">
        <f>AJ142*Variables!$E$44*Variables!$C$16</f>
        <v>0</v>
      </c>
      <c r="AL142" s="38">
        <f>Y142*Variables!$E$40*Variables!$C$16</f>
        <v>0</v>
      </c>
      <c r="AN142" s="57">
        <f t="shared" si="44"/>
        <v>0.28999999999999998</v>
      </c>
      <c r="AO142" s="141">
        <f t="shared" si="41"/>
        <v>78.283066941905759</v>
      </c>
      <c r="AP142" s="142">
        <v>537.70000000000005</v>
      </c>
      <c r="AQ142" s="54">
        <f>IF(12*(AO142-Variables!$C$3*AP142)*(G142/5)*Variables!$C$18&lt;0,0,12*(AO142-Variables!$C$3*AP142)*(G142/5)*Variables!$C$18)</f>
        <v>0</v>
      </c>
      <c r="AS142" s="44">
        <v>0</v>
      </c>
    </row>
    <row r="143" spans="1:45" ht="14.25" customHeight="1">
      <c r="A143" s="32">
        <v>20</v>
      </c>
      <c r="B143" t="s">
        <v>162</v>
      </c>
      <c r="C143">
        <v>2025</v>
      </c>
      <c r="D143" s="33">
        <f>INDEX(Population!$C$2:$U$21,MATCH('Cost Calculations'!B143,Population!$B$2:$B$21,0),MATCH(C143,Population!$C$1:$U$1,0))</f>
        <v>53541.93383075609</v>
      </c>
      <c r="E143" s="33" t="str">
        <f t="shared" si="42"/>
        <v>Small</v>
      </c>
      <c r="F143" s="5">
        <v>3.5639434677697377</v>
      </c>
      <c r="G143" s="5">
        <f t="shared" si="0"/>
        <v>15023.227589034073</v>
      </c>
      <c r="H143" s="156">
        <f>'Area (Sq.km)'!P21</f>
        <v>17.0417799580303</v>
      </c>
      <c r="I143" s="5">
        <f>H143*Variables!$C$22</f>
        <v>306.75203924454541</v>
      </c>
      <c r="J143" s="58">
        <f t="shared" si="13"/>
        <v>301.53725457738813</v>
      </c>
      <c r="K143" s="5">
        <f t="shared" si="1"/>
        <v>5.2147846671572893</v>
      </c>
      <c r="L143">
        <v>0</v>
      </c>
      <c r="M143" s="37">
        <v>0</v>
      </c>
      <c r="N143" s="37">
        <v>0</v>
      </c>
      <c r="O143" s="37">
        <v>0</v>
      </c>
      <c r="P143" s="37">
        <v>0</v>
      </c>
      <c r="Q143" s="59">
        <v>0</v>
      </c>
      <c r="R143" s="40">
        <f>$K143*Variables!$C$23/100</f>
        <v>0.26073923335786447</v>
      </c>
      <c r="S143" s="40">
        <f>$K143*Variables!$C$24/100</f>
        <v>0.52147846671572895</v>
      </c>
      <c r="T143" s="40">
        <f>$K143*Variables!$C$25/100</f>
        <v>0.52147846671572895</v>
      </c>
      <c r="U143" s="40">
        <f>$K143*Variables!$C$26/100</f>
        <v>3.911088500367967</v>
      </c>
      <c r="V143" s="44">
        <f>R143*Variables!$E$27*Variables!$C$16+'Cost Calculations'!S143*Variables!$E$28*Variables!$C$16+'Cost Calculations'!T143*Variables!$E$29*Variables!$C$16+U143*Variables!$E$30*Variables!$C$16</f>
        <v>6160471.2651491966</v>
      </c>
      <c r="W143" s="38">
        <f>I143*Variables!$E$31</f>
        <v>200922.58570517725</v>
      </c>
      <c r="Y143" s="46">
        <f>D143*(IF(D143&lt;Variables!$C$8,Variables!$C$39,IF(D143&gt;Variables!$C$7,Variables!$C$37,IF(D143&gt;Variables!$C$6,Variables!$C$38))))</f>
        <v>0</v>
      </c>
      <c r="Z143" s="162"/>
      <c r="AA143" s="80">
        <f t="shared" si="30"/>
        <v>25</v>
      </c>
      <c r="AB143" s="48">
        <f t="shared" si="40"/>
        <v>0</v>
      </c>
      <c r="AC143" s="44">
        <f>AB143*Variables!$E$42</f>
        <v>0</v>
      </c>
      <c r="AD143" s="50">
        <f>ROUND(IF(D143&lt;50000,0,(H143/(3.14*Variables!$C$36^2))),0)</f>
        <v>22</v>
      </c>
      <c r="AE143" s="83">
        <f t="shared" si="31"/>
        <v>21</v>
      </c>
      <c r="AF143" s="37">
        <f t="shared" si="3"/>
        <v>1</v>
      </c>
      <c r="AG143" s="38">
        <f>AF143*Variables!$E$43*Variables!$C$16</f>
        <v>1171.5840000000001</v>
      </c>
      <c r="AH143" s="52">
        <f>ROUND((Y143)/Variables!$C$41,0)</f>
        <v>0</v>
      </c>
      <c r="AI143" s="79">
        <f t="shared" si="32"/>
        <v>1</v>
      </c>
      <c r="AJ143" s="52">
        <f t="shared" si="43"/>
        <v>0</v>
      </c>
      <c r="AK143" s="44">
        <f>AJ143*Variables!$E$44*Variables!$C$16</f>
        <v>0</v>
      </c>
      <c r="AL143" s="38">
        <f>Y143*Variables!$E$40*Variables!$C$16</f>
        <v>0</v>
      </c>
      <c r="AN143" s="57">
        <f t="shared" si="44"/>
        <v>0.28999999999999998</v>
      </c>
      <c r="AO143" s="141">
        <f t="shared" si="41"/>
        <v>62.012616339193428</v>
      </c>
      <c r="AP143" s="141">
        <v>588.79301505756246</v>
      </c>
      <c r="AQ143" s="54">
        <f>IF(12*(AO143-Variables!$C$3*AP143)*(G143/5)*Variables!$C$18&lt;0,0,12*(AO143-Variables!$C$3*AP143)*(G143/5)*Variables!$C$18)</f>
        <v>0</v>
      </c>
      <c r="AS143" s="44">
        <v>0</v>
      </c>
    </row>
    <row r="144" spans="1:45" ht="14.25" customHeight="1">
      <c r="A144" s="32">
        <v>1</v>
      </c>
      <c r="B144" t="s">
        <v>125</v>
      </c>
      <c r="C144">
        <v>2026</v>
      </c>
      <c r="D144" s="33">
        <f>INDEX(Population!$C$2:$U$21,MATCH('Cost Calculations'!B144,Population!$B$2:$B$21,0),MATCH(C144,Population!$C$1:$U$1,0))</f>
        <v>294140.80497825571</v>
      </c>
      <c r="E144" s="33" t="str">
        <f t="shared" si="42"/>
        <v>Medium</v>
      </c>
      <c r="F144" s="5">
        <v>3.6769491146556486</v>
      </c>
      <c r="G144" s="5">
        <f t="shared" si="0"/>
        <v>79995.886754555322</v>
      </c>
      <c r="H144" s="34">
        <f>'Area (Sq.km)'!Q2</f>
        <v>38.394697229650902</v>
      </c>
      <c r="I144" s="5">
        <f>H144*Variables!$C$22</f>
        <v>691.1045501337162</v>
      </c>
      <c r="J144" s="58">
        <f t="shared" si="13"/>
        <v>679.35577278144297</v>
      </c>
      <c r="K144" s="5">
        <f t="shared" si="1"/>
        <v>11.748777352273237</v>
      </c>
      <c r="L144">
        <v>0</v>
      </c>
      <c r="M144" s="37">
        <v>0</v>
      </c>
      <c r="N144" s="37">
        <v>0</v>
      </c>
      <c r="O144" s="37">
        <v>0</v>
      </c>
      <c r="P144" s="37">
        <v>0</v>
      </c>
      <c r="Q144" s="59">
        <v>0</v>
      </c>
      <c r="R144" s="40">
        <f>$K144*Variables!$C$23/100</f>
        <v>0.58743886761366182</v>
      </c>
      <c r="S144" s="40">
        <f>$K144*Variables!$C$24/100</f>
        <v>1.1748777352273236</v>
      </c>
      <c r="T144" s="40">
        <f>$K144*Variables!$C$25/100</f>
        <v>1.1748777352273236</v>
      </c>
      <c r="U144" s="40">
        <f>$K144*Variables!$C$26/100</f>
        <v>8.8115830142049276</v>
      </c>
      <c r="V144" s="44">
        <f>R144*Variables!$E$27*Variables!$C$16+'Cost Calculations'!S144*Variables!$E$28*Variables!$C$16+'Cost Calculations'!T144*Variables!$E$29*Variables!$C$16+U144*Variables!$E$30*Variables!$C$16</f>
        <v>13879385.228531402</v>
      </c>
      <c r="W144" s="38">
        <f>I144*Variables!$E$31</f>
        <v>452673.4803375841</v>
      </c>
      <c r="Y144" s="46">
        <f>D144*(IF(D144&lt;Variables!$C$8,Variables!$C$39,IF(D144&gt;Variables!$C$7,Variables!$C$37,IF(D144&gt;Variables!$C$6,Variables!$C$38))))</f>
        <v>352.96896597390679</v>
      </c>
      <c r="Z144" s="162"/>
      <c r="AA144" s="80">
        <f t="shared" si="30"/>
        <v>348</v>
      </c>
      <c r="AB144" s="48">
        <f t="shared" si="40"/>
        <v>5</v>
      </c>
      <c r="AC144" s="44">
        <f>AB144*Variables!$E$42</f>
        <v>2688000</v>
      </c>
      <c r="AD144" s="50">
        <f>ROUND(IF(D144&lt;50000,0,(H144/(3.14*Variables!$C$36^2))),0)</f>
        <v>49</v>
      </c>
      <c r="AE144" s="83">
        <f t="shared" si="31"/>
        <v>48</v>
      </c>
      <c r="AF144" s="37">
        <f t="shared" si="3"/>
        <v>1</v>
      </c>
      <c r="AG144" s="38">
        <f>AF144*Variables!$E$43*Variables!$C$16</f>
        <v>1171.5840000000001</v>
      </c>
      <c r="AH144" s="52">
        <f>ROUND((Y144)/Variables!$C$41,0)</f>
        <v>3</v>
      </c>
      <c r="AI144" s="79">
        <f t="shared" si="32"/>
        <v>3</v>
      </c>
      <c r="AJ144" s="52">
        <f t="shared" si="43"/>
        <v>0</v>
      </c>
      <c r="AK144" s="44">
        <f>AJ144*Variables!$E$44*Variables!$C$16</f>
        <v>0</v>
      </c>
      <c r="AL144" s="38">
        <f>Y144*Variables!$E$40*Variables!$C$16</f>
        <v>104099269.66669188</v>
      </c>
      <c r="AN144" s="53">
        <v>0.22</v>
      </c>
      <c r="AO144" s="141">
        <f t="shared" si="41"/>
        <v>48.535728313454555</v>
      </c>
      <c r="AP144" s="141">
        <v>468.8029792149182</v>
      </c>
      <c r="AQ144" s="54">
        <f>IF(12*(AO144-Variables!$C$3*AP144)*(G144/5)*Variables!$C$18&lt;0,0,12*(AO144-Variables!$C$3*AP144)*(G144/5)*Variables!$C$18)</f>
        <v>0</v>
      </c>
      <c r="AS144" s="44">
        <v>0</v>
      </c>
    </row>
    <row r="145" spans="1:45" ht="14.25" customHeight="1">
      <c r="A145" s="32">
        <v>2</v>
      </c>
      <c r="B145" t="s">
        <v>142</v>
      </c>
      <c r="C145">
        <v>2026</v>
      </c>
      <c r="D145" s="33">
        <f>INDEX(Population!$C$2:$U$21,MATCH('Cost Calculations'!B145,Population!$B$2:$B$21,0),MATCH(C145,Population!$C$1:$U$1,0))</f>
        <v>934711.67745845637</v>
      </c>
      <c r="E145" s="33" t="str">
        <f t="shared" si="42"/>
        <v>Medium</v>
      </c>
      <c r="F145" s="5">
        <v>3.3070982737810106</v>
      </c>
      <c r="G145" s="5">
        <f t="shared" si="0"/>
        <v>282638.01075067511</v>
      </c>
      <c r="H145" s="34">
        <f>'Area (Sq.km)'!Q3</f>
        <v>102.22498524271774</v>
      </c>
      <c r="I145" s="5">
        <f>H145*Variables!$C$22</f>
        <v>1840.0497343689192</v>
      </c>
      <c r="J145" s="58">
        <f t="shared" si="13"/>
        <v>1808.7688888846476</v>
      </c>
      <c r="K145" s="5">
        <f t="shared" si="1"/>
        <v>31.280845484271595</v>
      </c>
      <c r="L145">
        <v>0</v>
      </c>
      <c r="M145" s="37">
        <v>0</v>
      </c>
      <c r="N145" s="37">
        <v>0</v>
      </c>
      <c r="O145" s="37">
        <v>0</v>
      </c>
      <c r="P145" s="37">
        <v>0</v>
      </c>
      <c r="Q145" s="59">
        <v>0</v>
      </c>
      <c r="R145" s="40">
        <f>$K145*Variables!$C$23/100</f>
        <v>1.5640422742135798</v>
      </c>
      <c r="S145" s="40">
        <f>$K145*Variables!$C$24/100</f>
        <v>3.1280845484271596</v>
      </c>
      <c r="T145" s="40">
        <f>$K145*Variables!$C$25/100</f>
        <v>3.1280845484271596</v>
      </c>
      <c r="U145" s="40">
        <f>$K145*Variables!$C$26/100</f>
        <v>23.460634113203696</v>
      </c>
      <c r="V145" s="44">
        <f>R145*Variables!$E$27*Variables!$C$16+'Cost Calculations'!S145*Variables!$E$28*Variables!$C$16+'Cost Calculations'!T145*Variables!$E$29*Variables!$C$16+U145*Variables!$E$30*Variables!$C$16</f>
        <v>36953539.226476893</v>
      </c>
      <c r="W145" s="38">
        <f>I145*Variables!$E$31</f>
        <v>1205232.5760116421</v>
      </c>
      <c r="Y145" s="46">
        <f>D145*(IF(D145&lt;Variables!$C$8,Variables!$C$39,IF(D145&gt;Variables!$C$7,Variables!$C$37,IF(D145&gt;Variables!$C$6,Variables!$C$38))))</f>
        <v>1121.6540129501475</v>
      </c>
      <c r="Z145" s="162"/>
      <c r="AA145" s="80">
        <f t="shared" si="30"/>
        <v>1105</v>
      </c>
      <c r="AB145" s="48">
        <f t="shared" si="40"/>
        <v>17</v>
      </c>
      <c r="AC145" s="44">
        <f>AB145*Variables!$E$42</f>
        <v>9139200</v>
      </c>
      <c r="AD145" s="50">
        <f>ROUND(IF(D145&lt;50000,0,(H145/(3.14*Variables!$C$36^2))),0)</f>
        <v>130</v>
      </c>
      <c r="AE145" s="83">
        <f t="shared" si="31"/>
        <v>128</v>
      </c>
      <c r="AF145" s="37">
        <f t="shared" si="3"/>
        <v>2</v>
      </c>
      <c r="AG145" s="38">
        <f>AF145*Variables!$E$43*Variables!$C$16</f>
        <v>2343.1680000000001</v>
      </c>
      <c r="AH145" s="52">
        <f>ROUND((Y145)/Variables!$C$41,0)</f>
        <v>9</v>
      </c>
      <c r="AI145" s="79">
        <f t="shared" si="32"/>
        <v>9</v>
      </c>
      <c r="AJ145" s="52">
        <f t="shared" si="43"/>
        <v>0</v>
      </c>
      <c r="AK145" s="44">
        <f>AJ145*Variables!$E$44*Variables!$C$16</f>
        <v>0</v>
      </c>
      <c r="AL145" s="38">
        <f>Y145*Variables!$E$40*Variables!$C$16</f>
        <v>330803483.65656662</v>
      </c>
      <c r="AN145" s="53">
        <v>0.36</v>
      </c>
      <c r="AO145" s="141">
        <f t="shared" si="41"/>
        <v>71.433322713669824</v>
      </c>
      <c r="AP145" s="141">
        <v>524.18975366229711</v>
      </c>
      <c r="AQ145" s="54">
        <f>IF(12*(AO145-Variables!$C$3*AP145)*(G145/5)*Variables!$C$18&lt;0,0,12*(AO145-Variables!$C$3*AP145)*(G145/5)*Variables!$C$18)</f>
        <v>0</v>
      </c>
      <c r="AS145" s="44">
        <v>0</v>
      </c>
    </row>
    <row r="146" spans="1:45" ht="14.25" customHeight="1">
      <c r="A146" s="32">
        <v>3</v>
      </c>
      <c r="B146" t="s">
        <v>145</v>
      </c>
      <c r="C146">
        <v>2026</v>
      </c>
      <c r="D146" s="33">
        <f>INDEX(Population!$C$2:$U$21,MATCH('Cost Calculations'!B146,Population!$B$2:$B$21,0),MATCH(C146,Population!$C$1:$U$1,0))</f>
        <v>1043149.2932100989</v>
      </c>
      <c r="E146" s="33" t="str">
        <f t="shared" si="42"/>
        <v>Large</v>
      </c>
      <c r="F146" s="5">
        <v>3.2836322428840261</v>
      </c>
      <c r="G146" s="5">
        <f t="shared" si="0"/>
        <v>317681.52340162703</v>
      </c>
      <c r="H146" s="34">
        <f>'Area (Sq.km)'!Q4</f>
        <v>183.89409349984453</v>
      </c>
      <c r="I146" s="5">
        <f>H146*Variables!$C$22</f>
        <v>3310.0936829972015</v>
      </c>
      <c r="J146" s="58">
        <f t="shared" si="13"/>
        <v>3643.723684</v>
      </c>
      <c r="K146" s="5">
        <f t="shared" si="1"/>
        <v>0</v>
      </c>
      <c r="L146">
        <v>0</v>
      </c>
      <c r="M146" s="37">
        <v>0</v>
      </c>
      <c r="N146" s="37">
        <v>0</v>
      </c>
      <c r="O146" s="37">
        <v>0</v>
      </c>
      <c r="P146" s="37">
        <v>0</v>
      </c>
      <c r="Q146" s="59">
        <v>0</v>
      </c>
      <c r="R146" s="40">
        <f>$K146*Variables!$C$23/100</f>
        <v>0</v>
      </c>
      <c r="S146" s="40">
        <f>$K146*Variables!$C$24/100</f>
        <v>0</v>
      </c>
      <c r="T146" s="40">
        <f>$K146*Variables!$C$25/100</f>
        <v>0</v>
      </c>
      <c r="U146" s="40">
        <f>$K146*Variables!$C$26/100</f>
        <v>0</v>
      </c>
      <c r="V146" s="44">
        <f>R146*Variables!$E$27*Variables!$C$16+'Cost Calculations'!S146*Variables!$E$28*Variables!$C$16+'Cost Calculations'!T146*Variables!$E$29*Variables!$C$16+U146*Variables!$E$30*Variables!$C$16</f>
        <v>0</v>
      </c>
      <c r="W146" s="38">
        <f>I146*Variables!$E$31</f>
        <v>2168111.3623631671</v>
      </c>
      <c r="Y146" s="46">
        <f>D146*(IF(D146&lt;Variables!$C$8,Variables!$C$39,IF(D146&gt;Variables!$C$7,Variables!$C$37,IF(D146&gt;Variables!$C$6,Variables!$C$38))))</f>
        <v>1251.7791518521185</v>
      </c>
      <c r="Z146" s="162"/>
      <c r="AA146" s="80">
        <f t="shared" si="30"/>
        <v>1233</v>
      </c>
      <c r="AB146" s="48">
        <f t="shared" si="40"/>
        <v>19</v>
      </c>
      <c r="AC146" s="44">
        <f>AB146*Variables!$E$42</f>
        <v>10214400</v>
      </c>
      <c r="AD146" s="50">
        <f>ROUND(IF(D146&lt;50000,0,(H146/(3.14*Variables!$C$36^2))),0)</f>
        <v>234</v>
      </c>
      <c r="AE146" s="83">
        <f t="shared" si="31"/>
        <v>230</v>
      </c>
      <c r="AF146" s="37">
        <f t="shared" si="3"/>
        <v>4</v>
      </c>
      <c r="AG146" s="38">
        <f>AF146*Variables!$E$43*Variables!$C$16</f>
        <v>4686.3360000000002</v>
      </c>
      <c r="AH146" s="52">
        <f>ROUND((Y146)/Variables!$C$41,0)</f>
        <v>10</v>
      </c>
      <c r="AI146" s="79">
        <f t="shared" si="32"/>
        <v>10</v>
      </c>
      <c r="AJ146" s="52">
        <f t="shared" si="43"/>
        <v>0</v>
      </c>
      <c r="AK146" s="44">
        <f>AJ146*Variables!$E$44*Variables!$C$16</f>
        <v>0</v>
      </c>
      <c r="AL146" s="38">
        <f>Y146*Variables!$E$40*Variables!$C$16</f>
        <v>369180602.41429168</v>
      </c>
      <c r="AN146" s="57">
        <f t="shared" ref="AN146:AN147" si="45">AVERAGE($AN$4:$AN$5,$AN$8,$AN$17)</f>
        <v>0.28999999999999998</v>
      </c>
      <c r="AO146" s="141">
        <f t="shared" si="41"/>
        <v>57.135201026182052</v>
      </c>
      <c r="AP146" s="141">
        <v>524.18975366229711</v>
      </c>
      <c r="AQ146" s="54">
        <f>IF(12*(AO146-Variables!$C$3*AP146)*(G146/5)*Variables!$C$18&lt;0,0,12*(AO146-Variables!$C$3*AP146)*(G146/5)*Variables!$C$18)</f>
        <v>0</v>
      </c>
      <c r="AS146" s="44">
        <v>0</v>
      </c>
    </row>
    <row r="147" spans="1:45" ht="14.25" customHeight="1">
      <c r="A147" s="32">
        <v>4</v>
      </c>
      <c r="B147" t="s">
        <v>146</v>
      </c>
      <c r="C147">
        <v>2026</v>
      </c>
      <c r="D147" s="33">
        <f>INDEX(Population!$C$2:$U$21,MATCH('Cost Calculations'!B147,Population!$B$2:$B$21,0),MATCH(C147,Population!$C$1:$U$1,0))</f>
        <v>77574.744163374766</v>
      </c>
      <c r="E147" s="33" t="str">
        <f t="shared" si="42"/>
        <v>Small</v>
      </c>
      <c r="F147" s="5">
        <v>3.1216650512676596</v>
      </c>
      <c r="G147" s="5">
        <f t="shared" si="0"/>
        <v>24850.438112145592</v>
      </c>
      <c r="H147" s="34">
        <f>'Area (Sq.km)'!Q5</f>
        <v>24.568232417511322</v>
      </c>
      <c r="I147" s="5">
        <f>H147*Variables!$C$22</f>
        <v>442.2281835152038</v>
      </c>
      <c r="J147" s="58">
        <f t="shared" si="13"/>
        <v>482.31696199999999</v>
      </c>
      <c r="K147" s="5">
        <f t="shared" si="1"/>
        <v>0</v>
      </c>
      <c r="L147">
        <v>0</v>
      </c>
      <c r="M147" s="37">
        <v>0</v>
      </c>
      <c r="N147" s="37">
        <v>0</v>
      </c>
      <c r="O147" s="37">
        <v>0</v>
      </c>
      <c r="P147" s="37">
        <v>0</v>
      </c>
      <c r="Q147" s="59">
        <v>0</v>
      </c>
      <c r="R147" s="40">
        <f>$K147*Variables!$C$23/100</f>
        <v>0</v>
      </c>
      <c r="S147" s="40">
        <f>$K147*Variables!$C$24/100</f>
        <v>0</v>
      </c>
      <c r="T147" s="40">
        <f>$K147*Variables!$C$25/100</f>
        <v>0</v>
      </c>
      <c r="U147" s="40">
        <f>$K147*Variables!$C$26/100</f>
        <v>0</v>
      </c>
      <c r="V147" s="44">
        <f>R147*Variables!$E$27*Variables!$C$16+'Cost Calculations'!S147*Variables!$E$28*Variables!$C$16+'Cost Calculations'!T147*Variables!$E$29*Variables!$C$16+U147*Variables!$E$30*Variables!$C$16</f>
        <v>0</v>
      </c>
      <c r="W147" s="38">
        <f>I147*Variables!$E$31</f>
        <v>289659.46020245849</v>
      </c>
      <c r="Y147" s="46">
        <f>D147*(IF(D147&lt;Variables!$C$8,Variables!$C$39,IF(D147&gt;Variables!$C$7,Variables!$C$37,IF(D147&gt;Variables!$C$6,Variables!$C$38))))</f>
        <v>0</v>
      </c>
      <c r="Z147" s="162"/>
      <c r="AA147" s="80">
        <f t="shared" si="30"/>
        <v>5</v>
      </c>
      <c r="AB147" s="48">
        <f t="shared" si="40"/>
        <v>0</v>
      </c>
      <c r="AC147" s="44">
        <f>AB147*Variables!$E$42</f>
        <v>0</v>
      </c>
      <c r="AD147" s="50">
        <f>ROUND(IF(D147&lt;50000,0,(H147/(3.14*Variables!$C$36^2))),0)</f>
        <v>31</v>
      </c>
      <c r="AE147" s="83">
        <f t="shared" si="31"/>
        <v>31</v>
      </c>
      <c r="AF147" s="37">
        <f t="shared" si="3"/>
        <v>0</v>
      </c>
      <c r="AG147" s="38">
        <f>AF147*Variables!$E$43*Variables!$C$16</f>
        <v>0</v>
      </c>
      <c r="AH147" s="52">
        <f>ROUND((Y147)/Variables!$C$41,0)</f>
        <v>0</v>
      </c>
      <c r="AI147" s="79">
        <f t="shared" si="32"/>
        <v>0</v>
      </c>
      <c r="AJ147" s="52">
        <f t="shared" si="43"/>
        <v>0</v>
      </c>
      <c r="AK147" s="44">
        <f>AJ147*Variables!$E$44*Variables!$C$16</f>
        <v>0</v>
      </c>
      <c r="AL147" s="38">
        <f>Y147*Variables!$E$40*Variables!$C$16</f>
        <v>0</v>
      </c>
      <c r="AN147" s="57">
        <f t="shared" si="45"/>
        <v>0.28999999999999998</v>
      </c>
      <c r="AO147" s="141">
        <f t="shared" si="41"/>
        <v>54.316971892057275</v>
      </c>
      <c r="AP147" s="141">
        <v>524.18975366229711</v>
      </c>
      <c r="AQ147" s="54">
        <f>IF(12*(AO147-Variables!$C$3*AP147)*(G147/5)*Variables!$C$18&lt;0,0,12*(AO147-Variables!$C$3*AP147)*(G147/5)*Variables!$C$18)</f>
        <v>0</v>
      </c>
      <c r="AS147" s="44">
        <v>0</v>
      </c>
    </row>
    <row r="148" spans="1:45" ht="14.25" customHeight="1">
      <c r="A148" s="32">
        <v>5</v>
      </c>
      <c r="B148" t="s">
        <v>147</v>
      </c>
      <c r="C148">
        <v>2026</v>
      </c>
      <c r="D148" s="33">
        <f>INDEX(Population!$C$2:$U$21,MATCH('Cost Calculations'!B148,Population!$B$2:$B$21,0),MATCH(C148,Population!$C$1:$U$1,0))</f>
        <v>778485.63462308026</v>
      </c>
      <c r="E148" s="33" t="str">
        <f t="shared" si="42"/>
        <v>Medium</v>
      </c>
      <c r="F148" s="5">
        <v>3.499256931524287</v>
      </c>
      <c r="G148" s="5">
        <f t="shared" si="0"/>
        <v>222471.6989512312</v>
      </c>
      <c r="H148" s="34">
        <f>'Area (Sq.km)'!Q6</f>
        <v>151.13557674648587</v>
      </c>
      <c r="I148" s="5">
        <f>H148*Variables!$C$22</f>
        <v>2720.4403814367456</v>
      </c>
      <c r="J148" s="58">
        <f t="shared" si="13"/>
        <v>2674.1928949523208</v>
      </c>
      <c r="K148" s="5">
        <f t="shared" si="1"/>
        <v>46.247486484424826</v>
      </c>
      <c r="L148">
        <v>0</v>
      </c>
      <c r="M148" s="37">
        <v>0</v>
      </c>
      <c r="N148" s="37">
        <v>0</v>
      </c>
      <c r="O148" s="37">
        <v>0</v>
      </c>
      <c r="P148" s="37">
        <v>0</v>
      </c>
      <c r="Q148" s="59">
        <v>0</v>
      </c>
      <c r="R148" s="40">
        <f>$K148*Variables!$C$23/100</f>
        <v>2.3123743242212411</v>
      </c>
      <c r="S148" s="40">
        <f>$K148*Variables!$C$24/100</f>
        <v>4.6247486484424822</v>
      </c>
      <c r="T148" s="40">
        <f>$K148*Variables!$C$25/100</f>
        <v>4.6247486484424822</v>
      </c>
      <c r="U148" s="40">
        <f>$K148*Variables!$C$26/100</f>
        <v>34.685614863318619</v>
      </c>
      <c r="V148" s="44">
        <f>R148*Variables!$E$27*Variables!$C$16+'Cost Calculations'!S148*Variables!$E$28*Variables!$C$16+'Cost Calculations'!T148*Variables!$E$29*Variables!$C$16+U148*Variables!$E$30*Variables!$C$16</f>
        <v>54634338.665413111</v>
      </c>
      <c r="W148" s="38">
        <f>I148*Variables!$E$31</f>
        <v>1781888.4498410684</v>
      </c>
      <c r="Y148" s="46">
        <f>D148*(IF(D148&lt;Variables!$C$8,Variables!$C$39,IF(D148&gt;Variables!$C$7,Variables!$C$37,IF(D148&gt;Variables!$C$6,Variables!$C$38))))</f>
        <v>934.18276154769626</v>
      </c>
      <c r="Z148" s="162"/>
      <c r="AA148" s="80">
        <f t="shared" si="30"/>
        <v>920</v>
      </c>
      <c r="AB148" s="48">
        <f t="shared" si="40"/>
        <v>14</v>
      </c>
      <c r="AC148" s="44">
        <f>AB148*Variables!$E$42</f>
        <v>7526400</v>
      </c>
      <c r="AD148" s="50">
        <f>ROUND(IF(D148&lt;50000,0,(H148/(3.14*Variables!$C$36^2))),0)</f>
        <v>193</v>
      </c>
      <c r="AE148" s="83">
        <f t="shared" si="31"/>
        <v>189</v>
      </c>
      <c r="AF148" s="37">
        <f t="shared" si="3"/>
        <v>4</v>
      </c>
      <c r="AG148" s="38">
        <f>AF148*Variables!$E$43*Variables!$C$16</f>
        <v>4686.3360000000002</v>
      </c>
      <c r="AH148" s="52">
        <f>ROUND((Y148)/Variables!$C$41,0)</f>
        <v>7</v>
      </c>
      <c r="AI148" s="79">
        <f t="shared" si="32"/>
        <v>7</v>
      </c>
      <c r="AJ148" s="52">
        <f t="shared" si="43"/>
        <v>0</v>
      </c>
      <c r="AK148" s="44">
        <f>AJ148*Variables!$E$44*Variables!$C$16</f>
        <v>0</v>
      </c>
      <c r="AL148" s="38">
        <f>Y148*Variables!$E$40*Variables!$C$16</f>
        <v>275513579.34260309</v>
      </c>
      <c r="AN148" s="53">
        <v>0.28999999999999998</v>
      </c>
      <c r="AO148" s="141">
        <f t="shared" si="41"/>
        <v>60.887070608522585</v>
      </c>
      <c r="AP148" s="141">
        <v>474.2370659555292</v>
      </c>
      <c r="AQ148" s="54">
        <f>IF(12*(AO148-Variables!$C$3*AP148)*(G148/5)*Variables!$C$18&lt;0,0,12*(AO148-Variables!$C$3*AP148)*(G148/5)*Variables!$C$18)</f>
        <v>0</v>
      </c>
      <c r="AS148" s="44">
        <v>0</v>
      </c>
    </row>
    <row r="149" spans="1:45" ht="14.25" customHeight="1">
      <c r="A149" s="32">
        <v>6</v>
      </c>
      <c r="B149" t="s">
        <v>148</v>
      </c>
      <c r="C149">
        <v>2026</v>
      </c>
      <c r="D149" s="33">
        <f>INDEX(Population!$C$2:$U$21,MATCH('Cost Calculations'!B149,Population!$B$2:$B$21,0),MATCH(C149,Population!$C$1:$U$1,0))</f>
        <v>145173.49866385915</v>
      </c>
      <c r="E149" s="33" t="str">
        <f t="shared" si="42"/>
        <v>Medium</v>
      </c>
      <c r="F149" s="5">
        <v>3.7482185273159367</v>
      </c>
      <c r="G149" s="5">
        <f t="shared" si="0"/>
        <v>38731.33266000275</v>
      </c>
      <c r="H149" s="34">
        <f>'Area (Sq.km)'!Q7</f>
        <v>28.074545466363695</v>
      </c>
      <c r="I149" s="5">
        <f>H149*Variables!$C$22</f>
        <v>505.34181839454652</v>
      </c>
      <c r="J149" s="58">
        <f t="shared" si="13"/>
        <v>496.75100748183917</v>
      </c>
      <c r="K149" s="5">
        <f t="shared" si="1"/>
        <v>8.5908109127073544</v>
      </c>
      <c r="L149">
        <v>0</v>
      </c>
      <c r="M149" s="37">
        <v>0</v>
      </c>
      <c r="N149" s="37">
        <v>0</v>
      </c>
      <c r="O149" s="37">
        <v>0</v>
      </c>
      <c r="P149" s="37">
        <v>0</v>
      </c>
      <c r="Q149" s="59">
        <v>0</v>
      </c>
      <c r="R149" s="40">
        <f>$K149*Variables!$C$23/100</f>
        <v>0.4295405456353677</v>
      </c>
      <c r="S149" s="40">
        <f>$K149*Variables!$C$24/100</f>
        <v>0.8590810912707354</v>
      </c>
      <c r="T149" s="40">
        <f>$K149*Variables!$C$25/100</f>
        <v>0.8590810912707354</v>
      </c>
      <c r="U149" s="40">
        <f>$K149*Variables!$C$26/100</f>
        <v>6.4431081845305149</v>
      </c>
      <c r="V149" s="44">
        <f>R149*Variables!$E$27*Variables!$C$16+'Cost Calculations'!S149*Variables!$E$28*Variables!$C$16+'Cost Calculations'!T149*Variables!$E$29*Variables!$C$16+U149*Variables!$E$30*Variables!$C$16</f>
        <v>10148730.417456277</v>
      </c>
      <c r="W149" s="38">
        <f>I149*Variables!$E$31</f>
        <v>330998.89104842796</v>
      </c>
      <c r="Y149" s="46">
        <f>D149*(IF(D149&lt;Variables!$C$8,Variables!$C$39,IF(D149&gt;Variables!$C$7,Variables!$C$37,IF(D149&gt;Variables!$C$6,Variables!$C$38))))</f>
        <v>174.20819839663096</v>
      </c>
      <c r="Z149" s="162"/>
      <c r="AA149" s="80">
        <f t="shared" si="30"/>
        <v>172</v>
      </c>
      <c r="AB149" s="48">
        <f t="shared" si="40"/>
        <v>2</v>
      </c>
      <c r="AC149" s="44">
        <f>AB149*Variables!$E$42</f>
        <v>1075200</v>
      </c>
      <c r="AD149" s="50">
        <f>ROUND(IF(D149&lt;50000,0,(H149/(3.14*Variables!$C$36^2))),0)</f>
        <v>36</v>
      </c>
      <c r="AE149" s="83">
        <f t="shared" si="31"/>
        <v>35</v>
      </c>
      <c r="AF149" s="37">
        <f t="shared" si="3"/>
        <v>1</v>
      </c>
      <c r="AG149" s="38">
        <f>AF149*Variables!$E$43*Variables!$C$16</f>
        <v>1171.5840000000001</v>
      </c>
      <c r="AH149" s="52">
        <f>ROUND((Y149)/Variables!$C$41,0)</f>
        <v>1</v>
      </c>
      <c r="AI149" s="79">
        <f t="shared" si="32"/>
        <v>1</v>
      </c>
      <c r="AJ149" s="52">
        <f t="shared" si="43"/>
        <v>0</v>
      </c>
      <c r="AK149" s="44">
        <f>AJ149*Variables!$E$44*Variables!$C$16</f>
        <v>0</v>
      </c>
      <c r="AL149" s="38">
        <f>Y149*Variables!$E$40*Variables!$C$16</f>
        <v>51378302.262358308</v>
      </c>
      <c r="AN149" s="57">
        <f t="shared" ref="AN149:AN156" si="46">AVERAGE($AN$4:$AN$5,$AN$8,$AN$17)</f>
        <v>0.28999999999999998</v>
      </c>
      <c r="AO149" s="141">
        <f t="shared" si="41"/>
        <v>65.219002375297293</v>
      </c>
      <c r="AP149" s="141">
        <v>474.2370659555292</v>
      </c>
      <c r="AQ149" s="54">
        <f>IF(12*(AO149-Variables!$C$3*AP149)*(G149/5)*Variables!$C$18&lt;0,0,12*(AO149-Variables!$C$3*AP149)*(G149/5)*Variables!$C$18)</f>
        <v>0</v>
      </c>
      <c r="AS149" s="44">
        <v>0</v>
      </c>
    </row>
    <row r="150" spans="1:45" ht="14.25" customHeight="1">
      <c r="A150" s="32">
        <v>7</v>
      </c>
      <c r="B150" t="s">
        <v>149</v>
      </c>
      <c r="C150">
        <v>2026</v>
      </c>
      <c r="D150" s="33">
        <f>INDEX(Population!$C$2:$U$21,MATCH('Cost Calculations'!B150,Population!$B$2:$B$21,0),MATCH(C150,Population!$C$1:$U$1,0))</f>
        <v>60938.651264622167</v>
      </c>
      <c r="E150" s="33" t="str">
        <f t="shared" si="42"/>
        <v>Small</v>
      </c>
      <c r="F150" s="5">
        <v>3.862113298513461</v>
      </c>
      <c r="G150" s="5">
        <f t="shared" si="0"/>
        <v>15778.57679319704</v>
      </c>
      <c r="H150" s="34">
        <f>'Area (Sq.km)'!Q8</f>
        <v>17.495970231957322</v>
      </c>
      <c r="I150" s="5">
        <f>H150*Variables!$C$22</f>
        <v>314.92746417523182</v>
      </c>
      <c r="J150" s="58">
        <f t="shared" si="13"/>
        <v>309.57369728425283</v>
      </c>
      <c r="K150" s="5">
        <f t="shared" si="1"/>
        <v>5.3537668909789886</v>
      </c>
      <c r="L150">
        <v>0</v>
      </c>
      <c r="M150" s="37">
        <v>0</v>
      </c>
      <c r="N150" s="37">
        <v>0</v>
      </c>
      <c r="O150" s="37">
        <v>0</v>
      </c>
      <c r="P150" s="37">
        <v>0</v>
      </c>
      <c r="Q150" s="59">
        <v>0</v>
      </c>
      <c r="R150" s="40">
        <f>$K150*Variables!$C$23/100</f>
        <v>0.26768834454894941</v>
      </c>
      <c r="S150" s="40">
        <f>$K150*Variables!$C$24/100</f>
        <v>0.53537668909789882</v>
      </c>
      <c r="T150" s="40">
        <f>$K150*Variables!$C$25/100</f>
        <v>0.53537668909789882</v>
      </c>
      <c r="U150" s="40">
        <f>$K150*Variables!$C$26/100</f>
        <v>4.0153251682342415</v>
      </c>
      <c r="V150" s="44">
        <f>R150*Variables!$E$27*Variables!$C$16+'Cost Calculations'!S150*Variables!$E$28*Variables!$C$16+'Cost Calculations'!T150*Variables!$E$29*Variables!$C$16+U150*Variables!$E$30*Variables!$C$16</f>
        <v>6324657.5261107329</v>
      </c>
      <c r="W150" s="38">
        <f>I150*Variables!$E$31</f>
        <v>206277.48903477684</v>
      </c>
      <c r="Y150" s="46">
        <f>D150*(IF(D150&lt;Variables!$C$8,Variables!$C$39,IF(D150&gt;Variables!$C$7,Variables!$C$37,IF(D150&gt;Variables!$C$6,Variables!$C$38))))</f>
        <v>0</v>
      </c>
      <c r="Z150" s="162"/>
      <c r="AA150" s="80">
        <f t="shared" si="30"/>
        <v>0</v>
      </c>
      <c r="AB150" s="48">
        <f t="shared" si="40"/>
        <v>0</v>
      </c>
      <c r="AC150" s="44">
        <f>AB150*Variables!$E$42</f>
        <v>0</v>
      </c>
      <c r="AD150" s="50">
        <f>ROUND(IF(D150&lt;50000,0,(H150/(3.14*Variables!$C$36^2))),0)</f>
        <v>22</v>
      </c>
      <c r="AE150" s="83">
        <f t="shared" si="31"/>
        <v>22</v>
      </c>
      <c r="AF150" s="37">
        <f t="shared" si="3"/>
        <v>0</v>
      </c>
      <c r="AG150" s="38">
        <f>AF150*Variables!$E$43*Variables!$C$16</f>
        <v>0</v>
      </c>
      <c r="AH150" s="52">
        <f>ROUND((Y150)/Variables!$C$41,0)</f>
        <v>0</v>
      </c>
      <c r="AI150" s="79">
        <f t="shared" si="32"/>
        <v>0</v>
      </c>
      <c r="AJ150" s="52">
        <f t="shared" si="43"/>
        <v>0</v>
      </c>
      <c r="AK150" s="44">
        <f>AJ150*Variables!$E$44*Variables!$C$16</f>
        <v>0</v>
      </c>
      <c r="AL150" s="38">
        <f>Y150*Variables!$E$40*Variables!$C$16</f>
        <v>0</v>
      </c>
      <c r="AN150" s="57">
        <f t="shared" si="46"/>
        <v>0.28999999999999998</v>
      </c>
      <c r="AO150" s="141">
        <f t="shared" si="41"/>
        <v>67.200771394134222</v>
      </c>
      <c r="AP150" s="141">
        <v>474.2370659555292</v>
      </c>
      <c r="AQ150" s="54">
        <f>IF(12*(AO150-Variables!$C$3*AP150)*(G150/5)*Variables!$C$18&lt;0,0,12*(AO150-Variables!$C$3*AP150)*(G150/5)*Variables!$C$18)</f>
        <v>0</v>
      </c>
      <c r="AS150" s="44">
        <v>0</v>
      </c>
    </row>
    <row r="151" spans="1:45" ht="14.25" customHeight="1">
      <c r="A151" s="32">
        <v>8</v>
      </c>
      <c r="B151" t="s">
        <v>150</v>
      </c>
      <c r="C151">
        <v>2026</v>
      </c>
      <c r="D151" s="33">
        <f>INDEX(Population!$C$2:$U$21,MATCH('Cost Calculations'!B151,Population!$B$2:$B$21,0),MATCH(C151,Population!$C$1:$U$1,0))</f>
        <v>64038.980438778861</v>
      </c>
      <c r="E151" s="33" t="str">
        <f t="shared" si="42"/>
        <v>Small</v>
      </c>
      <c r="F151" s="5">
        <v>3.8002825488883709</v>
      </c>
      <c r="G151" s="5">
        <f t="shared" si="0"/>
        <v>16851.110309550812</v>
      </c>
      <c r="H151" s="34">
        <f>'Area (Sq.km)'!Q9</f>
        <v>12.788887277702509</v>
      </c>
      <c r="I151" s="5">
        <f>H151*Variables!$C$22</f>
        <v>230.19997099864517</v>
      </c>
      <c r="J151" s="58">
        <f t="shared" si="13"/>
        <v>226.28657149166818</v>
      </c>
      <c r="K151" s="5">
        <f t="shared" si="1"/>
        <v>3.9133995069769867</v>
      </c>
      <c r="L151">
        <v>0</v>
      </c>
      <c r="M151" s="37">
        <v>0</v>
      </c>
      <c r="N151" s="37">
        <v>0</v>
      </c>
      <c r="O151" s="37">
        <v>0</v>
      </c>
      <c r="P151" s="37">
        <v>0</v>
      </c>
      <c r="Q151" s="59">
        <v>0</v>
      </c>
      <c r="R151" s="40">
        <f>$K151*Variables!$C$23/100</f>
        <v>0.19566997534884933</v>
      </c>
      <c r="S151" s="40">
        <f>$K151*Variables!$C$24/100</f>
        <v>0.39133995069769867</v>
      </c>
      <c r="T151" s="40">
        <f>$K151*Variables!$C$25/100</f>
        <v>0.39133995069769867</v>
      </c>
      <c r="U151" s="40">
        <f>$K151*Variables!$C$26/100</f>
        <v>2.93504963023274</v>
      </c>
      <c r="V151" s="44">
        <f>R151*Variables!$E$27*Variables!$C$16+'Cost Calculations'!S151*Variables!$E$28*Variables!$C$16+'Cost Calculations'!T151*Variables!$E$29*Variables!$C$16+U151*Variables!$E$30*Variables!$C$16</f>
        <v>4623083.5500486437</v>
      </c>
      <c r="W151" s="38">
        <f>I151*Variables!$E$31</f>
        <v>150780.98100411257</v>
      </c>
      <c r="Y151" s="46">
        <f>D151*(IF(D151&lt;Variables!$C$8,Variables!$C$39,IF(D151&gt;Variables!$C$7,Variables!$C$37,IF(D151&gt;Variables!$C$6,Variables!$C$38))))</f>
        <v>0</v>
      </c>
      <c r="Z151" s="162"/>
      <c r="AA151" s="80">
        <f t="shared" si="30"/>
        <v>0</v>
      </c>
      <c r="AB151" s="48">
        <f t="shared" si="40"/>
        <v>0</v>
      </c>
      <c r="AC151" s="44">
        <f>AB151*Variables!$E$42</f>
        <v>0</v>
      </c>
      <c r="AD151" s="50">
        <f>ROUND(IF(D151&lt;50000,0,(H151/(3.14*Variables!$C$36^2))),0)</f>
        <v>16</v>
      </c>
      <c r="AE151" s="83">
        <f t="shared" si="31"/>
        <v>16</v>
      </c>
      <c r="AF151" s="37">
        <f t="shared" si="3"/>
        <v>0</v>
      </c>
      <c r="AG151" s="38">
        <f>AF151*Variables!$E$43*Variables!$C$16</f>
        <v>0</v>
      </c>
      <c r="AH151" s="52">
        <f>ROUND((Y151)/Variables!$C$41,0)</f>
        <v>0</v>
      </c>
      <c r="AI151" s="79">
        <f t="shared" si="32"/>
        <v>0</v>
      </c>
      <c r="AJ151" s="52">
        <f t="shared" si="43"/>
        <v>0</v>
      </c>
      <c r="AK151" s="44">
        <f>AJ151*Variables!$E$44*Variables!$C$16</f>
        <v>0</v>
      </c>
      <c r="AL151" s="38">
        <f>Y151*Variables!$E$40*Variables!$C$16</f>
        <v>0</v>
      </c>
      <c r="AN151" s="57">
        <f t="shared" si="46"/>
        <v>0.28999999999999998</v>
      </c>
      <c r="AO151" s="141">
        <f t="shared" si="41"/>
        <v>66.124916350657642</v>
      </c>
      <c r="AP151" s="141">
        <v>474.2370659555292</v>
      </c>
      <c r="AQ151" s="54">
        <f>IF(12*(AO151-Variables!$C$3*AP151)*(G151/5)*Variables!$C$18&lt;0,0,12*(AO151-Variables!$C$3*AP151)*(G151/5)*Variables!$C$18)</f>
        <v>0</v>
      </c>
      <c r="AS151" s="44">
        <v>0</v>
      </c>
    </row>
    <row r="152" spans="1:45" ht="14.25" customHeight="1">
      <c r="A152" s="32">
        <v>9</v>
      </c>
      <c r="B152" t="s">
        <v>151</v>
      </c>
      <c r="C152">
        <v>2026</v>
      </c>
      <c r="D152" s="33">
        <f>INDEX(Population!$C$2:$U$21,MATCH('Cost Calculations'!B152,Population!$B$2:$B$21,0),MATCH(C152,Population!$C$1:$U$1,0))</f>
        <v>184898.85273446998</v>
      </c>
      <c r="E152" s="33" t="str">
        <f t="shared" si="42"/>
        <v>Medium</v>
      </c>
      <c r="F152" s="5">
        <v>3.6804514106582928</v>
      </c>
      <c r="G152" s="5">
        <f t="shared" si="0"/>
        <v>50238.090957815039</v>
      </c>
      <c r="H152" s="34">
        <f>'Area (Sq.km)'!Q10</f>
        <v>49.895607361850935</v>
      </c>
      <c r="I152" s="5">
        <f>H152*Variables!$C$22</f>
        <v>898.1209325133168</v>
      </c>
      <c r="J152" s="58">
        <f t="shared" si="13"/>
        <v>882.85287666059037</v>
      </c>
      <c r="K152" s="5">
        <f t="shared" si="1"/>
        <v>15.268055852726434</v>
      </c>
      <c r="L152">
        <v>0</v>
      </c>
      <c r="M152" s="37">
        <v>0</v>
      </c>
      <c r="N152" s="37">
        <v>0</v>
      </c>
      <c r="O152" s="37">
        <v>0</v>
      </c>
      <c r="P152" s="37">
        <v>0</v>
      </c>
      <c r="Q152" s="59">
        <v>0</v>
      </c>
      <c r="R152" s="40">
        <f>$K152*Variables!$C$23/100</f>
        <v>0.76340279263632171</v>
      </c>
      <c r="S152" s="40">
        <f>$K152*Variables!$C$24/100</f>
        <v>1.5268055852726434</v>
      </c>
      <c r="T152" s="40">
        <f>$K152*Variables!$C$25/100</f>
        <v>1.5268055852726434</v>
      </c>
      <c r="U152" s="40">
        <f>$K152*Variables!$C$26/100</f>
        <v>11.451041889544827</v>
      </c>
      <c r="V152" s="44">
        <f>R152*Variables!$E$27*Variables!$C$16+'Cost Calculations'!S152*Variables!$E$28*Variables!$C$16+'Cost Calculations'!T152*Variables!$E$29*Variables!$C$16+U152*Variables!$E$30*Variables!$C$16</f>
        <v>18036875.031061988</v>
      </c>
      <c r="W152" s="38">
        <f>I152*Variables!$E$31</f>
        <v>588269.21079622256</v>
      </c>
      <c r="Y152" s="46">
        <f>D152*(IF(D152&lt;Variables!$C$8,Variables!$C$39,IF(D152&gt;Variables!$C$7,Variables!$C$37,IF(D152&gt;Variables!$C$6,Variables!$C$38))))</f>
        <v>221.87862328136396</v>
      </c>
      <c r="Z152" s="162"/>
      <c r="AA152" s="80">
        <f t="shared" ref="AA152:AA215" si="47">AA132+AB132</f>
        <v>219</v>
      </c>
      <c r="AB152" s="48">
        <f t="shared" si="40"/>
        <v>3</v>
      </c>
      <c r="AC152" s="44">
        <f>AB152*Variables!$E$42</f>
        <v>1612800</v>
      </c>
      <c r="AD152" s="50">
        <f>ROUND(IF(D152&lt;50000,0,(H152/(3.14*Variables!$C$36^2))),0)</f>
        <v>64</v>
      </c>
      <c r="AE152" s="83">
        <f t="shared" si="31"/>
        <v>62</v>
      </c>
      <c r="AF152" s="37">
        <f t="shared" si="3"/>
        <v>2</v>
      </c>
      <c r="AG152" s="38">
        <f>AF152*Variables!$E$43*Variables!$C$16</f>
        <v>2343.1680000000001</v>
      </c>
      <c r="AH152" s="52">
        <f>ROUND((Y152)/Variables!$C$41,0)</f>
        <v>2</v>
      </c>
      <c r="AI152" s="79">
        <f t="shared" si="32"/>
        <v>2</v>
      </c>
      <c r="AJ152" s="52">
        <f t="shared" si="43"/>
        <v>0</v>
      </c>
      <c r="AK152" s="44">
        <f>AJ152*Variables!$E$44*Variables!$C$16</f>
        <v>0</v>
      </c>
      <c r="AL152" s="38">
        <f>Y152*Variables!$E$40*Variables!$C$16</f>
        <v>65437488.461658463</v>
      </c>
      <c r="AN152" s="57">
        <f t="shared" si="46"/>
        <v>0.28999999999999998</v>
      </c>
      <c r="AO152" s="141">
        <f t="shared" si="41"/>
        <v>64.03985454545429</v>
      </c>
      <c r="AP152" s="141">
        <v>474.2370659555292</v>
      </c>
      <c r="AQ152" s="54">
        <f>IF(12*(AO152-Variables!$C$3*AP152)*(G152/5)*Variables!$C$18&lt;0,0,12*(AO152-Variables!$C$3*AP152)*(G152/5)*Variables!$C$18)</f>
        <v>0</v>
      </c>
      <c r="AS152" s="44">
        <v>0</v>
      </c>
    </row>
    <row r="153" spans="1:45" ht="14.25" customHeight="1">
      <c r="A153" s="32">
        <v>10</v>
      </c>
      <c r="B153" t="s">
        <v>152</v>
      </c>
      <c r="C153">
        <v>2026</v>
      </c>
      <c r="D153" s="33">
        <f>INDEX(Population!$C$2:$U$21,MATCH('Cost Calculations'!B153,Population!$B$2:$B$21,0),MATCH(C153,Population!$C$1:$U$1,0))</f>
        <v>326345.05855724926</v>
      </c>
      <c r="E153" s="33" t="str">
        <f t="shared" si="42"/>
        <v>Medium</v>
      </c>
      <c r="F153" s="5">
        <v>3.4135915669485275</v>
      </c>
      <c r="G153" s="5">
        <f t="shared" si="0"/>
        <v>95601.671189085784</v>
      </c>
      <c r="H153" s="34">
        <f>'Area (Sq.km)'!Q11</f>
        <v>68.453420453702208</v>
      </c>
      <c r="I153" s="5">
        <f>H153*Variables!$C$22</f>
        <v>1232.1615681666397</v>
      </c>
      <c r="J153" s="58">
        <f t="shared" si="13"/>
        <v>1211.2148215078068</v>
      </c>
      <c r="K153" s="5">
        <f t="shared" si="1"/>
        <v>20.946746658832808</v>
      </c>
      <c r="L153">
        <v>0</v>
      </c>
      <c r="M153" s="37">
        <v>0</v>
      </c>
      <c r="N153" s="37">
        <v>0</v>
      </c>
      <c r="O153" s="37">
        <v>0</v>
      </c>
      <c r="P153" s="37">
        <v>0</v>
      </c>
      <c r="Q153" s="59">
        <v>0</v>
      </c>
      <c r="R153" s="40">
        <f>$K153*Variables!$C$23/100</f>
        <v>1.0473373329416404</v>
      </c>
      <c r="S153" s="40">
        <f>$K153*Variables!$C$24/100</f>
        <v>2.0946746658832809</v>
      </c>
      <c r="T153" s="40">
        <f>$K153*Variables!$C$25/100</f>
        <v>2.0946746658832809</v>
      </c>
      <c r="U153" s="40">
        <f>$K153*Variables!$C$26/100</f>
        <v>15.710059994124606</v>
      </c>
      <c r="V153" s="44">
        <f>R153*Variables!$E$27*Variables!$C$16+'Cost Calculations'!S153*Variables!$E$28*Variables!$C$16+'Cost Calculations'!T153*Variables!$E$29*Variables!$C$16+U153*Variables!$E$30*Variables!$C$16</f>
        <v>24745380.514521495</v>
      </c>
      <c r="W153" s="38">
        <f>I153*Variables!$E$31</f>
        <v>807065.82714914903</v>
      </c>
      <c r="Y153" s="46">
        <f>D153*(IF(D153&lt;Variables!$C$8,Variables!$C$39,IF(D153&gt;Variables!$C$7,Variables!$C$37,IF(D153&gt;Variables!$C$6,Variables!$C$38))))</f>
        <v>391.61407026869909</v>
      </c>
      <c r="Z153" s="162"/>
      <c r="AA153" s="80">
        <f t="shared" si="47"/>
        <v>386</v>
      </c>
      <c r="AB153" s="48">
        <f t="shared" si="40"/>
        <v>6</v>
      </c>
      <c r="AC153" s="44">
        <f>AB153*Variables!$E$42</f>
        <v>3225600</v>
      </c>
      <c r="AD153" s="50">
        <f>ROUND(IF(D153&lt;50000,0,(H153/(3.14*Variables!$C$36^2))),0)</f>
        <v>87</v>
      </c>
      <c r="AE153" s="83">
        <f t="shared" ref="AE153:AE216" si="48">AE133+AF133</f>
        <v>86</v>
      </c>
      <c r="AF153" s="37">
        <f t="shared" si="3"/>
        <v>1</v>
      </c>
      <c r="AG153" s="38">
        <f>AF153*Variables!$E$43*Variables!$C$16</f>
        <v>1171.5840000000001</v>
      </c>
      <c r="AH153" s="52">
        <f>ROUND((Y153)/Variables!$C$41,0)</f>
        <v>3</v>
      </c>
      <c r="AI153" s="79">
        <f t="shared" ref="AI153:AI216" si="49">AI133+AJ133</f>
        <v>3</v>
      </c>
      <c r="AJ153" s="52">
        <f t="shared" si="43"/>
        <v>0</v>
      </c>
      <c r="AK153" s="44">
        <f>AJ153*Variables!$E$44*Variables!$C$16</f>
        <v>0</v>
      </c>
      <c r="AL153" s="38">
        <f>Y153*Variables!$E$40*Variables!$C$16</f>
        <v>115496665.81505017</v>
      </c>
      <c r="AN153" s="57">
        <f t="shared" si="46"/>
        <v>0.28999999999999998</v>
      </c>
      <c r="AO153" s="141">
        <f t="shared" si="41"/>
        <v>59.396493264904372</v>
      </c>
      <c r="AP153" s="141">
        <v>490.99634448579741</v>
      </c>
      <c r="AQ153" s="54">
        <f>IF(12*(AO153-Variables!$C$3*AP153)*(G153/5)*Variables!$C$18&lt;0,0,12*(AO153-Variables!$C$3*AP153)*(G153/5)*Variables!$C$18)</f>
        <v>0</v>
      </c>
      <c r="AS153" s="44">
        <v>0</v>
      </c>
    </row>
    <row r="154" spans="1:45" ht="14.25" customHeight="1">
      <c r="A154" s="32">
        <v>11</v>
      </c>
      <c r="B154" t="s">
        <v>153</v>
      </c>
      <c r="C154">
        <v>2026</v>
      </c>
      <c r="D154" s="33">
        <f>INDEX(Population!$C$2:$U$21,MATCH('Cost Calculations'!B154,Population!$B$2:$B$21,0),MATCH(C154,Population!$C$1:$U$1,0))</f>
        <v>216816.10722821183</v>
      </c>
      <c r="E154" s="33" t="str">
        <f t="shared" si="42"/>
        <v>Medium</v>
      </c>
      <c r="F154" s="5">
        <v>3.70474528057925</v>
      </c>
      <c r="G154" s="5">
        <f t="shared" si="0"/>
        <v>58523.890526236624</v>
      </c>
      <c r="H154" s="34">
        <f>'Area (Sq.km)'!Q12</f>
        <v>21.193836278846202</v>
      </c>
      <c r="I154" s="5">
        <f>H154*Variables!$C$22</f>
        <v>381.48905301923162</v>
      </c>
      <c r="J154" s="58">
        <f t="shared" si="13"/>
        <v>396.95655099999999</v>
      </c>
      <c r="K154" s="5">
        <f t="shared" si="1"/>
        <v>0</v>
      </c>
      <c r="L154">
        <v>0</v>
      </c>
      <c r="M154" s="37">
        <v>0</v>
      </c>
      <c r="N154" s="37">
        <v>0</v>
      </c>
      <c r="O154" s="37">
        <v>0</v>
      </c>
      <c r="P154" s="37">
        <v>0</v>
      </c>
      <c r="Q154" s="59">
        <v>0</v>
      </c>
      <c r="R154" s="40">
        <f>$K154*Variables!$C$23/100</f>
        <v>0</v>
      </c>
      <c r="S154" s="40">
        <f>$K154*Variables!$C$24/100</f>
        <v>0</v>
      </c>
      <c r="T154" s="40">
        <f>$K154*Variables!$C$25/100</f>
        <v>0</v>
      </c>
      <c r="U154" s="40">
        <f>$K154*Variables!$C$26/100</f>
        <v>0</v>
      </c>
      <c r="V154" s="44">
        <f>R154*Variables!$E$27*Variables!$C$16+'Cost Calculations'!S154*Variables!$E$28*Variables!$C$16+'Cost Calculations'!T154*Variables!$E$29*Variables!$C$16+U154*Variables!$E$30*Variables!$C$16</f>
        <v>0</v>
      </c>
      <c r="W154" s="38">
        <f>I154*Variables!$E$31</f>
        <v>249875.32972759672</v>
      </c>
      <c r="Y154" s="46">
        <f>D154*(IF(D154&lt;Variables!$C$8,Variables!$C$39,IF(D154&gt;Variables!$C$7,Variables!$C$37,IF(D154&gt;Variables!$C$6,Variables!$C$38))))</f>
        <v>260.17932867385417</v>
      </c>
      <c r="Z154" s="162"/>
      <c r="AA154" s="80">
        <f t="shared" si="47"/>
        <v>256</v>
      </c>
      <c r="AB154" s="48">
        <f t="shared" si="40"/>
        <v>4</v>
      </c>
      <c r="AC154" s="44">
        <f>AB154*Variables!$E$42</f>
        <v>2150400</v>
      </c>
      <c r="AD154" s="50">
        <f>ROUND(IF(D154&lt;50000,0,(H154/(3.14*Variables!$C$36^2))),0)</f>
        <v>27</v>
      </c>
      <c r="AE154" s="83">
        <f t="shared" si="48"/>
        <v>27</v>
      </c>
      <c r="AF154" s="37">
        <f t="shared" si="3"/>
        <v>0</v>
      </c>
      <c r="AG154" s="38">
        <f>AF154*Variables!$E$43*Variables!$C$16</f>
        <v>0</v>
      </c>
      <c r="AH154" s="52">
        <f>ROUND((Y154)/Variables!$C$41,0)</f>
        <v>2</v>
      </c>
      <c r="AI154" s="79">
        <f t="shared" si="49"/>
        <v>2</v>
      </c>
      <c r="AJ154" s="52">
        <f t="shared" si="43"/>
        <v>0</v>
      </c>
      <c r="AK154" s="44">
        <f>AJ154*Variables!$E$44*Variables!$C$16</f>
        <v>0</v>
      </c>
      <c r="AL154" s="38">
        <f>Y154*Variables!$E$40*Variables!$C$16</f>
        <v>76733312.863886803</v>
      </c>
      <c r="AN154" s="57">
        <f t="shared" si="46"/>
        <v>0.28999999999999998</v>
      </c>
      <c r="AO154" s="141">
        <f t="shared" si="41"/>
        <v>64.462567882078943</v>
      </c>
      <c r="AP154" s="141">
        <v>447.91952147552081</v>
      </c>
      <c r="AQ154" s="54">
        <f>IF(12*(AO154-Variables!$C$3*AP154)*(G154/5)*Variables!$C$18&lt;0,0,12*(AO154-Variables!$C$3*AP154)*(G154/5)*Variables!$C$18)</f>
        <v>0</v>
      </c>
      <c r="AS154" s="44">
        <v>0</v>
      </c>
    </row>
    <row r="155" spans="1:45" ht="14.25" customHeight="1">
      <c r="A155" s="32">
        <v>12</v>
      </c>
      <c r="B155" t="s">
        <v>154</v>
      </c>
      <c r="C155">
        <v>2026</v>
      </c>
      <c r="D155" s="33">
        <f>INDEX(Population!$C$2:$U$21,MATCH('Cost Calculations'!B155,Population!$B$2:$B$21,0),MATCH(C155,Population!$C$1:$U$1,0))</f>
        <v>221175.29075913774</v>
      </c>
      <c r="E155" s="33" t="str">
        <f t="shared" si="42"/>
        <v>Medium</v>
      </c>
      <c r="F155" s="5">
        <v>3.6205289672544043</v>
      </c>
      <c r="G155" s="5">
        <f t="shared" si="0"/>
        <v>61089.22004478921</v>
      </c>
      <c r="H155" s="34">
        <f>'Area (Sq.km)'!Q13</f>
        <v>45.798224624983135</v>
      </c>
      <c r="I155" s="5">
        <f>H155*Variables!$C$22</f>
        <v>824.36804324969648</v>
      </c>
      <c r="J155" s="58">
        <f t="shared" si="13"/>
        <v>810.35378651445149</v>
      </c>
      <c r="K155" s="5">
        <f t="shared" si="1"/>
        <v>14.014256735244999</v>
      </c>
      <c r="L155">
        <v>0</v>
      </c>
      <c r="M155" s="37">
        <v>0</v>
      </c>
      <c r="N155" s="37">
        <v>0</v>
      </c>
      <c r="O155" s="37">
        <v>0</v>
      </c>
      <c r="P155" s="37">
        <v>0</v>
      </c>
      <c r="Q155" s="59">
        <v>0</v>
      </c>
      <c r="R155" s="40">
        <f>$K155*Variables!$C$23/100</f>
        <v>0.70071283676224994</v>
      </c>
      <c r="S155" s="40">
        <f>$K155*Variables!$C$24/100</f>
        <v>1.4014256735244999</v>
      </c>
      <c r="T155" s="40">
        <f>$K155*Variables!$C$25/100</f>
        <v>1.4014256735244999</v>
      </c>
      <c r="U155" s="40">
        <f>$K155*Variables!$C$26/100</f>
        <v>10.510692551433749</v>
      </c>
      <c r="V155" s="44">
        <f>R155*Variables!$E$27*Variables!$C$16+'Cost Calculations'!S155*Variables!$E$28*Variables!$C$16+'Cost Calculations'!T155*Variables!$E$29*Variables!$C$16+U155*Variables!$E$30*Variables!$C$16</f>
        <v>16555702.954262821</v>
      </c>
      <c r="W155" s="38">
        <f>I155*Variables!$E$31</f>
        <v>539961.06832855125</v>
      </c>
      <c r="Y155" s="46">
        <f>D155*(IF(D155&lt;Variables!$C$8,Variables!$C$39,IF(D155&gt;Variables!$C$7,Variables!$C$37,IF(D155&gt;Variables!$C$6,Variables!$C$38))))</f>
        <v>265.4103489109653</v>
      </c>
      <c r="Z155" s="162"/>
      <c r="AA155" s="80">
        <f t="shared" si="47"/>
        <v>261</v>
      </c>
      <c r="AB155" s="48">
        <f t="shared" si="40"/>
        <v>4</v>
      </c>
      <c r="AC155" s="44">
        <f>AB155*Variables!$E$42</f>
        <v>2150400</v>
      </c>
      <c r="AD155" s="50">
        <f>ROUND(IF(D155&lt;50000,0,(H155/(3.14*Variables!$C$36^2))),0)</f>
        <v>58</v>
      </c>
      <c r="AE155" s="83">
        <f t="shared" si="48"/>
        <v>57</v>
      </c>
      <c r="AF155" s="37">
        <f t="shared" si="3"/>
        <v>1</v>
      </c>
      <c r="AG155" s="38">
        <f>AF155*Variables!$E$43*Variables!$C$16</f>
        <v>1171.5840000000001</v>
      </c>
      <c r="AH155" s="52">
        <f>ROUND((Y155)/Variables!$C$41,0)</f>
        <v>2</v>
      </c>
      <c r="AI155" s="79">
        <f t="shared" si="49"/>
        <v>2</v>
      </c>
      <c r="AJ155" s="52">
        <f t="shared" si="43"/>
        <v>0</v>
      </c>
      <c r="AK155" s="44">
        <f>AJ155*Variables!$E$44*Variables!$C$16</f>
        <v>0</v>
      </c>
      <c r="AL155" s="38">
        <f>Y155*Variables!$E$40*Variables!$C$16</f>
        <v>78276069.986435667</v>
      </c>
      <c r="AN155" s="57">
        <f t="shared" si="46"/>
        <v>0.28999999999999998</v>
      </c>
      <c r="AO155" s="141">
        <f t="shared" si="41"/>
        <v>62.997204030226627</v>
      </c>
      <c r="AP155" s="141">
        <v>607.11381923777901</v>
      </c>
      <c r="AQ155" s="54">
        <f>IF(12*(AO155-Variables!$C$3*AP155)*(G155/5)*Variables!$C$18&lt;0,0,12*(AO155-Variables!$C$3*AP155)*(G155/5)*Variables!$C$18)</f>
        <v>0</v>
      </c>
      <c r="AS155" s="44">
        <v>0</v>
      </c>
    </row>
    <row r="156" spans="1:45" ht="14.25" customHeight="1">
      <c r="A156" s="32">
        <v>13</v>
      </c>
      <c r="B156" t="s">
        <v>155</v>
      </c>
      <c r="C156">
        <v>2026</v>
      </c>
      <c r="D156" s="33">
        <f>INDEX(Population!$C$2:$U$21,MATCH('Cost Calculations'!B156,Population!$B$2:$B$21,0),MATCH(C156,Population!$C$1:$U$1,0))</f>
        <v>76266.619577377787</v>
      </c>
      <c r="E156" s="33" t="str">
        <f t="shared" si="42"/>
        <v>Small</v>
      </c>
      <c r="F156" s="5">
        <v>3.8978924903294598</v>
      </c>
      <c r="G156" s="5">
        <f t="shared" si="0"/>
        <v>19566.11675837461</v>
      </c>
      <c r="H156" s="34">
        <f>'Area (Sq.km)'!Q14</f>
        <v>12.755899444523687</v>
      </c>
      <c r="I156" s="5">
        <f>H156*Variables!$C$22</f>
        <v>229.60619000142637</v>
      </c>
      <c r="J156" s="58">
        <f t="shared" si="13"/>
        <v>225.70288477140213</v>
      </c>
      <c r="K156" s="5">
        <f t="shared" si="1"/>
        <v>3.9033052300242446</v>
      </c>
      <c r="L156">
        <v>0</v>
      </c>
      <c r="M156" s="37">
        <v>0</v>
      </c>
      <c r="N156" s="37">
        <v>0</v>
      </c>
      <c r="O156" s="37">
        <v>0</v>
      </c>
      <c r="P156" s="37">
        <v>0</v>
      </c>
      <c r="Q156" s="59">
        <v>0</v>
      </c>
      <c r="R156" s="40">
        <f>$K156*Variables!$C$23/100</f>
        <v>0.19516526150121222</v>
      </c>
      <c r="S156" s="40">
        <f>$K156*Variables!$C$24/100</f>
        <v>0.39033052300242443</v>
      </c>
      <c r="T156" s="40">
        <f>$K156*Variables!$C$25/100</f>
        <v>0.39033052300242443</v>
      </c>
      <c r="U156" s="40">
        <f>$K156*Variables!$C$26/100</f>
        <v>2.9274789225181839</v>
      </c>
      <c r="V156" s="44">
        <f>R156*Variables!$E$27*Variables!$C$16+'Cost Calculations'!S156*Variables!$E$28*Variables!$C$16+'Cost Calculations'!T156*Variables!$E$29*Variables!$C$16+U156*Variables!$E$30*Variables!$C$16</f>
        <v>4611158.7042344976</v>
      </c>
      <c r="W156" s="38">
        <f>I156*Variables!$E$31</f>
        <v>150392.05445093426</v>
      </c>
      <c r="Y156" s="46">
        <f>D156*(IF(D156&lt;Variables!$C$8,Variables!$C$39,IF(D156&gt;Variables!$C$7,Variables!$C$37,IF(D156&gt;Variables!$C$6,Variables!$C$38))))</f>
        <v>0</v>
      </c>
      <c r="Z156" s="162"/>
      <c r="AA156" s="80">
        <f t="shared" si="47"/>
        <v>0</v>
      </c>
      <c r="AB156" s="48">
        <f t="shared" si="40"/>
        <v>0</v>
      </c>
      <c r="AC156" s="44">
        <f>AB156*Variables!$E$42</f>
        <v>0</v>
      </c>
      <c r="AD156" s="50">
        <f>ROUND(IF(D156&lt;50000,0,(H156/(3.14*Variables!$C$36^2))),0)</f>
        <v>16</v>
      </c>
      <c r="AE156" s="83">
        <f t="shared" si="48"/>
        <v>16</v>
      </c>
      <c r="AF156" s="37">
        <f t="shared" si="3"/>
        <v>0</v>
      </c>
      <c r="AG156" s="38">
        <f>AF156*Variables!$E$43*Variables!$C$16</f>
        <v>0</v>
      </c>
      <c r="AH156" s="52">
        <f>ROUND((Y156)/Variables!$C$41,0)</f>
        <v>0</v>
      </c>
      <c r="AI156" s="79">
        <f t="shared" si="49"/>
        <v>0</v>
      </c>
      <c r="AJ156" s="52">
        <f t="shared" si="43"/>
        <v>0</v>
      </c>
      <c r="AK156" s="44">
        <f>AJ156*Variables!$E$44*Variables!$C$16</f>
        <v>0</v>
      </c>
      <c r="AL156" s="38">
        <f>Y156*Variables!$E$40*Variables!$C$16</f>
        <v>0</v>
      </c>
      <c r="AN156" s="57">
        <f t="shared" si="46"/>
        <v>0.28999999999999998</v>
      </c>
      <c r="AO156" s="141">
        <f t="shared" si="41"/>
        <v>67.823329331732594</v>
      </c>
      <c r="AP156" s="142">
        <v>537.70000000000005</v>
      </c>
      <c r="AQ156" s="54">
        <f>IF(12*(AO156-Variables!$C$3*AP156)*(G156/5)*Variables!$C$18&lt;0,0,12*(AO156-Variables!$C$3*AP156)*(G156/5)*Variables!$C$18)</f>
        <v>0</v>
      </c>
      <c r="AS156" s="44">
        <v>0</v>
      </c>
    </row>
    <row r="157" spans="1:45" ht="14.25" customHeight="1">
      <c r="A157" s="32">
        <v>14</v>
      </c>
      <c r="B157" t="s">
        <v>156</v>
      </c>
      <c r="C157">
        <v>2026</v>
      </c>
      <c r="D157" s="33">
        <f>INDEX(Population!$C$2:$U$21,MATCH('Cost Calculations'!B157,Population!$B$2:$B$21,0),MATCH(C157,Population!$C$1:$U$1,0))</f>
        <v>1776679.5389300419</v>
      </c>
      <c r="E157" s="33" t="str">
        <f t="shared" si="42"/>
        <v>Large</v>
      </c>
      <c r="F157" s="5">
        <v>3.9042714396748277</v>
      </c>
      <c r="G157" s="5">
        <f t="shared" si="0"/>
        <v>455060.45529406506</v>
      </c>
      <c r="H157" s="34">
        <f>'Area (Sq.km)'!Q15</f>
        <v>366.44141404816747</v>
      </c>
      <c r="I157" s="5">
        <f>H157*Variables!$C$22</f>
        <v>6595.9454528670149</v>
      </c>
      <c r="J157" s="58">
        <f t="shared" si="13"/>
        <v>6483.8143801682745</v>
      </c>
      <c r="K157" s="5">
        <f t="shared" si="1"/>
        <v>112.13107269874035</v>
      </c>
      <c r="L157">
        <v>0</v>
      </c>
      <c r="M157" s="37">
        <v>0</v>
      </c>
      <c r="N157" s="37">
        <v>0</v>
      </c>
      <c r="O157" s="37">
        <v>0</v>
      </c>
      <c r="P157" s="37">
        <v>0</v>
      </c>
      <c r="Q157" s="59">
        <v>0</v>
      </c>
      <c r="R157" s="40">
        <f>$K157*Variables!$C$23/100</f>
        <v>5.6065536349370175</v>
      </c>
      <c r="S157" s="40">
        <f>$K157*Variables!$C$24/100</f>
        <v>11.213107269874035</v>
      </c>
      <c r="T157" s="40">
        <f>$K157*Variables!$C$25/100</f>
        <v>11.213107269874035</v>
      </c>
      <c r="U157" s="40">
        <f>$K157*Variables!$C$26/100</f>
        <v>84.09830452405528</v>
      </c>
      <c r="V157" s="44">
        <f>R157*Variables!$E$27*Variables!$C$16+'Cost Calculations'!S157*Variables!$E$28*Variables!$C$16+'Cost Calculations'!T157*Variables!$E$29*Variables!$C$16+U157*Variables!$E$30*Variables!$C$16</f>
        <v>132465728.76565339</v>
      </c>
      <c r="W157" s="38">
        <f>I157*Variables!$E$31</f>
        <v>4320344.2716278946</v>
      </c>
      <c r="Y157" s="46">
        <f>D157*(IF(D157&lt;Variables!$C$8,Variables!$C$39,IF(D157&gt;Variables!$C$7,Variables!$C$37,IF(D157&gt;Variables!$C$6,Variables!$C$38))))</f>
        <v>2132.0154467160501</v>
      </c>
      <c r="Z157" s="162"/>
      <c r="AA157" s="80">
        <f t="shared" si="47"/>
        <v>2101</v>
      </c>
      <c r="AB157" s="48">
        <f t="shared" si="40"/>
        <v>31</v>
      </c>
      <c r="AC157" s="44">
        <f>AB157*Variables!$E$42</f>
        <v>16665600</v>
      </c>
      <c r="AD157" s="50">
        <f>ROUND(IF(D157&lt;50000,0,(H157/(3.14*Variables!$C$36^2))),0)</f>
        <v>467</v>
      </c>
      <c r="AE157" s="83">
        <f t="shared" si="48"/>
        <v>459</v>
      </c>
      <c r="AF157" s="37">
        <f t="shared" si="3"/>
        <v>8</v>
      </c>
      <c r="AG157" s="38">
        <f>AF157*Variables!$E$43*Variables!$C$16</f>
        <v>9372.6720000000005</v>
      </c>
      <c r="AH157" s="52">
        <f>ROUND((Y157)/Variables!$C$41,0)</f>
        <v>17</v>
      </c>
      <c r="AI157" s="79">
        <f t="shared" si="49"/>
        <v>17</v>
      </c>
      <c r="AJ157" s="52">
        <f t="shared" si="43"/>
        <v>0</v>
      </c>
      <c r="AK157" s="44">
        <f>AJ157*Variables!$E$44*Variables!$C$16</f>
        <v>0</v>
      </c>
      <c r="AL157" s="38">
        <f>Y157*Variables!$E$40*Variables!$C$16</f>
        <v>628784035.75472879</v>
      </c>
      <c r="AN157" s="53">
        <v>0.28999999999999998</v>
      </c>
      <c r="AO157" s="141">
        <f t="shared" si="41"/>
        <v>67.934323050342002</v>
      </c>
      <c r="AP157" s="141">
        <v>655.73597732227154</v>
      </c>
      <c r="AQ157" s="54">
        <f>IF(12*(AO157-Variables!$C$3*AP157)*(G157/5)*Variables!$C$18&lt;0,0,12*(AO157-Variables!$C$3*AP157)*(G157/5)*Variables!$C$18)</f>
        <v>0</v>
      </c>
      <c r="AS157" s="44">
        <v>0</v>
      </c>
    </row>
    <row r="158" spans="1:45" ht="14.25" customHeight="1">
      <c r="A158" s="32">
        <v>15</v>
      </c>
      <c r="B158" t="s">
        <v>157</v>
      </c>
      <c r="C158">
        <v>2026</v>
      </c>
      <c r="D158" s="33">
        <f>INDEX(Population!$C$2:$U$21,MATCH('Cost Calculations'!B158,Population!$B$2:$B$21,0),MATCH(C158,Population!$C$1:$U$1,0))</f>
        <v>91822.462700311778</v>
      </c>
      <c r="E158" s="33" t="str">
        <f t="shared" si="42"/>
        <v>Small</v>
      </c>
      <c r="F158" s="5">
        <v>4.104939651318781</v>
      </c>
      <c r="G158" s="5">
        <f t="shared" si="0"/>
        <v>22368.772868758806</v>
      </c>
      <c r="H158" s="34">
        <f>'Area (Sq.km)'!Q16</f>
        <v>39.129759728567151</v>
      </c>
      <c r="I158" s="5">
        <f>H158*Variables!$C$22</f>
        <v>704.3356751142087</v>
      </c>
      <c r="J158" s="58">
        <f t="shared" si="13"/>
        <v>692.36196863726718</v>
      </c>
      <c r="K158" s="5">
        <f t="shared" si="1"/>
        <v>11.973706476941516</v>
      </c>
      <c r="L158">
        <v>0</v>
      </c>
      <c r="M158" s="37">
        <v>0</v>
      </c>
      <c r="N158" s="37">
        <v>0</v>
      </c>
      <c r="O158" s="37">
        <v>0</v>
      </c>
      <c r="P158" s="37">
        <v>0</v>
      </c>
      <c r="Q158" s="59">
        <v>0</v>
      </c>
      <c r="R158" s="40">
        <f>$K158*Variables!$C$23/100</f>
        <v>0.59868532384707573</v>
      </c>
      <c r="S158" s="40">
        <f>$K158*Variables!$C$24/100</f>
        <v>1.1973706476941515</v>
      </c>
      <c r="T158" s="40">
        <f>$K158*Variables!$C$25/100</f>
        <v>1.1973706476941515</v>
      </c>
      <c r="U158" s="40">
        <f>$K158*Variables!$C$26/100</f>
        <v>8.9802798577061367</v>
      </c>
      <c r="V158" s="44">
        <f>R158*Variables!$E$27*Variables!$C$16+'Cost Calculations'!S158*Variables!$E$28*Variables!$C$16+'Cost Calculations'!T158*Variables!$E$29*Variables!$C$16+U158*Variables!$E$30*Variables!$C$16</f>
        <v>14145104.620156726</v>
      </c>
      <c r="W158" s="38">
        <f>I158*Variables!$E$31</f>
        <v>461339.86719980667</v>
      </c>
      <c r="Y158" s="46">
        <f>D158*(IF(D158&lt;Variables!$C$8,Variables!$C$39,IF(D158&gt;Variables!$C$7,Variables!$C$37,IF(D158&gt;Variables!$C$6,Variables!$C$38))))</f>
        <v>0</v>
      </c>
      <c r="Z158" s="162"/>
      <c r="AA158" s="80">
        <f t="shared" si="47"/>
        <v>0</v>
      </c>
      <c r="AB158" s="48">
        <f t="shared" si="40"/>
        <v>0</v>
      </c>
      <c r="AC158" s="44">
        <f>AB158*Variables!$E$42</f>
        <v>0</v>
      </c>
      <c r="AD158" s="50">
        <f>ROUND(IF(D158&lt;50000,0,(H158/(3.14*Variables!$C$36^2))),0)</f>
        <v>50</v>
      </c>
      <c r="AE158" s="83">
        <f t="shared" si="48"/>
        <v>49</v>
      </c>
      <c r="AF158" s="37">
        <f t="shared" si="3"/>
        <v>1</v>
      </c>
      <c r="AG158" s="38">
        <f>AF158*Variables!$E$43*Variables!$C$16</f>
        <v>1171.5840000000001</v>
      </c>
      <c r="AH158" s="52">
        <f>ROUND((Y158)/Variables!$C$41,0)</f>
        <v>0</v>
      </c>
      <c r="AI158" s="79">
        <f t="shared" si="49"/>
        <v>0</v>
      </c>
      <c r="AJ158" s="52">
        <f t="shared" si="43"/>
        <v>0</v>
      </c>
      <c r="AK158" s="44">
        <f>AJ158*Variables!$E$44*Variables!$C$16</f>
        <v>0</v>
      </c>
      <c r="AL158" s="38">
        <f>Y158*Variables!$E$40*Variables!$C$16</f>
        <v>0</v>
      </c>
      <c r="AN158" s="57">
        <f t="shared" ref="AN158:AN163" si="50">AVERAGE($AN$4:$AN$5,$AN$8,$AN$17)</f>
        <v>0.28999999999999998</v>
      </c>
      <c r="AO158" s="141">
        <f t="shared" si="41"/>
        <v>71.425949932946779</v>
      </c>
      <c r="AP158" s="141">
        <v>655.73597732227154</v>
      </c>
      <c r="AQ158" s="54">
        <f>IF(12*(AO158-Variables!$C$3*AP158)*(G158/5)*Variables!$C$18&lt;0,0,12*(AO158-Variables!$C$3*AP158)*(G158/5)*Variables!$C$18)</f>
        <v>0</v>
      </c>
      <c r="AS158" s="44">
        <v>0</v>
      </c>
    </row>
    <row r="159" spans="1:45" ht="14.25" customHeight="1">
      <c r="A159" s="32">
        <v>16</v>
      </c>
      <c r="B159" t="s">
        <v>158</v>
      </c>
      <c r="C159">
        <v>2026</v>
      </c>
      <c r="D159" s="33">
        <f>INDEX(Population!$C$2:$U$21,MATCH('Cost Calculations'!B159,Population!$B$2:$B$21,0),MATCH(C159,Population!$C$1:$U$1,0))</f>
        <v>95975.943024211796</v>
      </c>
      <c r="E159" s="33" t="str">
        <f t="shared" si="42"/>
        <v>Small</v>
      </c>
      <c r="F159" s="5">
        <v>4.0784355517664235</v>
      </c>
      <c r="G159" s="5">
        <f t="shared" si="0"/>
        <v>23532.538838977944</v>
      </c>
      <c r="H159" s="34">
        <f>'Area (Sq.km)'!Q17</f>
        <v>63.633661785870572</v>
      </c>
      <c r="I159" s="5">
        <f>H159*Variables!$C$22</f>
        <v>1145.4059121456703</v>
      </c>
      <c r="J159" s="58">
        <f t="shared" si="13"/>
        <v>1125.9340116391938</v>
      </c>
      <c r="K159" s="5">
        <f t="shared" si="1"/>
        <v>19.471900506476459</v>
      </c>
      <c r="L159">
        <v>0</v>
      </c>
      <c r="M159" s="37">
        <v>0</v>
      </c>
      <c r="N159" s="37">
        <v>0</v>
      </c>
      <c r="O159" s="37">
        <v>0</v>
      </c>
      <c r="P159" s="37">
        <v>0</v>
      </c>
      <c r="Q159" s="59">
        <v>0</v>
      </c>
      <c r="R159" s="40">
        <f>$K159*Variables!$C$23/100</f>
        <v>0.97359502532382292</v>
      </c>
      <c r="S159" s="40">
        <f>$K159*Variables!$C$24/100</f>
        <v>1.9471900506476458</v>
      </c>
      <c r="T159" s="40">
        <f>$K159*Variables!$C$25/100</f>
        <v>1.9471900506476458</v>
      </c>
      <c r="U159" s="40">
        <f>$K159*Variables!$C$26/100</f>
        <v>14.603925379857344</v>
      </c>
      <c r="V159" s="44">
        <f>R159*Variables!$E$27*Variables!$C$16+'Cost Calculations'!S159*Variables!$E$28*Variables!$C$16+'Cost Calculations'!T159*Variables!$E$29*Variables!$C$16+U159*Variables!$E$30*Variables!$C$16</f>
        <v>23003075.142004546</v>
      </c>
      <c r="W159" s="38">
        <f>I159*Variables!$E$31</f>
        <v>750240.87245541404</v>
      </c>
      <c r="Y159" s="46">
        <f>D159*(IF(D159&lt;Variables!$C$8,Variables!$C$39,IF(D159&gt;Variables!$C$7,Variables!$C$37,IF(D159&gt;Variables!$C$6,Variables!$C$38))))</f>
        <v>0</v>
      </c>
      <c r="Z159" s="162"/>
      <c r="AA159" s="80">
        <f t="shared" si="47"/>
        <v>0</v>
      </c>
      <c r="AB159" s="48">
        <f t="shared" si="40"/>
        <v>0</v>
      </c>
      <c r="AC159" s="44">
        <f>AB159*Variables!$E$42</f>
        <v>0</v>
      </c>
      <c r="AD159" s="50">
        <f>ROUND(IF(D159&lt;50000,0,(H159/(3.14*Variables!$C$36^2))),0)</f>
        <v>81</v>
      </c>
      <c r="AE159" s="83">
        <f t="shared" si="48"/>
        <v>80</v>
      </c>
      <c r="AF159" s="37">
        <f t="shared" si="3"/>
        <v>1</v>
      </c>
      <c r="AG159" s="38">
        <f>AF159*Variables!$E$43*Variables!$C$16</f>
        <v>1171.5840000000001</v>
      </c>
      <c r="AH159" s="52">
        <f>ROUND((Y159)/Variables!$C$41,0)</f>
        <v>0</v>
      </c>
      <c r="AI159" s="79">
        <f t="shared" si="49"/>
        <v>0</v>
      </c>
      <c r="AJ159" s="52">
        <f t="shared" si="43"/>
        <v>0</v>
      </c>
      <c r="AK159" s="44">
        <f>AJ159*Variables!$E$44*Variables!$C$16</f>
        <v>0</v>
      </c>
      <c r="AL159" s="38">
        <f>Y159*Variables!$E$40*Variables!$C$16</f>
        <v>0</v>
      </c>
      <c r="AN159" s="57">
        <f t="shared" si="50"/>
        <v>0.28999999999999998</v>
      </c>
      <c r="AO159" s="141">
        <f t="shared" si="41"/>
        <v>70.964778600735769</v>
      </c>
      <c r="AP159" s="141">
        <v>655.73597732227154</v>
      </c>
      <c r="AQ159" s="54">
        <f>IF(12*(AO159-Variables!$C$3*AP159)*(G159/5)*Variables!$C$18&lt;0,0,12*(AO159-Variables!$C$3*AP159)*(G159/5)*Variables!$C$18)</f>
        <v>0</v>
      </c>
      <c r="AS159" s="44">
        <v>0</v>
      </c>
    </row>
    <row r="160" spans="1:45" ht="14.25" customHeight="1">
      <c r="A160" s="32">
        <v>17</v>
      </c>
      <c r="B160" t="s">
        <v>159</v>
      </c>
      <c r="C160">
        <v>2026</v>
      </c>
      <c r="D160" s="33">
        <f>INDEX(Population!$C$2:$U$21,MATCH('Cost Calculations'!B160,Population!$B$2:$B$21,0),MATCH(C160,Population!$C$1:$U$1,0))</f>
        <v>132164.92639200028</v>
      </c>
      <c r="E160" s="33" t="str">
        <f t="shared" si="42"/>
        <v>Medium</v>
      </c>
      <c r="F160" s="5">
        <v>4.0613743798101138</v>
      </c>
      <c r="G160" s="5">
        <f t="shared" si="0"/>
        <v>32541.921534990219</v>
      </c>
      <c r="H160" s="34">
        <f>'Area (Sq.km)'!Q18</f>
        <v>38.303388019887294</v>
      </c>
      <c r="I160" s="5">
        <f>H160*Variables!$C$22</f>
        <v>689.46098435797126</v>
      </c>
      <c r="J160" s="58">
        <f t="shared" si="13"/>
        <v>677.74014762388572</v>
      </c>
      <c r="K160" s="5">
        <f t="shared" si="1"/>
        <v>11.720836734085538</v>
      </c>
      <c r="L160">
        <v>0</v>
      </c>
      <c r="M160" s="37">
        <v>0</v>
      </c>
      <c r="N160" s="37">
        <v>0</v>
      </c>
      <c r="O160" s="37">
        <v>0</v>
      </c>
      <c r="P160" s="37">
        <v>0</v>
      </c>
      <c r="Q160" s="59">
        <v>0</v>
      </c>
      <c r="R160" s="40">
        <f>$K160*Variables!$C$23/100</f>
        <v>0.5860418367042769</v>
      </c>
      <c r="S160" s="40">
        <f>$K160*Variables!$C$24/100</f>
        <v>1.1720836734085538</v>
      </c>
      <c r="T160" s="40">
        <f>$K160*Variables!$C$25/100</f>
        <v>1.1720836734085538</v>
      </c>
      <c r="U160" s="40">
        <f>$K160*Variables!$C$26/100</f>
        <v>8.7906275505641531</v>
      </c>
      <c r="V160" s="44">
        <f>R160*Variables!$E$27*Variables!$C$16+'Cost Calculations'!S160*Variables!$E$28*Variables!$C$16+'Cost Calculations'!T160*Variables!$E$29*Variables!$C$16+U160*Variables!$E$30*Variables!$C$16</f>
        <v>13846377.657469094</v>
      </c>
      <c r="W160" s="38">
        <f>I160*Variables!$E$31</f>
        <v>451596.94475447119</v>
      </c>
      <c r="Y160" s="46">
        <f>D160*(IF(D160&lt;Variables!$C$8,Variables!$C$39,IF(D160&gt;Variables!$C$7,Variables!$C$37,IF(D160&gt;Variables!$C$6,Variables!$C$38))))</f>
        <v>158.59791167040032</v>
      </c>
      <c r="Z160" s="162"/>
      <c r="AA160" s="80">
        <f t="shared" si="47"/>
        <v>156</v>
      </c>
      <c r="AB160" s="48">
        <f t="shared" si="40"/>
        <v>3</v>
      </c>
      <c r="AC160" s="44">
        <f>AB160*Variables!$E$42</f>
        <v>1612800</v>
      </c>
      <c r="AD160" s="50">
        <f>ROUND(IF(D160&lt;50000,0,(H160/(3.14*Variables!$C$36^2))),0)</f>
        <v>49</v>
      </c>
      <c r="AE160" s="83">
        <f t="shared" si="48"/>
        <v>48</v>
      </c>
      <c r="AF160" s="37">
        <f t="shared" si="3"/>
        <v>1</v>
      </c>
      <c r="AG160" s="38">
        <f>AF160*Variables!$E$43*Variables!$C$16</f>
        <v>1171.5840000000001</v>
      </c>
      <c r="AH160" s="52">
        <f>ROUND((Y160)/Variables!$C$41,0)</f>
        <v>1</v>
      </c>
      <c r="AI160" s="79">
        <f t="shared" si="49"/>
        <v>1</v>
      </c>
      <c r="AJ160" s="52">
        <f t="shared" si="43"/>
        <v>0</v>
      </c>
      <c r="AK160" s="44">
        <f>AJ160*Variables!$E$44*Variables!$C$16</f>
        <v>0</v>
      </c>
      <c r="AL160" s="38">
        <f>Y160*Variables!$E$40*Variables!$C$16</f>
        <v>46774442.988202192</v>
      </c>
      <c r="AN160" s="57">
        <f t="shared" si="50"/>
        <v>0.28999999999999998</v>
      </c>
      <c r="AO160" s="141">
        <f t="shared" si="41"/>
        <v>70.667914208695976</v>
      </c>
      <c r="AP160" s="141">
        <v>655.73597732227154</v>
      </c>
      <c r="AQ160" s="54">
        <f>IF(12*(AO160-Variables!$C$3*AP160)*(G160/5)*Variables!$C$18&lt;0,0,12*(AO160-Variables!$C$3*AP160)*(G160/5)*Variables!$C$18)</f>
        <v>0</v>
      </c>
      <c r="AS160" s="44">
        <v>0</v>
      </c>
    </row>
    <row r="161" spans="1:45" ht="14.25" customHeight="1">
      <c r="A161" s="32">
        <v>18</v>
      </c>
      <c r="B161" t="s">
        <v>160</v>
      </c>
      <c r="C161">
        <v>2026</v>
      </c>
      <c r="D161" s="33">
        <f>INDEX(Population!$C$2:$U$21,MATCH('Cost Calculations'!B161,Population!$B$2:$B$21,0),MATCH(C161,Population!$C$1:$U$1,0))</f>
        <v>125180.87139896554</v>
      </c>
      <c r="E161" s="33" t="str">
        <f t="shared" si="42"/>
        <v>Medium</v>
      </c>
      <c r="F161" s="5">
        <v>4.1813012995896246</v>
      </c>
      <c r="G161" s="5">
        <f t="shared" si="0"/>
        <v>29938.256640642343</v>
      </c>
      <c r="H161" s="34">
        <f>'Area (Sq.km)'!Q19</f>
        <v>32.982665286719822</v>
      </c>
      <c r="I161" s="5">
        <f>H161*Variables!$C$22</f>
        <v>593.68797516095674</v>
      </c>
      <c r="J161" s="58">
        <f t="shared" si="13"/>
        <v>583.59527958322053</v>
      </c>
      <c r="K161" s="5">
        <f t="shared" si="1"/>
        <v>10.092695577736208</v>
      </c>
      <c r="L161">
        <v>0</v>
      </c>
      <c r="M161" s="37">
        <v>0</v>
      </c>
      <c r="N161" s="37">
        <v>0</v>
      </c>
      <c r="O161" s="37">
        <v>0</v>
      </c>
      <c r="P161" s="37">
        <v>0</v>
      </c>
      <c r="Q161" s="59">
        <v>0</v>
      </c>
      <c r="R161" s="40">
        <f>$K161*Variables!$C$23/100</f>
        <v>0.50463477888681041</v>
      </c>
      <c r="S161" s="40">
        <f>$K161*Variables!$C$24/100</f>
        <v>1.0092695577736208</v>
      </c>
      <c r="T161" s="40">
        <f>$K161*Variables!$C$25/100</f>
        <v>1.0092695577736208</v>
      </c>
      <c r="U161" s="40">
        <f>$K161*Variables!$C$26/100</f>
        <v>7.5695216833021561</v>
      </c>
      <c r="V161" s="44">
        <f>R161*Variables!$E$27*Variables!$C$16+'Cost Calculations'!S161*Variables!$E$28*Variables!$C$16+'Cost Calculations'!T161*Variables!$E$29*Variables!$C$16+U161*Variables!$E$30*Variables!$C$16</f>
        <v>11922977.661211053</v>
      </c>
      <c r="W161" s="38">
        <f>I161*Variables!$E$31</f>
        <v>388865.62373042665</v>
      </c>
      <c r="Y161" s="46">
        <f>D161*(IF(D161&lt;Variables!$C$8,Variables!$C$39,IF(D161&gt;Variables!$C$7,Variables!$C$37,IF(D161&gt;Variables!$C$6,Variables!$C$38))))</f>
        <v>150.21704567875864</v>
      </c>
      <c r="Z161" s="162"/>
      <c r="AA161" s="80">
        <f t="shared" si="47"/>
        <v>148</v>
      </c>
      <c r="AB161" s="48">
        <f t="shared" si="40"/>
        <v>2</v>
      </c>
      <c r="AC161" s="44">
        <f>AB161*Variables!$E$42</f>
        <v>1075200</v>
      </c>
      <c r="AD161" s="50">
        <f>ROUND(IF(D161&lt;50000,0,(H161/(3.14*Variables!$C$36^2))),0)</f>
        <v>42</v>
      </c>
      <c r="AE161" s="83">
        <f t="shared" si="48"/>
        <v>41</v>
      </c>
      <c r="AF161" s="37">
        <f t="shared" si="3"/>
        <v>1</v>
      </c>
      <c r="AG161" s="38">
        <f>AF161*Variables!$E$43*Variables!$C$16</f>
        <v>1171.5840000000001</v>
      </c>
      <c r="AH161" s="52">
        <f>ROUND((Y161)/Variables!$C$41,0)</f>
        <v>1</v>
      </c>
      <c r="AI161" s="79">
        <f t="shared" si="49"/>
        <v>1</v>
      </c>
      <c r="AJ161" s="52">
        <f t="shared" si="43"/>
        <v>0</v>
      </c>
      <c r="AK161" s="44">
        <f>AJ161*Variables!$E$44*Variables!$C$16</f>
        <v>0</v>
      </c>
      <c r="AL161" s="38">
        <f>Y161*Variables!$E$40*Variables!$C$16</f>
        <v>44302718.522293165</v>
      </c>
      <c r="AN161" s="57">
        <f t="shared" si="50"/>
        <v>0.28999999999999998</v>
      </c>
      <c r="AO161" s="141">
        <f t="shared" si="41"/>
        <v>72.754642612859456</v>
      </c>
      <c r="AP161" s="141">
        <v>508.1437756387196</v>
      </c>
      <c r="AQ161" s="54">
        <f>IF(12*(AO161-Variables!$C$3*AP161)*(G161/5)*Variables!$C$18&lt;0,0,12*(AO161-Variables!$C$3*AP161)*(G161/5)*Variables!$C$18)</f>
        <v>0</v>
      </c>
      <c r="AS161" s="44">
        <v>0</v>
      </c>
    </row>
    <row r="162" spans="1:45" ht="14.25" customHeight="1">
      <c r="A162" s="32">
        <v>19</v>
      </c>
      <c r="B162" t="s">
        <v>161</v>
      </c>
      <c r="C162">
        <v>2026</v>
      </c>
      <c r="D162" s="33">
        <f>INDEX(Population!$C$2:$U$21,MATCH('Cost Calculations'!B162,Population!$B$2:$B$21,0),MATCH(C162,Population!$C$1:$U$1,0))</f>
        <v>97029.094173955134</v>
      </c>
      <c r="E162" s="33" t="str">
        <f t="shared" si="42"/>
        <v>Small</v>
      </c>
      <c r="F162" s="5">
        <v>4.4990268357417103</v>
      </c>
      <c r="G162" s="5">
        <f t="shared" si="0"/>
        <v>21566.684911306802</v>
      </c>
      <c r="H162" s="34">
        <f>'Area (Sq.km)'!Q20</f>
        <v>22.732833190142866</v>
      </c>
      <c r="I162" s="5">
        <f>H162*Variables!$C$22</f>
        <v>409.19099742257157</v>
      </c>
      <c r="J162" s="58">
        <f t="shared" si="13"/>
        <v>402.23475046638794</v>
      </c>
      <c r="K162" s="5">
        <f t="shared" si="1"/>
        <v>6.9562469561836338</v>
      </c>
      <c r="L162">
        <v>0</v>
      </c>
      <c r="M162" s="37">
        <v>0</v>
      </c>
      <c r="N162" s="37">
        <v>0</v>
      </c>
      <c r="O162" s="37">
        <v>0</v>
      </c>
      <c r="P162" s="37">
        <v>0</v>
      </c>
      <c r="Q162" s="59">
        <v>0</v>
      </c>
      <c r="R162" s="40">
        <f>$K162*Variables!$C$23/100</f>
        <v>0.34781234780918169</v>
      </c>
      <c r="S162" s="40">
        <f>$K162*Variables!$C$24/100</f>
        <v>0.69562469561836338</v>
      </c>
      <c r="T162" s="40">
        <f>$K162*Variables!$C$25/100</f>
        <v>0.69562469561836338</v>
      </c>
      <c r="U162" s="40">
        <f>$K162*Variables!$C$26/100</f>
        <v>5.2171852171377262</v>
      </c>
      <c r="V162" s="44">
        <f>R162*Variables!$E$27*Variables!$C$16+'Cost Calculations'!S162*Variables!$E$28*Variables!$C$16+'Cost Calculations'!T162*Variables!$E$29*Variables!$C$16+U162*Variables!$E$30*Variables!$C$16</f>
        <v>8217742.8641960593</v>
      </c>
      <c r="W162" s="38">
        <f>I162*Variables!$E$31</f>
        <v>268020.10331178439</v>
      </c>
      <c r="Y162" s="46">
        <f>D162*(IF(D162&lt;Variables!$C$8,Variables!$C$39,IF(D162&gt;Variables!$C$7,Variables!$C$37,IF(D162&gt;Variables!$C$6,Variables!$C$38))))</f>
        <v>0</v>
      </c>
      <c r="Z162" s="162"/>
      <c r="AA162" s="80">
        <f t="shared" si="47"/>
        <v>0</v>
      </c>
      <c r="AB162" s="48">
        <f t="shared" si="40"/>
        <v>0</v>
      </c>
      <c r="AC162" s="44">
        <f>AB162*Variables!$E$42</f>
        <v>0</v>
      </c>
      <c r="AD162" s="50">
        <f>ROUND(IF(D162&lt;50000,0,(H162/(3.14*Variables!$C$36^2))),0)</f>
        <v>29</v>
      </c>
      <c r="AE162" s="83">
        <f t="shared" si="48"/>
        <v>28</v>
      </c>
      <c r="AF162" s="37">
        <f t="shared" si="3"/>
        <v>1</v>
      </c>
      <c r="AG162" s="38">
        <f>AF162*Variables!$E$43*Variables!$C$16</f>
        <v>1171.5840000000001</v>
      </c>
      <c r="AH162" s="52">
        <f>ROUND((Y162)/Variables!$C$41,0)</f>
        <v>0</v>
      </c>
      <c r="AI162" s="79">
        <f t="shared" si="49"/>
        <v>0</v>
      </c>
      <c r="AJ162" s="52">
        <f t="shared" si="43"/>
        <v>0</v>
      </c>
      <c r="AK162" s="44">
        <f>AJ162*Variables!$E$44*Variables!$C$16</f>
        <v>0</v>
      </c>
      <c r="AL162" s="38">
        <f>Y162*Variables!$E$40*Variables!$C$16</f>
        <v>0</v>
      </c>
      <c r="AN162" s="57">
        <f t="shared" si="50"/>
        <v>0.28999999999999998</v>
      </c>
      <c r="AO162" s="141">
        <f t="shared" si="41"/>
        <v>78.283066941905759</v>
      </c>
      <c r="AP162" s="142">
        <v>537.70000000000005</v>
      </c>
      <c r="AQ162" s="54">
        <f>IF(12*(AO162-Variables!$C$3*AP162)*(G162/5)*Variables!$C$18&lt;0,0,12*(AO162-Variables!$C$3*AP162)*(G162/5)*Variables!$C$18)</f>
        <v>0</v>
      </c>
      <c r="AS162" s="44">
        <v>0</v>
      </c>
    </row>
    <row r="163" spans="1:45" ht="14.25" customHeight="1">
      <c r="A163" s="32">
        <v>20</v>
      </c>
      <c r="B163" t="s">
        <v>162</v>
      </c>
      <c r="C163">
        <v>2026</v>
      </c>
      <c r="D163" s="33">
        <f>INDEX(Population!$C$2:$U$21,MATCH('Cost Calculations'!B163,Population!$B$2:$B$21,0),MATCH(C163,Population!$C$1:$U$1,0))</f>
        <v>54345.062838217411</v>
      </c>
      <c r="E163" s="33" t="str">
        <f t="shared" si="42"/>
        <v>Small</v>
      </c>
      <c r="F163" s="5">
        <v>3.5639434677697377</v>
      </c>
      <c r="G163" s="5">
        <f t="shared" si="0"/>
        <v>15248.576002869579</v>
      </c>
      <c r="H163" s="34">
        <f>'Area (Sq.km)'!Q21</f>
        <v>17.336500465951477</v>
      </c>
      <c r="I163" s="5">
        <f>H163*Variables!$C$22</f>
        <v>312.05700838712659</v>
      </c>
      <c r="J163" s="58">
        <f t="shared" si="13"/>
        <v>306.75203924454541</v>
      </c>
      <c r="K163" s="5">
        <f t="shared" si="1"/>
        <v>5.3049691425811716</v>
      </c>
      <c r="L163">
        <v>0</v>
      </c>
      <c r="M163" s="37">
        <v>0</v>
      </c>
      <c r="N163" s="37">
        <v>0</v>
      </c>
      <c r="O163" s="37">
        <v>0</v>
      </c>
      <c r="P163" s="37">
        <v>0</v>
      </c>
      <c r="Q163" s="59">
        <v>0</v>
      </c>
      <c r="R163" s="40">
        <f>$K163*Variables!$C$23/100</f>
        <v>0.26524845712905859</v>
      </c>
      <c r="S163" s="40">
        <f>$K163*Variables!$C$24/100</f>
        <v>0.53049691425811718</v>
      </c>
      <c r="T163" s="40">
        <f>$K163*Variables!$C$25/100</f>
        <v>0.53049691425811718</v>
      </c>
      <c r="U163" s="40">
        <f>$K163*Variables!$C$26/100</f>
        <v>3.9787268569358787</v>
      </c>
      <c r="V163" s="44">
        <f>R163*Variables!$E$27*Variables!$C$16+'Cost Calculations'!S163*Variables!$E$28*Variables!$C$16+'Cost Calculations'!T163*Variables!$E$29*Variables!$C$16+U163*Variables!$E$30*Variables!$C$16</f>
        <v>6267010.4426746676</v>
      </c>
      <c r="W163" s="38">
        <f>I163*Variables!$E$31</f>
        <v>204397.34049356793</v>
      </c>
      <c r="Y163" s="46">
        <f>D163*(IF(D163&lt;Variables!$C$8,Variables!$C$39,IF(D163&gt;Variables!$C$7,Variables!$C$37,IF(D163&gt;Variables!$C$6,Variables!$C$38))))</f>
        <v>0</v>
      </c>
      <c r="Z163" s="162"/>
      <c r="AA163" s="80">
        <f t="shared" si="47"/>
        <v>25</v>
      </c>
      <c r="AB163" s="48">
        <f t="shared" si="40"/>
        <v>0</v>
      </c>
      <c r="AC163" s="44">
        <f>AB163*Variables!$E$42</f>
        <v>0</v>
      </c>
      <c r="AD163" s="50">
        <f>ROUND(IF(D163&lt;50000,0,(H163/(3.14*Variables!$C$36^2))),0)</f>
        <v>22</v>
      </c>
      <c r="AE163" s="83">
        <f t="shared" si="48"/>
        <v>22</v>
      </c>
      <c r="AF163" s="37">
        <f t="shared" si="3"/>
        <v>0</v>
      </c>
      <c r="AG163" s="38">
        <f>AF163*Variables!$E$43*Variables!$C$16</f>
        <v>0</v>
      </c>
      <c r="AH163" s="52">
        <f>ROUND((Y163)/Variables!$C$41,0)</f>
        <v>0</v>
      </c>
      <c r="AI163" s="79">
        <f t="shared" si="49"/>
        <v>1</v>
      </c>
      <c r="AJ163" s="52">
        <f t="shared" si="43"/>
        <v>0</v>
      </c>
      <c r="AK163" s="44">
        <f>AJ163*Variables!$E$44*Variables!$C$16</f>
        <v>0</v>
      </c>
      <c r="AL163" s="38">
        <f>Y163*Variables!$E$40*Variables!$C$16</f>
        <v>0</v>
      </c>
      <c r="AN163" s="57">
        <f t="shared" si="50"/>
        <v>0.28999999999999998</v>
      </c>
      <c r="AO163" s="141">
        <f t="shared" si="41"/>
        <v>62.012616339193428</v>
      </c>
      <c r="AP163" s="141">
        <v>588.79301505756246</v>
      </c>
      <c r="AQ163" s="54">
        <f>IF(12*(AO163-Variables!$C$3*AP163)*(G163/5)*Variables!$C$18&lt;0,0,12*(AO163-Variables!$C$3*AP163)*(G163/5)*Variables!$C$18)</f>
        <v>0</v>
      </c>
      <c r="AS163" s="44">
        <v>0</v>
      </c>
    </row>
    <row r="164" spans="1:45" ht="14.25" customHeight="1">
      <c r="A164" s="32">
        <v>1</v>
      </c>
      <c r="B164" t="s">
        <v>125</v>
      </c>
      <c r="C164">
        <v>2027</v>
      </c>
      <c r="D164" s="33">
        <f>INDEX(Population!$C$2:$U$21,MATCH('Cost Calculations'!B164,Population!$B$2:$B$21,0),MATCH(C164,Population!$C$1:$U$1,0))</f>
        <v>298552.91705292952</v>
      </c>
      <c r="E164" s="33" t="str">
        <f t="shared" si="42"/>
        <v>Medium</v>
      </c>
      <c r="F164" s="5">
        <v>3.6769491146556486</v>
      </c>
      <c r="G164" s="5">
        <f t="shared" si="0"/>
        <v>81195.825055873647</v>
      </c>
      <c r="H164" s="34">
        <f>'Area (Sq.km)'!R2</f>
        <v>39.0586950454231</v>
      </c>
      <c r="I164" s="5">
        <f>H164*Variables!$C$22</f>
        <v>703.05651081761584</v>
      </c>
      <c r="J164" s="58">
        <f t="shared" si="13"/>
        <v>691.1045501337162</v>
      </c>
      <c r="K164" s="5">
        <f t="shared" si="1"/>
        <v>11.951960683899642</v>
      </c>
      <c r="L164">
        <v>0</v>
      </c>
      <c r="M164" s="37">
        <v>0</v>
      </c>
      <c r="N164" s="37">
        <v>0</v>
      </c>
      <c r="O164" s="37">
        <v>0</v>
      </c>
      <c r="P164" s="37">
        <v>0</v>
      </c>
      <c r="Q164" s="59">
        <v>0</v>
      </c>
      <c r="R164" s="40">
        <f>$K164*Variables!$C$23/100</f>
        <v>0.59759803419498214</v>
      </c>
      <c r="S164" s="40">
        <f>$K164*Variables!$C$24/100</f>
        <v>1.1951960683899643</v>
      </c>
      <c r="T164" s="40">
        <f>$K164*Variables!$C$25/100</f>
        <v>1.1951960683899643</v>
      </c>
      <c r="U164" s="40">
        <f>$K164*Variables!$C$26/100</f>
        <v>8.9639705129247318</v>
      </c>
      <c r="V164" s="44">
        <f>R164*Variables!$E$27*Variables!$C$16+'Cost Calculations'!S164*Variables!$E$28*Variables!$C$16+'Cost Calculations'!T164*Variables!$E$29*Variables!$C$16+U164*Variables!$E$30*Variables!$C$16</f>
        <v>14119415.28843493</v>
      </c>
      <c r="W164" s="38">
        <f>I164*Variables!$E$31</f>
        <v>460502.01458553836</v>
      </c>
      <c r="Y164" s="46">
        <f>D164*(IF(D164&lt;Variables!$C$8,Variables!$C$39,IF(D164&gt;Variables!$C$7,Variables!$C$37,IF(D164&gt;Variables!$C$6,Variables!$C$38))))</f>
        <v>358.26350046351541</v>
      </c>
      <c r="Z164" s="162"/>
      <c r="AA164" s="80">
        <f t="shared" si="47"/>
        <v>353</v>
      </c>
      <c r="AB164" s="48">
        <f t="shared" si="40"/>
        <v>5</v>
      </c>
      <c r="AC164" s="44">
        <f>AB164*Variables!$E$42</f>
        <v>2688000</v>
      </c>
      <c r="AD164" s="50">
        <f>ROUND(IF(D164&lt;50000,0,(H164/(3.14*Variables!$C$36^2))),0)</f>
        <v>50</v>
      </c>
      <c r="AE164" s="83">
        <f t="shared" si="48"/>
        <v>49</v>
      </c>
      <c r="AF164" s="37">
        <f t="shared" si="3"/>
        <v>1</v>
      </c>
      <c r="AG164" s="38">
        <f>AF164*Variables!$E$43*Variables!$C$16</f>
        <v>1171.5840000000001</v>
      </c>
      <c r="AH164" s="52">
        <f>ROUND((Y164)/Variables!$C$41,0)</f>
        <v>3</v>
      </c>
      <c r="AI164" s="79">
        <f t="shared" si="49"/>
        <v>3</v>
      </c>
      <c r="AJ164" s="52">
        <f t="shared" si="43"/>
        <v>0</v>
      </c>
      <c r="AK164" s="44">
        <f>AJ164*Variables!$E$44*Variables!$C$16</f>
        <v>0</v>
      </c>
      <c r="AL164" s="38">
        <f>Y164*Variables!$E$40*Variables!$C$16</f>
        <v>105660758.71169227</v>
      </c>
      <c r="AN164" s="53">
        <v>0.22</v>
      </c>
      <c r="AO164" s="141">
        <f t="shared" si="41"/>
        <v>48.535728313454555</v>
      </c>
      <c r="AP164" s="141">
        <v>468.8029792149182</v>
      </c>
      <c r="AQ164" s="54">
        <f>IF(12*(AO164-Variables!$C$3*AP164)*(G164/5)*Variables!$C$18&lt;0,0,12*(AO164-Variables!$C$3*AP164)*(G164/5)*Variables!$C$18)</f>
        <v>0</v>
      </c>
      <c r="AS164" s="44">
        <v>0</v>
      </c>
    </row>
    <row r="165" spans="1:45" ht="14.25" customHeight="1">
      <c r="A165" s="32">
        <v>2</v>
      </c>
      <c r="B165" t="s">
        <v>142</v>
      </c>
      <c r="C165">
        <v>2027</v>
      </c>
      <c r="D165" s="33">
        <f>INDEX(Population!$C$2:$U$21,MATCH('Cost Calculations'!B165,Population!$B$2:$B$21,0),MATCH(C165,Population!$C$1:$U$1,0))</f>
        <v>948732.35262033308</v>
      </c>
      <c r="E165" s="33" t="str">
        <f t="shared" si="42"/>
        <v>Medium</v>
      </c>
      <c r="F165" s="5">
        <v>3.3070982737810106</v>
      </c>
      <c r="G165" s="5">
        <f t="shared" si="0"/>
        <v>286877.58091193519</v>
      </c>
      <c r="H165" s="34">
        <f>'Area (Sq.km)'!R3</f>
        <v>103.99286392951957</v>
      </c>
      <c r="I165" s="5">
        <f>H165*Variables!$C$22</f>
        <v>1871.8715507313523</v>
      </c>
      <c r="J165" s="58">
        <f t="shared" si="13"/>
        <v>1840.0497343689192</v>
      </c>
      <c r="K165" s="5">
        <f t="shared" si="1"/>
        <v>31.821816362433083</v>
      </c>
      <c r="L165">
        <v>0</v>
      </c>
      <c r="M165" s="37">
        <v>0</v>
      </c>
      <c r="N165" s="37">
        <v>0</v>
      </c>
      <c r="O165" s="37">
        <v>0</v>
      </c>
      <c r="P165" s="37">
        <v>0</v>
      </c>
      <c r="Q165" s="59">
        <v>0</v>
      </c>
      <c r="R165" s="40">
        <f>$K165*Variables!$C$23/100</f>
        <v>1.5910908181216541</v>
      </c>
      <c r="S165" s="40">
        <f>$K165*Variables!$C$24/100</f>
        <v>3.1821816362433082</v>
      </c>
      <c r="T165" s="40">
        <f>$K165*Variables!$C$25/100</f>
        <v>3.1821816362433082</v>
      </c>
      <c r="U165" s="40">
        <f>$K165*Variables!$C$26/100</f>
        <v>23.866362271824809</v>
      </c>
      <c r="V165" s="44">
        <f>R165*Variables!$E$27*Variables!$C$16+'Cost Calculations'!S165*Variables!$E$28*Variables!$C$16+'Cost Calculations'!T165*Variables!$E$29*Variables!$C$16+U165*Variables!$E$30*Variables!$C$16</f>
        <v>37592613.658674508</v>
      </c>
      <c r="W165" s="38">
        <f>I165*Variables!$E$31</f>
        <v>1226075.8657290358</v>
      </c>
      <c r="Y165" s="46">
        <f>D165*(IF(D165&lt;Variables!$C$8,Variables!$C$39,IF(D165&gt;Variables!$C$7,Variables!$C$37,IF(D165&gt;Variables!$C$6,Variables!$C$38))))</f>
        <v>1138.4788231443997</v>
      </c>
      <c r="Z165" s="162"/>
      <c r="AA165" s="80">
        <f t="shared" si="47"/>
        <v>1122</v>
      </c>
      <c r="AB165" s="48">
        <f t="shared" si="40"/>
        <v>16</v>
      </c>
      <c r="AC165" s="44">
        <f>AB165*Variables!$E$42</f>
        <v>8601600</v>
      </c>
      <c r="AD165" s="50">
        <f>ROUND(IF(D165&lt;50000,0,(H165/(3.14*Variables!$C$36^2))),0)</f>
        <v>132</v>
      </c>
      <c r="AE165" s="83">
        <f t="shared" si="48"/>
        <v>130</v>
      </c>
      <c r="AF165" s="37">
        <f t="shared" si="3"/>
        <v>2</v>
      </c>
      <c r="AG165" s="38">
        <f>AF165*Variables!$E$43*Variables!$C$16</f>
        <v>2343.1680000000001</v>
      </c>
      <c r="AH165" s="52">
        <f>ROUND((Y165)/Variables!$C$41,0)</f>
        <v>9</v>
      </c>
      <c r="AI165" s="79">
        <f t="shared" si="49"/>
        <v>9</v>
      </c>
      <c r="AJ165" s="52">
        <f t="shared" si="43"/>
        <v>0</v>
      </c>
      <c r="AK165" s="44">
        <f>AJ165*Variables!$E$44*Variables!$C$16</f>
        <v>0</v>
      </c>
      <c r="AL165" s="38">
        <f>Y165*Variables!$E$40*Variables!$C$16</f>
        <v>335765535.91141516</v>
      </c>
      <c r="AN165" s="53">
        <v>0.36</v>
      </c>
      <c r="AO165" s="141">
        <f t="shared" si="41"/>
        <v>71.433322713669824</v>
      </c>
      <c r="AP165" s="141">
        <v>524.18975366229711</v>
      </c>
      <c r="AQ165" s="54">
        <f>IF(12*(AO165-Variables!$C$3*AP165)*(G165/5)*Variables!$C$18&lt;0,0,12*(AO165-Variables!$C$3*AP165)*(G165/5)*Variables!$C$18)</f>
        <v>0</v>
      </c>
      <c r="AS165" s="44">
        <v>0</v>
      </c>
    </row>
    <row r="166" spans="1:45" ht="14.25" customHeight="1">
      <c r="A166" s="32">
        <v>3</v>
      </c>
      <c r="B166" t="s">
        <v>145</v>
      </c>
      <c r="C166">
        <v>2027</v>
      </c>
      <c r="D166" s="33">
        <f>INDEX(Population!$C$2:$U$21,MATCH('Cost Calculations'!B166,Population!$B$2:$B$21,0),MATCH(C166,Population!$C$1:$U$1,0))</f>
        <v>1058796.5326082502</v>
      </c>
      <c r="E166" s="33" t="str">
        <f t="shared" si="42"/>
        <v>Large</v>
      </c>
      <c r="F166" s="5">
        <v>3.2836322428840261</v>
      </c>
      <c r="G166" s="5">
        <f t="shared" si="0"/>
        <v>322446.74625265138</v>
      </c>
      <c r="H166" s="34">
        <f>'Area (Sq.km)'!R4</f>
        <v>187.07435757868214</v>
      </c>
      <c r="I166" s="5">
        <f>H166*Variables!$C$22</f>
        <v>3367.3384364162785</v>
      </c>
      <c r="J166" s="58">
        <f t="shared" si="13"/>
        <v>3643.723684</v>
      </c>
      <c r="K166" s="5">
        <f t="shared" si="1"/>
        <v>0</v>
      </c>
      <c r="L166">
        <v>0</v>
      </c>
      <c r="M166" s="37">
        <v>0</v>
      </c>
      <c r="N166" s="37">
        <v>0</v>
      </c>
      <c r="O166" s="37">
        <v>0</v>
      </c>
      <c r="P166" s="37">
        <v>0</v>
      </c>
      <c r="Q166" s="59">
        <v>0</v>
      </c>
      <c r="R166" s="40">
        <f>$K166*Variables!$C$23/100</f>
        <v>0</v>
      </c>
      <c r="S166" s="40">
        <f>$K166*Variables!$C$24/100</f>
        <v>0</v>
      </c>
      <c r="T166" s="40">
        <f>$K166*Variables!$C$25/100</f>
        <v>0</v>
      </c>
      <c r="U166" s="40">
        <f>$K166*Variables!$C$26/100</f>
        <v>0</v>
      </c>
      <c r="V166" s="44">
        <f>R166*Variables!$E$27*Variables!$C$16+'Cost Calculations'!S166*Variables!$E$28*Variables!$C$16+'Cost Calculations'!T166*Variables!$E$29*Variables!$C$16+U166*Variables!$E$30*Variables!$C$16</f>
        <v>0</v>
      </c>
      <c r="W166" s="38">
        <f>I166*Variables!$E$31</f>
        <v>2205606.6758526624</v>
      </c>
      <c r="Y166" s="46">
        <f>D166*(IF(D166&lt;Variables!$C$8,Variables!$C$39,IF(D166&gt;Variables!$C$7,Variables!$C$37,IF(D166&gt;Variables!$C$6,Variables!$C$38))))</f>
        <v>1270.5558391299001</v>
      </c>
      <c r="Z166" s="162"/>
      <c r="AA166" s="80">
        <f t="shared" si="47"/>
        <v>1252</v>
      </c>
      <c r="AB166" s="48">
        <f t="shared" si="40"/>
        <v>19</v>
      </c>
      <c r="AC166" s="44">
        <f>AB166*Variables!$E$42</f>
        <v>10214400</v>
      </c>
      <c r="AD166" s="50">
        <f>ROUND(IF(D166&lt;50000,0,(H166/(3.14*Variables!$C$36^2))),0)</f>
        <v>238</v>
      </c>
      <c r="AE166" s="83">
        <f t="shared" si="48"/>
        <v>234</v>
      </c>
      <c r="AF166" s="37">
        <f t="shared" si="3"/>
        <v>4</v>
      </c>
      <c r="AG166" s="38">
        <f>AF166*Variables!$E$43*Variables!$C$16</f>
        <v>4686.3360000000002</v>
      </c>
      <c r="AH166" s="52">
        <f>ROUND((Y166)/Variables!$C$41,0)</f>
        <v>10</v>
      </c>
      <c r="AI166" s="79">
        <f t="shared" si="49"/>
        <v>10</v>
      </c>
      <c r="AJ166" s="52">
        <f t="shared" si="43"/>
        <v>0</v>
      </c>
      <c r="AK166" s="44">
        <f>AJ166*Variables!$E$44*Variables!$C$16</f>
        <v>0</v>
      </c>
      <c r="AL166" s="38">
        <f>Y166*Variables!$E$40*Variables!$C$16</f>
        <v>374718311.45050597</v>
      </c>
      <c r="AN166" s="57">
        <f t="shared" ref="AN166:AN167" si="51">AVERAGE($AN$4:$AN$5,$AN$8,$AN$17)</f>
        <v>0.28999999999999998</v>
      </c>
      <c r="AO166" s="141">
        <f t="shared" si="41"/>
        <v>57.135201026182052</v>
      </c>
      <c r="AP166" s="141">
        <v>524.18975366229711</v>
      </c>
      <c r="AQ166" s="54">
        <f>IF(12*(AO166-Variables!$C$3*AP166)*(G166/5)*Variables!$C$18&lt;0,0,12*(AO166-Variables!$C$3*AP166)*(G166/5)*Variables!$C$18)</f>
        <v>0</v>
      </c>
      <c r="AS166" s="44">
        <v>0</v>
      </c>
    </row>
    <row r="167" spans="1:45" ht="14.25" customHeight="1">
      <c r="A167" s="32">
        <v>4</v>
      </c>
      <c r="B167" t="s">
        <v>146</v>
      </c>
      <c r="C167">
        <v>2027</v>
      </c>
      <c r="D167" s="33">
        <f>INDEX(Population!$C$2:$U$21,MATCH('Cost Calculations'!B167,Population!$B$2:$B$21,0),MATCH(C167,Population!$C$1:$U$1,0))</f>
        <v>78738.365325825376</v>
      </c>
      <c r="E167" s="33" t="str">
        <f t="shared" si="42"/>
        <v>Small</v>
      </c>
      <c r="F167" s="5">
        <v>3.1216650512676596</v>
      </c>
      <c r="G167" s="5">
        <f t="shared" si="0"/>
        <v>25223.194683827769</v>
      </c>
      <c r="H167" s="34">
        <f>'Area (Sq.km)'!R5</f>
        <v>24.993115378953533</v>
      </c>
      <c r="I167" s="5">
        <f>H167*Variables!$C$22</f>
        <v>449.87607682116357</v>
      </c>
      <c r="J167" s="58">
        <f t="shared" si="13"/>
        <v>482.31696199999999</v>
      </c>
      <c r="K167" s="5">
        <f t="shared" si="1"/>
        <v>0</v>
      </c>
      <c r="L167">
        <v>0</v>
      </c>
      <c r="M167" s="37">
        <v>0</v>
      </c>
      <c r="N167" s="37">
        <v>0</v>
      </c>
      <c r="O167" s="37">
        <v>0</v>
      </c>
      <c r="P167" s="37">
        <v>0</v>
      </c>
      <c r="Q167" s="59">
        <v>0</v>
      </c>
      <c r="R167" s="40">
        <f>$K167*Variables!$C$23/100</f>
        <v>0</v>
      </c>
      <c r="S167" s="40">
        <f>$K167*Variables!$C$24/100</f>
        <v>0</v>
      </c>
      <c r="T167" s="40">
        <f>$K167*Variables!$C$25/100</f>
        <v>0</v>
      </c>
      <c r="U167" s="40">
        <f>$K167*Variables!$C$26/100</f>
        <v>0</v>
      </c>
      <c r="V167" s="44">
        <f>R167*Variables!$E$27*Variables!$C$16+'Cost Calculations'!S167*Variables!$E$28*Variables!$C$16+'Cost Calculations'!T167*Variables!$E$29*Variables!$C$16+U167*Variables!$E$30*Variables!$C$16</f>
        <v>0</v>
      </c>
      <c r="W167" s="38">
        <f>I167*Variables!$E$31</f>
        <v>294668.83031786216</v>
      </c>
      <c r="Y167" s="46">
        <f>D167*(IF(D167&lt;Variables!$C$8,Variables!$C$39,IF(D167&gt;Variables!$C$7,Variables!$C$37,IF(D167&gt;Variables!$C$6,Variables!$C$38))))</f>
        <v>0</v>
      </c>
      <c r="Z167" s="162"/>
      <c r="AA167" s="80">
        <f t="shared" si="47"/>
        <v>5</v>
      </c>
      <c r="AB167" s="48">
        <f t="shared" si="40"/>
        <v>0</v>
      </c>
      <c r="AC167" s="44">
        <f>AB167*Variables!$E$42</f>
        <v>0</v>
      </c>
      <c r="AD167" s="50">
        <f>ROUND(IF(D167&lt;50000,0,(H167/(3.14*Variables!$C$36^2))),0)</f>
        <v>32</v>
      </c>
      <c r="AE167" s="83">
        <f t="shared" si="48"/>
        <v>31</v>
      </c>
      <c r="AF167" s="37">
        <f t="shared" si="3"/>
        <v>1</v>
      </c>
      <c r="AG167" s="38">
        <f>AF167*Variables!$E$43*Variables!$C$16</f>
        <v>1171.5840000000001</v>
      </c>
      <c r="AH167" s="52">
        <f>ROUND((Y167)/Variables!$C$41,0)</f>
        <v>0</v>
      </c>
      <c r="AI167" s="79">
        <f t="shared" si="49"/>
        <v>0</v>
      </c>
      <c r="AJ167" s="52">
        <f t="shared" si="43"/>
        <v>0</v>
      </c>
      <c r="AK167" s="44">
        <f>AJ167*Variables!$E$44*Variables!$C$16</f>
        <v>0</v>
      </c>
      <c r="AL167" s="38">
        <f>Y167*Variables!$E$40*Variables!$C$16</f>
        <v>0</v>
      </c>
      <c r="AN167" s="57">
        <f t="shared" si="51"/>
        <v>0.28999999999999998</v>
      </c>
      <c r="AO167" s="141">
        <f t="shared" si="41"/>
        <v>54.316971892057275</v>
      </c>
      <c r="AP167" s="141">
        <v>524.18975366229711</v>
      </c>
      <c r="AQ167" s="54">
        <f>IF(12*(AO167-Variables!$C$3*AP167)*(G167/5)*Variables!$C$18&lt;0,0,12*(AO167-Variables!$C$3*AP167)*(G167/5)*Variables!$C$18)</f>
        <v>0</v>
      </c>
      <c r="AS167" s="44">
        <v>0</v>
      </c>
    </row>
    <row r="168" spans="1:45" ht="14.25" customHeight="1">
      <c r="A168" s="32">
        <v>5</v>
      </c>
      <c r="B168" t="s">
        <v>147</v>
      </c>
      <c r="C168">
        <v>2027</v>
      </c>
      <c r="D168" s="33">
        <f>INDEX(Population!$C$2:$U$21,MATCH('Cost Calculations'!B168,Population!$B$2:$B$21,0),MATCH(C168,Population!$C$1:$U$1,0))</f>
        <v>790162.91914242646</v>
      </c>
      <c r="E168" s="33" t="str">
        <f t="shared" si="42"/>
        <v>Medium</v>
      </c>
      <c r="F168" s="5">
        <v>3.499256931524287</v>
      </c>
      <c r="G168" s="5">
        <f t="shared" si="0"/>
        <v>225808.77443549968</v>
      </c>
      <c r="H168" s="34">
        <f>'Area (Sq.km)'!R6</f>
        <v>153.74931510324097</v>
      </c>
      <c r="I168" s="5">
        <f>H168*Variables!$C$22</f>
        <v>2767.4876718583373</v>
      </c>
      <c r="J168" s="58">
        <f t="shared" si="13"/>
        <v>2720.4403814367456</v>
      </c>
      <c r="K168" s="5">
        <f t="shared" si="1"/>
        <v>47.047290421591697</v>
      </c>
      <c r="L168">
        <v>0</v>
      </c>
      <c r="M168" s="37">
        <v>0</v>
      </c>
      <c r="N168" s="37">
        <v>0</v>
      </c>
      <c r="O168" s="37">
        <v>0</v>
      </c>
      <c r="P168" s="37">
        <v>0</v>
      </c>
      <c r="Q168" s="59">
        <v>0</v>
      </c>
      <c r="R168" s="40">
        <f>$K168*Variables!$C$23/100</f>
        <v>2.3523645210795849</v>
      </c>
      <c r="S168" s="40">
        <f>$K168*Variables!$C$24/100</f>
        <v>4.7047290421591699</v>
      </c>
      <c r="T168" s="40">
        <f>$K168*Variables!$C$25/100</f>
        <v>4.7047290421591699</v>
      </c>
      <c r="U168" s="40">
        <f>$K168*Variables!$C$26/100</f>
        <v>35.285467816193773</v>
      </c>
      <c r="V168" s="44">
        <f>R168*Variables!$E$27*Variables!$C$16+'Cost Calculations'!S168*Variables!$E$28*Variables!$C$16+'Cost Calculations'!T168*Variables!$E$29*Variables!$C$16+U168*Variables!$E$30*Variables!$C$16</f>
        <v>55579184.807134166</v>
      </c>
      <c r="W168" s="38">
        <f>I168*Variables!$E$31</f>
        <v>1812704.425067211</v>
      </c>
      <c r="Y168" s="46">
        <f>D168*(IF(D168&lt;Variables!$C$8,Variables!$C$39,IF(D168&gt;Variables!$C$7,Variables!$C$37,IF(D168&gt;Variables!$C$6,Variables!$C$38))))</f>
        <v>948.19550297091166</v>
      </c>
      <c r="Z168" s="162"/>
      <c r="AA168" s="80">
        <f t="shared" si="47"/>
        <v>934</v>
      </c>
      <c r="AB168" s="48">
        <f t="shared" si="40"/>
        <v>14</v>
      </c>
      <c r="AC168" s="44">
        <f>AB168*Variables!$E$42</f>
        <v>7526400</v>
      </c>
      <c r="AD168" s="50">
        <f>ROUND(IF(D168&lt;50000,0,(H168/(3.14*Variables!$C$36^2))),0)</f>
        <v>196</v>
      </c>
      <c r="AE168" s="83">
        <f t="shared" si="48"/>
        <v>193</v>
      </c>
      <c r="AF168" s="37">
        <f t="shared" si="3"/>
        <v>3</v>
      </c>
      <c r="AG168" s="38">
        <f>AF168*Variables!$E$43*Variables!$C$16</f>
        <v>3514.752</v>
      </c>
      <c r="AH168" s="52">
        <f>ROUND((Y168)/Variables!$C$41,0)</f>
        <v>8</v>
      </c>
      <c r="AI168" s="79">
        <f t="shared" si="49"/>
        <v>7</v>
      </c>
      <c r="AJ168" s="52">
        <f t="shared" si="43"/>
        <v>1</v>
      </c>
      <c r="AK168" s="44">
        <f>AJ168*Variables!$E$44*Variables!$C$16</f>
        <v>964587.88800000004</v>
      </c>
      <c r="AL168" s="38">
        <f>Y168*Variables!$E$40*Variables!$C$16</f>
        <v>279646283.03274214</v>
      </c>
      <c r="AN168" s="53">
        <v>0.28999999999999998</v>
      </c>
      <c r="AO168" s="141">
        <f t="shared" si="41"/>
        <v>60.887070608522585</v>
      </c>
      <c r="AP168" s="141">
        <v>474.2370659555292</v>
      </c>
      <c r="AQ168" s="54">
        <f>IF(12*(AO168-Variables!$C$3*AP168)*(G168/5)*Variables!$C$18&lt;0,0,12*(AO168-Variables!$C$3*AP168)*(G168/5)*Variables!$C$18)</f>
        <v>0</v>
      </c>
      <c r="AS168" s="44">
        <v>0</v>
      </c>
    </row>
    <row r="169" spans="1:45" ht="14.25" customHeight="1">
      <c r="A169" s="32">
        <v>6</v>
      </c>
      <c r="B169" t="s">
        <v>148</v>
      </c>
      <c r="C169">
        <v>2027</v>
      </c>
      <c r="D169" s="33">
        <f>INDEX(Population!$C$2:$U$21,MATCH('Cost Calculations'!B169,Population!$B$2:$B$21,0),MATCH(C169,Population!$C$1:$U$1,0))</f>
        <v>147351.10114381704</v>
      </c>
      <c r="E169" s="33" t="str">
        <f t="shared" si="42"/>
        <v>Medium</v>
      </c>
      <c r="F169" s="5">
        <v>3.7482185273159367</v>
      </c>
      <c r="G169" s="5">
        <f t="shared" si="0"/>
        <v>39312.302649902791</v>
      </c>
      <c r="H169" s="34">
        <f>'Area (Sq.km)'!R7</f>
        <v>28.56006659853885</v>
      </c>
      <c r="I169" s="5">
        <f>H169*Variables!$C$22</f>
        <v>514.08119877369927</v>
      </c>
      <c r="J169" s="58">
        <f t="shared" si="13"/>
        <v>505.34181839454652</v>
      </c>
      <c r="K169" s="5">
        <f t="shared" si="1"/>
        <v>8.7393803791527489</v>
      </c>
      <c r="L169">
        <v>0</v>
      </c>
      <c r="M169" s="37">
        <v>0</v>
      </c>
      <c r="N169" s="37">
        <v>0</v>
      </c>
      <c r="O169" s="37">
        <v>0</v>
      </c>
      <c r="P169" s="37">
        <v>0</v>
      </c>
      <c r="Q169" s="59">
        <v>0</v>
      </c>
      <c r="R169" s="40">
        <f>$K169*Variables!$C$23/100</f>
        <v>0.43696901895763746</v>
      </c>
      <c r="S169" s="40">
        <f>$K169*Variables!$C$24/100</f>
        <v>0.87393803791527491</v>
      </c>
      <c r="T169" s="40">
        <f>$K169*Variables!$C$25/100</f>
        <v>0.87393803791527491</v>
      </c>
      <c r="U169" s="40">
        <f>$K169*Variables!$C$26/100</f>
        <v>6.5545352843645617</v>
      </c>
      <c r="V169" s="44">
        <f>R169*Variables!$E$27*Variables!$C$16+'Cost Calculations'!S169*Variables!$E$28*Variables!$C$16+'Cost Calculations'!T169*Variables!$E$29*Variables!$C$16+U169*Variables!$E$30*Variables!$C$16</f>
        <v>10324242.540647037</v>
      </c>
      <c r="W169" s="38">
        <f>I169*Variables!$E$31</f>
        <v>336723.18519677303</v>
      </c>
      <c r="Y169" s="46">
        <f>D169*(IF(D169&lt;Variables!$C$8,Variables!$C$39,IF(D169&gt;Variables!$C$7,Variables!$C$37,IF(D169&gt;Variables!$C$6,Variables!$C$38))))</f>
        <v>176.82132137258043</v>
      </c>
      <c r="Z169" s="162"/>
      <c r="AA169" s="80">
        <f t="shared" si="47"/>
        <v>174</v>
      </c>
      <c r="AB169" s="48">
        <f t="shared" si="40"/>
        <v>3</v>
      </c>
      <c r="AC169" s="44">
        <f>AB169*Variables!$E$42</f>
        <v>1612800</v>
      </c>
      <c r="AD169" s="50">
        <f>ROUND(IF(D169&lt;50000,0,(H169/(3.14*Variables!$C$36^2))),0)</f>
        <v>36</v>
      </c>
      <c r="AE169" s="83">
        <f t="shared" si="48"/>
        <v>36</v>
      </c>
      <c r="AF169" s="37">
        <f t="shared" si="3"/>
        <v>0</v>
      </c>
      <c r="AG169" s="38">
        <f>AF169*Variables!$E$43*Variables!$C$16</f>
        <v>0</v>
      </c>
      <c r="AH169" s="52">
        <f>ROUND((Y169)/Variables!$C$41,0)</f>
        <v>1</v>
      </c>
      <c r="AI169" s="79">
        <f t="shared" si="49"/>
        <v>1</v>
      </c>
      <c r="AJ169" s="52">
        <f t="shared" si="43"/>
        <v>0</v>
      </c>
      <c r="AK169" s="44">
        <f>AJ169*Variables!$E$44*Variables!$C$16</f>
        <v>0</v>
      </c>
      <c r="AL169" s="38">
        <f>Y169*Variables!$E$40*Variables!$C$16</f>
        <v>52148976.796293676</v>
      </c>
      <c r="AN169" s="57">
        <f t="shared" ref="AN169:AN176" si="52">AVERAGE($AN$4:$AN$5,$AN$8,$AN$17)</f>
        <v>0.28999999999999998</v>
      </c>
      <c r="AO169" s="141">
        <f t="shared" si="41"/>
        <v>65.219002375297293</v>
      </c>
      <c r="AP169" s="141">
        <v>474.2370659555292</v>
      </c>
      <c r="AQ169" s="54">
        <f>IF(12*(AO169-Variables!$C$3*AP169)*(G169/5)*Variables!$C$18&lt;0,0,12*(AO169-Variables!$C$3*AP169)*(G169/5)*Variables!$C$18)</f>
        <v>0</v>
      </c>
      <c r="AS169" s="44">
        <v>0</v>
      </c>
    </row>
    <row r="170" spans="1:45" ht="14.25" customHeight="1">
      <c r="A170" s="32">
        <v>7</v>
      </c>
      <c r="B170" t="s">
        <v>149</v>
      </c>
      <c r="C170">
        <v>2027</v>
      </c>
      <c r="D170" s="33">
        <f>INDEX(Population!$C$2:$U$21,MATCH('Cost Calculations'!B170,Population!$B$2:$B$21,0),MATCH(C170,Population!$C$1:$U$1,0))</f>
        <v>61852.731033591495</v>
      </c>
      <c r="E170" s="33" t="str">
        <f t="shared" si="42"/>
        <v>Small</v>
      </c>
      <c r="F170" s="5">
        <v>3.862113298513461</v>
      </c>
      <c r="G170" s="5">
        <f t="shared" si="0"/>
        <v>16015.255445094994</v>
      </c>
      <c r="H170" s="34">
        <f>'Area (Sq.km)'!R8</f>
        <v>17.798545505551701</v>
      </c>
      <c r="I170" s="5">
        <f>H170*Variables!$C$22</f>
        <v>320.37381909993064</v>
      </c>
      <c r="J170" s="58">
        <f t="shared" si="13"/>
        <v>314.92746417523182</v>
      </c>
      <c r="K170" s="5">
        <f t="shared" si="1"/>
        <v>5.4463549246988237</v>
      </c>
      <c r="L170">
        <v>0</v>
      </c>
      <c r="M170" s="37">
        <v>0</v>
      </c>
      <c r="N170" s="37">
        <v>0</v>
      </c>
      <c r="O170" s="37">
        <v>0</v>
      </c>
      <c r="P170" s="37">
        <v>0</v>
      </c>
      <c r="Q170" s="59">
        <v>0</v>
      </c>
      <c r="R170" s="40">
        <f>$K170*Variables!$C$23/100</f>
        <v>0.2723177462349412</v>
      </c>
      <c r="S170" s="40">
        <f>$K170*Variables!$C$24/100</f>
        <v>0.54463549246988241</v>
      </c>
      <c r="T170" s="40">
        <f>$K170*Variables!$C$25/100</f>
        <v>0.54463549246988241</v>
      </c>
      <c r="U170" s="40">
        <f>$K170*Variables!$C$26/100</f>
        <v>4.0847661935241177</v>
      </c>
      <c r="V170" s="44">
        <f>R170*Variables!$E$27*Variables!$C$16+'Cost Calculations'!S170*Variables!$E$28*Variables!$C$16+'Cost Calculations'!T170*Variables!$E$29*Variables!$C$16+U170*Variables!$E$30*Variables!$C$16</f>
        <v>6434036.1404991671</v>
      </c>
      <c r="W170" s="38">
        <f>I170*Variables!$E$31</f>
        <v>209844.85151045458</v>
      </c>
      <c r="Y170" s="46">
        <f>D170*(IF(D170&lt;Variables!$C$8,Variables!$C$39,IF(D170&gt;Variables!$C$7,Variables!$C$37,IF(D170&gt;Variables!$C$6,Variables!$C$38))))</f>
        <v>0</v>
      </c>
      <c r="Z170" s="162"/>
      <c r="AA170" s="80">
        <f t="shared" si="47"/>
        <v>0</v>
      </c>
      <c r="AB170" s="48">
        <f t="shared" si="40"/>
        <v>0</v>
      </c>
      <c r="AC170" s="44">
        <f>AB170*Variables!$E$42</f>
        <v>0</v>
      </c>
      <c r="AD170" s="50">
        <f>ROUND(IF(D170&lt;50000,0,(H170/(3.14*Variables!$C$36^2))),0)</f>
        <v>23</v>
      </c>
      <c r="AE170" s="83">
        <f t="shared" si="48"/>
        <v>22</v>
      </c>
      <c r="AF170" s="37">
        <f t="shared" si="3"/>
        <v>1</v>
      </c>
      <c r="AG170" s="38">
        <f>AF170*Variables!$E$43*Variables!$C$16</f>
        <v>1171.5840000000001</v>
      </c>
      <c r="AH170" s="52">
        <f>ROUND((Y170)/Variables!$C$41,0)</f>
        <v>0</v>
      </c>
      <c r="AI170" s="79">
        <f t="shared" si="49"/>
        <v>0</v>
      </c>
      <c r="AJ170" s="52">
        <f t="shared" si="43"/>
        <v>0</v>
      </c>
      <c r="AK170" s="44">
        <f>AJ170*Variables!$E$44*Variables!$C$16</f>
        <v>0</v>
      </c>
      <c r="AL170" s="38">
        <f>Y170*Variables!$E$40*Variables!$C$16</f>
        <v>0</v>
      </c>
      <c r="AN170" s="57">
        <f t="shared" si="52"/>
        <v>0.28999999999999998</v>
      </c>
      <c r="AO170" s="141">
        <f t="shared" si="41"/>
        <v>67.200771394134222</v>
      </c>
      <c r="AP170" s="141">
        <v>474.2370659555292</v>
      </c>
      <c r="AQ170" s="54">
        <f>IF(12*(AO170-Variables!$C$3*AP170)*(G170/5)*Variables!$C$18&lt;0,0,12*(AO170-Variables!$C$3*AP170)*(G170/5)*Variables!$C$18)</f>
        <v>0</v>
      </c>
      <c r="AS170" s="44">
        <v>0</v>
      </c>
    </row>
    <row r="171" spans="1:45" ht="14.25" customHeight="1">
      <c r="A171" s="32">
        <v>8</v>
      </c>
      <c r="B171" t="s">
        <v>150</v>
      </c>
      <c r="C171">
        <v>2027</v>
      </c>
      <c r="D171" s="33">
        <f>INDEX(Population!$C$2:$U$21,MATCH('Cost Calculations'!B171,Population!$B$2:$B$21,0),MATCH(C171,Population!$C$1:$U$1,0))</f>
        <v>64999.565145360539</v>
      </c>
      <c r="E171" s="33" t="str">
        <f t="shared" si="42"/>
        <v>Small</v>
      </c>
      <c r="F171" s="5">
        <v>3.8002825488883709</v>
      </c>
      <c r="G171" s="5">
        <f t="shared" si="0"/>
        <v>17103.876964194071</v>
      </c>
      <c r="H171" s="34">
        <f>'Area (Sq.km)'!R9</f>
        <v>13.010058268262981</v>
      </c>
      <c r="I171" s="5">
        <f>H171*Variables!$C$22</f>
        <v>234.18104882873365</v>
      </c>
      <c r="J171" s="58">
        <f t="shared" si="13"/>
        <v>230.19997099864517</v>
      </c>
      <c r="K171" s="5">
        <f t="shared" si="1"/>
        <v>3.9810778300884806</v>
      </c>
      <c r="L171">
        <v>0</v>
      </c>
      <c r="M171" s="37">
        <v>0</v>
      </c>
      <c r="N171" s="37">
        <v>0</v>
      </c>
      <c r="O171" s="37">
        <v>0</v>
      </c>
      <c r="P171" s="37">
        <v>0</v>
      </c>
      <c r="Q171" s="59">
        <v>0</v>
      </c>
      <c r="R171" s="40">
        <f>$K171*Variables!$C$23/100</f>
        <v>0.19905389150442404</v>
      </c>
      <c r="S171" s="40">
        <f>$K171*Variables!$C$24/100</f>
        <v>0.39810778300884808</v>
      </c>
      <c r="T171" s="40">
        <f>$K171*Variables!$C$25/100</f>
        <v>0.39810778300884808</v>
      </c>
      <c r="U171" s="40">
        <f>$K171*Variables!$C$26/100</f>
        <v>2.9858083725663609</v>
      </c>
      <c r="V171" s="44">
        <f>R171*Variables!$E$27*Variables!$C$16+'Cost Calculations'!S171*Variables!$E$28*Variables!$C$16+'Cost Calculations'!T171*Variables!$E$29*Variables!$C$16+U171*Variables!$E$30*Variables!$C$16</f>
        <v>4703035.1475571031</v>
      </c>
      <c r="W171" s="38">
        <f>I171*Variables!$E$31</f>
        <v>153388.58698282053</v>
      </c>
      <c r="Y171" s="46">
        <f>D171*(IF(D171&lt;Variables!$C$8,Variables!$C$39,IF(D171&gt;Variables!$C$7,Variables!$C$37,IF(D171&gt;Variables!$C$6,Variables!$C$38))))</f>
        <v>0</v>
      </c>
      <c r="Z171" s="162"/>
      <c r="AA171" s="80">
        <f t="shared" si="47"/>
        <v>0</v>
      </c>
      <c r="AB171" s="48">
        <f t="shared" si="40"/>
        <v>0</v>
      </c>
      <c r="AC171" s="44">
        <f>AB171*Variables!$E$42</f>
        <v>0</v>
      </c>
      <c r="AD171" s="50">
        <f>ROUND(IF(D171&lt;50000,0,(H171/(3.14*Variables!$C$36^2))),0)</f>
        <v>17</v>
      </c>
      <c r="AE171" s="83">
        <f t="shared" si="48"/>
        <v>16</v>
      </c>
      <c r="AF171" s="37">
        <f t="shared" si="3"/>
        <v>1</v>
      </c>
      <c r="AG171" s="38">
        <f>AF171*Variables!$E$43*Variables!$C$16</f>
        <v>1171.5840000000001</v>
      </c>
      <c r="AH171" s="52">
        <f>ROUND((Y171)/Variables!$C$41,0)</f>
        <v>0</v>
      </c>
      <c r="AI171" s="79">
        <f t="shared" si="49"/>
        <v>0</v>
      </c>
      <c r="AJ171" s="52">
        <f t="shared" si="43"/>
        <v>0</v>
      </c>
      <c r="AK171" s="44">
        <f>AJ171*Variables!$E$44*Variables!$C$16</f>
        <v>0</v>
      </c>
      <c r="AL171" s="38">
        <f>Y171*Variables!$E$40*Variables!$C$16</f>
        <v>0</v>
      </c>
      <c r="AN171" s="57">
        <f t="shared" si="52"/>
        <v>0.28999999999999998</v>
      </c>
      <c r="AO171" s="141">
        <f t="shared" si="41"/>
        <v>66.124916350657642</v>
      </c>
      <c r="AP171" s="141">
        <v>474.2370659555292</v>
      </c>
      <c r="AQ171" s="54">
        <f>IF(12*(AO171-Variables!$C$3*AP171)*(G171/5)*Variables!$C$18&lt;0,0,12*(AO171-Variables!$C$3*AP171)*(G171/5)*Variables!$C$18)</f>
        <v>0</v>
      </c>
      <c r="AS171" s="44">
        <v>0</v>
      </c>
    </row>
    <row r="172" spans="1:45" ht="14.25" customHeight="1">
      <c r="A172" s="32">
        <v>9</v>
      </c>
      <c r="B172" t="s">
        <v>151</v>
      </c>
      <c r="C172">
        <v>2027</v>
      </c>
      <c r="D172" s="33">
        <f>INDEX(Population!$C$2:$U$21,MATCH('Cost Calculations'!B172,Population!$B$2:$B$21,0),MATCH(C172,Population!$C$1:$U$1,0))</f>
        <v>187672.33552548703</v>
      </c>
      <c r="E172" s="33" t="str">
        <f t="shared" si="42"/>
        <v>Medium</v>
      </c>
      <c r="F172" s="5">
        <v>3.6804514106582928</v>
      </c>
      <c r="G172" s="5">
        <f t="shared" si="0"/>
        <v>50991.662322182259</v>
      </c>
      <c r="H172" s="34">
        <f>'Area (Sq.km)'!R10</f>
        <v>50.758501894049786</v>
      </c>
      <c r="I172" s="5">
        <f>H172*Variables!$C$22</f>
        <v>913.65303409289618</v>
      </c>
      <c r="J172" s="58">
        <f t="shared" si="13"/>
        <v>898.1209325133168</v>
      </c>
      <c r="K172" s="5">
        <f t="shared" si="1"/>
        <v>15.532101579579376</v>
      </c>
      <c r="L172">
        <v>0</v>
      </c>
      <c r="M172" s="37">
        <v>0</v>
      </c>
      <c r="N172" s="37">
        <v>0</v>
      </c>
      <c r="O172" s="37">
        <v>0</v>
      </c>
      <c r="P172" s="37">
        <v>0</v>
      </c>
      <c r="Q172" s="59">
        <v>0</v>
      </c>
      <c r="R172" s="40">
        <f>$K172*Variables!$C$23/100</f>
        <v>0.7766050789789688</v>
      </c>
      <c r="S172" s="40">
        <f>$K172*Variables!$C$24/100</f>
        <v>1.5532101579579376</v>
      </c>
      <c r="T172" s="40">
        <f>$K172*Variables!$C$25/100</f>
        <v>1.5532101579579376</v>
      </c>
      <c r="U172" s="40">
        <f>$K172*Variables!$C$26/100</f>
        <v>11.649076184684532</v>
      </c>
      <c r="V172" s="44">
        <f>R172*Variables!$E$27*Variables!$C$16+'Cost Calculations'!S172*Variables!$E$28*Variables!$C$16+'Cost Calculations'!T172*Variables!$E$29*Variables!$C$16+U172*Variables!$E$30*Variables!$C$16</f>
        <v>18348804.711151674</v>
      </c>
      <c r="W172" s="38">
        <f>I172*Variables!$E$31</f>
        <v>598442.73733084695</v>
      </c>
      <c r="Y172" s="46">
        <f>D172*(IF(D172&lt;Variables!$C$8,Variables!$C$39,IF(D172&gt;Variables!$C$7,Variables!$C$37,IF(D172&gt;Variables!$C$6,Variables!$C$38))))</f>
        <v>225.20680263058441</v>
      </c>
      <c r="Z172" s="162"/>
      <c r="AA172" s="80">
        <f t="shared" si="47"/>
        <v>222</v>
      </c>
      <c r="AB172" s="48">
        <f t="shared" si="40"/>
        <v>3</v>
      </c>
      <c r="AC172" s="44">
        <f>AB172*Variables!$E$42</f>
        <v>1612800</v>
      </c>
      <c r="AD172" s="50">
        <f>ROUND(IF(D172&lt;50000,0,(H172/(3.14*Variables!$C$36^2))),0)</f>
        <v>65</v>
      </c>
      <c r="AE172" s="83">
        <f t="shared" si="48"/>
        <v>64</v>
      </c>
      <c r="AF172" s="37">
        <f t="shared" si="3"/>
        <v>1</v>
      </c>
      <c r="AG172" s="38">
        <f>AF172*Variables!$E$43*Variables!$C$16</f>
        <v>1171.5840000000001</v>
      </c>
      <c r="AH172" s="52">
        <f>ROUND((Y172)/Variables!$C$41,0)</f>
        <v>2</v>
      </c>
      <c r="AI172" s="79">
        <f t="shared" si="49"/>
        <v>2</v>
      </c>
      <c r="AJ172" s="52">
        <f t="shared" si="43"/>
        <v>0</v>
      </c>
      <c r="AK172" s="44">
        <f>AJ172*Variables!$E$44*Variables!$C$16</f>
        <v>0</v>
      </c>
      <c r="AL172" s="38">
        <f>Y172*Variables!$E$40*Variables!$C$16</f>
        <v>66419050.788583346</v>
      </c>
      <c r="AN172" s="57">
        <f t="shared" si="52"/>
        <v>0.28999999999999998</v>
      </c>
      <c r="AO172" s="141">
        <f t="shared" si="41"/>
        <v>64.03985454545429</v>
      </c>
      <c r="AP172" s="141">
        <v>474.2370659555292</v>
      </c>
      <c r="AQ172" s="54">
        <f>IF(12*(AO172-Variables!$C$3*AP172)*(G172/5)*Variables!$C$18&lt;0,0,12*(AO172-Variables!$C$3*AP172)*(G172/5)*Variables!$C$18)</f>
        <v>0</v>
      </c>
      <c r="AS172" s="44">
        <v>0</v>
      </c>
    </row>
    <row r="173" spans="1:45" ht="14.25" customHeight="1">
      <c r="A173" s="32">
        <v>10</v>
      </c>
      <c r="B173" t="s">
        <v>152</v>
      </c>
      <c r="C173">
        <v>2027</v>
      </c>
      <c r="D173" s="33">
        <f>INDEX(Population!$C$2:$U$21,MATCH('Cost Calculations'!B173,Population!$B$2:$B$21,0),MATCH(C173,Population!$C$1:$U$1,0))</f>
        <v>331240.23443560791</v>
      </c>
      <c r="E173" s="33" t="str">
        <f t="shared" si="42"/>
        <v>Medium</v>
      </c>
      <c r="F173" s="5">
        <v>3.4135915669485275</v>
      </c>
      <c r="G173" s="5">
        <f t="shared" si="0"/>
        <v>97035.696256922049</v>
      </c>
      <c r="H173" s="34">
        <f>'Area (Sq.km)'!R11</f>
        <v>69.637253767754032</v>
      </c>
      <c r="I173" s="5">
        <f>H173*Variables!$C$22</f>
        <v>1253.4705678195726</v>
      </c>
      <c r="J173" s="58">
        <f t="shared" si="13"/>
        <v>1232.1615681666397</v>
      </c>
      <c r="K173" s="5">
        <f t="shared" si="1"/>
        <v>21.308999652932926</v>
      </c>
      <c r="L173">
        <v>0</v>
      </c>
      <c r="M173" s="37">
        <v>0</v>
      </c>
      <c r="N173" s="37">
        <v>0</v>
      </c>
      <c r="O173" s="37">
        <v>0</v>
      </c>
      <c r="P173" s="37">
        <v>0</v>
      </c>
      <c r="Q173" s="59">
        <v>0</v>
      </c>
      <c r="R173" s="40">
        <f>$K173*Variables!$C$23/100</f>
        <v>1.0654499826466464</v>
      </c>
      <c r="S173" s="40">
        <f>$K173*Variables!$C$24/100</f>
        <v>2.1308999652932927</v>
      </c>
      <c r="T173" s="40">
        <f>$K173*Variables!$C$25/100</f>
        <v>2.1308999652932927</v>
      </c>
      <c r="U173" s="40">
        <f>$K173*Variables!$C$26/100</f>
        <v>15.981749739699694</v>
      </c>
      <c r="V173" s="44">
        <f>R173*Variables!$E$27*Variables!$C$16+'Cost Calculations'!S173*Variables!$E$28*Variables!$C$16+'Cost Calculations'!T173*Variables!$E$29*Variables!$C$16+U173*Variables!$E$30*Variables!$C$16</f>
        <v>25173327.074793283</v>
      </c>
      <c r="W173" s="38">
        <f>I173*Variables!$E$31</f>
        <v>821023.22192182008</v>
      </c>
      <c r="Y173" s="46">
        <f>D173*(IF(D173&lt;Variables!$C$8,Variables!$C$39,IF(D173&gt;Variables!$C$7,Variables!$C$37,IF(D173&gt;Variables!$C$6,Variables!$C$38))))</f>
        <v>397.48828132272945</v>
      </c>
      <c r="Z173" s="162"/>
      <c r="AA173" s="80">
        <f t="shared" si="47"/>
        <v>392</v>
      </c>
      <c r="AB173" s="48">
        <f t="shared" si="40"/>
        <v>5</v>
      </c>
      <c r="AC173" s="44">
        <f>AB173*Variables!$E$42</f>
        <v>2688000</v>
      </c>
      <c r="AD173" s="50">
        <f>ROUND(IF(D173&lt;50000,0,(H173/(3.14*Variables!$C$36^2))),0)</f>
        <v>89</v>
      </c>
      <c r="AE173" s="83">
        <f t="shared" si="48"/>
        <v>87</v>
      </c>
      <c r="AF173" s="37">
        <f t="shared" si="3"/>
        <v>2</v>
      </c>
      <c r="AG173" s="38">
        <f>AF173*Variables!$E$43*Variables!$C$16</f>
        <v>2343.1680000000001</v>
      </c>
      <c r="AH173" s="52">
        <f>ROUND((Y173)/Variables!$C$41,0)</f>
        <v>3</v>
      </c>
      <c r="AI173" s="79">
        <f t="shared" si="49"/>
        <v>3</v>
      </c>
      <c r="AJ173" s="52">
        <f t="shared" si="43"/>
        <v>0</v>
      </c>
      <c r="AK173" s="44">
        <f>AJ173*Variables!$E$44*Variables!$C$16</f>
        <v>0</v>
      </c>
      <c r="AL173" s="38">
        <f>Y173*Variables!$E$40*Variables!$C$16</f>
        <v>117229115.80227588</v>
      </c>
      <c r="AN173" s="57">
        <f t="shared" si="52"/>
        <v>0.28999999999999998</v>
      </c>
      <c r="AO173" s="141">
        <f t="shared" si="41"/>
        <v>59.396493264904372</v>
      </c>
      <c r="AP173" s="141">
        <v>490.99634448579741</v>
      </c>
      <c r="AQ173" s="54">
        <f>IF(12*(AO173-Variables!$C$3*AP173)*(G173/5)*Variables!$C$18&lt;0,0,12*(AO173-Variables!$C$3*AP173)*(G173/5)*Variables!$C$18)</f>
        <v>0</v>
      </c>
      <c r="AS173" s="44">
        <v>0</v>
      </c>
    </row>
    <row r="174" spans="1:45" ht="14.25" customHeight="1">
      <c r="A174" s="32">
        <v>11</v>
      </c>
      <c r="B174" t="s">
        <v>153</v>
      </c>
      <c r="C174">
        <v>2027</v>
      </c>
      <c r="D174" s="33">
        <f>INDEX(Population!$C$2:$U$21,MATCH('Cost Calculations'!B174,Population!$B$2:$B$21,0),MATCH(C174,Population!$C$1:$U$1,0))</f>
        <v>220068.34883663498</v>
      </c>
      <c r="E174" s="33" t="str">
        <f t="shared" si="42"/>
        <v>Medium</v>
      </c>
      <c r="F174" s="5">
        <v>3.70474528057925</v>
      </c>
      <c r="G174" s="5">
        <f t="shared" si="0"/>
        <v>59401.748884130167</v>
      </c>
      <c r="H174" s="34">
        <f>'Area (Sq.km)'!R12</f>
        <v>21.560362440331843</v>
      </c>
      <c r="I174" s="5">
        <f>H174*Variables!$C$22</f>
        <v>388.08652392597321</v>
      </c>
      <c r="J174" s="58">
        <f t="shared" si="13"/>
        <v>396.95655099999999</v>
      </c>
      <c r="K174" s="5">
        <f t="shared" si="1"/>
        <v>0</v>
      </c>
      <c r="L174">
        <v>0</v>
      </c>
      <c r="M174" s="37">
        <v>0</v>
      </c>
      <c r="N174" s="37">
        <v>0</v>
      </c>
      <c r="O174" s="37">
        <v>0</v>
      </c>
      <c r="P174" s="37">
        <v>0</v>
      </c>
      <c r="Q174" s="59">
        <v>0</v>
      </c>
      <c r="R174" s="40">
        <f>$K174*Variables!$C$23/100</f>
        <v>0</v>
      </c>
      <c r="S174" s="40">
        <f>$K174*Variables!$C$24/100</f>
        <v>0</v>
      </c>
      <c r="T174" s="40">
        <f>$K174*Variables!$C$25/100</f>
        <v>0</v>
      </c>
      <c r="U174" s="40">
        <f>$K174*Variables!$C$26/100</f>
        <v>0</v>
      </c>
      <c r="V174" s="44">
        <f>R174*Variables!$E$27*Variables!$C$16+'Cost Calculations'!S174*Variables!$E$28*Variables!$C$16+'Cost Calculations'!T174*Variables!$E$29*Variables!$C$16+U174*Variables!$E$30*Variables!$C$16</f>
        <v>0</v>
      </c>
      <c r="W174" s="38">
        <f>I174*Variables!$E$31</f>
        <v>254196.67317151246</v>
      </c>
      <c r="Y174" s="46">
        <f>D174*(IF(D174&lt;Variables!$C$8,Variables!$C$39,IF(D174&gt;Variables!$C$7,Variables!$C$37,IF(D174&gt;Variables!$C$6,Variables!$C$38))))</f>
        <v>264.08201860396196</v>
      </c>
      <c r="Z174" s="162"/>
      <c r="AA174" s="80">
        <f t="shared" si="47"/>
        <v>260</v>
      </c>
      <c r="AB174" s="48">
        <f t="shared" si="40"/>
        <v>4</v>
      </c>
      <c r="AC174" s="44">
        <f>AB174*Variables!$E$42</f>
        <v>2150400</v>
      </c>
      <c r="AD174" s="50">
        <f>ROUND(IF(D174&lt;50000,0,(H174/(3.14*Variables!$C$36^2))),0)</f>
        <v>27</v>
      </c>
      <c r="AE174" s="83">
        <f t="shared" si="48"/>
        <v>27</v>
      </c>
      <c r="AF174" s="37">
        <f t="shared" si="3"/>
        <v>0</v>
      </c>
      <c r="AG174" s="38">
        <f>AF174*Variables!$E$43*Variables!$C$16</f>
        <v>0</v>
      </c>
      <c r="AH174" s="52">
        <f>ROUND((Y174)/Variables!$C$41,0)</f>
        <v>2</v>
      </c>
      <c r="AI174" s="79">
        <f t="shared" si="49"/>
        <v>2</v>
      </c>
      <c r="AJ174" s="52">
        <f t="shared" si="43"/>
        <v>0</v>
      </c>
      <c r="AK174" s="44">
        <f>AJ174*Variables!$E$44*Variables!$C$16</f>
        <v>0</v>
      </c>
      <c r="AL174" s="38">
        <f>Y174*Variables!$E$40*Variables!$C$16</f>
        <v>77884312.556845099</v>
      </c>
      <c r="AN174" s="57">
        <f t="shared" si="52"/>
        <v>0.28999999999999998</v>
      </c>
      <c r="AO174" s="141">
        <f t="shared" si="41"/>
        <v>64.462567882078943</v>
      </c>
      <c r="AP174" s="141">
        <v>447.91952147552081</v>
      </c>
      <c r="AQ174" s="54">
        <f>IF(12*(AO174-Variables!$C$3*AP174)*(G174/5)*Variables!$C$18&lt;0,0,12*(AO174-Variables!$C$3*AP174)*(G174/5)*Variables!$C$18)</f>
        <v>0</v>
      </c>
      <c r="AS174" s="44">
        <v>0</v>
      </c>
    </row>
    <row r="175" spans="1:45" ht="14.25" customHeight="1">
      <c r="A175" s="32">
        <v>12</v>
      </c>
      <c r="B175" t="s">
        <v>154</v>
      </c>
      <c r="C175">
        <v>2027</v>
      </c>
      <c r="D175" s="33">
        <f>INDEX(Population!$C$2:$U$21,MATCH('Cost Calculations'!B175,Population!$B$2:$B$21,0),MATCH(C175,Population!$C$1:$U$1,0))</f>
        <v>224492.92012052477</v>
      </c>
      <c r="E175" s="33" t="str">
        <f t="shared" si="42"/>
        <v>Medium</v>
      </c>
      <c r="F175" s="5">
        <v>3.6205289672544043</v>
      </c>
      <c r="G175" s="5">
        <f t="shared" si="0"/>
        <v>62005.558345461039</v>
      </c>
      <c r="H175" s="34">
        <f>'Area (Sq.km)'!R13</f>
        <v>46.590259028467081</v>
      </c>
      <c r="I175" s="5">
        <f>H175*Variables!$C$22</f>
        <v>838.62466251240744</v>
      </c>
      <c r="J175" s="58">
        <f t="shared" si="13"/>
        <v>824.36804324969648</v>
      </c>
      <c r="K175" s="5">
        <f t="shared" si="1"/>
        <v>14.256619262710956</v>
      </c>
      <c r="L175">
        <v>0</v>
      </c>
      <c r="M175" s="37">
        <v>0</v>
      </c>
      <c r="N175" s="37">
        <v>0</v>
      </c>
      <c r="O175" s="37">
        <v>0</v>
      </c>
      <c r="P175" s="37">
        <v>0</v>
      </c>
      <c r="Q175" s="59">
        <v>0</v>
      </c>
      <c r="R175" s="40">
        <f>$K175*Variables!$C$23/100</f>
        <v>0.71283096313554783</v>
      </c>
      <c r="S175" s="40">
        <f>$K175*Variables!$C$24/100</f>
        <v>1.4256619262710957</v>
      </c>
      <c r="T175" s="40">
        <f>$K175*Variables!$C$25/100</f>
        <v>1.4256619262710957</v>
      </c>
      <c r="U175" s="40">
        <f>$K175*Variables!$C$26/100</f>
        <v>10.692464447033217</v>
      </c>
      <c r="V175" s="44">
        <f>R175*Variables!$E$27*Variables!$C$16+'Cost Calculations'!S175*Variables!$E$28*Variables!$C$16+'Cost Calculations'!T175*Variables!$E$29*Variables!$C$16+U175*Variables!$E$30*Variables!$C$16</f>
        <v>16842017.247469652</v>
      </c>
      <c r="W175" s="38">
        <f>I175*Variables!$E$31</f>
        <v>549299.15394562692</v>
      </c>
      <c r="Y175" s="46">
        <f>D175*(IF(D175&lt;Variables!$C$8,Variables!$C$39,IF(D175&gt;Variables!$C$7,Variables!$C$37,IF(D175&gt;Variables!$C$6,Variables!$C$38))))</f>
        <v>269.39150414462972</v>
      </c>
      <c r="Z175" s="162"/>
      <c r="AA175" s="80">
        <f t="shared" si="47"/>
        <v>265</v>
      </c>
      <c r="AB175" s="48">
        <f t="shared" si="40"/>
        <v>4</v>
      </c>
      <c r="AC175" s="44">
        <f>AB175*Variables!$E$42</f>
        <v>2150400</v>
      </c>
      <c r="AD175" s="50">
        <f>ROUND(IF(D175&lt;50000,0,(H175/(3.14*Variables!$C$36^2))),0)</f>
        <v>59</v>
      </c>
      <c r="AE175" s="83">
        <f t="shared" si="48"/>
        <v>58</v>
      </c>
      <c r="AF175" s="37">
        <f t="shared" si="3"/>
        <v>1</v>
      </c>
      <c r="AG175" s="38">
        <f>AF175*Variables!$E$43*Variables!$C$16</f>
        <v>1171.5840000000001</v>
      </c>
      <c r="AH175" s="52">
        <f>ROUND((Y175)/Variables!$C$41,0)</f>
        <v>2</v>
      </c>
      <c r="AI175" s="79">
        <f t="shared" si="49"/>
        <v>2</v>
      </c>
      <c r="AJ175" s="52">
        <f t="shared" si="43"/>
        <v>0</v>
      </c>
      <c r="AK175" s="44">
        <f>AJ175*Variables!$E$44*Variables!$C$16</f>
        <v>0</v>
      </c>
      <c r="AL175" s="38">
        <f>Y175*Variables!$E$40*Variables!$C$16</f>
        <v>79450211.036232188</v>
      </c>
      <c r="AN175" s="57">
        <f t="shared" si="52"/>
        <v>0.28999999999999998</v>
      </c>
      <c r="AO175" s="141">
        <f t="shared" si="41"/>
        <v>62.997204030226627</v>
      </c>
      <c r="AP175" s="141">
        <v>607.11381923777901</v>
      </c>
      <c r="AQ175" s="54">
        <f>IF(12*(AO175-Variables!$C$3*AP175)*(G175/5)*Variables!$C$18&lt;0,0,12*(AO175-Variables!$C$3*AP175)*(G175/5)*Variables!$C$18)</f>
        <v>0</v>
      </c>
      <c r="AS175" s="44">
        <v>0</v>
      </c>
    </row>
    <row r="176" spans="1:45" ht="14.25" customHeight="1">
      <c r="A176" s="32">
        <v>13</v>
      </c>
      <c r="B176" t="s">
        <v>155</v>
      </c>
      <c r="C176">
        <v>2027</v>
      </c>
      <c r="D176" s="33">
        <f>INDEX(Population!$C$2:$U$21,MATCH('Cost Calculations'!B176,Population!$B$2:$B$21,0),MATCH(C176,Population!$C$1:$U$1,0))</f>
        <v>77410.61887103843</v>
      </c>
      <c r="E176" s="33" t="str">
        <f t="shared" si="42"/>
        <v>Small</v>
      </c>
      <c r="F176" s="5">
        <v>3.8978924903294598</v>
      </c>
      <c r="G176" s="5">
        <f t="shared" si="0"/>
        <v>19859.608509750222</v>
      </c>
      <c r="H176" s="34">
        <f>'Area (Sq.km)'!R14</f>
        <v>12.97649994356428</v>
      </c>
      <c r="I176" s="5">
        <f>H176*Variables!$C$22</f>
        <v>233.57699898415703</v>
      </c>
      <c r="J176" s="58">
        <f t="shared" si="13"/>
        <v>229.60619000142637</v>
      </c>
      <c r="K176" s="5">
        <f t="shared" si="1"/>
        <v>3.9708089827306594</v>
      </c>
      <c r="L176">
        <v>0</v>
      </c>
      <c r="M176" s="37">
        <v>0</v>
      </c>
      <c r="N176" s="37">
        <v>0</v>
      </c>
      <c r="O176" s="37">
        <v>0</v>
      </c>
      <c r="P176" s="37">
        <v>0</v>
      </c>
      <c r="Q176" s="59">
        <v>0</v>
      </c>
      <c r="R176" s="40">
        <f>$K176*Variables!$C$23/100</f>
        <v>0.19854044913653296</v>
      </c>
      <c r="S176" s="40">
        <f>$K176*Variables!$C$24/100</f>
        <v>0.39708089827306592</v>
      </c>
      <c r="T176" s="40">
        <f>$K176*Variables!$C$25/100</f>
        <v>0.39708089827306592</v>
      </c>
      <c r="U176" s="40">
        <f>$K176*Variables!$C$26/100</f>
        <v>2.9781067370479946</v>
      </c>
      <c r="V176" s="44">
        <f>R176*Variables!$E$27*Variables!$C$16+'Cost Calculations'!S176*Variables!$E$28*Variables!$C$16+'Cost Calculations'!T176*Variables!$E$29*Variables!$C$16+U176*Variables!$E$30*Variables!$C$16</f>
        <v>4690904.073483713</v>
      </c>
      <c r="W176" s="38">
        <f>I176*Variables!$E$31</f>
        <v>152992.93433462284</v>
      </c>
      <c r="Y176" s="46">
        <f>D176*(IF(D176&lt;Variables!$C$8,Variables!$C$39,IF(D176&gt;Variables!$C$7,Variables!$C$37,IF(D176&gt;Variables!$C$6,Variables!$C$38))))</f>
        <v>0</v>
      </c>
      <c r="Z176" s="162"/>
      <c r="AA176" s="80">
        <f t="shared" si="47"/>
        <v>0</v>
      </c>
      <c r="AB176" s="48">
        <f t="shared" si="40"/>
        <v>0</v>
      </c>
      <c r="AC176" s="44">
        <f>AB176*Variables!$E$42</f>
        <v>0</v>
      </c>
      <c r="AD176" s="50">
        <f>ROUND(IF(D176&lt;50000,0,(H176/(3.14*Variables!$C$36^2))),0)</f>
        <v>17</v>
      </c>
      <c r="AE176" s="83">
        <f t="shared" si="48"/>
        <v>16</v>
      </c>
      <c r="AF176" s="37">
        <f t="shared" si="3"/>
        <v>1</v>
      </c>
      <c r="AG176" s="38">
        <f>AF176*Variables!$E$43*Variables!$C$16</f>
        <v>1171.5840000000001</v>
      </c>
      <c r="AH176" s="52">
        <f>ROUND((Y176)/Variables!$C$41,0)</f>
        <v>0</v>
      </c>
      <c r="AI176" s="79">
        <f t="shared" si="49"/>
        <v>0</v>
      </c>
      <c r="AJ176" s="52">
        <f t="shared" si="43"/>
        <v>0</v>
      </c>
      <c r="AK176" s="44">
        <f>AJ176*Variables!$E$44*Variables!$C$16</f>
        <v>0</v>
      </c>
      <c r="AL176" s="38">
        <f>Y176*Variables!$E$40*Variables!$C$16</f>
        <v>0</v>
      </c>
      <c r="AN176" s="57">
        <f t="shared" si="52"/>
        <v>0.28999999999999998</v>
      </c>
      <c r="AO176" s="141">
        <f t="shared" si="41"/>
        <v>67.823329331732594</v>
      </c>
      <c r="AP176" s="142">
        <v>537.70000000000005</v>
      </c>
      <c r="AQ176" s="54">
        <f>IF(12*(AO176-Variables!$C$3*AP176)*(G176/5)*Variables!$C$18&lt;0,0,12*(AO176-Variables!$C$3*AP176)*(G176/5)*Variables!$C$18)</f>
        <v>0</v>
      </c>
      <c r="AS176" s="44">
        <v>0</v>
      </c>
    </row>
    <row r="177" spans="1:45" ht="14.25" customHeight="1">
      <c r="A177" s="32">
        <v>14</v>
      </c>
      <c r="B177" t="s">
        <v>156</v>
      </c>
      <c r="C177">
        <v>2027</v>
      </c>
      <c r="D177" s="33">
        <f>INDEX(Population!$C$2:$U$21,MATCH('Cost Calculations'!B177,Population!$B$2:$B$21,0),MATCH(C177,Population!$C$1:$U$1,0))</f>
        <v>1803329.7320139923</v>
      </c>
      <c r="E177" s="33" t="str">
        <f t="shared" si="42"/>
        <v>Large</v>
      </c>
      <c r="F177" s="5">
        <v>3.9042714396748277</v>
      </c>
      <c r="G177" s="5">
        <f t="shared" si="0"/>
        <v>461886.36212347593</v>
      </c>
      <c r="H177" s="34">
        <f>'Area (Sq.km)'!R15</f>
        <v>372.77865111715914</v>
      </c>
      <c r="I177" s="5">
        <f>H177*Variables!$C$22</f>
        <v>6710.0157201088641</v>
      </c>
      <c r="J177" s="58">
        <f t="shared" si="13"/>
        <v>6595.9454528670149</v>
      </c>
      <c r="K177" s="5">
        <f t="shared" si="1"/>
        <v>114.07026724184925</v>
      </c>
      <c r="L177">
        <v>0</v>
      </c>
      <c r="M177" s="37">
        <v>0</v>
      </c>
      <c r="N177" s="37">
        <v>0</v>
      </c>
      <c r="O177" s="37">
        <v>0</v>
      </c>
      <c r="P177" s="37">
        <v>0</v>
      </c>
      <c r="Q177" s="59">
        <v>0</v>
      </c>
      <c r="R177" s="40">
        <f>$K177*Variables!$C$23/100</f>
        <v>5.7035133620924627</v>
      </c>
      <c r="S177" s="40">
        <f>$K177*Variables!$C$24/100</f>
        <v>11.407026724184925</v>
      </c>
      <c r="T177" s="40">
        <f>$K177*Variables!$C$25/100</f>
        <v>11.407026724184925</v>
      </c>
      <c r="U177" s="40">
        <f>$K177*Variables!$C$26/100</f>
        <v>85.552700431386953</v>
      </c>
      <c r="V177" s="44">
        <f>R177*Variables!$E$27*Variables!$C$16+'Cost Calculations'!S177*Variables!$E$28*Variables!$C$16+'Cost Calculations'!T177*Variables!$E$29*Variables!$C$16+U177*Variables!$E$30*Variables!$C$16</f>
        <v>134756590.80941036</v>
      </c>
      <c r="W177" s="38">
        <f>I177*Variables!$E$31</f>
        <v>4395060.2966713058</v>
      </c>
      <c r="Y177" s="46">
        <f>D177*(IF(D177&lt;Variables!$C$8,Variables!$C$39,IF(D177&gt;Variables!$C$7,Variables!$C$37,IF(D177&gt;Variables!$C$6,Variables!$C$38))))</f>
        <v>2163.9956784167907</v>
      </c>
      <c r="Z177" s="162"/>
      <c r="AA177" s="80">
        <f t="shared" si="47"/>
        <v>2132</v>
      </c>
      <c r="AB177" s="48">
        <f t="shared" si="40"/>
        <v>32</v>
      </c>
      <c r="AC177" s="44">
        <f>AB177*Variables!$E$42</f>
        <v>17203200</v>
      </c>
      <c r="AD177" s="50">
        <f>ROUND(IF(D177&lt;50000,0,(H177/(3.14*Variables!$C$36^2))),0)</f>
        <v>475</v>
      </c>
      <c r="AE177" s="83">
        <f t="shared" si="48"/>
        <v>467</v>
      </c>
      <c r="AF177" s="37">
        <f t="shared" si="3"/>
        <v>8</v>
      </c>
      <c r="AG177" s="38">
        <f>AF177*Variables!$E$43*Variables!$C$16</f>
        <v>9372.6720000000005</v>
      </c>
      <c r="AH177" s="52">
        <f>ROUND((Y177)/Variables!$C$41,0)</f>
        <v>17</v>
      </c>
      <c r="AI177" s="79">
        <f t="shared" si="49"/>
        <v>17</v>
      </c>
      <c r="AJ177" s="52">
        <f t="shared" si="43"/>
        <v>0</v>
      </c>
      <c r="AK177" s="44">
        <f>AJ177*Variables!$E$44*Variables!$C$16</f>
        <v>0</v>
      </c>
      <c r="AL177" s="38">
        <f>Y177*Variables!$E$40*Variables!$C$16</f>
        <v>638215796.2910496</v>
      </c>
      <c r="AN177" s="53">
        <v>0.28999999999999998</v>
      </c>
      <c r="AO177" s="141">
        <f t="shared" si="41"/>
        <v>67.934323050342002</v>
      </c>
      <c r="AP177" s="141">
        <v>655.73597732227154</v>
      </c>
      <c r="AQ177" s="54">
        <f>IF(12*(AO177-Variables!$C$3*AP177)*(G177/5)*Variables!$C$18&lt;0,0,12*(AO177-Variables!$C$3*AP177)*(G177/5)*Variables!$C$18)</f>
        <v>0</v>
      </c>
      <c r="AS177" s="44">
        <v>0</v>
      </c>
    </row>
    <row r="178" spans="1:45" ht="14.25" customHeight="1">
      <c r="A178" s="32">
        <v>15</v>
      </c>
      <c r="B178" t="s">
        <v>157</v>
      </c>
      <c r="C178">
        <v>2027</v>
      </c>
      <c r="D178" s="33">
        <f>INDEX(Population!$C$2:$U$21,MATCH('Cost Calculations'!B178,Population!$B$2:$B$21,0),MATCH(C178,Population!$C$1:$U$1,0))</f>
        <v>93199.799640816433</v>
      </c>
      <c r="E178" s="33" t="str">
        <f t="shared" si="42"/>
        <v>Small</v>
      </c>
      <c r="F178" s="5">
        <v>4.104939651318781</v>
      </c>
      <c r="G178" s="5">
        <f t="shared" si="0"/>
        <v>22704.304461790183</v>
      </c>
      <c r="H178" s="34">
        <f>'Area (Sq.km)'!R16</f>
        <v>39.806469713700046</v>
      </c>
      <c r="I178" s="5">
        <f>H178*Variables!$C$22</f>
        <v>716.51645484660082</v>
      </c>
      <c r="J178" s="58">
        <f t="shared" si="13"/>
        <v>704.3356751142087</v>
      </c>
      <c r="K178" s="5">
        <f t="shared" si="1"/>
        <v>12.180779732392125</v>
      </c>
      <c r="L178">
        <v>0</v>
      </c>
      <c r="M178" s="37">
        <v>0</v>
      </c>
      <c r="N178" s="37">
        <v>0</v>
      </c>
      <c r="O178" s="37">
        <v>0</v>
      </c>
      <c r="P178" s="37">
        <v>0</v>
      </c>
      <c r="Q178" s="59">
        <v>0</v>
      </c>
      <c r="R178" s="40">
        <f>$K178*Variables!$C$23/100</f>
        <v>0.6090389866196062</v>
      </c>
      <c r="S178" s="40">
        <f>$K178*Variables!$C$24/100</f>
        <v>1.2180779732392124</v>
      </c>
      <c r="T178" s="40">
        <f>$K178*Variables!$C$25/100</f>
        <v>1.2180779732392124</v>
      </c>
      <c r="U178" s="40">
        <f>$K178*Variables!$C$26/100</f>
        <v>9.1355847992940937</v>
      </c>
      <c r="V178" s="44">
        <f>R178*Variables!$E$27*Variables!$C$16+'Cost Calculations'!S178*Variables!$E$28*Variables!$C$16+'Cost Calculations'!T178*Variables!$E$29*Variables!$C$16+U178*Variables!$E$30*Variables!$C$16</f>
        <v>14389730.030678187</v>
      </c>
      <c r="W178" s="38">
        <f>I178*Variables!$E$31</f>
        <v>469318.27792452351</v>
      </c>
      <c r="Y178" s="46">
        <f>D178*(IF(D178&lt;Variables!$C$8,Variables!$C$39,IF(D178&gt;Variables!$C$7,Variables!$C$37,IF(D178&gt;Variables!$C$6,Variables!$C$38))))</f>
        <v>0</v>
      </c>
      <c r="Z178" s="162"/>
      <c r="AA178" s="80">
        <f t="shared" si="47"/>
        <v>0</v>
      </c>
      <c r="AB178" s="48">
        <f t="shared" si="40"/>
        <v>0</v>
      </c>
      <c r="AC178" s="44">
        <f>AB178*Variables!$E$42</f>
        <v>0</v>
      </c>
      <c r="AD178" s="50">
        <f>ROUND(IF(D178&lt;50000,0,(H178/(3.14*Variables!$C$36^2))),0)</f>
        <v>51</v>
      </c>
      <c r="AE178" s="83">
        <f t="shared" si="48"/>
        <v>50</v>
      </c>
      <c r="AF178" s="37">
        <f t="shared" si="3"/>
        <v>1</v>
      </c>
      <c r="AG178" s="38">
        <f>AF178*Variables!$E$43*Variables!$C$16</f>
        <v>1171.5840000000001</v>
      </c>
      <c r="AH178" s="52">
        <f>ROUND((Y178)/Variables!$C$41,0)</f>
        <v>0</v>
      </c>
      <c r="AI178" s="79">
        <f t="shared" si="49"/>
        <v>0</v>
      </c>
      <c r="AJ178" s="52">
        <f t="shared" si="43"/>
        <v>0</v>
      </c>
      <c r="AK178" s="44">
        <f>AJ178*Variables!$E$44*Variables!$C$16</f>
        <v>0</v>
      </c>
      <c r="AL178" s="38">
        <f>Y178*Variables!$E$40*Variables!$C$16</f>
        <v>0</v>
      </c>
      <c r="AN178" s="57">
        <f t="shared" ref="AN178:AN183" si="53">AVERAGE($AN$4:$AN$5,$AN$8,$AN$17)</f>
        <v>0.28999999999999998</v>
      </c>
      <c r="AO178" s="141">
        <f t="shared" si="41"/>
        <v>71.425949932946779</v>
      </c>
      <c r="AP178" s="141">
        <v>655.73597732227154</v>
      </c>
      <c r="AQ178" s="54">
        <f>IF(12*(AO178-Variables!$C$3*AP178)*(G178/5)*Variables!$C$18&lt;0,0,12*(AO178-Variables!$C$3*AP178)*(G178/5)*Variables!$C$18)</f>
        <v>0</v>
      </c>
      <c r="AS178" s="44">
        <v>0</v>
      </c>
    </row>
    <row r="179" spans="1:45" ht="14.25" customHeight="1">
      <c r="A179" s="32">
        <v>16</v>
      </c>
      <c r="B179" t="s">
        <v>158</v>
      </c>
      <c r="C179">
        <v>2027</v>
      </c>
      <c r="D179" s="33">
        <f>INDEX(Population!$C$2:$U$21,MATCH('Cost Calculations'!B179,Population!$B$2:$B$21,0),MATCH(C179,Population!$C$1:$U$1,0))</f>
        <v>97415.582169574962</v>
      </c>
      <c r="E179" s="33" t="str">
        <f t="shared" si="42"/>
        <v>Small</v>
      </c>
      <c r="F179" s="5">
        <v>4.0784355517664235</v>
      </c>
      <c r="G179" s="5">
        <f t="shared" si="0"/>
        <v>23885.52692156261</v>
      </c>
      <c r="H179" s="34">
        <f>'Area (Sq.km)'!R17</f>
        <v>64.734142203327139</v>
      </c>
      <c r="I179" s="5">
        <f>H179*Variables!$C$22</f>
        <v>1165.2145596598884</v>
      </c>
      <c r="J179" s="58">
        <f t="shared" si="13"/>
        <v>1145.4059121456703</v>
      </c>
      <c r="K179" s="5">
        <f t="shared" si="1"/>
        <v>19.808647514218137</v>
      </c>
      <c r="L179">
        <v>0</v>
      </c>
      <c r="M179" s="37">
        <v>0</v>
      </c>
      <c r="N179" s="37">
        <v>0</v>
      </c>
      <c r="O179" s="37">
        <v>0</v>
      </c>
      <c r="P179" s="37">
        <v>0</v>
      </c>
      <c r="Q179" s="59">
        <v>0</v>
      </c>
      <c r="R179" s="40">
        <f>$K179*Variables!$C$23/100</f>
        <v>0.99043237571090681</v>
      </c>
      <c r="S179" s="40">
        <f>$K179*Variables!$C$24/100</f>
        <v>1.9808647514218136</v>
      </c>
      <c r="T179" s="40">
        <f>$K179*Variables!$C$25/100</f>
        <v>1.9808647514218136</v>
      </c>
      <c r="U179" s="40">
        <f>$K179*Variables!$C$26/100</f>
        <v>14.856485635663603</v>
      </c>
      <c r="V179" s="44">
        <f>R179*Variables!$E$27*Variables!$C$16+'Cost Calculations'!S179*Variables!$E$28*Variables!$C$16+'Cost Calculations'!T179*Variables!$E$29*Variables!$C$16+U179*Variables!$E$30*Variables!$C$16</f>
        <v>23400890.276708554</v>
      </c>
      <c r="W179" s="38">
        <f>I179*Variables!$E$31</f>
        <v>763215.53657722694</v>
      </c>
      <c r="Y179" s="46">
        <f>D179*(IF(D179&lt;Variables!$C$8,Variables!$C$39,IF(D179&gt;Variables!$C$7,Variables!$C$37,IF(D179&gt;Variables!$C$6,Variables!$C$38))))</f>
        <v>0</v>
      </c>
      <c r="Z179" s="162"/>
      <c r="AA179" s="80">
        <f t="shared" si="47"/>
        <v>0</v>
      </c>
      <c r="AB179" s="48">
        <f t="shared" si="40"/>
        <v>0</v>
      </c>
      <c r="AC179" s="44">
        <f>AB179*Variables!$E$42</f>
        <v>0</v>
      </c>
      <c r="AD179" s="50">
        <f>ROUND(IF(D179&lt;50000,0,(H179/(3.14*Variables!$C$36^2))),0)</f>
        <v>82</v>
      </c>
      <c r="AE179" s="83">
        <f t="shared" si="48"/>
        <v>81</v>
      </c>
      <c r="AF179" s="37">
        <f t="shared" si="3"/>
        <v>1</v>
      </c>
      <c r="AG179" s="38">
        <f>AF179*Variables!$E$43*Variables!$C$16</f>
        <v>1171.5840000000001</v>
      </c>
      <c r="AH179" s="52">
        <f>ROUND((Y179)/Variables!$C$41,0)</f>
        <v>0</v>
      </c>
      <c r="AI179" s="79">
        <f t="shared" si="49"/>
        <v>0</v>
      </c>
      <c r="AJ179" s="52">
        <f t="shared" si="43"/>
        <v>0</v>
      </c>
      <c r="AK179" s="44">
        <f>AJ179*Variables!$E$44*Variables!$C$16</f>
        <v>0</v>
      </c>
      <c r="AL179" s="38">
        <f>Y179*Variables!$E$40*Variables!$C$16</f>
        <v>0</v>
      </c>
      <c r="AN179" s="57">
        <f t="shared" si="53"/>
        <v>0.28999999999999998</v>
      </c>
      <c r="AO179" s="141">
        <f t="shared" si="41"/>
        <v>70.964778600735769</v>
      </c>
      <c r="AP179" s="141">
        <v>655.73597732227154</v>
      </c>
      <c r="AQ179" s="54">
        <f>IF(12*(AO179-Variables!$C$3*AP179)*(G179/5)*Variables!$C$18&lt;0,0,12*(AO179-Variables!$C$3*AP179)*(G179/5)*Variables!$C$18)</f>
        <v>0</v>
      </c>
      <c r="AS179" s="44">
        <v>0</v>
      </c>
    </row>
    <row r="180" spans="1:45" ht="14.25" customHeight="1">
      <c r="A180" s="32">
        <v>17</v>
      </c>
      <c r="B180" t="s">
        <v>159</v>
      </c>
      <c r="C180">
        <v>2027</v>
      </c>
      <c r="D180" s="33">
        <f>INDEX(Population!$C$2:$U$21,MATCH('Cost Calculations'!B180,Population!$B$2:$B$21,0),MATCH(C180,Population!$C$1:$U$1,0))</f>
        <v>134147.40028788027</v>
      </c>
      <c r="E180" s="33" t="str">
        <f t="shared" si="42"/>
        <v>Medium</v>
      </c>
      <c r="F180" s="5">
        <v>4.0613743798101138</v>
      </c>
      <c r="G180" s="5">
        <f t="shared" si="0"/>
        <v>33030.050358015069</v>
      </c>
      <c r="H180" s="34">
        <f>'Area (Sq.km)'!R18</f>
        <v>38.965806734371611</v>
      </c>
      <c r="I180" s="5">
        <f>H180*Variables!$C$22</f>
        <v>701.38452121868897</v>
      </c>
      <c r="J180" s="58">
        <f t="shared" si="13"/>
        <v>689.46098435797126</v>
      </c>
      <c r="K180" s="5">
        <f t="shared" si="1"/>
        <v>11.923536860717718</v>
      </c>
      <c r="L180">
        <v>0</v>
      </c>
      <c r="M180" s="37">
        <v>0</v>
      </c>
      <c r="N180" s="37">
        <v>0</v>
      </c>
      <c r="O180" s="37">
        <v>0</v>
      </c>
      <c r="P180" s="37">
        <v>0</v>
      </c>
      <c r="Q180" s="59">
        <v>0</v>
      </c>
      <c r="R180" s="40">
        <f>$K180*Variables!$C$23/100</f>
        <v>0.59617684303588592</v>
      </c>
      <c r="S180" s="40">
        <f>$K180*Variables!$C$24/100</f>
        <v>1.1923536860717718</v>
      </c>
      <c r="T180" s="40">
        <f>$K180*Variables!$C$25/100</f>
        <v>1.1923536860717718</v>
      </c>
      <c r="U180" s="40">
        <f>$K180*Variables!$C$26/100</f>
        <v>8.9426526455382884</v>
      </c>
      <c r="V180" s="44">
        <f>R180*Variables!$E$27*Variables!$C$16+'Cost Calculations'!S180*Variables!$E$28*Variables!$C$16+'Cost Calculations'!T180*Variables!$E$29*Variables!$C$16+U180*Variables!$E$30*Variables!$C$16</f>
        <v>14085836.884505667</v>
      </c>
      <c r="W180" s="38">
        <f>I180*Variables!$E$31</f>
        <v>459406.86139824125</v>
      </c>
      <c r="Y180" s="46">
        <f>D180*(IF(D180&lt;Variables!$C$8,Variables!$C$39,IF(D180&gt;Variables!$C$7,Variables!$C$37,IF(D180&gt;Variables!$C$6,Variables!$C$38))))</f>
        <v>160.97688034545632</v>
      </c>
      <c r="Z180" s="162"/>
      <c r="AA180" s="80">
        <f t="shared" si="47"/>
        <v>159</v>
      </c>
      <c r="AB180" s="48">
        <f t="shared" si="40"/>
        <v>2</v>
      </c>
      <c r="AC180" s="44">
        <f>AB180*Variables!$E$42</f>
        <v>1075200</v>
      </c>
      <c r="AD180" s="50">
        <f>ROUND(IF(D180&lt;50000,0,(H180/(3.14*Variables!$C$36^2))),0)</f>
        <v>50</v>
      </c>
      <c r="AE180" s="83">
        <f t="shared" si="48"/>
        <v>49</v>
      </c>
      <c r="AF180" s="37">
        <f t="shared" si="3"/>
        <v>1</v>
      </c>
      <c r="AG180" s="38">
        <f>AF180*Variables!$E$43*Variables!$C$16</f>
        <v>1171.5840000000001</v>
      </c>
      <c r="AH180" s="52">
        <f>ROUND((Y180)/Variables!$C$41,0)</f>
        <v>1</v>
      </c>
      <c r="AI180" s="79">
        <f t="shared" si="49"/>
        <v>1</v>
      </c>
      <c r="AJ180" s="52">
        <f t="shared" si="43"/>
        <v>0</v>
      </c>
      <c r="AK180" s="44">
        <f>AJ180*Variables!$E$44*Variables!$C$16</f>
        <v>0</v>
      </c>
      <c r="AL180" s="38">
        <f>Y180*Variables!$E$40*Variables!$C$16</f>
        <v>47476059.633025222</v>
      </c>
      <c r="AN180" s="57">
        <f t="shared" si="53"/>
        <v>0.28999999999999998</v>
      </c>
      <c r="AO180" s="141">
        <f t="shared" si="41"/>
        <v>70.667914208695976</v>
      </c>
      <c r="AP180" s="141">
        <v>655.73597732227154</v>
      </c>
      <c r="AQ180" s="54">
        <f>IF(12*(AO180-Variables!$C$3*AP180)*(G180/5)*Variables!$C$18&lt;0,0,12*(AO180-Variables!$C$3*AP180)*(G180/5)*Variables!$C$18)</f>
        <v>0</v>
      </c>
      <c r="AS180" s="44">
        <v>0</v>
      </c>
    </row>
    <row r="181" spans="1:45" ht="14.25" customHeight="1">
      <c r="A181" s="32">
        <v>18</v>
      </c>
      <c r="B181" t="s">
        <v>160</v>
      </c>
      <c r="C181">
        <v>2027</v>
      </c>
      <c r="D181" s="33">
        <f>INDEX(Population!$C$2:$U$21,MATCH('Cost Calculations'!B181,Population!$B$2:$B$21,0),MATCH(C181,Population!$C$1:$U$1,0))</f>
        <v>127058.58446995</v>
      </c>
      <c r="E181" s="33" t="str">
        <f t="shared" si="42"/>
        <v>Medium</v>
      </c>
      <c r="F181" s="5">
        <v>4.1813012995896246</v>
      </c>
      <c r="G181" s="5">
        <f t="shared" si="0"/>
        <v>30387.330490251974</v>
      </c>
      <c r="H181" s="34">
        <f>'Area (Sq.km)'!R19</f>
        <v>33.553067433082219</v>
      </c>
      <c r="I181" s="5">
        <f>H181*Variables!$C$22</f>
        <v>603.95521379547995</v>
      </c>
      <c r="J181" s="58">
        <f t="shared" si="13"/>
        <v>593.68797516095674</v>
      </c>
      <c r="K181" s="5">
        <f t="shared" si="1"/>
        <v>10.26723863452321</v>
      </c>
      <c r="L181">
        <v>0</v>
      </c>
      <c r="M181" s="37">
        <v>0</v>
      </c>
      <c r="N181" s="37">
        <v>0</v>
      </c>
      <c r="O181" s="37">
        <v>0</v>
      </c>
      <c r="P181" s="37">
        <v>0</v>
      </c>
      <c r="Q181" s="59">
        <v>0</v>
      </c>
      <c r="R181" s="40">
        <f>$K181*Variables!$C$23/100</f>
        <v>0.51336193172616051</v>
      </c>
      <c r="S181" s="40">
        <f>$K181*Variables!$C$24/100</f>
        <v>1.026723863452321</v>
      </c>
      <c r="T181" s="40">
        <f>$K181*Variables!$C$25/100</f>
        <v>1.026723863452321</v>
      </c>
      <c r="U181" s="40">
        <f>$K181*Variables!$C$26/100</f>
        <v>7.7004289758924074</v>
      </c>
      <c r="V181" s="44">
        <f>R181*Variables!$E$27*Variables!$C$16+'Cost Calculations'!S181*Variables!$E$28*Variables!$C$16+'Cost Calculations'!T181*Variables!$E$29*Variables!$C$16+U181*Variables!$E$30*Variables!$C$16</f>
        <v>12129173.612625819</v>
      </c>
      <c r="W181" s="38">
        <f>I181*Variables!$E$31</f>
        <v>395590.66503603937</v>
      </c>
      <c r="Y181" s="46">
        <f>D181*(IF(D181&lt;Variables!$C$8,Variables!$C$39,IF(D181&gt;Variables!$C$7,Variables!$C$37,IF(D181&gt;Variables!$C$6,Variables!$C$38))))</f>
        <v>152.47030136394</v>
      </c>
      <c r="Z181" s="162"/>
      <c r="AA181" s="80">
        <f t="shared" si="47"/>
        <v>150</v>
      </c>
      <c r="AB181" s="48">
        <f t="shared" si="40"/>
        <v>2</v>
      </c>
      <c r="AC181" s="44">
        <f>AB181*Variables!$E$42</f>
        <v>1075200</v>
      </c>
      <c r="AD181" s="50">
        <f>ROUND(IF(D181&lt;50000,0,(H181/(3.14*Variables!$C$36^2))),0)</f>
        <v>43</v>
      </c>
      <c r="AE181" s="83">
        <f t="shared" si="48"/>
        <v>42</v>
      </c>
      <c r="AF181" s="37">
        <f t="shared" si="3"/>
        <v>1</v>
      </c>
      <c r="AG181" s="38">
        <f>AF181*Variables!$E$43*Variables!$C$16</f>
        <v>1171.5840000000001</v>
      </c>
      <c r="AH181" s="52">
        <f>ROUND((Y181)/Variables!$C$41,0)</f>
        <v>1</v>
      </c>
      <c r="AI181" s="79">
        <f t="shared" si="49"/>
        <v>1</v>
      </c>
      <c r="AJ181" s="52">
        <f t="shared" si="43"/>
        <v>0</v>
      </c>
      <c r="AK181" s="44">
        <f>AJ181*Variables!$E$44*Variables!$C$16</f>
        <v>0</v>
      </c>
      <c r="AL181" s="38">
        <f>Y181*Variables!$E$40*Variables!$C$16</f>
        <v>44967259.300127558</v>
      </c>
      <c r="AN181" s="57">
        <f t="shared" si="53"/>
        <v>0.28999999999999998</v>
      </c>
      <c r="AO181" s="141">
        <f t="shared" si="41"/>
        <v>72.754642612859456</v>
      </c>
      <c r="AP181" s="141">
        <v>508.1437756387196</v>
      </c>
      <c r="AQ181" s="54">
        <f>IF(12*(AO181-Variables!$C$3*AP181)*(G181/5)*Variables!$C$18&lt;0,0,12*(AO181-Variables!$C$3*AP181)*(G181/5)*Variables!$C$18)</f>
        <v>0</v>
      </c>
      <c r="AS181" s="44">
        <v>0</v>
      </c>
    </row>
    <row r="182" spans="1:45" ht="14.25" customHeight="1">
      <c r="A182" s="32">
        <v>19</v>
      </c>
      <c r="B182" t="s">
        <v>161</v>
      </c>
      <c r="C182">
        <v>2027</v>
      </c>
      <c r="D182" s="33">
        <f>INDEX(Population!$C$2:$U$21,MATCH('Cost Calculations'!B182,Population!$B$2:$B$21,0),MATCH(C182,Population!$C$1:$U$1,0))</f>
        <v>98484.530586564448</v>
      </c>
      <c r="E182" s="33" t="str">
        <f t="shared" si="42"/>
        <v>Small</v>
      </c>
      <c r="F182" s="5">
        <v>4.4990268357417103</v>
      </c>
      <c r="G182" s="5">
        <f t="shared" si="0"/>
        <v>21890.185184976403</v>
      </c>
      <c r="H182" s="34">
        <f>'Area (Sq.km)'!R20</f>
        <v>23.125974761081249</v>
      </c>
      <c r="I182" s="5">
        <f>H182*Variables!$C$22</f>
        <v>416.26754569946246</v>
      </c>
      <c r="J182" s="58">
        <f t="shared" si="13"/>
        <v>409.19099742257157</v>
      </c>
      <c r="K182" s="5">
        <f t="shared" si="1"/>
        <v>7.0765482768908896</v>
      </c>
      <c r="L182">
        <v>0</v>
      </c>
      <c r="M182" s="37">
        <v>0</v>
      </c>
      <c r="N182" s="37">
        <v>0</v>
      </c>
      <c r="O182" s="37">
        <v>0</v>
      </c>
      <c r="P182" s="37">
        <v>0</v>
      </c>
      <c r="Q182" s="59">
        <v>0</v>
      </c>
      <c r="R182" s="40">
        <f>$K182*Variables!$C$23/100</f>
        <v>0.35382741384454447</v>
      </c>
      <c r="S182" s="40">
        <f>$K182*Variables!$C$24/100</f>
        <v>0.70765482768908894</v>
      </c>
      <c r="T182" s="40">
        <f>$K182*Variables!$C$25/100</f>
        <v>0.70765482768908894</v>
      </c>
      <c r="U182" s="40">
        <f>$K182*Variables!$C$26/100</f>
        <v>5.3074112076681672</v>
      </c>
      <c r="V182" s="44">
        <f>R182*Variables!$E$27*Variables!$C$16+'Cost Calculations'!S182*Variables!$E$28*Variables!$C$16+'Cost Calculations'!T182*Variables!$E$29*Variables!$C$16+U182*Variables!$E$30*Variables!$C$16</f>
        <v>8359860.4925698768</v>
      </c>
      <c r="W182" s="38">
        <f>I182*Variables!$E$31</f>
        <v>272655.24243314791</v>
      </c>
      <c r="Y182" s="46">
        <f>D182*(IF(D182&lt;Variables!$C$8,Variables!$C$39,IF(D182&gt;Variables!$C$7,Variables!$C$37,IF(D182&gt;Variables!$C$6,Variables!$C$38))))</f>
        <v>0</v>
      </c>
      <c r="Z182" s="162"/>
      <c r="AA182" s="80">
        <f t="shared" si="47"/>
        <v>0</v>
      </c>
      <c r="AB182" s="48">
        <f t="shared" si="40"/>
        <v>0</v>
      </c>
      <c r="AC182" s="44">
        <f>AB182*Variables!$E$42</f>
        <v>0</v>
      </c>
      <c r="AD182" s="50">
        <f>ROUND(IF(D182&lt;50000,0,(H182/(3.14*Variables!$C$36^2))),0)</f>
        <v>29</v>
      </c>
      <c r="AE182" s="83">
        <f t="shared" si="48"/>
        <v>29</v>
      </c>
      <c r="AF182" s="37">
        <f t="shared" si="3"/>
        <v>0</v>
      </c>
      <c r="AG182" s="38">
        <f>AF182*Variables!$E$43*Variables!$C$16</f>
        <v>0</v>
      </c>
      <c r="AH182" s="52">
        <f>ROUND((Y182)/Variables!$C$41,0)</f>
        <v>0</v>
      </c>
      <c r="AI182" s="79">
        <f t="shared" si="49"/>
        <v>0</v>
      </c>
      <c r="AJ182" s="52">
        <f t="shared" si="43"/>
        <v>0</v>
      </c>
      <c r="AK182" s="44">
        <f>AJ182*Variables!$E$44*Variables!$C$16</f>
        <v>0</v>
      </c>
      <c r="AL182" s="38">
        <f>Y182*Variables!$E$40*Variables!$C$16</f>
        <v>0</v>
      </c>
      <c r="AN182" s="57">
        <f t="shared" si="53"/>
        <v>0.28999999999999998</v>
      </c>
      <c r="AO182" s="141">
        <f t="shared" si="41"/>
        <v>78.283066941905759</v>
      </c>
      <c r="AP182" s="142">
        <v>537.70000000000005</v>
      </c>
      <c r="AQ182" s="54">
        <f>IF(12*(AO182-Variables!$C$3*AP182)*(G182/5)*Variables!$C$18&lt;0,0,12*(AO182-Variables!$C$3*AP182)*(G182/5)*Variables!$C$18)</f>
        <v>0</v>
      </c>
      <c r="AS182" s="44">
        <v>0</v>
      </c>
    </row>
    <row r="183" spans="1:45" ht="14.25" customHeight="1">
      <c r="A183" s="32">
        <v>20</v>
      </c>
      <c r="B183" t="s">
        <v>162</v>
      </c>
      <c r="C183">
        <v>2027</v>
      </c>
      <c r="D183" s="33">
        <f>INDEX(Population!$C$2:$U$21,MATCH('Cost Calculations'!B183,Population!$B$2:$B$21,0),MATCH(C183,Population!$C$1:$U$1,0))</f>
        <v>55160.238780790671</v>
      </c>
      <c r="E183" s="33" t="str">
        <f t="shared" si="42"/>
        <v>Small</v>
      </c>
      <c r="F183" s="5">
        <v>3.5639434677697377</v>
      </c>
      <c r="G183" s="5">
        <f t="shared" si="0"/>
        <v>15477.304642912623</v>
      </c>
      <c r="H183" s="34">
        <f>'Area (Sq.km)'!R21</f>
        <v>17.636317869737006</v>
      </c>
      <c r="I183" s="5">
        <f>H183*Variables!$C$22</f>
        <v>317.45372165526612</v>
      </c>
      <c r="J183" s="58">
        <f t="shared" si="13"/>
        <v>312.05700838712659</v>
      </c>
      <c r="K183" s="5">
        <f t="shared" si="1"/>
        <v>5.3967132681395356</v>
      </c>
      <c r="L183">
        <v>0</v>
      </c>
      <c r="M183" s="37">
        <v>0</v>
      </c>
      <c r="N183" s="37">
        <v>0</v>
      </c>
      <c r="O183" s="37">
        <v>0</v>
      </c>
      <c r="P183" s="37">
        <v>0</v>
      </c>
      <c r="Q183" s="59">
        <v>0</v>
      </c>
      <c r="R183" s="40">
        <f>$K183*Variables!$C$23/100</f>
        <v>0.26983566340697679</v>
      </c>
      <c r="S183" s="40">
        <f>$K183*Variables!$C$24/100</f>
        <v>0.53967132681395358</v>
      </c>
      <c r="T183" s="40">
        <f>$K183*Variables!$C$25/100</f>
        <v>0.53967132681395358</v>
      </c>
      <c r="U183" s="40">
        <f>$K183*Variables!$C$26/100</f>
        <v>4.0475349511046517</v>
      </c>
      <c r="V183" s="44">
        <f>R183*Variables!$E$27*Variables!$C$16+'Cost Calculations'!S183*Variables!$E$28*Variables!$C$16+'Cost Calculations'!T183*Variables!$E$29*Variables!$C$16+U183*Variables!$E$30*Variables!$C$16</f>
        <v>6375392.1085194908</v>
      </c>
      <c r="W183" s="38">
        <f>I183*Variables!$E$31</f>
        <v>207932.18768419931</v>
      </c>
      <c r="Y183" s="46">
        <f>D183*(IF(D183&lt;Variables!$C$8,Variables!$C$39,IF(D183&gt;Variables!$C$7,Variables!$C$37,IF(D183&gt;Variables!$C$6,Variables!$C$38))))</f>
        <v>0</v>
      </c>
      <c r="Z183" s="162"/>
      <c r="AA183" s="80">
        <f t="shared" si="47"/>
        <v>25</v>
      </c>
      <c r="AB183" s="48">
        <f t="shared" si="40"/>
        <v>0</v>
      </c>
      <c r="AC183" s="44">
        <f>AB183*Variables!$E$42</f>
        <v>0</v>
      </c>
      <c r="AD183" s="50">
        <f>ROUND(IF(D183&lt;50000,0,(H183/(3.14*Variables!$C$36^2))),0)</f>
        <v>22</v>
      </c>
      <c r="AE183" s="83">
        <f t="shared" si="48"/>
        <v>22</v>
      </c>
      <c r="AF183" s="37">
        <f t="shared" si="3"/>
        <v>0</v>
      </c>
      <c r="AG183" s="38">
        <f>AF183*Variables!$E$43*Variables!$C$16</f>
        <v>0</v>
      </c>
      <c r="AH183" s="52">
        <f>ROUND((Y183)/Variables!$C$41,0)</f>
        <v>0</v>
      </c>
      <c r="AI183" s="79">
        <f t="shared" si="49"/>
        <v>1</v>
      </c>
      <c r="AJ183" s="52">
        <f t="shared" si="43"/>
        <v>0</v>
      </c>
      <c r="AK183" s="44">
        <f>AJ183*Variables!$E$44*Variables!$C$16</f>
        <v>0</v>
      </c>
      <c r="AL183" s="38">
        <f>Y183*Variables!$E$40*Variables!$C$16</f>
        <v>0</v>
      </c>
      <c r="AN183" s="57">
        <f t="shared" si="53"/>
        <v>0.28999999999999998</v>
      </c>
      <c r="AO183" s="141">
        <f t="shared" si="41"/>
        <v>62.012616339193428</v>
      </c>
      <c r="AP183" s="141">
        <v>588.79301505756246</v>
      </c>
      <c r="AQ183" s="54">
        <f>IF(12*(AO183-Variables!$C$3*AP183)*(G183/5)*Variables!$C$18&lt;0,0,12*(AO183-Variables!$C$3*AP183)*(G183/5)*Variables!$C$18)</f>
        <v>0</v>
      </c>
      <c r="AS183" s="44">
        <v>0</v>
      </c>
    </row>
    <row r="184" spans="1:45" ht="14.25" customHeight="1">
      <c r="A184" s="32">
        <v>1</v>
      </c>
      <c r="B184" t="s">
        <v>125</v>
      </c>
      <c r="C184">
        <v>2028</v>
      </c>
      <c r="D184" s="33">
        <f>INDEX(Population!$C$2:$U$21,MATCH('Cost Calculations'!B184,Population!$B$2:$B$21,0),MATCH(C184,Population!$C$1:$U$1,0))</f>
        <v>303031.21080872341</v>
      </c>
      <c r="E184" s="33" t="str">
        <f t="shared" si="42"/>
        <v>Medium</v>
      </c>
      <c r="F184" s="5">
        <v>3.6769491146556486</v>
      </c>
      <c r="G184" s="5">
        <f t="shared" si="0"/>
        <v>82413.76243171173</v>
      </c>
      <c r="H184" s="34">
        <f>'Area (Sq.km)'!S2</f>
        <v>39.734176038070295</v>
      </c>
      <c r="I184" s="5">
        <f>H184*Variables!$C$22</f>
        <v>715.21516868526533</v>
      </c>
      <c r="J184" s="58">
        <f t="shared" si="13"/>
        <v>703.05651081761584</v>
      </c>
      <c r="K184" s="5">
        <f t="shared" si="1"/>
        <v>12.158657867649481</v>
      </c>
      <c r="L184">
        <v>0</v>
      </c>
      <c r="M184" s="37">
        <v>0</v>
      </c>
      <c r="N184" s="37">
        <v>0</v>
      </c>
      <c r="O184" s="37">
        <v>0</v>
      </c>
      <c r="P184" s="37">
        <v>0</v>
      </c>
      <c r="Q184" s="59">
        <v>0</v>
      </c>
      <c r="R184" s="40">
        <f>$K184*Variables!$C$23/100</f>
        <v>0.60793289338247403</v>
      </c>
      <c r="S184" s="40">
        <f>$K184*Variables!$C$24/100</f>
        <v>1.2158657867649481</v>
      </c>
      <c r="T184" s="40">
        <f>$K184*Variables!$C$25/100</f>
        <v>1.2158657867649481</v>
      </c>
      <c r="U184" s="40">
        <f>$K184*Variables!$C$26/100</f>
        <v>9.1189934007371107</v>
      </c>
      <c r="V184" s="44">
        <f>R184*Variables!$E$27*Variables!$C$16+'Cost Calculations'!S184*Variables!$E$28*Variables!$C$16+'Cost Calculations'!T184*Variables!$E$29*Variables!$C$16+U184*Variables!$E$30*Variables!$C$16</f>
        <v>14363596.427705687</v>
      </c>
      <c r="W184" s="38">
        <f>I184*Variables!$E$31</f>
        <v>468465.93548884877</v>
      </c>
      <c r="Y184" s="46">
        <f>D184*(IF(D184&lt;Variables!$C$8,Variables!$C$39,IF(D184&gt;Variables!$C$7,Variables!$C$37,IF(D184&gt;Variables!$C$6,Variables!$C$38))))</f>
        <v>363.63745297046808</v>
      </c>
      <c r="Z184" s="162"/>
      <c r="AA184" s="80">
        <f t="shared" si="47"/>
        <v>358</v>
      </c>
      <c r="AB184" s="48">
        <f t="shared" si="40"/>
        <v>6</v>
      </c>
      <c r="AC184" s="44">
        <f>AB184*Variables!$E$42</f>
        <v>3225600</v>
      </c>
      <c r="AD184" s="50">
        <f>ROUND(IF(D184&lt;50000,0,(H184/(3.14*Variables!$C$36^2))),0)</f>
        <v>51</v>
      </c>
      <c r="AE184" s="83">
        <f t="shared" si="48"/>
        <v>50</v>
      </c>
      <c r="AF184" s="37">
        <f t="shared" si="3"/>
        <v>1</v>
      </c>
      <c r="AG184" s="38">
        <f>AF184*Variables!$E$43*Variables!$C$16</f>
        <v>1171.5840000000001</v>
      </c>
      <c r="AH184" s="52">
        <f>ROUND((Y184)/Variables!$C$41,0)</f>
        <v>3</v>
      </c>
      <c r="AI184" s="79">
        <f t="shared" si="49"/>
        <v>3</v>
      </c>
      <c r="AJ184" s="52">
        <f t="shared" si="43"/>
        <v>0</v>
      </c>
      <c r="AK184" s="44">
        <f>AJ184*Variables!$E$44*Variables!$C$16</f>
        <v>0</v>
      </c>
      <c r="AL184" s="38">
        <f>Y184*Variables!$E$40*Variables!$C$16</f>
        <v>107245670.09236762</v>
      </c>
      <c r="AN184" s="53">
        <v>0.22</v>
      </c>
      <c r="AO184" s="141">
        <f t="shared" si="41"/>
        <v>48.535728313454555</v>
      </c>
      <c r="AP184" s="141">
        <v>468.8029792149182</v>
      </c>
      <c r="AQ184" s="54">
        <f>IF(12*(AO184-Variables!$C$3*AP184)*(G184/5)*Variables!$C$18&lt;0,0,12*(AO184-Variables!$C$3*AP184)*(G184/5)*Variables!$C$18)</f>
        <v>0</v>
      </c>
      <c r="AS184" s="44">
        <v>0</v>
      </c>
    </row>
    <row r="185" spans="1:45" ht="14.25" customHeight="1">
      <c r="A185" s="32">
        <v>2</v>
      </c>
      <c r="B185" t="s">
        <v>142</v>
      </c>
      <c r="C185">
        <v>2028</v>
      </c>
      <c r="D185" s="33">
        <f>INDEX(Population!$C$2:$U$21,MATCH('Cost Calculations'!B185,Population!$B$2:$B$21,0),MATCH(C185,Population!$C$1:$U$1,0))</f>
        <v>962963.33790963795</v>
      </c>
      <c r="E185" s="33" t="str">
        <f t="shared" si="42"/>
        <v>Medium</v>
      </c>
      <c r="F185" s="5">
        <v>3.3070982737810106</v>
      </c>
      <c r="G185" s="5">
        <f t="shared" si="0"/>
        <v>291180.7446256142</v>
      </c>
      <c r="H185" s="34">
        <f>'Area (Sq.km)'!S3</f>
        <v>105.79131630673405</v>
      </c>
      <c r="I185" s="5">
        <f>H185*Variables!$C$22</f>
        <v>1904.2436935212129</v>
      </c>
      <c r="J185" s="58">
        <f t="shared" si="13"/>
        <v>1871.8715507313523</v>
      </c>
      <c r="K185" s="5">
        <f t="shared" si="1"/>
        <v>32.372142789860618</v>
      </c>
      <c r="L185">
        <v>0</v>
      </c>
      <c r="M185" s="37">
        <v>0</v>
      </c>
      <c r="N185" s="37">
        <v>0</v>
      </c>
      <c r="O185" s="37">
        <v>0</v>
      </c>
      <c r="P185" s="37">
        <v>0</v>
      </c>
      <c r="Q185" s="59">
        <v>0</v>
      </c>
      <c r="R185" s="40">
        <f>$K185*Variables!$C$23/100</f>
        <v>1.6186071394930308</v>
      </c>
      <c r="S185" s="40">
        <f>$K185*Variables!$C$24/100</f>
        <v>3.2372142789860616</v>
      </c>
      <c r="T185" s="40">
        <f>$K185*Variables!$C$25/100</f>
        <v>3.2372142789860616</v>
      </c>
      <c r="U185" s="40">
        <f>$K185*Variables!$C$26/100</f>
        <v>24.27910709239546</v>
      </c>
      <c r="V185" s="44">
        <f>R185*Variables!$E$27*Variables!$C$16+'Cost Calculations'!S185*Variables!$E$28*Variables!$C$16+'Cost Calculations'!T185*Variables!$E$29*Variables!$C$16+U185*Variables!$E$30*Variables!$C$16</f>
        <v>38242740.242802024</v>
      </c>
      <c r="W185" s="38">
        <f>I185*Variables!$E$31</f>
        <v>1247279.6192563944</v>
      </c>
      <c r="Y185" s="46">
        <f>D185*(IF(D185&lt;Variables!$C$8,Variables!$C$39,IF(D185&gt;Variables!$C$7,Variables!$C$37,IF(D185&gt;Variables!$C$6,Variables!$C$38))))</f>
        <v>1155.5560054915654</v>
      </c>
      <c r="Z185" s="162"/>
      <c r="AA185" s="80">
        <f t="shared" si="47"/>
        <v>1138</v>
      </c>
      <c r="AB185" s="48">
        <f t="shared" si="40"/>
        <v>18</v>
      </c>
      <c r="AC185" s="44">
        <f>AB185*Variables!$E$42</f>
        <v>9676800</v>
      </c>
      <c r="AD185" s="50">
        <f>ROUND(IF(D185&lt;50000,0,(H185/(3.14*Variables!$C$36^2))),0)</f>
        <v>135</v>
      </c>
      <c r="AE185" s="83">
        <f t="shared" si="48"/>
        <v>132</v>
      </c>
      <c r="AF185" s="37">
        <f t="shared" si="3"/>
        <v>3</v>
      </c>
      <c r="AG185" s="38">
        <f>AF185*Variables!$E$43*Variables!$C$16</f>
        <v>3514.752</v>
      </c>
      <c r="AH185" s="52">
        <f>ROUND((Y185)/Variables!$C$41,0)</f>
        <v>9</v>
      </c>
      <c r="AI185" s="79">
        <f t="shared" si="49"/>
        <v>9</v>
      </c>
      <c r="AJ185" s="52">
        <f t="shared" si="43"/>
        <v>0</v>
      </c>
      <c r="AK185" s="44">
        <f>AJ185*Variables!$E$44*Variables!$C$16</f>
        <v>0</v>
      </c>
      <c r="AL185" s="38">
        <f>Y185*Variables!$E$40*Variables!$C$16</f>
        <v>340802018.9500863</v>
      </c>
      <c r="AN185" s="53">
        <v>0.36</v>
      </c>
      <c r="AO185" s="141">
        <f t="shared" si="41"/>
        <v>71.433322713669824</v>
      </c>
      <c r="AP185" s="141">
        <v>524.18975366229711</v>
      </c>
      <c r="AQ185" s="54">
        <f>IF(12*(AO185-Variables!$C$3*AP185)*(G185/5)*Variables!$C$18&lt;0,0,12*(AO185-Variables!$C$3*AP185)*(G185/5)*Variables!$C$18)</f>
        <v>0</v>
      </c>
      <c r="AS185" s="44">
        <v>0</v>
      </c>
    </row>
    <row r="186" spans="1:45" ht="14.25" customHeight="1">
      <c r="A186" s="32">
        <v>3</v>
      </c>
      <c r="B186" t="s">
        <v>145</v>
      </c>
      <c r="C186">
        <v>2028</v>
      </c>
      <c r="D186" s="33">
        <f>INDEX(Population!$C$2:$U$21,MATCH('Cost Calculations'!B186,Population!$B$2:$B$21,0),MATCH(C186,Population!$C$1:$U$1,0))</f>
        <v>1074678.4805973738</v>
      </c>
      <c r="E186" s="33" t="str">
        <f t="shared" si="42"/>
        <v>Large</v>
      </c>
      <c r="F186" s="5">
        <v>3.2836322428840261</v>
      </c>
      <c r="G186" s="5">
        <f t="shared" si="0"/>
        <v>327283.44744644116</v>
      </c>
      <c r="H186" s="34">
        <f>'Area (Sq.km)'!S4</f>
        <v>190.30962113802863</v>
      </c>
      <c r="I186" s="5">
        <f>H186*Variables!$C$22</f>
        <v>3425.5731804845154</v>
      </c>
      <c r="J186" s="58">
        <f t="shared" si="13"/>
        <v>3643.723684</v>
      </c>
      <c r="K186" s="5">
        <f t="shared" si="1"/>
        <v>0</v>
      </c>
      <c r="L186">
        <v>0</v>
      </c>
      <c r="M186" s="37">
        <v>0</v>
      </c>
      <c r="N186" s="37">
        <v>0</v>
      </c>
      <c r="O186" s="37">
        <v>0</v>
      </c>
      <c r="P186" s="37">
        <v>0</v>
      </c>
      <c r="Q186" s="59">
        <v>0</v>
      </c>
      <c r="R186" s="40">
        <f>$K186*Variables!$C$23/100</f>
        <v>0</v>
      </c>
      <c r="S186" s="40">
        <f>$K186*Variables!$C$24/100</f>
        <v>0</v>
      </c>
      <c r="T186" s="40">
        <f>$K186*Variables!$C$25/100</f>
        <v>0</v>
      </c>
      <c r="U186" s="40">
        <f>$K186*Variables!$C$26/100</f>
        <v>0</v>
      </c>
      <c r="V186" s="44">
        <f>R186*Variables!$E$27*Variables!$C$16+'Cost Calculations'!S186*Variables!$E$28*Variables!$C$16+'Cost Calculations'!T186*Variables!$E$29*Variables!$C$16+U186*Variables!$E$30*Variables!$C$16</f>
        <v>0</v>
      </c>
      <c r="W186" s="38">
        <f>I186*Variables!$E$31</f>
        <v>2243750.4332173574</v>
      </c>
      <c r="Y186" s="46">
        <f>D186*(IF(D186&lt;Variables!$C$8,Variables!$C$39,IF(D186&gt;Variables!$C$7,Variables!$C$37,IF(D186&gt;Variables!$C$6,Variables!$C$38))))</f>
        <v>1289.6141767168485</v>
      </c>
      <c r="Z186" s="162"/>
      <c r="AA186" s="80">
        <f t="shared" si="47"/>
        <v>1271</v>
      </c>
      <c r="AB186" s="48">
        <f t="shared" si="40"/>
        <v>19</v>
      </c>
      <c r="AC186" s="44">
        <f>AB186*Variables!$E$42</f>
        <v>10214400</v>
      </c>
      <c r="AD186" s="50">
        <f>ROUND(IF(D186&lt;50000,0,(H186/(3.14*Variables!$C$36^2))),0)</f>
        <v>242</v>
      </c>
      <c r="AE186" s="83">
        <f t="shared" si="48"/>
        <v>238</v>
      </c>
      <c r="AF186" s="37">
        <f t="shared" si="3"/>
        <v>4</v>
      </c>
      <c r="AG186" s="38">
        <f>AF186*Variables!$E$43*Variables!$C$16</f>
        <v>4686.3360000000002</v>
      </c>
      <c r="AH186" s="52">
        <f>ROUND((Y186)/Variables!$C$41,0)</f>
        <v>10</v>
      </c>
      <c r="AI186" s="79">
        <f t="shared" si="49"/>
        <v>10</v>
      </c>
      <c r="AJ186" s="52">
        <f t="shared" si="43"/>
        <v>0</v>
      </c>
      <c r="AK186" s="44">
        <f>AJ186*Variables!$E$44*Variables!$C$16</f>
        <v>0</v>
      </c>
      <c r="AL186" s="38">
        <f>Y186*Variables!$E$40*Variables!$C$16</f>
        <v>380339086.12226355</v>
      </c>
      <c r="AN186" s="57">
        <f t="shared" ref="AN186:AN187" si="54">AVERAGE($AN$4:$AN$5,$AN$8,$AN$17)</f>
        <v>0.28999999999999998</v>
      </c>
      <c r="AO186" s="141">
        <f t="shared" si="41"/>
        <v>57.135201026182052</v>
      </c>
      <c r="AP186" s="141">
        <v>524.18975366229711</v>
      </c>
      <c r="AQ186" s="54">
        <f>IF(12*(AO186-Variables!$C$3*AP186)*(G186/5)*Variables!$C$18&lt;0,0,12*(AO186-Variables!$C$3*AP186)*(G186/5)*Variables!$C$18)</f>
        <v>0</v>
      </c>
      <c r="AS186" s="44">
        <v>0</v>
      </c>
    </row>
    <row r="187" spans="1:45" ht="14.25" customHeight="1">
      <c r="A187" s="32">
        <v>4</v>
      </c>
      <c r="B187" t="s">
        <v>146</v>
      </c>
      <c r="C187">
        <v>2028</v>
      </c>
      <c r="D187" s="33">
        <f>INDEX(Population!$C$2:$U$21,MATCH('Cost Calculations'!B187,Population!$B$2:$B$21,0),MATCH(C187,Population!$C$1:$U$1,0))</f>
        <v>79919.440805712744</v>
      </c>
      <c r="E187" s="33" t="str">
        <f t="shared" si="42"/>
        <v>Small</v>
      </c>
      <c r="F187" s="5">
        <v>3.1216650512676596</v>
      </c>
      <c r="G187" s="5">
        <f t="shared" si="0"/>
        <v>25601.542604085182</v>
      </c>
      <c r="H187" s="34">
        <f>'Area (Sq.km)'!S5</f>
        <v>25.425346265466462</v>
      </c>
      <c r="I187" s="5">
        <f>H187*Variables!$C$22</f>
        <v>457.65623277839632</v>
      </c>
      <c r="J187" s="58">
        <f t="shared" si="13"/>
        <v>482.31696199999999</v>
      </c>
      <c r="K187" s="5">
        <f t="shared" si="1"/>
        <v>0</v>
      </c>
      <c r="L187">
        <v>0</v>
      </c>
      <c r="M187" s="37">
        <v>0</v>
      </c>
      <c r="N187" s="37">
        <v>0</v>
      </c>
      <c r="O187" s="37">
        <v>0</v>
      </c>
      <c r="P187" s="37">
        <v>0</v>
      </c>
      <c r="Q187" s="59">
        <v>0</v>
      </c>
      <c r="R187" s="40">
        <f>$K187*Variables!$C$23/100</f>
        <v>0</v>
      </c>
      <c r="S187" s="40">
        <f>$K187*Variables!$C$24/100</f>
        <v>0</v>
      </c>
      <c r="T187" s="40">
        <f>$K187*Variables!$C$25/100</f>
        <v>0</v>
      </c>
      <c r="U187" s="40">
        <f>$K187*Variables!$C$26/100</f>
        <v>0</v>
      </c>
      <c r="V187" s="44">
        <f>R187*Variables!$E$27*Variables!$C$16+'Cost Calculations'!S187*Variables!$E$28*Variables!$C$16+'Cost Calculations'!T187*Variables!$E$29*Variables!$C$16+U187*Variables!$E$30*Variables!$C$16</f>
        <v>0</v>
      </c>
      <c r="W187" s="38">
        <f>I187*Variables!$E$31</f>
        <v>299764.83246984961</v>
      </c>
      <c r="Y187" s="46">
        <f>D187*(IF(D187&lt;Variables!$C$8,Variables!$C$39,IF(D187&gt;Variables!$C$7,Variables!$C$37,IF(D187&gt;Variables!$C$6,Variables!$C$38))))</f>
        <v>0</v>
      </c>
      <c r="Z187" s="162"/>
      <c r="AA187" s="80">
        <f t="shared" si="47"/>
        <v>5</v>
      </c>
      <c r="AB187" s="48">
        <f t="shared" si="40"/>
        <v>0</v>
      </c>
      <c r="AC187" s="44">
        <f>AB187*Variables!$E$42</f>
        <v>0</v>
      </c>
      <c r="AD187" s="50">
        <f>ROUND(IF(D187&lt;50000,0,(H187/(3.14*Variables!$C$36^2))),0)</f>
        <v>32</v>
      </c>
      <c r="AE187" s="83">
        <f t="shared" si="48"/>
        <v>32</v>
      </c>
      <c r="AF187" s="37">
        <f t="shared" si="3"/>
        <v>0</v>
      </c>
      <c r="AG187" s="38">
        <f>AF187*Variables!$E$43*Variables!$C$16</f>
        <v>0</v>
      </c>
      <c r="AH187" s="52">
        <f>ROUND((Y187)/Variables!$C$41,0)</f>
        <v>0</v>
      </c>
      <c r="AI187" s="79">
        <f t="shared" si="49"/>
        <v>0</v>
      </c>
      <c r="AJ187" s="52">
        <f t="shared" si="43"/>
        <v>0</v>
      </c>
      <c r="AK187" s="44">
        <f>AJ187*Variables!$E$44*Variables!$C$16</f>
        <v>0</v>
      </c>
      <c r="AL187" s="38">
        <f>Y187*Variables!$E$40*Variables!$C$16</f>
        <v>0</v>
      </c>
      <c r="AN187" s="57">
        <f t="shared" si="54"/>
        <v>0.28999999999999998</v>
      </c>
      <c r="AO187" s="141">
        <f t="shared" si="41"/>
        <v>54.316971892057275</v>
      </c>
      <c r="AP187" s="141">
        <v>524.18975366229711</v>
      </c>
      <c r="AQ187" s="54">
        <f>IF(12*(AO187-Variables!$C$3*AP187)*(G187/5)*Variables!$C$18&lt;0,0,12*(AO187-Variables!$C$3*AP187)*(G187/5)*Variables!$C$18)</f>
        <v>0</v>
      </c>
      <c r="AS187" s="44">
        <v>0</v>
      </c>
    </row>
    <row r="188" spans="1:45" ht="14.25" customHeight="1">
      <c r="A188" s="32">
        <v>5</v>
      </c>
      <c r="B188" t="s">
        <v>147</v>
      </c>
      <c r="C188">
        <v>2028</v>
      </c>
      <c r="D188" s="33">
        <f>INDEX(Population!$C$2:$U$21,MATCH('Cost Calculations'!B188,Population!$B$2:$B$21,0),MATCH(C188,Population!$C$1:$U$1,0))</f>
        <v>802015.36292956269</v>
      </c>
      <c r="E188" s="33" t="str">
        <f t="shared" si="42"/>
        <v>Medium</v>
      </c>
      <c r="F188" s="5">
        <v>3.499256931524287</v>
      </c>
      <c r="G188" s="5">
        <f t="shared" si="0"/>
        <v>229195.90605203214</v>
      </c>
      <c r="H188" s="34">
        <f>'Area (Sq.km)'!S6</f>
        <v>156.40825544581992</v>
      </c>
      <c r="I188" s="5">
        <f>H188*Variables!$C$22</f>
        <v>2815.3485980247588</v>
      </c>
      <c r="J188" s="58">
        <f t="shared" si="13"/>
        <v>2767.4876718583373</v>
      </c>
      <c r="K188" s="5">
        <f t="shared" si="1"/>
        <v>47.86092616642145</v>
      </c>
      <c r="L188">
        <v>0</v>
      </c>
      <c r="M188" s="37">
        <v>0</v>
      </c>
      <c r="N188" s="37">
        <v>0</v>
      </c>
      <c r="O188" s="37">
        <v>0</v>
      </c>
      <c r="P188" s="37">
        <v>0</v>
      </c>
      <c r="Q188" s="59">
        <v>0</v>
      </c>
      <c r="R188" s="40">
        <f>$K188*Variables!$C$23/100</f>
        <v>2.3930463083210727</v>
      </c>
      <c r="S188" s="40">
        <f>$K188*Variables!$C$24/100</f>
        <v>4.7860926166421454</v>
      </c>
      <c r="T188" s="40">
        <f>$K188*Variables!$C$25/100</f>
        <v>4.7860926166421454</v>
      </c>
      <c r="U188" s="40">
        <f>$K188*Variables!$C$26/100</f>
        <v>35.895694624816088</v>
      </c>
      <c r="V188" s="44">
        <f>R188*Variables!$E$27*Variables!$C$16+'Cost Calculations'!S188*Variables!$E$28*Variables!$C$16+'Cost Calculations'!T188*Variables!$E$29*Variables!$C$16+U188*Variables!$E$30*Variables!$C$16</f>
        <v>56540371.116108716</v>
      </c>
      <c r="W188" s="38">
        <f>I188*Variables!$E$31</f>
        <v>1844053.331706217</v>
      </c>
      <c r="Y188" s="46">
        <f>D188*(IF(D188&lt;Variables!$C$8,Variables!$C$39,IF(D188&gt;Variables!$C$7,Variables!$C$37,IF(D188&gt;Variables!$C$6,Variables!$C$38))))</f>
        <v>962.41843551547515</v>
      </c>
      <c r="Z188" s="162"/>
      <c r="AA188" s="80">
        <f t="shared" si="47"/>
        <v>948</v>
      </c>
      <c r="AB188" s="48">
        <f t="shared" si="40"/>
        <v>14</v>
      </c>
      <c r="AC188" s="44">
        <f>AB188*Variables!$E$42</f>
        <v>7526400</v>
      </c>
      <c r="AD188" s="50">
        <f>ROUND(IF(D188&lt;50000,0,(H188/(3.14*Variables!$C$36^2))),0)</f>
        <v>199</v>
      </c>
      <c r="AE188" s="83">
        <f t="shared" si="48"/>
        <v>196</v>
      </c>
      <c r="AF188" s="37">
        <f t="shared" si="3"/>
        <v>3</v>
      </c>
      <c r="AG188" s="38">
        <f>AF188*Variables!$E$43*Variables!$C$16</f>
        <v>3514.752</v>
      </c>
      <c r="AH188" s="52">
        <f>ROUND((Y188)/Variables!$C$41,0)</f>
        <v>8</v>
      </c>
      <c r="AI188" s="79">
        <f t="shared" si="49"/>
        <v>8</v>
      </c>
      <c r="AJ188" s="52">
        <f t="shared" si="43"/>
        <v>0</v>
      </c>
      <c r="AK188" s="44">
        <f>AJ188*Variables!$E$44*Variables!$C$16</f>
        <v>0</v>
      </c>
      <c r="AL188" s="38">
        <f>Y188*Variables!$E$40*Variables!$C$16</f>
        <v>283840977.27823323</v>
      </c>
      <c r="AN188" s="53">
        <v>0.28999999999999998</v>
      </c>
      <c r="AO188" s="141">
        <f t="shared" si="41"/>
        <v>60.887070608522585</v>
      </c>
      <c r="AP188" s="141">
        <v>474.2370659555292</v>
      </c>
      <c r="AQ188" s="54">
        <f>IF(12*(AO188-Variables!$C$3*AP188)*(G188/5)*Variables!$C$18&lt;0,0,12*(AO188-Variables!$C$3*AP188)*(G188/5)*Variables!$C$18)</f>
        <v>0</v>
      </c>
      <c r="AS188" s="44">
        <v>0</v>
      </c>
    </row>
    <row r="189" spans="1:45" ht="14.25" customHeight="1">
      <c r="A189" s="32">
        <v>6</v>
      </c>
      <c r="B189" t="s">
        <v>148</v>
      </c>
      <c r="C189">
        <v>2028</v>
      </c>
      <c r="D189" s="33">
        <f>INDEX(Population!$C$2:$U$21,MATCH('Cost Calculations'!B189,Population!$B$2:$B$21,0),MATCH(C189,Population!$C$1:$U$1,0))</f>
        <v>149561.36766097427</v>
      </c>
      <c r="E189" s="33" t="str">
        <f t="shared" si="42"/>
        <v>Medium</v>
      </c>
      <c r="F189" s="5">
        <v>3.7482185273159367</v>
      </c>
      <c r="G189" s="5">
        <f t="shared" si="0"/>
        <v>39901.987189651329</v>
      </c>
      <c r="H189" s="34">
        <f>'Area (Sq.km)'!S7</f>
        <v>29.053984332186012</v>
      </c>
      <c r="I189" s="5">
        <f>H189*Variables!$C$22</f>
        <v>522.97171797934823</v>
      </c>
      <c r="J189" s="58">
        <f t="shared" si="13"/>
        <v>514.08119877369927</v>
      </c>
      <c r="K189" s="5">
        <f t="shared" si="1"/>
        <v>8.8905192056489568</v>
      </c>
      <c r="L189">
        <v>0</v>
      </c>
      <c r="M189" s="37">
        <v>0</v>
      </c>
      <c r="N189" s="37">
        <v>0</v>
      </c>
      <c r="O189" s="37">
        <v>0</v>
      </c>
      <c r="P189" s="37">
        <v>0</v>
      </c>
      <c r="Q189" s="59">
        <v>0</v>
      </c>
      <c r="R189" s="40">
        <f>$K189*Variables!$C$23/100</f>
        <v>0.44452596028244784</v>
      </c>
      <c r="S189" s="40">
        <f>$K189*Variables!$C$24/100</f>
        <v>0.88905192056489568</v>
      </c>
      <c r="T189" s="40">
        <f>$K189*Variables!$C$25/100</f>
        <v>0.88905192056489568</v>
      </c>
      <c r="U189" s="40">
        <f>$K189*Variables!$C$26/100</f>
        <v>6.6678894042367176</v>
      </c>
      <c r="V189" s="44">
        <f>R189*Variables!$E$27*Variables!$C$16+'Cost Calculations'!S189*Variables!$E$28*Variables!$C$16+'Cost Calculations'!T189*Variables!$E$29*Variables!$C$16+U189*Variables!$E$30*Variables!$C$16</f>
        <v>10502789.970139619</v>
      </c>
      <c r="W189" s="38">
        <f>I189*Variables!$E$31</f>
        <v>342546.47527647309</v>
      </c>
      <c r="Y189" s="46">
        <f>D189*(IF(D189&lt;Variables!$C$8,Variables!$C$39,IF(D189&gt;Variables!$C$7,Variables!$C$37,IF(D189&gt;Variables!$C$6,Variables!$C$38))))</f>
        <v>179.4736411931691</v>
      </c>
      <c r="Z189" s="162"/>
      <c r="AA189" s="80">
        <f t="shared" si="47"/>
        <v>177</v>
      </c>
      <c r="AB189" s="48">
        <f t="shared" si="40"/>
        <v>2</v>
      </c>
      <c r="AC189" s="44">
        <f>AB189*Variables!$E$42</f>
        <v>1075200</v>
      </c>
      <c r="AD189" s="50">
        <f>ROUND(IF(D189&lt;50000,0,(H189/(3.14*Variables!$C$36^2))),0)</f>
        <v>37</v>
      </c>
      <c r="AE189" s="83">
        <f t="shared" si="48"/>
        <v>36</v>
      </c>
      <c r="AF189" s="37">
        <f t="shared" si="3"/>
        <v>1</v>
      </c>
      <c r="AG189" s="38">
        <f>AF189*Variables!$E$43*Variables!$C$16</f>
        <v>1171.5840000000001</v>
      </c>
      <c r="AH189" s="52">
        <f>ROUND((Y189)/Variables!$C$41,0)</f>
        <v>1</v>
      </c>
      <c r="AI189" s="79">
        <f t="shared" si="49"/>
        <v>1</v>
      </c>
      <c r="AJ189" s="52">
        <f t="shared" si="43"/>
        <v>0</v>
      </c>
      <c r="AK189" s="44">
        <f>AJ189*Variables!$E$44*Variables!$C$16</f>
        <v>0</v>
      </c>
      <c r="AL189" s="38">
        <f>Y189*Variables!$E$40*Variables!$C$16</f>
        <v>52931211.448238075</v>
      </c>
      <c r="AN189" s="57">
        <f t="shared" ref="AN189:AN196" si="55">AVERAGE($AN$4:$AN$5,$AN$8,$AN$17)</f>
        <v>0.28999999999999998</v>
      </c>
      <c r="AO189" s="141">
        <f t="shared" si="41"/>
        <v>65.219002375297293</v>
      </c>
      <c r="AP189" s="141">
        <v>474.2370659555292</v>
      </c>
      <c r="AQ189" s="54">
        <f>IF(12*(AO189-Variables!$C$3*AP189)*(G189/5)*Variables!$C$18&lt;0,0,12*(AO189-Variables!$C$3*AP189)*(G189/5)*Variables!$C$18)</f>
        <v>0</v>
      </c>
      <c r="AS189" s="44">
        <v>0</v>
      </c>
    </row>
    <row r="190" spans="1:45" ht="14.25" customHeight="1">
      <c r="A190" s="32">
        <v>7</v>
      </c>
      <c r="B190" t="s">
        <v>149</v>
      </c>
      <c r="C190">
        <v>2028</v>
      </c>
      <c r="D190" s="33">
        <f>INDEX(Population!$C$2:$U$21,MATCH('Cost Calculations'!B190,Population!$B$2:$B$21,0),MATCH(C190,Population!$C$1:$U$1,0))</f>
        <v>62780.521999095356</v>
      </c>
      <c r="E190" s="33" t="str">
        <f t="shared" si="42"/>
        <v>Small</v>
      </c>
      <c r="F190" s="5">
        <v>3.862113298513461</v>
      </c>
      <c r="G190" s="5">
        <f t="shared" si="0"/>
        <v>16255.484276771416</v>
      </c>
      <c r="H190" s="34">
        <f>'Area (Sq.km)'!S8</f>
        <v>18.106353515312005</v>
      </c>
      <c r="I190" s="5">
        <f>H190*Variables!$C$22</f>
        <v>325.9143632756161</v>
      </c>
      <c r="J190" s="58">
        <f t="shared" si="13"/>
        <v>320.37381909993064</v>
      </c>
      <c r="K190" s="5">
        <f t="shared" si="1"/>
        <v>5.5405441756854543</v>
      </c>
      <c r="L190">
        <v>0</v>
      </c>
      <c r="M190" s="37">
        <v>0</v>
      </c>
      <c r="N190" s="37">
        <v>0</v>
      </c>
      <c r="O190" s="37">
        <v>0</v>
      </c>
      <c r="P190" s="37">
        <v>0</v>
      </c>
      <c r="Q190" s="59">
        <v>0</v>
      </c>
      <c r="R190" s="40">
        <f>$K190*Variables!$C$23/100</f>
        <v>0.27702720878427273</v>
      </c>
      <c r="S190" s="40">
        <f>$K190*Variables!$C$24/100</f>
        <v>0.55405441756854545</v>
      </c>
      <c r="T190" s="40">
        <f>$K190*Variables!$C$25/100</f>
        <v>0.55405441756854545</v>
      </c>
      <c r="U190" s="40">
        <f>$K190*Variables!$C$26/100</f>
        <v>4.1554081317640907</v>
      </c>
      <c r="V190" s="44">
        <f>R190*Variables!$E$27*Variables!$C$16+'Cost Calculations'!S190*Variables!$E$28*Variables!$C$16+'Cost Calculations'!T190*Variables!$E$29*Variables!$C$16+U190*Variables!$E$30*Variables!$C$16</f>
        <v>6545306.3484223206</v>
      </c>
      <c r="W190" s="38">
        <f>I190*Variables!$E$31</f>
        <v>213473.90794552854</v>
      </c>
      <c r="Y190" s="46">
        <f>D190*(IF(D190&lt;Variables!$C$8,Variables!$C$39,IF(D190&gt;Variables!$C$7,Variables!$C$37,IF(D190&gt;Variables!$C$6,Variables!$C$38))))</f>
        <v>0</v>
      </c>
      <c r="Z190" s="162"/>
      <c r="AA190" s="80">
        <f t="shared" si="47"/>
        <v>0</v>
      </c>
      <c r="AB190" s="48">
        <f t="shared" si="40"/>
        <v>0</v>
      </c>
      <c r="AC190" s="44">
        <f>AB190*Variables!$E$42</f>
        <v>0</v>
      </c>
      <c r="AD190" s="50">
        <f>ROUND(IF(D190&lt;50000,0,(H190/(3.14*Variables!$C$36^2))),0)</f>
        <v>23</v>
      </c>
      <c r="AE190" s="83">
        <f t="shared" si="48"/>
        <v>23</v>
      </c>
      <c r="AF190" s="37">
        <f t="shared" si="3"/>
        <v>0</v>
      </c>
      <c r="AG190" s="38">
        <f>AF190*Variables!$E$43*Variables!$C$16</f>
        <v>0</v>
      </c>
      <c r="AH190" s="52">
        <f>ROUND((Y190)/Variables!$C$41,0)</f>
        <v>0</v>
      </c>
      <c r="AI190" s="79">
        <f t="shared" si="49"/>
        <v>0</v>
      </c>
      <c r="AJ190" s="52">
        <f t="shared" si="43"/>
        <v>0</v>
      </c>
      <c r="AK190" s="44">
        <f>AJ190*Variables!$E$44*Variables!$C$16</f>
        <v>0</v>
      </c>
      <c r="AL190" s="38">
        <f>Y190*Variables!$E$40*Variables!$C$16</f>
        <v>0</v>
      </c>
      <c r="AN190" s="57">
        <f t="shared" si="55"/>
        <v>0.28999999999999998</v>
      </c>
      <c r="AO190" s="141">
        <f t="shared" si="41"/>
        <v>67.200771394134222</v>
      </c>
      <c r="AP190" s="141">
        <v>474.2370659555292</v>
      </c>
      <c r="AQ190" s="54">
        <f>IF(12*(AO190-Variables!$C$3*AP190)*(G190/5)*Variables!$C$18&lt;0,0,12*(AO190-Variables!$C$3*AP190)*(G190/5)*Variables!$C$18)</f>
        <v>0</v>
      </c>
      <c r="AS190" s="44">
        <v>0</v>
      </c>
    </row>
    <row r="191" spans="1:45" ht="14.25" customHeight="1">
      <c r="A191" s="32">
        <v>8</v>
      </c>
      <c r="B191" t="s">
        <v>150</v>
      </c>
      <c r="C191">
        <v>2028</v>
      </c>
      <c r="D191" s="33">
        <f>INDEX(Population!$C$2:$U$21,MATCH('Cost Calculations'!B191,Population!$B$2:$B$21,0),MATCH(C191,Population!$C$1:$U$1,0))</f>
        <v>65974.558622540935</v>
      </c>
      <c r="E191" s="33" t="str">
        <f t="shared" si="42"/>
        <v>Small</v>
      </c>
      <c r="F191" s="5">
        <v>3.8002825488883709</v>
      </c>
      <c r="G191" s="5">
        <f t="shared" si="0"/>
        <v>17360.43511865698</v>
      </c>
      <c r="H191" s="34">
        <f>'Area (Sq.km)'!S9</f>
        <v>13.235054189484213</v>
      </c>
      <c r="I191" s="5">
        <f>H191*Variables!$C$22</f>
        <v>238.23097541071584</v>
      </c>
      <c r="J191" s="58">
        <f t="shared" si="13"/>
        <v>234.18104882873365</v>
      </c>
      <c r="K191" s="5">
        <f t="shared" si="1"/>
        <v>4.0499265819821915</v>
      </c>
      <c r="L191">
        <v>0</v>
      </c>
      <c r="M191" s="37">
        <v>0</v>
      </c>
      <c r="N191" s="37">
        <v>0</v>
      </c>
      <c r="O191" s="37">
        <v>0</v>
      </c>
      <c r="P191" s="37">
        <v>0</v>
      </c>
      <c r="Q191" s="59">
        <v>0</v>
      </c>
      <c r="R191" s="40">
        <f>$K191*Variables!$C$23/100</f>
        <v>0.20249632909910958</v>
      </c>
      <c r="S191" s="40">
        <f>$K191*Variables!$C$24/100</f>
        <v>0.40499265819821917</v>
      </c>
      <c r="T191" s="40">
        <f>$K191*Variables!$C$25/100</f>
        <v>0.40499265819821917</v>
      </c>
      <c r="U191" s="40">
        <f>$K191*Variables!$C$26/100</f>
        <v>3.037444936486644</v>
      </c>
      <c r="V191" s="44">
        <f>R191*Variables!$E$27*Variables!$C$16+'Cost Calculations'!S191*Variables!$E$28*Variables!$C$16+'Cost Calculations'!T191*Variables!$E$29*Variables!$C$16+U191*Variables!$E$30*Variables!$C$16</f>
        <v>4784369.4278302332</v>
      </c>
      <c r="W191" s="38">
        <f>I191*Variables!$E$31</f>
        <v>156041.28889401889</v>
      </c>
      <c r="Y191" s="46">
        <f>D191*(IF(D191&lt;Variables!$C$8,Variables!$C$39,IF(D191&gt;Variables!$C$7,Variables!$C$37,IF(D191&gt;Variables!$C$6,Variables!$C$38))))</f>
        <v>0</v>
      </c>
      <c r="Z191" s="162"/>
      <c r="AA191" s="80">
        <f t="shared" si="47"/>
        <v>0</v>
      </c>
      <c r="AB191" s="48">
        <f t="shared" si="40"/>
        <v>0</v>
      </c>
      <c r="AC191" s="44">
        <f>AB191*Variables!$E$42</f>
        <v>0</v>
      </c>
      <c r="AD191" s="50">
        <f>ROUND(IF(D191&lt;50000,0,(H191/(3.14*Variables!$C$36^2))),0)</f>
        <v>17</v>
      </c>
      <c r="AE191" s="83">
        <f t="shared" si="48"/>
        <v>17</v>
      </c>
      <c r="AF191" s="37">
        <f t="shared" si="3"/>
        <v>0</v>
      </c>
      <c r="AG191" s="38">
        <f>AF191*Variables!$E$43*Variables!$C$16</f>
        <v>0</v>
      </c>
      <c r="AH191" s="52">
        <f>ROUND((Y191)/Variables!$C$41,0)</f>
        <v>0</v>
      </c>
      <c r="AI191" s="79">
        <f t="shared" si="49"/>
        <v>0</v>
      </c>
      <c r="AJ191" s="52">
        <f t="shared" si="43"/>
        <v>0</v>
      </c>
      <c r="AK191" s="44">
        <f>AJ191*Variables!$E$44*Variables!$C$16</f>
        <v>0</v>
      </c>
      <c r="AL191" s="38">
        <f>Y191*Variables!$E$40*Variables!$C$16</f>
        <v>0</v>
      </c>
      <c r="AN191" s="57">
        <f t="shared" si="55"/>
        <v>0.28999999999999998</v>
      </c>
      <c r="AO191" s="141">
        <f t="shared" si="41"/>
        <v>66.124916350657642</v>
      </c>
      <c r="AP191" s="141">
        <v>474.2370659555292</v>
      </c>
      <c r="AQ191" s="54">
        <f>IF(12*(AO191-Variables!$C$3*AP191)*(G191/5)*Variables!$C$18&lt;0,0,12*(AO191-Variables!$C$3*AP191)*(G191/5)*Variables!$C$18)</f>
        <v>0</v>
      </c>
      <c r="AS191" s="44">
        <v>0</v>
      </c>
    </row>
    <row r="192" spans="1:45" ht="14.25" customHeight="1">
      <c r="A192" s="32">
        <v>9</v>
      </c>
      <c r="B192" t="s">
        <v>151</v>
      </c>
      <c r="C192">
        <v>2028</v>
      </c>
      <c r="D192" s="33">
        <f>INDEX(Population!$C$2:$U$21,MATCH('Cost Calculations'!B192,Population!$B$2:$B$21,0),MATCH(C192,Population!$C$1:$U$1,0))</f>
        <v>190487.42055836931</v>
      </c>
      <c r="E192" s="33" t="str">
        <f t="shared" si="42"/>
        <v>Medium</v>
      </c>
      <c r="F192" s="5">
        <v>3.6804514106582928</v>
      </c>
      <c r="G192" s="5">
        <f t="shared" si="0"/>
        <v>51756.537257014992</v>
      </c>
      <c r="H192" s="34">
        <f>'Area (Sq.km)'!S10</f>
        <v>51.636319322532842</v>
      </c>
      <c r="I192" s="5">
        <f>H192*Variables!$C$22</f>
        <v>929.45374780559109</v>
      </c>
      <c r="J192" s="58">
        <f t="shared" si="13"/>
        <v>913.65303409289618</v>
      </c>
      <c r="K192" s="5">
        <f t="shared" si="1"/>
        <v>15.800713712694915</v>
      </c>
      <c r="L192">
        <v>0</v>
      </c>
      <c r="M192" s="37">
        <v>0</v>
      </c>
      <c r="N192" s="37">
        <v>0</v>
      </c>
      <c r="O192" s="37">
        <v>0</v>
      </c>
      <c r="P192" s="37">
        <v>0</v>
      </c>
      <c r="Q192" s="59">
        <v>0</v>
      </c>
      <c r="R192" s="40">
        <f>$K192*Variables!$C$23/100</f>
        <v>0.79003568563474569</v>
      </c>
      <c r="S192" s="40">
        <f>$K192*Variables!$C$24/100</f>
        <v>1.5800713712694914</v>
      </c>
      <c r="T192" s="40">
        <f>$K192*Variables!$C$25/100</f>
        <v>1.5800713712694914</v>
      </c>
      <c r="U192" s="40">
        <f>$K192*Variables!$C$26/100</f>
        <v>11.850535284521186</v>
      </c>
      <c r="V192" s="44">
        <f>R192*Variables!$E$27*Variables!$C$16+'Cost Calculations'!S192*Variables!$E$28*Variables!$C$16+'Cost Calculations'!T192*Variables!$E$29*Variables!$C$16+U192*Variables!$E$30*Variables!$C$16</f>
        <v>18666128.902493745</v>
      </c>
      <c r="W192" s="38">
        <f>I192*Variables!$E$31</f>
        <v>608792.20481266221</v>
      </c>
      <c r="Y192" s="46">
        <f>D192*(IF(D192&lt;Variables!$C$8,Variables!$C$39,IF(D192&gt;Variables!$C$7,Variables!$C$37,IF(D192&gt;Variables!$C$6,Variables!$C$38))))</f>
        <v>228.58490467004316</v>
      </c>
      <c r="Z192" s="162"/>
      <c r="AA192" s="80">
        <f t="shared" si="47"/>
        <v>225</v>
      </c>
      <c r="AB192" s="48">
        <f t="shared" si="40"/>
        <v>4</v>
      </c>
      <c r="AC192" s="44">
        <f>AB192*Variables!$E$42</f>
        <v>2150400</v>
      </c>
      <c r="AD192" s="50">
        <f>ROUND(IF(D192&lt;50000,0,(H192/(3.14*Variables!$C$36^2))),0)</f>
        <v>66</v>
      </c>
      <c r="AE192" s="83">
        <f t="shared" si="48"/>
        <v>65</v>
      </c>
      <c r="AF192" s="37">
        <f t="shared" si="3"/>
        <v>1</v>
      </c>
      <c r="AG192" s="38">
        <f>AF192*Variables!$E$43*Variables!$C$16</f>
        <v>1171.5840000000001</v>
      </c>
      <c r="AH192" s="52">
        <f>ROUND((Y192)/Variables!$C$41,0)</f>
        <v>2</v>
      </c>
      <c r="AI192" s="79">
        <f t="shared" si="49"/>
        <v>2</v>
      </c>
      <c r="AJ192" s="52">
        <f t="shared" si="43"/>
        <v>0</v>
      </c>
      <c r="AK192" s="44">
        <f>AJ192*Variables!$E$44*Variables!$C$16</f>
        <v>0</v>
      </c>
      <c r="AL192" s="38">
        <f>Y192*Variables!$E$40*Variables!$C$16</f>
        <v>67415336.550412089</v>
      </c>
      <c r="AN192" s="57">
        <f t="shared" si="55"/>
        <v>0.28999999999999998</v>
      </c>
      <c r="AO192" s="141">
        <f t="shared" si="41"/>
        <v>64.03985454545429</v>
      </c>
      <c r="AP192" s="141">
        <v>474.2370659555292</v>
      </c>
      <c r="AQ192" s="54">
        <f>IF(12*(AO192-Variables!$C$3*AP192)*(G192/5)*Variables!$C$18&lt;0,0,12*(AO192-Variables!$C$3*AP192)*(G192/5)*Variables!$C$18)</f>
        <v>0</v>
      </c>
      <c r="AS192" s="44">
        <v>0</v>
      </c>
    </row>
    <row r="193" spans="1:45" ht="14.25" customHeight="1">
      <c r="A193" s="32">
        <v>10</v>
      </c>
      <c r="B193" t="s">
        <v>152</v>
      </c>
      <c r="C193">
        <v>2028</v>
      </c>
      <c r="D193" s="33">
        <f>INDEX(Population!$C$2:$U$21,MATCH('Cost Calculations'!B193,Population!$B$2:$B$21,0),MATCH(C193,Population!$C$1:$U$1,0))</f>
        <v>336208.837952142</v>
      </c>
      <c r="E193" s="33" t="str">
        <f t="shared" si="42"/>
        <v>Medium</v>
      </c>
      <c r="F193" s="5">
        <v>3.4135915669485275</v>
      </c>
      <c r="G193" s="5">
        <f t="shared" si="0"/>
        <v>98491.231700775868</v>
      </c>
      <c r="H193" s="34">
        <f>'Area (Sq.km)'!S11</f>
        <v>70.841560292730449</v>
      </c>
      <c r="I193" s="5">
        <f>H193*Variables!$C$22</f>
        <v>1275.1480852691482</v>
      </c>
      <c r="J193" s="58">
        <f t="shared" si="13"/>
        <v>1253.4705678195726</v>
      </c>
      <c r="K193" s="5">
        <f t="shared" si="1"/>
        <v>21.677517449575589</v>
      </c>
      <c r="L193">
        <v>0</v>
      </c>
      <c r="M193" s="37">
        <v>0</v>
      </c>
      <c r="N193" s="37">
        <v>0</v>
      </c>
      <c r="O193" s="37">
        <v>0</v>
      </c>
      <c r="P193" s="37">
        <v>0</v>
      </c>
      <c r="Q193" s="59">
        <v>0</v>
      </c>
      <c r="R193" s="40">
        <f>$K193*Variables!$C$23/100</f>
        <v>1.0838758724787794</v>
      </c>
      <c r="S193" s="40">
        <f>$K193*Variables!$C$24/100</f>
        <v>2.1677517449575587</v>
      </c>
      <c r="T193" s="40">
        <f>$K193*Variables!$C$25/100</f>
        <v>2.1677517449575587</v>
      </c>
      <c r="U193" s="40">
        <f>$K193*Variables!$C$26/100</f>
        <v>16.258138087181692</v>
      </c>
      <c r="V193" s="44">
        <f>R193*Variables!$E$27*Variables!$C$16+'Cost Calculations'!S193*Variables!$E$28*Variables!$C$16+'Cost Calculations'!T193*Variables!$E$29*Variables!$C$16+U193*Variables!$E$30*Variables!$C$16</f>
        <v>25608674.542007267</v>
      </c>
      <c r="W193" s="38">
        <f>I193*Variables!$E$31</f>
        <v>835221.99585129204</v>
      </c>
      <c r="Y193" s="46">
        <f>D193*(IF(D193&lt;Variables!$C$8,Variables!$C$39,IF(D193&gt;Variables!$C$7,Variables!$C$37,IF(D193&gt;Variables!$C$6,Variables!$C$38))))</f>
        <v>403.45060554257037</v>
      </c>
      <c r="Z193" s="162"/>
      <c r="AA193" s="80">
        <f t="shared" si="47"/>
        <v>397</v>
      </c>
      <c r="AB193" s="48">
        <f t="shared" si="40"/>
        <v>6</v>
      </c>
      <c r="AC193" s="44">
        <f>AB193*Variables!$E$42</f>
        <v>3225600</v>
      </c>
      <c r="AD193" s="50">
        <f>ROUND(IF(D193&lt;50000,0,(H193/(3.14*Variables!$C$36^2))),0)</f>
        <v>90</v>
      </c>
      <c r="AE193" s="83">
        <f t="shared" si="48"/>
        <v>89</v>
      </c>
      <c r="AF193" s="37">
        <f t="shared" si="3"/>
        <v>1</v>
      </c>
      <c r="AG193" s="38">
        <f>AF193*Variables!$E$43*Variables!$C$16</f>
        <v>1171.5840000000001</v>
      </c>
      <c r="AH193" s="52">
        <f>ROUND((Y193)/Variables!$C$41,0)</f>
        <v>3</v>
      </c>
      <c r="AI193" s="79">
        <f t="shared" si="49"/>
        <v>3</v>
      </c>
      <c r="AJ193" s="52">
        <f t="shared" si="43"/>
        <v>0</v>
      </c>
      <c r="AK193" s="44">
        <f>AJ193*Variables!$E$44*Variables!$C$16</f>
        <v>0</v>
      </c>
      <c r="AL193" s="38">
        <f>Y193*Variables!$E$40*Variables!$C$16</f>
        <v>118987552.53931002</v>
      </c>
      <c r="AN193" s="57">
        <f t="shared" si="55"/>
        <v>0.28999999999999998</v>
      </c>
      <c r="AO193" s="141">
        <f t="shared" si="41"/>
        <v>59.396493264904372</v>
      </c>
      <c r="AP193" s="141">
        <v>490.99634448579741</v>
      </c>
      <c r="AQ193" s="54">
        <f>IF(12*(AO193-Variables!$C$3*AP193)*(G193/5)*Variables!$C$18&lt;0,0,12*(AO193-Variables!$C$3*AP193)*(G193/5)*Variables!$C$18)</f>
        <v>0</v>
      </c>
      <c r="AS193" s="44">
        <v>0</v>
      </c>
    </row>
    <row r="194" spans="1:45" ht="14.25" customHeight="1">
      <c r="A194" s="32">
        <v>11</v>
      </c>
      <c r="B194" t="s">
        <v>153</v>
      </c>
      <c r="C194">
        <v>2028</v>
      </c>
      <c r="D194" s="33">
        <f>INDEX(Population!$C$2:$U$21,MATCH('Cost Calculations'!B194,Population!$B$2:$B$21,0),MATCH(C194,Population!$C$1:$U$1,0))</f>
        <v>223369.37406918447</v>
      </c>
      <c r="E194" s="33" t="str">
        <f t="shared" si="42"/>
        <v>Medium</v>
      </c>
      <c r="F194" s="5">
        <v>3.70474528057925</v>
      </c>
      <c r="G194" s="5">
        <f t="shared" si="0"/>
        <v>60292.775117392113</v>
      </c>
      <c r="H194" s="34">
        <f>'Area (Sq.km)'!S12</f>
        <v>21.933227304508488</v>
      </c>
      <c r="I194" s="5">
        <f>H194*Variables!$C$22</f>
        <v>394.79809148115277</v>
      </c>
      <c r="J194" s="58">
        <f t="shared" si="13"/>
        <v>396.95655099999999</v>
      </c>
      <c r="K194" s="5">
        <f t="shared" si="1"/>
        <v>0</v>
      </c>
      <c r="L194">
        <v>0</v>
      </c>
      <c r="M194" s="37">
        <v>0</v>
      </c>
      <c r="N194" s="37">
        <v>0</v>
      </c>
      <c r="O194" s="37">
        <v>0</v>
      </c>
      <c r="P194" s="37">
        <v>0</v>
      </c>
      <c r="Q194" s="59">
        <v>0</v>
      </c>
      <c r="R194" s="40">
        <f>$K194*Variables!$C$23/100</f>
        <v>0</v>
      </c>
      <c r="S194" s="40">
        <f>$K194*Variables!$C$24/100</f>
        <v>0</v>
      </c>
      <c r="T194" s="40">
        <f>$K194*Variables!$C$25/100</f>
        <v>0</v>
      </c>
      <c r="U194" s="40">
        <f>$K194*Variables!$C$26/100</f>
        <v>0</v>
      </c>
      <c r="V194" s="44">
        <f>R194*Variables!$E$27*Variables!$C$16+'Cost Calculations'!S194*Variables!$E$28*Variables!$C$16+'Cost Calculations'!T194*Variables!$E$29*Variables!$C$16+U194*Variables!$E$30*Variables!$C$16</f>
        <v>0</v>
      </c>
      <c r="W194" s="38">
        <f>I194*Variables!$E$31</f>
        <v>258592.74992015507</v>
      </c>
      <c r="Y194" s="46">
        <f>D194*(IF(D194&lt;Variables!$C$8,Variables!$C$39,IF(D194&gt;Variables!$C$7,Variables!$C$37,IF(D194&gt;Variables!$C$6,Variables!$C$38))))</f>
        <v>268.04324888302136</v>
      </c>
      <c r="Z194" s="162"/>
      <c r="AA194" s="80">
        <f t="shared" si="47"/>
        <v>264</v>
      </c>
      <c r="AB194" s="48">
        <f t="shared" si="40"/>
        <v>4</v>
      </c>
      <c r="AC194" s="44">
        <f>AB194*Variables!$E$42</f>
        <v>2150400</v>
      </c>
      <c r="AD194" s="50">
        <f>ROUND(IF(D194&lt;50000,0,(H194/(3.14*Variables!$C$36^2))),0)</f>
        <v>28</v>
      </c>
      <c r="AE194" s="83">
        <f t="shared" si="48"/>
        <v>27</v>
      </c>
      <c r="AF194" s="37">
        <f t="shared" si="3"/>
        <v>1</v>
      </c>
      <c r="AG194" s="38">
        <f>AF194*Variables!$E$43*Variables!$C$16</f>
        <v>1171.5840000000001</v>
      </c>
      <c r="AH194" s="52">
        <f>ROUND((Y194)/Variables!$C$41,0)</f>
        <v>2</v>
      </c>
      <c r="AI194" s="79">
        <f t="shared" si="49"/>
        <v>2</v>
      </c>
      <c r="AJ194" s="52">
        <f t="shared" si="43"/>
        <v>0</v>
      </c>
      <c r="AK194" s="44">
        <f>AJ194*Variables!$E$44*Variables!$C$16</f>
        <v>0</v>
      </c>
      <c r="AL194" s="38">
        <f>Y194*Variables!$E$40*Variables!$C$16</f>
        <v>79052577.245197773</v>
      </c>
      <c r="AN194" s="57">
        <f t="shared" si="55"/>
        <v>0.28999999999999998</v>
      </c>
      <c r="AO194" s="141">
        <f t="shared" si="41"/>
        <v>64.462567882078943</v>
      </c>
      <c r="AP194" s="141">
        <v>447.91952147552081</v>
      </c>
      <c r="AQ194" s="54">
        <f>IF(12*(AO194-Variables!$C$3*AP194)*(G194/5)*Variables!$C$18&lt;0,0,12*(AO194-Variables!$C$3*AP194)*(G194/5)*Variables!$C$18)</f>
        <v>0</v>
      </c>
      <c r="AS194" s="44">
        <v>0</v>
      </c>
    </row>
    <row r="195" spans="1:45" ht="14.25" customHeight="1">
      <c r="A195" s="32">
        <v>12</v>
      </c>
      <c r="B195" t="s">
        <v>154</v>
      </c>
      <c r="C195">
        <v>2028</v>
      </c>
      <c r="D195" s="33">
        <f>INDEX(Population!$C$2:$U$21,MATCH('Cost Calculations'!B195,Population!$B$2:$B$21,0),MATCH(C195,Population!$C$1:$U$1,0))</f>
        <v>227860.31392233263</v>
      </c>
      <c r="E195" s="33" t="str">
        <f t="shared" si="42"/>
        <v>Medium</v>
      </c>
      <c r="F195" s="5">
        <v>3.6205289672544043</v>
      </c>
      <c r="G195" s="5">
        <f t="shared" si="0"/>
        <v>62935.641720642954</v>
      </c>
      <c r="H195" s="34">
        <f>'Area (Sq.km)'!S13</f>
        <v>47.395990873313409</v>
      </c>
      <c r="I195" s="5">
        <f>H195*Variables!$C$22</f>
        <v>853.12783571964133</v>
      </c>
      <c r="J195" s="58">
        <f t="shared" si="13"/>
        <v>838.62466251240744</v>
      </c>
      <c r="K195" s="5">
        <f t="shared" si="1"/>
        <v>14.503173207233885</v>
      </c>
      <c r="L195">
        <v>0</v>
      </c>
      <c r="M195" s="37">
        <v>0</v>
      </c>
      <c r="N195" s="37">
        <v>0</v>
      </c>
      <c r="O195" s="37">
        <v>0</v>
      </c>
      <c r="P195" s="37">
        <v>0</v>
      </c>
      <c r="Q195" s="59">
        <v>0</v>
      </c>
      <c r="R195" s="40">
        <f>$K195*Variables!$C$23/100</f>
        <v>0.7251586603616943</v>
      </c>
      <c r="S195" s="40">
        <f>$K195*Variables!$C$24/100</f>
        <v>1.4503173207233886</v>
      </c>
      <c r="T195" s="40">
        <f>$K195*Variables!$C$25/100</f>
        <v>1.4503173207233886</v>
      </c>
      <c r="U195" s="40">
        <f>$K195*Variables!$C$26/100</f>
        <v>10.877379905425414</v>
      </c>
      <c r="V195" s="44">
        <f>R195*Variables!$E$27*Variables!$C$16+'Cost Calculations'!S195*Variables!$E$28*Variables!$C$16+'Cost Calculations'!T195*Variables!$E$29*Variables!$C$16+U195*Variables!$E$30*Variables!$C$16</f>
        <v>17133283.059480771</v>
      </c>
      <c r="W195" s="38">
        <f>I195*Variables!$E$31</f>
        <v>558798.73239636503</v>
      </c>
      <c r="Y195" s="46">
        <f>D195*(IF(D195&lt;Variables!$C$8,Variables!$C$39,IF(D195&gt;Variables!$C$7,Variables!$C$37,IF(D195&gt;Variables!$C$6,Variables!$C$38))))</f>
        <v>273.43237670679912</v>
      </c>
      <c r="Z195" s="162"/>
      <c r="AA195" s="80">
        <f t="shared" si="47"/>
        <v>269</v>
      </c>
      <c r="AB195" s="48">
        <f t="shared" si="40"/>
        <v>4</v>
      </c>
      <c r="AC195" s="44">
        <f>AB195*Variables!$E$42</f>
        <v>2150400</v>
      </c>
      <c r="AD195" s="50">
        <f>ROUND(IF(D195&lt;50000,0,(H195/(3.14*Variables!$C$36^2))),0)</f>
        <v>60</v>
      </c>
      <c r="AE195" s="83">
        <f t="shared" si="48"/>
        <v>59</v>
      </c>
      <c r="AF195" s="37">
        <f t="shared" si="3"/>
        <v>1</v>
      </c>
      <c r="AG195" s="38">
        <f>AF195*Variables!$E$43*Variables!$C$16</f>
        <v>1171.5840000000001</v>
      </c>
      <c r="AH195" s="52">
        <f>ROUND((Y195)/Variables!$C$41,0)</f>
        <v>2</v>
      </c>
      <c r="AI195" s="79">
        <f t="shared" si="49"/>
        <v>2</v>
      </c>
      <c r="AJ195" s="52">
        <f t="shared" si="43"/>
        <v>0</v>
      </c>
      <c r="AK195" s="44">
        <f>AJ195*Variables!$E$44*Variables!$C$16</f>
        <v>0</v>
      </c>
      <c r="AL195" s="38">
        <f>Y195*Variables!$E$40*Variables!$C$16</f>
        <v>80641964.201775655</v>
      </c>
      <c r="AN195" s="57">
        <f t="shared" si="55"/>
        <v>0.28999999999999998</v>
      </c>
      <c r="AO195" s="141">
        <f t="shared" si="41"/>
        <v>62.997204030226627</v>
      </c>
      <c r="AP195" s="141">
        <v>607.11381923777901</v>
      </c>
      <c r="AQ195" s="54">
        <f>IF(12*(AO195-Variables!$C$3*AP195)*(G195/5)*Variables!$C$18&lt;0,0,12*(AO195-Variables!$C$3*AP195)*(G195/5)*Variables!$C$18)</f>
        <v>0</v>
      </c>
      <c r="AS195" s="44">
        <v>0</v>
      </c>
    </row>
    <row r="196" spans="1:45" ht="14.25" customHeight="1">
      <c r="A196" s="32">
        <v>13</v>
      </c>
      <c r="B196" t="s">
        <v>155</v>
      </c>
      <c r="C196">
        <v>2028</v>
      </c>
      <c r="D196" s="33">
        <f>INDEX(Population!$C$2:$U$21,MATCH('Cost Calculations'!B196,Population!$B$2:$B$21,0),MATCH(C196,Population!$C$1:$U$1,0))</f>
        <v>78571.778154104002</v>
      </c>
      <c r="E196" s="33" t="str">
        <f t="shared" si="42"/>
        <v>Small</v>
      </c>
      <c r="F196" s="5">
        <v>3.8978924903294598</v>
      </c>
      <c r="G196" s="5">
        <f t="shared" si="0"/>
        <v>20157.502637396476</v>
      </c>
      <c r="H196" s="34">
        <f>'Area (Sq.km)'!S14</f>
        <v>13.200915507186449</v>
      </c>
      <c r="I196" s="5">
        <f>H196*Variables!$C$22</f>
        <v>237.61647912935609</v>
      </c>
      <c r="J196" s="58">
        <f t="shared" si="13"/>
        <v>233.57699898415703</v>
      </c>
      <c r="K196" s="5">
        <f t="shared" si="1"/>
        <v>4.0394801451990645</v>
      </c>
      <c r="L196">
        <v>0</v>
      </c>
      <c r="M196" s="37">
        <v>0</v>
      </c>
      <c r="N196" s="37">
        <v>0</v>
      </c>
      <c r="O196" s="37">
        <v>0</v>
      </c>
      <c r="P196" s="37">
        <v>0</v>
      </c>
      <c r="Q196" s="59">
        <v>0</v>
      </c>
      <c r="R196" s="40">
        <f>$K196*Variables!$C$23/100</f>
        <v>0.20197400725995324</v>
      </c>
      <c r="S196" s="40">
        <f>$K196*Variables!$C$24/100</f>
        <v>0.40394801451990647</v>
      </c>
      <c r="T196" s="40">
        <f>$K196*Variables!$C$25/100</f>
        <v>0.40394801451990647</v>
      </c>
      <c r="U196" s="40">
        <f>$K196*Variables!$C$26/100</f>
        <v>3.0296101088992988</v>
      </c>
      <c r="V196" s="44">
        <f>R196*Variables!$E$27*Variables!$C$16+'Cost Calculations'!S196*Variables!$E$28*Variables!$C$16+'Cost Calculations'!T196*Variables!$E$29*Variables!$C$16+U196*Variables!$E$30*Variables!$C$16</f>
        <v>4772028.5589865092</v>
      </c>
      <c r="W196" s="38">
        <f>I196*Variables!$E$31</f>
        <v>155638.79382972824</v>
      </c>
      <c r="Y196" s="46">
        <f>D196*(IF(D196&lt;Variables!$C$8,Variables!$C$39,IF(D196&gt;Variables!$C$7,Variables!$C$37,IF(D196&gt;Variables!$C$6,Variables!$C$38))))</f>
        <v>0</v>
      </c>
      <c r="Z196" s="162"/>
      <c r="AA196" s="80">
        <f t="shared" si="47"/>
        <v>0</v>
      </c>
      <c r="AB196" s="48">
        <f t="shared" ref="AB196:AB243" si="56">IF(Y196-AA196&lt;0,0, ROUND(Y196-AA196,0))</f>
        <v>0</v>
      </c>
      <c r="AC196" s="44">
        <f>AB196*Variables!$E$42</f>
        <v>0</v>
      </c>
      <c r="AD196" s="50">
        <f>ROUND(IF(D196&lt;50000,0,(H196/(3.14*Variables!$C$36^2))),0)</f>
        <v>17</v>
      </c>
      <c r="AE196" s="83">
        <f t="shared" si="48"/>
        <v>17</v>
      </c>
      <c r="AF196" s="37">
        <f t="shared" si="3"/>
        <v>0</v>
      </c>
      <c r="AG196" s="38">
        <f>AF196*Variables!$E$43*Variables!$C$16</f>
        <v>0</v>
      </c>
      <c r="AH196" s="52">
        <f>ROUND((Y196)/Variables!$C$41,0)</f>
        <v>0</v>
      </c>
      <c r="AI196" s="79">
        <f t="shared" si="49"/>
        <v>0</v>
      </c>
      <c r="AJ196" s="52">
        <f t="shared" si="43"/>
        <v>0</v>
      </c>
      <c r="AK196" s="44">
        <f>AJ196*Variables!$E$44*Variables!$C$16</f>
        <v>0</v>
      </c>
      <c r="AL196" s="38">
        <f>Y196*Variables!$E$40*Variables!$C$16</f>
        <v>0</v>
      </c>
      <c r="AN196" s="57">
        <f t="shared" si="55"/>
        <v>0.28999999999999998</v>
      </c>
      <c r="AO196" s="141">
        <f t="shared" ref="AO196:AO243" si="57">AN196*2*30*F196</f>
        <v>67.823329331732594</v>
      </c>
      <c r="AP196" s="142">
        <v>537.70000000000005</v>
      </c>
      <c r="AQ196" s="54">
        <f>IF(12*(AO196-Variables!$C$3*AP196)*(G196/5)*Variables!$C$18&lt;0,0,12*(AO196-Variables!$C$3*AP196)*(G196/5)*Variables!$C$18)</f>
        <v>0</v>
      </c>
      <c r="AS196" s="44">
        <v>0</v>
      </c>
    </row>
    <row r="197" spans="1:45" ht="14.25" customHeight="1">
      <c r="A197" s="32">
        <v>14</v>
      </c>
      <c r="B197" t="s">
        <v>156</v>
      </c>
      <c r="C197">
        <v>2028</v>
      </c>
      <c r="D197" s="33">
        <f>INDEX(Population!$C$2:$U$21,MATCH('Cost Calculations'!B197,Population!$B$2:$B$21,0),MATCH(C197,Population!$C$1:$U$1,0))</f>
        <v>1830379.6779942019</v>
      </c>
      <c r="E197" s="33" t="str">
        <f t="shared" ref="E197:E243" si="58">IF(D197&lt;100000,"Small",IF(D197&lt;1000000,"Medium","Large"))</f>
        <v>Large</v>
      </c>
      <c r="F197" s="5">
        <v>3.9042714396748277</v>
      </c>
      <c r="G197" s="5">
        <f t="shared" si="0"/>
        <v>468814.65755532804</v>
      </c>
      <c r="H197" s="34">
        <f>'Area (Sq.km)'!S15</f>
        <v>379.22548435112833</v>
      </c>
      <c r="I197" s="5">
        <f>H197*Variables!$C$22</f>
        <v>6826.0587183203097</v>
      </c>
      <c r="J197" s="58">
        <f t="shared" si="13"/>
        <v>6710.0157201088641</v>
      </c>
      <c r="K197" s="5">
        <f t="shared" si="1"/>
        <v>116.04299821144559</v>
      </c>
      <c r="L197">
        <v>0</v>
      </c>
      <c r="M197" s="37">
        <v>0</v>
      </c>
      <c r="N197" s="37">
        <v>0</v>
      </c>
      <c r="O197" s="37">
        <v>0</v>
      </c>
      <c r="P197" s="37">
        <v>0</v>
      </c>
      <c r="Q197" s="59">
        <v>0</v>
      </c>
      <c r="R197" s="40">
        <f>$K197*Variables!$C$23/100</f>
        <v>5.8021499105722798</v>
      </c>
      <c r="S197" s="40">
        <f>$K197*Variables!$C$24/100</f>
        <v>11.60429982114456</v>
      </c>
      <c r="T197" s="40">
        <f>$K197*Variables!$C$25/100</f>
        <v>11.60429982114456</v>
      </c>
      <c r="U197" s="40">
        <f>$K197*Variables!$C$26/100</f>
        <v>87.032248658584194</v>
      </c>
      <c r="V197" s="44">
        <f>R197*Variables!$E$27*Variables!$C$16+'Cost Calculations'!S197*Variables!$E$28*Variables!$C$16+'Cost Calculations'!T197*Variables!$E$29*Variables!$C$16+U197*Variables!$E$30*Variables!$C$16</f>
        <v>137087071.01669627</v>
      </c>
      <c r="W197" s="38">
        <f>I197*Variables!$E$31</f>
        <v>4471068.4604998026</v>
      </c>
      <c r="Y197" s="46">
        <f>D197*(IF(D197&lt;Variables!$C$8,Variables!$C$39,IF(D197&gt;Variables!$C$7,Variables!$C$37,IF(D197&gt;Variables!$C$6,Variables!$C$38))))</f>
        <v>2196.455613593042</v>
      </c>
      <c r="Z197" s="162"/>
      <c r="AA197" s="80">
        <f t="shared" si="47"/>
        <v>2164</v>
      </c>
      <c r="AB197" s="48">
        <f t="shared" si="56"/>
        <v>32</v>
      </c>
      <c r="AC197" s="44">
        <f>AB197*Variables!$E$42</f>
        <v>17203200</v>
      </c>
      <c r="AD197" s="50">
        <f>ROUND(IF(D197&lt;50000,0,(H197/(3.14*Variables!$C$36^2))),0)</f>
        <v>483</v>
      </c>
      <c r="AE197" s="83">
        <f t="shared" si="48"/>
        <v>475</v>
      </c>
      <c r="AF197" s="37">
        <f t="shared" si="3"/>
        <v>8</v>
      </c>
      <c r="AG197" s="38">
        <f>AF197*Variables!$E$43*Variables!$C$16</f>
        <v>9372.6720000000005</v>
      </c>
      <c r="AH197" s="52">
        <f>ROUND((Y197)/Variables!$C$41,0)</f>
        <v>18</v>
      </c>
      <c r="AI197" s="79">
        <f t="shared" si="49"/>
        <v>17</v>
      </c>
      <c r="AJ197" s="52">
        <f t="shared" ref="AJ197:AJ243" si="59">IF(AH197-AI197&lt;0,0,AH197-AI197)</f>
        <v>1</v>
      </c>
      <c r="AK197" s="44">
        <f>AJ197*Variables!$E$44*Variables!$C$16</f>
        <v>964587.88800000004</v>
      </c>
      <c r="AL197" s="38">
        <f>Y197*Variables!$E$40*Variables!$C$16</f>
        <v>647789033.23541522</v>
      </c>
      <c r="AN197" s="53">
        <v>0.28999999999999998</v>
      </c>
      <c r="AO197" s="141">
        <f t="shared" si="57"/>
        <v>67.934323050342002</v>
      </c>
      <c r="AP197" s="141">
        <v>655.73597732227154</v>
      </c>
      <c r="AQ197" s="54">
        <f>IF(12*(AO197-Variables!$C$3*AP197)*(G197/5)*Variables!$C$18&lt;0,0,12*(AO197-Variables!$C$3*AP197)*(G197/5)*Variables!$C$18)</f>
        <v>0</v>
      </c>
      <c r="AS197" s="44">
        <v>0</v>
      </c>
    </row>
    <row r="198" spans="1:45" ht="14.25" customHeight="1">
      <c r="A198" s="32">
        <v>15</v>
      </c>
      <c r="B198" t="s">
        <v>157</v>
      </c>
      <c r="C198">
        <v>2028</v>
      </c>
      <c r="D198" s="33">
        <f>INDEX(Population!$C$2:$U$21,MATCH('Cost Calculations'!B198,Population!$B$2:$B$21,0),MATCH(C198,Population!$C$1:$U$1,0))</f>
        <v>94597.796635428676</v>
      </c>
      <c r="E198" s="33" t="str">
        <f t="shared" si="58"/>
        <v>Small</v>
      </c>
      <c r="F198" s="5">
        <v>4.104939651318781</v>
      </c>
      <c r="G198" s="5">
        <f t="shared" si="0"/>
        <v>23044.869028717032</v>
      </c>
      <c r="H198" s="34">
        <f>'Area (Sq.km)'!S16</f>
        <v>40.494882719939014</v>
      </c>
      <c r="I198" s="5">
        <f>H198*Variables!$C$22</f>
        <v>728.90788895890228</v>
      </c>
      <c r="J198" s="58">
        <f t="shared" si="13"/>
        <v>716.51645484660082</v>
      </c>
      <c r="K198" s="5">
        <f t="shared" si="1"/>
        <v>12.391434112301454</v>
      </c>
      <c r="L198">
        <v>0</v>
      </c>
      <c r="M198" s="37">
        <v>0</v>
      </c>
      <c r="N198" s="37">
        <v>0</v>
      </c>
      <c r="O198" s="37">
        <v>0</v>
      </c>
      <c r="P198" s="37">
        <v>0</v>
      </c>
      <c r="Q198" s="59">
        <v>0</v>
      </c>
      <c r="R198" s="40">
        <f>$K198*Variables!$C$23/100</f>
        <v>0.61957170561507269</v>
      </c>
      <c r="S198" s="40">
        <f>$K198*Variables!$C$24/100</f>
        <v>1.2391434112301454</v>
      </c>
      <c r="T198" s="40">
        <f>$K198*Variables!$C$25/100</f>
        <v>1.2391434112301454</v>
      </c>
      <c r="U198" s="40">
        <f>$K198*Variables!$C$26/100</f>
        <v>9.2935755842260903</v>
      </c>
      <c r="V198" s="44">
        <f>R198*Variables!$E$27*Variables!$C$16+'Cost Calculations'!S198*Variables!$E$28*Variables!$C$16+'Cost Calculations'!T198*Variables!$E$29*Variables!$C$16+U198*Variables!$E$30*Variables!$C$16</f>
        <v>14638585.992551809</v>
      </c>
      <c r="W198" s="38">
        <f>I198*Variables!$E$31</f>
        <v>477434.66726808099</v>
      </c>
      <c r="Y198" s="46">
        <f>D198*(IF(D198&lt;Variables!$C$8,Variables!$C$39,IF(D198&gt;Variables!$C$7,Variables!$C$37,IF(D198&gt;Variables!$C$6,Variables!$C$38))))</f>
        <v>0</v>
      </c>
      <c r="Z198" s="162"/>
      <c r="AA198" s="80">
        <f t="shared" si="47"/>
        <v>0</v>
      </c>
      <c r="AB198" s="48">
        <f t="shared" si="56"/>
        <v>0</v>
      </c>
      <c r="AC198" s="44">
        <f>AB198*Variables!$E$42</f>
        <v>0</v>
      </c>
      <c r="AD198" s="50">
        <f>ROUND(IF(D198&lt;50000,0,(H198/(3.14*Variables!$C$36^2))),0)</f>
        <v>52</v>
      </c>
      <c r="AE198" s="83">
        <f t="shared" si="48"/>
        <v>51</v>
      </c>
      <c r="AF198" s="37">
        <f t="shared" si="3"/>
        <v>1</v>
      </c>
      <c r="AG198" s="38">
        <f>AF198*Variables!$E$43*Variables!$C$16</f>
        <v>1171.5840000000001</v>
      </c>
      <c r="AH198" s="52">
        <f>ROUND((Y198)/Variables!$C$41,0)</f>
        <v>0</v>
      </c>
      <c r="AI198" s="79">
        <f t="shared" si="49"/>
        <v>0</v>
      </c>
      <c r="AJ198" s="52">
        <f t="shared" si="59"/>
        <v>0</v>
      </c>
      <c r="AK198" s="44">
        <f>AJ198*Variables!$E$44*Variables!$C$16</f>
        <v>0</v>
      </c>
      <c r="AL198" s="38">
        <f>Y198*Variables!$E$40*Variables!$C$16</f>
        <v>0</v>
      </c>
      <c r="AN198" s="57">
        <f t="shared" ref="AN198:AN203" si="60">AVERAGE($AN$4:$AN$5,$AN$8,$AN$17)</f>
        <v>0.28999999999999998</v>
      </c>
      <c r="AO198" s="141">
        <f t="shared" si="57"/>
        <v>71.425949932946779</v>
      </c>
      <c r="AP198" s="141">
        <v>655.73597732227154</v>
      </c>
      <c r="AQ198" s="54">
        <f>IF(12*(AO198-Variables!$C$3*AP198)*(G198/5)*Variables!$C$18&lt;0,0,12*(AO198-Variables!$C$3*AP198)*(G198/5)*Variables!$C$18)</f>
        <v>0</v>
      </c>
      <c r="AS198" s="44">
        <v>0</v>
      </c>
    </row>
    <row r="199" spans="1:45" ht="14.25" customHeight="1">
      <c r="A199" s="32">
        <v>16</v>
      </c>
      <c r="B199" t="s">
        <v>158</v>
      </c>
      <c r="C199">
        <v>2028</v>
      </c>
      <c r="D199" s="33">
        <f>INDEX(Population!$C$2:$U$21,MATCH('Cost Calculations'!B199,Population!$B$2:$B$21,0),MATCH(C199,Population!$C$1:$U$1,0))</f>
        <v>98876.815902118571</v>
      </c>
      <c r="E199" s="33" t="str">
        <f t="shared" si="58"/>
        <v>Small</v>
      </c>
      <c r="F199" s="5">
        <v>4.0784355517664235</v>
      </c>
      <c r="G199" s="5">
        <f t="shared" si="0"/>
        <v>24243.809825386044</v>
      </c>
      <c r="H199" s="34">
        <f>'Area (Sq.km)'!S17</f>
        <v>65.853654326884168</v>
      </c>
      <c r="I199" s="5">
        <f>H199*Variables!$C$22</f>
        <v>1185.3657778839151</v>
      </c>
      <c r="J199" s="58">
        <f t="shared" si="13"/>
        <v>1165.2145596598884</v>
      </c>
      <c r="K199" s="5">
        <f t="shared" si="1"/>
        <v>20.151218224026707</v>
      </c>
      <c r="L199">
        <v>0</v>
      </c>
      <c r="M199" s="37">
        <v>0</v>
      </c>
      <c r="N199" s="37">
        <v>0</v>
      </c>
      <c r="O199" s="37">
        <v>0</v>
      </c>
      <c r="P199" s="37">
        <v>0</v>
      </c>
      <c r="Q199" s="59">
        <v>0</v>
      </c>
      <c r="R199" s="40">
        <f>$K199*Variables!$C$23/100</f>
        <v>1.0075609112013353</v>
      </c>
      <c r="S199" s="40">
        <f>$K199*Variables!$C$24/100</f>
        <v>2.0151218224026706</v>
      </c>
      <c r="T199" s="40">
        <f>$K199*Variables!$C$25/100</f>
        <v>2.0151218224026706</v>
      </c>
      <c r="U199" s="40">
        <f>$K199*Variables!$C$26/100</f>
        <v>15.11341366802003</v>
      </c>
      <c r="V199" s="44">
        <f>R199*Variables!$E$27*Variables!$C$16+'Cost Calculations'!S199*Variables!$E$28*Variables!$C$16+'Cost Calculations'!T199*Variables!$E$29*Variables!$C$16+U199*Variables!$E$30*Variables!$C$16</f>
        <v>23805585.225542922</v>
      </c>
      <c r="W199" s="38">
        <f>I199*Variables!$E$31</f>
        <v>776414.58451396436</v>
      </c>
      <c r="Y199" s="46">
        <f>D199*(IF(D199&lt;Variables!$C$8,Variables!$C$39,IF(D199&gt;Variables!$C$7,Variables!$C$37,IF(D199&gt;Variables!$C$6,Variables!$C$38))))</f>
        <v>0</v>
      </c>
      <c r="Z199" s="162"/>
      <c r="AA199" s="80">
        <f t="shared" si="47"/>
        <v>0</v>
      </c>
      <c r="AB199" s="48">
        <f t="shared" si="56"/>
        <v>0</v>
      </c>
      <c r="AC199" s="44">
        <f>AB199*Variables!$E$42</f>
        <v>0</v>
      </c>
      <c r="AD199" s="50">
        <f>ROUND(IF(D199&lt;50000,0,(H199/(3.14*Variables!$C$36^2))),0)</f>
        <v>84</v>
      </c>
      <c r="AE199" s="83">
        <f t="shared" si="48"/>
        <v>82</v>
      </c>
      <c r="AF199" s="37">
        <f t="shared" si="3"/>
        <v>2</v>
      </c>
      <c r="AG199" s="38">
        <f>AF199*Variables!$E$43*Variables!$C$16</f>
        <v>2343.1680000000001</v>
      </c>
      <c r="AH199" s="52">
        <f>ROUND((Y199)/Variables!$C$41,0)</f>
        <v>0</v>
      </c>
      <c r="AI199" s="79">
        <f t="shared" si="49"/>
        <v>0</v>
      </c>
      <c r="AJ199" s="52">
        <f t="shared" si="59"/>
        <v>0</v>
      </c>
      <c r="AK199" s="44">
        <f>AJ199*Variables!$E$44*Variables!$C$16</f>
        <v>0</v>
      </c>
      <c r="AL199" s="38">
        <f>Y199*Variables!$E$40*Variables!$C$16</f>
        <v>0</v>
      </c>
      <c r="AN199" s="57">
        <f t="shared" si="60"/>
        <v>0.28999999999999998</v>
      </c>
      <c r="AO199" s="141">
        <f t="shared" si="57"/>
        <v>70.964778600735769</v>
      </c>
      <c r="AP199" s="141">
        <v>655.73597732227154</v>
      </c>
      <c r="AQ199" s="54">
        <f>IF(12*(AO199-Variables!$C$3*AP199)*(G199/5)*Variables!$C$18&lt;0,0,12*(AO199-Variables!$C$3*AP199)*(G199/5)*Variables!$C$18)</f>
        <v>0</v>
      </c>
      <c r="AS199" s="44">
        <v>0</v>
      </c>
    </row>
    <row r="200" spans="1:45" ht="14.25" customHeight="1">
      <c r="A200" s="32">
        <v>17</v>
      </c>
      <c r="B200" t="s">
        <v>159</v>
      </c>
      <c r="C200">
        <v>2028</v>
      </c>
      <c r="D200" s="33">
        <f>INDEX(Population!$C$2:$U$21,MATCH('Cost Calculations'!B200,Population!$B$2:$B$21,0),MATCH(C200,Population!$C$1:$U$1,0))</f>
        <v>136159.61129219845</v>
      </c>
      <c r="E200" s="33" t="str">
        <f t="shared" si="58"/>
        <v>Medium</v>
      </c>
      <c r="F200" s="5">
        <v>4.0613743798101138</v>
      </c>
      <c r="G200" s="5">
        <f t="shared" si="0"/>
        <v>33525.501113385282</v>
      </c>
      <c r="H200" s="34">
        <f>'Area (Sq.km)'!S18</f>
        <v>39.639681316756473</v>
      </c>
      <c r="I200" s="5">
        <f>H200*Variables!$C$22</f>
        <v>713.51426370161653</v>
      </c>
      <c r="J200" s="58">
        <f t="shared" si="13"/>
        <v>701.38452121868897</v>
      </c>
      <c r="K200" s="5">
        <f t="shared" si="1"/>
        <v>12.129742482927554</v>
      </c>
      <c r="L200">
        <v>0</v>
      </c>
      <c r="M200" s="37">
        <v>0</v>
      </c>
      <c r="N200" s="37">
        <v>0</v>
      </c>
      <c r="O200" s="37">
        <v>0</v>
      </c>
      <c r="P200" s="37">
        <v>0</v>
      </c>
      <c r="Q200" s="59">
        <v>0</v>
      </c>
      <c r="R200" s="40">
        <f>$K200*Variables!$C$23/100</f>
        <v>0.60648712414637773</v>
      </c>
      <c r="S200" s="40">
        <f>$K200*Variables!$C$24/100</f>
        <v>1.2129742482927555</v>
      </c>
      <c r="T200" s="40">
        <f>$K200*Variables!$C$25/100</f>
        <v>1.2129742482927555</v>
      </c>
      <c r="U200" s="40">
        <f>$K200*Variables!$C$26/100</f>
        <v>9.0973068621956656</v>
      </c>
      <c r="V200" s="44">
        <f>R200*Variables!$E$27*Variables!$C$16+'Cost Calculations'!S200*Variables!$E$28*Variables!$C$16+'Cost Calculations'!T200*Variables!$E$29*Variables!$C$16+U200*Variables!$E$30*Variables!$C$16</f>
        <v>14329437.318927515</v>
      </c>
      <c r="W200" s="38">
        <f>I200*Variables!$E$31</f>
        <v>467351.84272455884</v>
      </c>
      <c r="Y200" s="46">
        <f>D200*(IF(D200&lt;Variables!$C$8,Variables!$C$39,IF(D200&gt;Variables!$C$7,Variables!$C$37,IF(D200&gt;Variables!$C$6,Variables!$C$38))))</f>
        <v>163.39153355063812</v>
      </c>
      <c r="Z200" s="162"/>
      <c r="AA200" s="80">
        <f t="shared" si="47"/>
        <v>161</v>
      </c>
      <c r="AB200" s="48">
        <f t="shared" si="56"/>
        <v>2</v>
      </c>
      <c r="AC200" s="44">
        <f>AB200*Variables!$E$42</f>
        <v>1075200</v>
      </c>
      <c r="AD200" s="50">
        <f>ROUND(IF(D200&lt;50000,0,(H200/(3.14*Variables!$C$36^2))),0)</f>
        <v>50</v>
      </c>
      <c r="AE200" s="83">
        <f t="shared" si="48"/>
        <v>50</v>
      </c>
      <c r="AF200" s="37">
        <f t="shared" si="3"/>
        <v>0</v>
      </c>
      <c r="AG200" s="38">
        <f>AF200*Variables!$E$43*Variables!$C$16</f>
        <v>0</v>
      </c>
      <c r="AH200" s="52">
        <f>ROUND((Y200)/Variables!$C$41,0)</f>
        <v>1</v>
      </c>
      <c r="AI200" s="79">
        <f t="shared" si="49"/>
        <v>1</v>
      </c>
      <c r="AJ200" s="52">
        <f t="shared" si="59"/>
        <v>0</v>
      </c>
      <c r="AK200" s="44">
        <f>AJ200*Variables!$E$44*Variables!$C$16</f>
        <v>0</v>
      </c>
      <c r="AL200" s="38">
        <f>Y200*Variables!$E$40*Variables!$C$16</f>
        <v>48188200.527520582</v>
      </c>
      <c r="AN200" s="57">
        <f t="shared" si="60"/>
        <v>0.28999999999999998</v>
      </c>
      <c r="AO200" s="141">
        <f t="shared" si="57"/>
        <v>70.667914208695976</v>
      </c>
      <c r="AP200" s="141">
        <v>655.73597732227154</v>
      </c>
      <c r="AQ200" s="54">
        <f>IF(12*(AO200-Variables!$C$3*AP200)*(G200/5)*Variables!$C$18&lt;0,0,12*(AO200-Variables!$C$3*AP200)*(G200/5)*Variables!$C$18)</f>
        <v>0</v>
      </c>
      <c r="AS200" s="44">
        <v>0</v>
      </c>
    </row>
    <row r="201" spans="1:45" ht="14.25" customHeight="1">
      <c r="A201" s="32">
        <v>18</v>
      </c>
      <c r="B201" t="s">
        <v>160</v>
      </c>
      <c r="C201">
        <v>2028</v>
      </c>
      <c r="D201" s="33">
        <f>INDEX(Population!$C$2:$U$21,MATCH('Cost Calculations'!B201,Population!$B$2:$B$21,0),MATCH(C201,Population!$C$1:$U$1,0))</f>
        <v>128964.46323699923</v>
      </c>
      <c r="E201" s="33" t="str">
        <f t="shared" si="58"/>
        <v>Medium</v>
      </c>
      <c r="F201" s="5">
        <v>4.1813012995896246</v>
      </c>
      <c r="G201" s="5">
        <f t="shared" si="0"/>
        <v>30843.140447605747</v>
      </c>
      <c r="H201" s="34">
        <f>'Area (Sq.km)'!S19</f>
        <v>34.133334113003272</v>
      </c>
      <c r="I201" s="5">
        <f>H201*Variables!$C$22</f>
        <v>614.40001403405893</v>
      </c>
      <c r="J201" s="58">
        <f t="shared" si="13"/>
        <v>603.95521379547995</v>
      </c>
      <c r="K201" s="5">
        <f t="shared" si="1"/>
        <v>10.444800238578978</v>
      </c>
      <c r="L201">
        <v>0</v>
      </c>
      <c r="M201" s="37">
        <v>0</v>
      </c>
      <c r="N201" s="37">
        <v>0</v>
      </c>
      <c r="O201" s="37">
        <v>0</v>
      </c>
      <c r="P201" s="37">
        <v>0</v>
      </c>
      <c r="Q201" s="59">
        <v>0</v>
      </c>
      <c r="R201" s="40">
        <f>$K201*Variables!$C$23/100</f>
        <v>0.52224001192894887</v>
      </c>
      <c r="S201" s="40">
        <f>$K201*Variables!$C$24/100</f>
        <v>1.0444800238578977</v>
      </c>
      <c r="T201" s="40">
        <f>$K201*Variables!$C$25/100</f>
        <v>1.0444800238578977</v>
      </c>
      <c r="U201" s="40">
        <f>$K201*Variables!$C$26/100</f>
        <v>7.8336001789342333</v>
      </c>
      <c r="V201" s="44">
        <f>R201*Variables!$E$27*Variables!$C$16+'Cost Calculations'!S201*Variables!$E$28*Variables!$C$16+'Cost Calculations'!T201*Variables!$E$29*Variables!$C$16+U201*Variables!$E$30*Variables!$C$16</f>
        <v>12338935.516404606</v>
      </c>
      <c r="W201" s="38">
        <f>I201*Variables!$E$31</f>
        <v>402432.00919230859</v>
      </c>
      <c r="Y201" s="46">
        <f>D201*(IF(D201&lt;Variables!$C$8,Variables!$C$39,IF(D201&gt;Variables!$C$7,Variables!$C$37,IF(D201&gt;Variables!$C$6,Variables!$C$38))))</f>
        <v>154.75735588439906</v>
      </c>
      <c r="Z201" s="162"/>
      <c r="AA201" s="80">
        <f t="shared" si="47"/>
        <v>152</v>
      </c>
      <c r="AB201" s="48">
        <f t="shared" si="56"/>
        <v>3</v>
      </c>
      <c r="AC201" s="44">
        <f>AB201*Variables!$E$42</f>
        <v>1612800</v>
      </c>
      <c r="AD201" s="50">
        <f>ROUND(IF(D201&lt;50000,0,(H201/(3.14*Variables!$C$36^2))),0)</f>
        <v>43</v>
      </c>
      <c r="AE201" s="83">
        <f t="shared" si="48"/>
        <v>43</v>
      </c>
      <c r="AF201" s="37">
        <f t="shared" si="3"/>
        <v>0</v>
      </c>
      <c r="AG201" s="38">
        <f>AF201*Variables!$E$43*Variables!$C$16</f>
        <v>0</v>
      </c>
      <c r="AH201" s="52">
        <f>ROUND((Y201)/Variables!$C$41,0)</f>
        <v>1</v>
      </c>
      <c r="AI201" s="79">
        <f t="shared" si="49"/>
        <v>1</v>
      </c>
      <c r="AJ201" s="52">
        <f t="shared" si="59"/>
        <v>0</v>
      </c>
      <c r="AK201" s="44">
        <f>AJ201*Variables!$E$44*Variables!$C$16</f>
        <v>0</v>
      </c>
      <c r="AL201" s="38">
        <f>Y201*Variables!$E$40*Variables!$C$16</f>
        <v>45641768.189629465</v>
      </c>
      <c r="AN201" s="57">
        <f t="shared" si="60"/>
        <v>0.28999999999999998</v>
      </c>
      <c r="AO201" s="141">
        <f t="shared" si="57"/>
        <v>72.754642612859456</v>
      </c>
      <c r="AP201" s="141">
        <v>508.1437756387196</v>
      </c>
      <c r="AQ201" s="54">
        <f>IF(12*(AO201-Variables!$C$3*AP201)*(G201/5)*Variables!$C$18&lt;0,0,12*(AO201-Variables!$C$3*AP201)*(G201/5)*Variables!$C$18)</f>
        <v>0</v>
      </c>
      <c r="AS201" s="44">
        <v>0</v>
      </c>
    </row>
    <row r="202" spans="1:45" ht="14.25" customHeight="1">
      <c r="A202" s="32">
        <v>19</v>
      </c>
      <c r="B202" t="s">
        <v>161</v>
      </c>
      <c r="C202">
        <v>2028</v>
      </c>
      <c r="D202" s="33">
        <f>INDEX(Population!$C$2:$U$21,MATCH('Cost Calculations'!B202,Population!$B$2:$B$21,0),MATCH(C202,Population!$C$1:$U$1,0))</f>
        <v>99961.798545362893</v>
      </c>
      <c r="E202" s="33" t="str">
        <f t="shared" si="58"/>
        <v>Small</v>
      </c>
      <c r="F202" s="5">
        <v>4.4990268357417103</v>
      </c>
      <c r="G202" s="5">
        <f t="shared" si="0"/>
        <v>22218.537962751045</v>
      </c>
      <c r="H202" s="34">
        <f>'Area (Sq.km)'!S20</f>
        <v>23.525915321547558</v>
      </c>
      <c r="I202" s="5">
        <f>H202*Variables!$C$22</f>
        <v>423.46647578785604</v>
      </c>
      <c r="J202" s="58">
        <f t="shared" si="13"/>
        <v>416.26754569946246</v>
      </c>
      <c r="K202" s="5">
        <f t="shared" si="1"/>
        <v>7.1989300883935812</v>
      </c>
      <c r="L202">
        <v>0</v>
      </c>
      <c r="M202" s="37">
        <v>0</v>
      </c>
      <c r="N202" s="37">
        <v>0</v>
      </c>
      <c r="O202" s="37">
        <v>0</v>
      </c>
      <c r="P202" s="37">
        <v>0</v>
      </c>
      <c r="Q202" s="59">
        <v>0</v>
      </c>
      <c r="R202" s="40">
        <f>$K202*Variables!$C$23/100</f>
        <v>0.35994650441967907</v>
      </c>
      <c r="S202" s="40">
        <f>$K202*Variables!$C$24/100</f>
        <v>0.71989300883935814</v>
      </c>
      <c r="T202" s="40">
        <f>$K202*Variables!$C$25/100</f>
        <v>0.71989300883935814</v>
      </c>
      <c r="U202" s="40">
        <f>$K202*Variables!$C$26/100</f>
        <v>5.3991975662951859</v>
      </c>
      <c r="V202" s="44">
        <f>R202*Variables!$E$27*Variables!$C$16+'Cost Calculations'!S202*Variables!$E$28*Variables!$C$16+'Cost Calculations'!T202*Variables!$E$29*Variables!$C$16+U202*Variables!$E$30*Variables!$C$16</f>
        <v>8504435.9029195085</v>
      </c>
      <c r="W202" s="38">
        <f>I202*Variables!$E$31</f>
        <v>277370.54164104571</v>
      </c>
      <c r="Y202" s="46">
        <f>D202*(IF(D202&lt;Variables!$C$8,Variables!$C$39,IF(D202&gt;Variables!$C$7,Variables!$C$37,IF(D202&gt;Variables!$C$6,Variables!$C$38))))</f>
        <v>0</v>
      </c>
      <c r="Z202" s="162"/>
      <c r="AA202" s="80">
        <f t="shared" si="47"/>
        <v>0</v>
      </c>
      <c r="AB202" s="48">
        <f t="shared" si="56"/>
        <v>0</v>
      </c>
      <c r="AC202" s="44">
        <f>AB202*Variables!$E$42</f>
        <v>0</v>
      </c>
      <c r="AD202" s="50">
        <f>ROUND(IF(D202&lt;50000,0,(H202/(3.14*Variables!$C$36^2))),0)</f>
        <v>30</v>
      </c>
      <c r="AE202" s="83">
        <f t="shared" si="48"/>
        <v>29</v>
      </c>
      <c r="AF202" s="37">
        <f t="shared" si="3"/>
        <v>1</v>
      </c>
      <c r="AG202" s="38">
        <f>AF202*Variables!$E$43*Variables!$C$16</f>
        <v>1171.5840000000001</v>
      </c>
      <c r="AH202" s="52">
        <f>ROUND((Y202)/Variables!$C$41,0)</f>
        <v>0</v>
      </c>
      <c r="AI202" s="79">
        <f t="shared" si="49"/>
        <v>0</v>
      </c>
      <c r="AJ202" s="52">
        <f t="shared" si="59"/>
        <v>0</v>
      </c>
      <c r="AK202" s="44">
        <f>AJ202*Variables!$E$44*Variables!$C$16</f>
        <v>0</v>
      </c>
      <c r="AL202" s="38">
        <f>Y202*Variables!$E$40*Variables!$C$16</f>
        <v>0</v>
      </c>
      <c r="AN202" s="57">
        <f t="shared" si="60"/>
        <v>0.28999999999999998</v>
      </c>
      <c r="AO202" s="141">
        <f t="shared" si="57"/>
        <v>78.283066941905759</v>
      </c>
      <c r="AP202" s="142">
        <v>537.70000000000005</v>
      </c>
      <c r="AQ202" s="54">
        <f>IF(12*(AO202-Variables!$C$3*AP202)*(G202/5)*Variables!$C$18&lt;0,0,12*(AO202-Variables!$C$3*AP202)*(G202/5)*Variables!$C$18)</f>
        <v>0</v>
      </c>
      <c r="AS202" s="44">
        <v>0</v>
      </c>
    </row>
    <row r="203" spans="1:45" ht="14.25" customHeight="1">
      <c r="A203" s="32">
        <v>20</v>
      </c>
      <c r="B203" t="s">
        <v>162</v>
      </c>
      <c r="C203">
        <v>2028</v>
      </c>
      <c r="D203" s="33">
        <f>INDEX(Population!$C$2:$U$21,MATCH('Cost Calculations'!B203,Population!$B$2:$B$21,0),MATCH(C203,Population!$C$1:$U$1,0))</f>
        <v>55987.64236250252</v>
      </c>
      <c r="E203" s="33" t="str">
        <f t="shared" si="58"/>
        <v>Small</v>
      </c>
      <c r="F203" s="5">
        <v>3.5639434677697377</v>
      </c>
      <c r="G203" s="5">
        <f t="shared" si="0"/>
        <v>15709.464212556308</v>
      </c>
      <c r="H203" s="34">
        <f>'Area (Sq.km)'!S21</f>
        <v>17.941320315093598</v>
      </c>
      <c r="I203" s="5">
        <f>H203*Variables!$C$22</f>
        <v>322.94376567168479</v>
      </c>
      <c r="J203" s="58">
        <f t="shared" si="13"/>
        <v>317.45372165526612</v>
      </c>
      <c r="K203" s="5">
        <f t="shared" si="1"/>
        <v>5.4900440164186648</v>
      </c>
      <c r="L203">
        <v>0</v>
      </c>
      <c r="M203" s="37">
        <v>0</v>
      </c>
      <c r="N203" s="37">
        <v>0</v>
      </c>
      <c r="O203" s="37">
        <v>0</v>
      </c>
      <c r="P203" s="37">
        <v>0</v>
      </c>
      <c r="Q203" s="59">
        <v>0</v>
      </c>
      <c r="R203" s="40">
        <f>$K203*Variables!$C$23/100</f>
        <v>0.27450220082093324</v>
      </c>
      <c r="S203" s="40">
        <f>$K203*Variables!$C$24/100</f>
        <v>0.54900440164186648</v>
      </c>
      <c r="T203" s="40">
        <f>$K203*Variables!$C$25/100</f>
        <v>0.54900440164186648</v>
      </c>
      <c r="U203" s="40">
        <f>$K203*Variables!$C$26/100</f>
        <v>4.1175330123139986</v>
      </c>
      <c r="V203" s="44">
        <f>R203*Variables!$E$27*Variables!$C$16+'Cost Calculations'!S203*Variables!$E$28*Variables!$C$16+'Cost Calculations'!T203*Variables!$E$29*Variables!$C$16+U203*Variables!$E$30*Variables!$C$16</f>
        <v>6485648.1266729431</v>
      </c>
      <c r="W203" s="38">
        <f>I203*Variables!$E$31</f>
        <v>211528.16651495354</v>
      </c>
      <c r="Y203" s="46">
        <f>D203*(IF(D203&lt;Variables!$C$8,Variables!$C$39,IF(D203&gt;Variables!$C$7,Variables!$C$37,IF(D203&gt;Variables!$C$6,Variables!$C$38))))</f>
        <v>0</v>
      </c>
      <c r="Z203" s="162"/>
      <c r="AA203" s="80">
        <f t="shared" si="47"/>
        <v>25</v>
      </c>
      <c r="AB203" s="48">
        <f t="shared" si="56"/>
        <v>0</v>
      </c>
      <c r="AC203" s="44">
        <f>AB203*Variables!$E$42</f>
        <v>0</v>
      </c>
      <c r="AD203" s="50">
        <f>ROUND(IF(D203&lt;50000,0,(H203/(3.14*Variables!$C$36^2))),0)</f>
        <v>23</v>
      </c>
      <c r="AE203" s="83">
        <f t="shared" si="48"/>
        <v>22</v>
      </c>
      <c r="AF203" s="37">
        <f t="shared" si="3"/>
        <v>1</v>
      </c>
      <c r="AG203" s="38">
        <f>AF203*Variables!$E$43*Variables!$C$16</f>
        <v>1171.5840000000001</v>
      </c>
      <c r="AH203" s="52">
        <f>ROUND((Y203)/Variables!$C$41,0)</f>
        <v>0</v>
      </c>
      <c r="AI203" s="79">
        <f t="shared" si="49"/>
        <v>1</v>
      </c>
      <c r="AJ203" s="52">
        <f t="shared" si="59"/>
        <v>0</v>
      </c>
      <c r="AK203" s="44">
        <f>AJ203*Variables!$E$44*Variables!$C$16</f>
        <v>0</v>
      </c>
      <c r="AL203" s="38">
        <f>Y203*Variables!$E$40*Variables!$C$16</f>
        <v>0</v>
      </c>
      <c r="AN203" s="57">
        <f t="shared" si="60"/>
        <v>0.28999999999999998</v>
      </c>
      <c r="AO203" s="141">
        <f t="shared" si="57"/>
        <v>62.012616339193428</v>
      </c>
      <c r="AP203" s="141">
        <v>588.79301505756246</v>
      </c>
      <c r="AQ203" s="54">
        <f>IF(12*(AO203-Variables!$C$3*AP203)*(G203/5)*Variables!$C$18&lt;0,0,12*(AO203-Variables!$C$3*AP203)*(G203/5)*Variables!$C$18)</f>
        <v>0</v>
      </c>
      <c r="AS203" s="44">
        <v>0</v>
      </c>
    </row>
    <row r="204" spans="1:45" ht="14.25" customHeight="1">
      <c r="A204" s="32">
        <v>1</v>
      </c>
      <c r="B204" t="s">
        <v>125</v>
      </c>
      <c r="C204">
        <v>2029</v>
      </c>
      <c r="D204" s="33">
        <f>INDEX(Population!$C$2:$U$21,MATCH('Cost Calculations'!B204,Population!$B$2:$B$21,0),MATCH(C204,Population!$C$1:$U$1,0))</f>
        <v>307576.67897085421</v>
      </c>
      <c r="E204" s="33" t="str">
        <f t="shared" si="58"/>
        <v>Medium</v>
      </c>
      <c r="F204" s="5">
        <v>3.6769491146556486</v>
      </c>
      <c r="G204" s="5">
        <f t="shared" si="0"/>
        <v>83649.968868187396</v>
      </c>
      <c r="H204" s="34">
        <f>'Area (Sq.km)'!T2</f>
        <v>40.421338797630007</v>
      </c>
      <c r="I204" s="5">
        <f>H204*Variables!$C$22</f>
        <v>727.58409835734017</v>
      </c>
      <c r="J204" s="58">
        <f t="shared" si="13"/>
        <v>715.21516868526533</v>
      </c>
      <c r="K204" s="5">
        <f t="shared" si="1"/>
        <v>12.368929672074842</v>
      </c>
      <c r="L204">
        <v>0</v>
      </c>
      <c r="M204" s="37">
        <v>0</v>
      </c>
      <c r="N204" s="37">
        <v>0</v>
      </c>
      <c r="O204" s="37">
        <v>0</v>
      </c>
      <c r="P204" s="37">
        <v>0</v>
      </c>
      <c r="Q204" s="59">
        <v>0</v>
      </c>
      <c r="R204" s="40">
        <f>$K204*Variables!$C$23/100</f>
        <v>0.6184464836037421</v>
      </c>
      <c r="S204" s="40">
        <f>$K204*Variables!$C$24/100</f>
        <v>1.2368929672074842</v>
      </c>
      <c r="T204" s="40">
        <f>$K204*Variables!$C$25/100</f>
        <v>1.2368929672074842</v>
      </c>
      <c r="U204" s="40">
        <f>$K204*Variables!$C$26/100</f>
        <v>9.2766972540561312</v>
      </c>
      <c r="V204" s="44">
        <f>R204*Variables!$E$27*Variables!$C$16+'Cost Calculations'!S204*Variables!$E$28*Variables!$C$16+'Cost Calculations'!T204*Variables!$E$29*Variables!$C$16+U204*Variables!$E$30*Variables!$C$16</f>
        <v>14612000.435102532</v>
      </c>
      <c r="W204" s="38">
        <f>I204*Variables!$E$31</f>
        <v>476567.5844240578</v>
      </c>
      <c r="Y204" s="46">
        <f>D204*(IF(D204&lt;Variables!$C$8,Variables!$C$39,IF(D204&gt;Variables!$C$7,Variables!$C$37,IF(D204&gt;Variables!$C$6,Variables!$C$38))))</f>
        <v>369.092014765025</v>
      </c>
      <c r="Z204" s="162"/>
      <c r="AA204" s="80">
        <f t="shared" si="47"/>
        <v>364</v>
      </c>
      <c r="AB204" s="48">
        <f t="shared" si="56"/>
        <v>5</v>
      </c>
      <c r="AC204" s="44">
        <f>AB204*Variables!$E$42</f>
        <v>2688000</v>
      </c>
      <c r="AD204" s="50">
        <f>ROUND(IF(D204&lt;50000,0,(H204/(3.14*Variables!$C$36^2))),0)</f>
        <v>51</v>
      </c>
      <c r="AE204" s="83">
        <f t="shared" si="48"/>
        <v>51</v>
      </c>
      <c r="AF204" s="37">
        <f t="shared" si="3"/>
        <v>0</v>
      </c>
      <c r="AG204" s="38">
        <f>AF204*Variables!$E$43*Variables!$C$16</f>
        <v>0</v>
      </c>
      <c r="AH204" s="52">
        <f>ROUND((Y204)/Variables!$C$41,0)</f>
        <v>3</v>
      </c>
      <c r="AI204" s="79">
        <f t="shared" si="49"/>
        <v>3</v>
      </c>
      <c r="AJ204" s="52">
        <f t="shared" si="59"/>
        <v>0</v>
      </c>
      <c r="AK204" s="44">
        <f>AJ204*Variables!$E$44*Variables!$C$16</f>
        <v>0</v>
      </c>
      <c r="AL204" s="38">
        <f>Y204*Variables!$E$40*Variables!$C$16</f>
        <v>108854355.14375311</v>
      </c>
      <c r="AN204" s="53">
        <v>0.22</v>
      </c>
      <c r="AO204" s="141">
        <f t="shared" si="57"/>
        <v>48.535728313454555</v>
      </c>
      <c r="AP204" s="141">
        <v>468.8029792149182</v>
      </c>
      <c r="AQ204" s="54">
        <f>IF(12*(AO204-Variables!$C$3*AP204)*(G204/5)*Variables!$C$18&lt;0,0,12*(AO204-Variables!$C$3*AP204)*(G204/5)*Variables!$C$18)</f>
        <v>0</v>
      </c>
      <c r="AS204" s="44">
        <v>0</v>
      </c>
    </row>
    <row r="205" spans="1:45" ht="14.25" customHeight="1">
      <c r="A205" s="32">
        <v>2</v>
      </c>
      <c r="B205" t="s">
        <v>142</v>
      </c>
      <c r="C205">
        <v>2029</v>
      </c>
      <c r="D205" s="33">
        <f>INDEX(Population!$C$2:$U$21,MATCH('Cost Calculations'!B205,Population!$B$2:$B$21,0),MATCH(C205,Population!$C$1:$U$1,0))</f>
        <v>977407.78797828231</v>
      </c>
      <c r="E205" s="33" t="str">
        <f t="shared" si="58"/>
        <v>Medium</v>
      </c>
      <c r="F205" s="5">
        <v>3.3070982737810106</v>
      </c>
      <c r="G205" s="5">
        <f t="shared" si="0"/>
        <v>295548.45579499833</v>
      </c>
      <c r="H205" s="34">
        <f>'Area (Sq.km)'!T3</f>
        <v>107.62087111570096</v>
      </c>
      <c r="I205" s="5">
        <f>H205*Variables!$C$22</f>
        <v>1937.1756800826174</v>
      </c>
      <c r="J205" s="58">
        <f t="shared" si="13"/>
        <v>1904.2436935212129</v>
      </c>
      <c r="K205" s="5">
        <f t="shared" si="1"/>
        <v>32.931986561404528</v>
      </c>
      <c r="L205">
        <v>0</v>
      </c>
      <c r="M205" s="37">
        <v>0</v>
      </c>
      <c r="N205" s="37">
        <v>0</v>
      </c>
      <c r="O205" s="37">
        <v>0</v>
      </c>
      <c r="P205" s="37">
        <v>0</v>
      </c>
      <c r="Q205" s="59">
        <v>0</v>
      </c>
      <c r="R205" s="40">
        <f>$K205*Variables!$C$23/100</f>
        <v>1.6465993280702265</v>
      </c>
      <c r="S205" s="40">
        <f>$K205*Variables!$C$24/100</f>
        <v>3.2931986561404529</v>
      </c>
      <c r="T205" s="40">
        <f>$K205*Variables!$C$25/100</f>
        <v>3.2931986561404529</v>
      </c>
      <c r="U205" s="40">
        <f>$K205*Variables!$C$26/100</f>
        <v>24.6989899210534</v>
      </c>
      <c r="V205" s="44">
        <f>R205*Variables!$E$27*Variables!$C$16+'Cost Calculations'!S205*Variables!$E$28*Variables!$C$16+'Cost Calculations'!T205*Variables!$E$29*Variables!$C$16+U205*Variables!$E$30*Variables!$C$16</f>
        <v>38904110.114752874</v>
      </c>
      <c r="W205" s="38">
        <f>I205*Variables!$E$31</f>
        <v>1268850.0704541143</v>
      </c>
      <c r="Y205" s="46">
        <f>D205*(IF(D205&lt;Variables!$C$8,Variables!$C$39,IF(D205&gt;Variables!$C$7,Variables!$C$37,IF(D205&gt;Variables!$C$6,Variables!$C$38))))</f>
        <v>1172.8893455739387</v>
      </c>
      <c r="Z205" s="162"/>
      <c r="AA205" s="80">
        <f t="shared" si="47"/>
        <v>1156</v>
      </c>
      <c r="AB205" s="48">
        <f t="shared" si="56"/>
        <v>17</v>
      </c>
      <c r="AC205" s="44">
        <f>AB205*Variables!$E$42</f>
        <v>9139200</v>
      </c>
      <c r="AD205" s="50">
        <f>ROUND(IF(D205&lt;50000,0,(H205/(3.14*Variables!$C$36^2))),0)</f>
        <v>137</v>
      </c>
      <c r="AE205" s="83">
        <f t="shared" si="48"/>
        <v>135</v>
      </c>
      <c r="AF205" s="37">
        <f t="shared" si="3"/>
        <v>2</v>
      </c>
      <c r="AG205" s="38">
        <f>AF205*Variables!$E$43*Variables!$C$16</f>
        <v>2343.1680000000001</v>
      </c>
      <c r="AH205" s="52">
        <f>ROUND((Y205)/Variables!$C$41,0)</f>
        <v>9</v>
      </c>
      <c r="AI205" s="79">
        <f t="shared" si="49"/>
        <v>9</v>
      </c>
      <c r="AJ205" s="52">
        <f t="shared" si="59"/>
        <v>0</v>
      </c>
      <c r="AK205" s="44">
        <f>AJ205*Variables!$E$44*Variables!$C$16</f>
        <v>0</v>
      </c>
      <c r="AL205" s="38">
        <f>Y205*Variables!$E$40*Variables!$C$16</f>
        <v>345914049.23433751</v>
      </c>
      <c r="AN205" s="53">
        <v>0.36</v>
      </c>
      <c r="AO205" s="141">
        <f t="shared" si="57"/>
        <v>71.433322713669824</v>
      </c>
      <c r="AP205" s="141">
        <v>524.18975366229711</v>
      </c>
      <c r="AQ205" s="54">
        <f>IF(12*(AO205-Variables!$C$3*AP205)*(G205/5)*Variables!$C$18&lt;0,0,12*(AO205-Variables!$C$3*AP205)*(G205/5)*Variables!$C$18)</f>
        <v>0</v>
      </c>
      <c r="AS205" s="44">
        <v>0</v>
      </c>
    </row>
    <row r="206" spans="1:45" ht="14.25" customHeight="1">
      <c r="A206" s="32">
        <v>3</v>
      </c>
      <c r="B206" t="s">
        <v>145</v>
      </c>
      <c r="C206">
        <v>2029</v>
      </c>
      <c r="D206" s="33">
        <f>INDEX(Population!$C$2:$U$21,MATCH('Cost Calculations'!B206,Population!$B$2:$B$21,0),MATCH(C206,Population!$C$1:$U$1,0))</f>
        <v>1090798.6578063343</v>
      </c>
      <c r="E206" s="33" t="str">
        <f t="shared" si="58"/>
        <v>Large</v>
      </c>
      <c r="F206" s="5">
        <v>3.2836322428840261</v>
      </c>
      <c r="G206" s="5">
        <f t="shared" si="0"/>
        <v>332192.69915813772</v>
      </c>
      <c r="H206" s="34">
        <f>'Area (Sq.km)'!T4</f>
        <v>193.60083533878804</v>
      </c>
      <c r="I206" s="5">
        <f>H206*Variables!$C$22</f>
        <v>3484.8150360981849</v>
      </c>
      <c r="J206" s="58">
        <f t="shared" si="13"/>
        <v>3643.723684</v>
      </c>
      <c r="K206" s="5">
        <f t="shared" si="1"/>
        <v>0</v>
      </c>
      <c r="L206">
        <v>0</v>
      </c>
      <c r="M206" s="37">
        <v>0</v>
      </c>
      <c r="N206" s="37">
        <v>0</v>
      </c>
      <c r="O206" s="37">
        <v>0</v>
      </c>
      <c r="P206" s="37">
        <v>0</v>
      </c>
      <c r="Q206" s="59">
        <v>0</v>
      </c>
      <c r="R206" s="40">
        <f>$K206*Variables!$C$23/100</f>
        <v>0</v>
      </c>
      <c r="S206" s="40">
        <f>$K206*Variables!$C$24/100</f>
        <v>0</v>
      </c>
      <c r="T206" s="40">
        <f>$K206*Variables!$C$25/100</f>
        <v>0</v>
      </c>
      <c r="U206" s="40">
        <f>$K206*Variables!$C$26/100</f>
        <v>0</v>
      </c>
      <c r="V206" s="44">
        <f>R206*Variables!$E$27*Variables!$C$16+'Cost Calculations'!S206*Variables!$E$28*Variables!$C$16+'Cost Calculations'!T206*Variables!$E$29*Variables!$C$16+U206*Variables!$E$30*Variables!$C$16</f>
        <v>0</v>
      </c>
      <c r="W206" s="38">
        <f>I206*Variables!$E$31</f>
        <v>2282553.8486443111</v>
      </c>
      <c r="Y206" s="46">
        <f>D206*(IF(D206&lt;Variables!$C$8,Variables!$C$39,IF(D206&gt;Variables!$C$7,Variables!$C$37,IF(D206&gt;Variables!$C$6,Variables!$C$38))))</f>
        <v>1308.9583893676011</v>
      </c>
      <c r="Z206" s="162"/>
      <c r="AA206" s="80">
        <f t="shared" si="47"/>
        <v>1290</v>
      </c>
      <c r="AB206" s="48">
        <f t="shared" si="56"/>
        <v>19</v>
      </c>
      <c r="AC206" s="44">
        <f>AB206*Variables!$E$42</f>
        <v>10214400</v>
      </c>
      <c r="AD206" s="50">
        <f>ROUND(IF(D206&lt;50000,0,(H206/(3.14*Variables!$C$36^2))),0)</f>
        <v>247</v>
      </c>
      <c r="AE206" s="83">
        <f t="shared" si="48"/>
        <v>242</v>
      </c>
      <c r="AF206" s="37">
        <f t="shared" si="3"/>
        <v>5</v>
      </c>
      <c r="AG206" s="38">
        <f>AF206*Variables!$E$43*Variables!$C$16</f>
        <v>5857.92</v>
      </c>
      <c r="AH206" s="52">
        <f>ROUND((Y206)/Variables!$C$41,0)</f>
        <v>10</v>
      </c>
      <c r="AI206" s="79">
        <f t="shared" si="49"/>
        <v>10</v>
      </c>
      <c r="AJ206" s="52">
        <f t="shared" si="59"/>
        <v>0</v>
      </c>
      <c r="AK206" s="44">
        <f>AJ206*Variables!$E$44*Variables!$C$16</f>
        <v>0</v>
      </c>
      <c r="AL206" s="38">
        <f>Y206*Variables!$E$40*Variables!$C$16</f>
        <v>386044172.41409749</v>
      </c>
      <c r="AN206" s="57">
        <f t="shared" ref="AN206:AN207" si="61">AVERAGE($AN$4:$AN$5,$AN$8,$AN$17)</f>
        <v>0.28999999999999998</v>
      </c>
      <c r="AO206" s="141">
        <f t="shared" si="57"/>
        <v>57.135201026182052</v>
      </c>
      <c r="AP206" s="141">
        <v>524.18975366229711</v>
      </c>
      <c r="AQ206" s="54">
        <f>IF(12*(AO206-Variables!$C$3*AP206)*(G206/5)*Variables!$C$18&lt;0,0,12*(AO206-Variables!$C$3*AP206)*(G206/5)*Variables!$C$18)</f>
        <v>0</v>
      </c>
      <c r="AS206" s="44">
        <v>0</v>
      </c>
    </row>
    <row r="207" spans="1:45" ht="14.25" customHeight="1">
      <c r="A207" s="32">
        <v>4</v>
      </c>
      <c r="B207" t="s">
        <v>146</v>
      </c>
      <c r="C207">
        <v>2029</v>
      </c>
      <c r="D207" s="33">
        <f>INDEX(Population!$C$2:$U$21,MATCH('Cost Calculations'!B207,Population!$B$2:$B$21,0),MATCH(C207,Population!$C$1:$U$1,0))</f>
        <v>81118.232417798426</v>
      </c>
      <c r="E207" s="33" t="str">
        <f t="shared" si="58"/>
        <v>Small</v>
      </c>
      <c r="F207" s="5">
        <v>3.1216650512676596</v>
      </c>
      <c r="G207" s="5">
        <f t="shared" si="0"/>
        <v>25985.565743146457</v>
      </c>
      <c r="H207" s="34">
        <f>'Area (Sq.km)'!T5</f>
        <v>25.865052152051334</v>
      </c>
      <c r="I207" s="5">
        <f>H207*Variables!$C$22</f>
        <v>465.57093873692401</v>
      </c>
      <c r="J207" s="58">
        <f t="shared" si="13"/>
        <v>482.31696199999999</v>
      </c>
      <c r="K207" s="5">
        <f t="shared" si="1"/>
        <v>0</v>
      </c>
      <c r="L207">
        <v>0</v>
      </c>
      <c r="M207" s="37">
        <v>0</v>
      </c>
      <c r="N207" s="37">
        <v>0</v>
      </c>
      <c r="O207" s="37">
        <v>0</v>
      </c>
      <c r="P207" s="37">
        <v>0</v>
      </c>
      <c r="Q207" s="59">
        <v>0</v>
      </c>
      <c r="R207" s="40">
        <f>$K207*Variables!$C$23/100</f>
        <v>0</v>
      </c>
      <c r="S207" s="40">
        <f>$K207*Variables!$C$24/100</f>
        <v>0</v>
      </c>
      <c r="T207" s="40">
        <f>$K207*Variables!$C$25/100</f>
        <v>0</v>
      </c>
      <c r="U207" s="40">
        <f>$K207*Variables!$C$26/100</f>
        <v>0</v>
      </c>
      <c r="V207" s="44">
        <f>R207*Variables!$E$27*Variables!$C$16+'Cost Calculations'!S207*Variables!$E$28*Variables!$C$16+'Cost Calculations'!T207*Variables!$E$29*Variables!$C$16+U207*Variables!$E$30*Variables!$C$16</f>
        <v>0</v>
      </c>
      <c r="W207" s="38">
        <f>I207*Variables!$E$31</f>
        <v>304948.9648726852</v>
      </c>
      <c r="Y207" s="46">
        <f>D207*(IF(D207&lt;Variables!$C$8,Variables!$C$39,IF(D207&gt;Variables!$C$7,Variables!$C$37,IF(D207&gt;Variables!$C$6,Variables!$C$38))))</f>
        <v>0</v>
      </c>
      <c r="Z207" s="162"/>
      <c r="AA207" s="80">
        <f t="shared" si="47"/>
        <v>5</v>
      </c>
      <c r="AB207" s="48">
        <f t="shared" si="56"/>
        <v>0</v>
      </c>
      <c r="AC207" s="44">
        <f>AB207*Variables!$E$42</f>
        <v>0</v>
      </c>
      <c r="AD207" s="50">
        <f>ROUND(IF(D207&lt;50000,0,(H207/(3.14*Variables!$C$36^2))),0)</f>
        <v>33</v>
      </c>
      <c r="AE207" s="83">
        <f t="shared" si="48"/>
        <v>32</v>
      </c>
      <c r="AF207" s="37">
        <f t="shared" si="3"/>
        <v>1</v>
      </c>
      <c r="AG207" s="38">
        <f>AF207*Variables!$E$43*Variables!$C$16</f>
        <v>1171.5840000000001</v>
      </c>
      <c r="AH207" s="52">
        <f>ROUND((Y207)/Variables!$C$41,0)</f>
        <v>0</v>
      </c>
      <c r="AI207" s="79">
        <f t="shared" si="49"/>
        <v>0</v>
      </c>
      <c r="AJ207" s="52">
        <f t="shared" si="59"/>
        <v>0</v>
      </c>
      <c r="AK207" s="44">
        <f>AJ207*Variables!$E$44*Variables!$C$16</f>
        <v>0</v>
      </c>
      <c r="AL207" s="38">
        <f>Y207*Variables!$E$40*Variables!$C$16</f>
        <v>0</v>
      </c>
      <c r="AN207" s="57">
        <f t="shared" si="61"/>
        <v>0.28999999999999998</v>
      </c>
      <c r="AO207" s="141">
        <f t="shared" si="57"/>
        <v>54.316971892057275</v>
      </c>
      <c r="AP207" s="141">
        <v>524.18975366229711</v>
      </c>
      <c r="AQ207" s="54">
        <f>IF(12*(AO207-Variables!$C$3*AP207)*(G207/5)*Variables!$C$18&lt;0,0,12*(AO207-Variables!$C$3*AP207)*(G207/5)*Variables!$C$18)</f>
        <v>0</v>
      </c>
      <c r="AS207" s="44">
        <v>0</v>
      </c>
    </row>
    <row r="208" spans="1:45" ht="14.25" customHeight="1">
      <c r="A208" s="32">
        <v>5</v>
      </c>
      <c r="B208" t="s">
        <v>147</v>
      </c>
      <c r="C208">
        <v>2029</v>
      </c>
      <c r="D208" s="33">
        <f>INDEX(Population!$C$2:$U$21,MATCH('Cost Calculations'!B208,Population!$B$2:$B$21,0),MATCH(C208,Population!$C$1:$U$1,0))</f>
        <v>814045.59337350598</v>
      </c>
      <c r="E208" s="33" t="str">
        <f t="shared" si="58"/>
        <v>Medium</v>
      </c>
      <c r="F208" s="5">
        <v>3.499256931524287</v>
      </c>
      <c r="G208" s="5">
        <f t="shared" si="0"/>
        <v>232633.84464281256</v>
      </c>
      <c r="H208" s="34">
        <f>'Area (Sq.km)'!T6</f>
        <v>159.11317949727359</v>
      </c>
      <c r="I208" s="5">
        <f>H208*Variables!$C$22</f>
        <v>2864.0372309509248</v>
      </c>
      <c r="J208" s="58">
        <f t="shared" si="13"/>
        <v>2815.3485980247588</v>
      </c>
      <c r="K208" s="5">
        <f t="shared" si="1"/>
        <v>48.688632926166065</v>
      </c>
      <c r="L208">
        <v>0</v>
      </c>
      <c r="M208" s="37">
        <v>0</v>
      </c>
      <c r="N208" s="37">
        <v>0</v>
      </c>
      <c r="O208" s="37">
        <v>0</v>
      </c>
      <c r="P208" s="37">
        <v>0</v>
      </c>
      <c r="Q208" s="59">
        <v>0</v>
      </c>
      <c r="R208" s="40">
        <f>$K208*Variables!$C$23/100</f>
        <v>2.4344316463083033</v>
      </c>
      <c r="S208" s="40">
        <f>$K208*Variables!$C$24/100</f>
        <v>4.8688632926166067</v>
      </c>
      <c r="T208" s="40">
        <f>$K208*Variables!$C$25/100</f>
        <v>4.8688632926166067</v>
      </c>
      <c r="U208" s="40">
        <f>$K208*Variables!$C$26/100</f>
        <v>36.516474694624549</v>
      </c>
      <c r="V208" s="44">
        <f>R208*Variables!$E$27*Variables!$C$16+'Cost Calculations'!S208*Variables!$E$28*Variables!$C$16+'Cost Calculations'!T208*Variables!$E$29*Variables!$C$16+U208*Variables!$E$30*Variables!$C$16</f>
        <v>57518180.179154083</v>
      </c>
      <c r="W208" s="38">
        <f>I208*Variables!$E$31</f>
        <v>1875944.3862728558</v>
      </c>
      <c r="Y208" s="46">
        <f>D208*(IF(D208&lt;Variables!$C$8,Variables!$C$39,IF(D208&gt;Variables!$C$7,Variables!$C$37,IF(D208&gt;Variables!$C$6,Variables!$C$38))))</f>
        <v>976.85471204820715</v>
      </c>
      <c r="Z208" s="162"/>
      <c r="AA208" s="80">
        <f t="shared" si="47"/>
        <v>962</v>
      </c>
      <c r="AB208" s="48">
        <f t="shared" si="56"/>
        <v>15</v>
      </c>
      <c r="AC208" s="44">
        <f>AB208*Variables!$E$42</f>
        <v>8064000</v>
      </c>
      <c r="AD208" s="50">
        <f>ROUND(IF(D208&lt;50000,0,(H208/(3.14*Variables!$C$36^2))),0)</f>
        <v>203</v>
      </c>
      <c r="AE208" s="83">
        <f t="shared" si="48"/>
        <v>199</v>
      </c>
      <c r="AF208" s="37">
        <f t="shared" si="3"/>
        <v>4</v>
      </c>
      <c r="AG208" s="38">
        <f>AF208*Variables!$E$43*Variables!$C$16</f>
        <v>4686.3360000000002</v>
      </c>
      <c r="AH208" s="52">
        <f>ROUND((Y208)/Variables!$C$41,0)</f>
        <v>8</v>
      </c>
      <c r="AI208" s="79">
        <f t="shared" si="49"/>
        <v>8</v>
      </c>
      <c r="AJ208" s="52">
        <f t="shared" si="59"/>
        <v>0</v>
      </c>
      <c r="AK208" s="44">
        <f>AJ208*Variables!$E$44*Variables!$C$16</f>
        <v>0</v>
      </c>
      <c r="AL208" s="38">
        <f>Y208*Variables!$E$40*Variables!$C$16</f>
        <v>288098591.93740672</v>
      </c>
      <c r="AN208" s="53">
        <v>0.28999999999999998</v>
      </c>
      <c r="AO208" s="141">
        <f t="shared" si="57"/>
        <v>60.887070608522585</v>
      </c>
      <c r="AP208" s="141">
        <v>474.2370659555292</v>
      </c>
      <c r="AQ208" s="54">
        <f>IF(12*(AO208-Variables!$C$3*AP208)*(G208/5)*Variables!$C$18&lt;0,0,12*(AO208-Variables!$C$3*AP208)*(G208/5)*Variables!$C$18)</f>
        <v>0</v>
      </c>
      <c r="AS208" s="44">
        <v>0</v>
      </c>
    </row>
    <row r="209" spans="1:45" ht="14.25" customHeight="1">
      <c r="A209" s="32">
        <v>6</v>
      </c>
      <c r="B209" t="s">
        <v>148</v>
      </c>
      <c r="C209">
        <v>2029</v>
      </c>
      <c r="D209" s="33">
        <f>INDEX(Population!$C$2:$U$21,MATCH('Cost Calculations'!B209,Population!$B$2:$B$21,0),MATCH(C209,Population!$C$1:$U$1,0))</f>
        <v>151804.78817588885</v>
      </c>
      <c r="E209" s="33" t="str">
        <f t="shared" si="58"/>
        <v>Medium</v>
      </c>
      <c r="F209" s="5">
        <v>3.7482185273159367</v>
      </c>
      <c r="G209" s="5">
        <f t="shared" si="0"/>
        <v>40500.516997496088</v>
      </c>
      <c r="H209" s="34">
        <f>'Area (Sq.km)'!T7</f>
        <v>29.556443878113949</v>
      </c>
      <c r="I209" s="5">
        <f>H209*Variables!$C$22</f>
        <v>532.01598980605104</v>
      </c>
      <c r="J209" s="58">
        <f t="shared" si="13"/>
        <v>522.97171797934823</v>
      </c>
      <c r="K209" s="5">
        <f t="shared" si="1"/>
        <v>9.0442718267028113</v>
      </c>
      <c r="L209">
        <v>0</v>
      </c>
      <c r="M209" s="37">
        <v>0</v>
      </c>
      <c r="N209" s="37">
        <v>0</v>
      </c>
      <c r="O209" s="37">
        <v>0</v>
      </c>
      <c r="P209" s="37">
        <v>0</v>
      </c>
      <c r="Q209" s="59">
        <v>0</v>
      </c>
      <c r="R209" s="40">
        <f>$K209*Variables!$C$23/100</f>
        <v>0.45221359133514055</v>
      </c>
      <c r="S209" s="40">
        <f>$K209*Variables!$C$24/100</f>
        <v>0.9044271826702811</v>
      </c>
      <c r="T209" s="40">
        <f>$K209*Variables!$C$25/100</f>
        <v>0.9044271826702811</v>
      </c>
      <c r="U209" s="40">
        <f>$K209*Variables!$C$26/100</f>
        <v>6.7832038700271085</v>
      </c>
      <c r="V209" s="44">
        <f>R209*Variables!$E$27*Variables!$C$16+'Cost Calculations'!S209*Variables!$E$28*Variables!$C$16+'Cost Calculations'!T209*Variables!$E$29*Variables!$C$16+U209*Variables!$E$30*Variables!$C$16</f>
        <v>10684425.198514251</v>
      </c>
      <c r="W209" s="38">
        <f>I209*Variables!$E$31</f>
        <v>348470.47332296346</v>
      </c>
      <c r="Y209" s="46">
        <f>D209*(IF(D209&lt;Variables!$C$8,Variables!$C$39,IF(D209&gt;Variables!$C$7,Variables!$C$37,IF(D209&gt;Variables!$C$6,Variables!$C$38))))</f>
        <v>182.16574581106661</v>
      </c>
      <c r="Z209" s="162"/>
      <c r="AA209" s="80">
        <f t="shared" si="47"/>
        <v>179</v>
      </c>
      <c r="AB209" s="48">
        <f t="shared" si="56"/>
        <v>3</v>
      </c>
      <c r="AC209" s="44">
        <f>AB209*Variables!$E$42</f>
        <v>1612800</v>
      </c>
      <c r="AD209" s="50">
        <f>ROUND(IF(D209&lt;50000,0,(H209/(3.14*Variables!$C$36^2))),0)</f>
        <v>38</v>
      </c>
      <c r="AE209" s="83">
        <f t="shared" si="48"/>
        <v>37</v>
      </c>
      <c r="AF209" s="37">
        <f t="shared" si="3"/>
        <v>1</v>
      </c>
      <c r="AG209" s="38">
        <f>AF209*Variables!$E$43*Variables!$C$16</f>
        <v>1171.5840000000001</v>
      </c>
      <c r="AH209" s="52">
        <f>ROUND((Y209)/Variables!$C$41,0)</f>
        <v>1</v>
      </c>
      <c r="AI209" s="79">
        <f t="shared" si="49"/>
        <v>1</v>
      </c>
      <c r="AJ209" s="52">
        <f t="shared" si="59"/>
        <v>0</v>
      </c>
      <c r="AK209" s="44">
        <f>AJ209*Variables!$E$44*Variables!$C$16</f>
        <v>0</v>
      </c>
      <c r="AL209" s="38">
        <f>Y209*Variables!$E$40*Variables!$C$16</f>
        <v>53725179.619961634</v>
      </c>
      <c r="AN209" s="57">
        <f t="shared" ref="AN209:AN216" si="62">AVERAGE($AN$4:$AN$5,$AN$8,$AN$17)</f>
        <v>0.28999999999999998</v>
      </c>
      <c r="AO209" s="141">
        <f t="shared" si="57"/>
        <v>65.219002375297293</v>
      </c>
      <c r="AP209" s="141">
        <v>474.2370659555292</v>
      </c>
      <c r="AQ209" s="54">
        <f>IF(12*(AO209-Variables!$C$3*AP209)*(G209/5)*Variables!$C$18&lt;0,0,12*(AO209-Variables!$C$3*AP209)*(G209/5)*Variables!$C$18)</f>
        <v>0</v>
      </c>
      <c r="AS209" s="44">
        <v>0</v>
      </c>
    </row>
    <row r="210" spans="1:45" ht="14.25" customHeight="1">
      <c r="A210" s="32">
        <v>7</v>
      </c>
      <c r="B210" t="s">
        <v>149</v>
      </c>
      <c r="C210">
        <v>2029</v>
      </c>
      <c r="D210" s="33">
        <f>INDEX(Population!$C$2:$U$21,MATCH('Cost Calculations'!B210,Population!$B$2:$B$21,0),MATCH(C210,Population!$C$1:$U$1,0))</f>
        <v>63722.229829081778</v>
      </c>
      <c r="E210" s="33" t="str">
        <f t="shared" si="58"/>
        <v>Small</v>
      </c>
      <c r="F210" s="5">
        <v>3.862113298513461</v>
      </c>
      <c r="G210" s="5">
        <f t="shared" si="0"/>
        <v>16499.316540922984</v>
      </c>
      <c r="H210" s="34">
        <f>'Area (Sq.km)'!T8</f>
        <v>18.419484756166842</v>
      </c>
      <c r="I210" s="5">
        <f>H210*Variables!$C$22</f>
        <v>331.55072561100314</v>
      </c>
      <c r="J210" s="58">
        <f t="shared" si="13"/>
        <v>325.9143632756161</v>
      </c>
      <c r="K210" s="5">
        <f t="shared" si="1"/>
        <v>5.636362335387048</v>
      </c>
      <c r="L210">
        <v>0</v>
      </c>
      <c r="M210" s="37">
        <v>0</v>
      </c>
      <c r="N210" s="37">
        <v>0</v>
      </c>
      <c r="O210" s="37">
        <v>0</v>
      </c>
      <c r="P210" s="37">
        <v>0</v>
      </c>
      <c r="Q210" s="59">
        <v>0</v>
      </c>
      <c r="R210" s="40">
        <f>$K210*Variables!$C$23/100</f>
        <v>0.28181811676935242</v>
      </c>
      <c r="S210" s="40">
        <f>$K210*Variables!$C$24/100</f>
        <v>0.56363623353870485</v>
      </c>
      <c r="T210" s="40">
        <f>$K210*Variables!$C$25/100</f>
        <v>0.56363623353870485</v>
      </c>
      <c r="U210" s="40">
        <f>$K210*Variables!$C$26/100</f>
        <v>4.227271751540286</v>
      </c>
      <c r="V210" s="44">
        <f>R210*Variables!$E$27*Variables!$C$16+'Cost Calculations'!S210*Variables!$E$28*Variables!$C$16+'Cost Calculations'!T210*Variables!$E$29*Variables!$C$16+U210*Variables!$E$30*Variables!$C$16</f>
        <v>6658500.8630949501</v>
      </c>
      <c r="W210" s="38">
        <f>I210*Variables!$E$31</f>
        <v>217165.72527520705</v>
      </c>
      <c r="Y210" s="46">
        <f>D210*(IF(D210&lt;Variables!$C$8,Variables!$C$39,IF(D210&gt;Variables!$C$7,Variables!$C$37,IF(D210&gt;Variables!$C$6,Variables!$C$38))))</f>
        <v>0</v>
      </c>
      <c r="Z210" s="162"/>
      <c r="AA210" s="80">
        <f t="shared" si="47"/>
        <v>0</v>
      </c>
      <c r="AB210" s="48">
        <f t="shared" si="56"/>
        <v>0</v>
      </c>
      <c r="AC210" s="44">
        <f>AB210*Variables!$E$42</f>
        <v>0</v>
      </c>
      <c r="AD210" s="50">
        <f>ROUND(IF(D210&lt;50000,0,(H210/(3.14*Variables!$C$36^2))),0)</f>
        <v>23</v>
      </c>
      <c r="AE210" s="83">
        <f t="shared" si="48"/>
        <v>23</v>
      </c>
      <c r="AF210" s="37">
        <f t="shared" si="3"/>
        <v>0</v>
      </c>
      <c r="AG210" s="38">
        <f>AF210*Variables!$E$43*Variables!$C$16</f>
        <v>0</v>
      </c>
      <c r="AH210" s="52">
        <f>ROUND((Y210)/Variables!$C$41,0)</f>
        <v>0</v>
      </c>
      <c r="AI210" s="79">
        <f t="shared" si="49"/>
        <v>0</v>
      </c>
      <c r="AJ210" s="52">
        <f t="shared" si="59"/>
        <v>0</v>
      </c>
      <c r="AK210" s="44">
        <f>AJ210*Variables!$E$44*Variables!$C$16</f>
        <v>0</v>
      </c>
      <c r="AL210" s="38">
        <f>Y210*Variables!$E$40*Variables!$C$16</f>
        <v>0</v>
      </c>
      <c r="AN210" s="57">
        <f t="shared" si="62"/>
        <v>0.28999999999999998</v>
      </c>
      <c r="AO210" s="141">
        <f t="shared" si="57"/>
        <v>67.200771394134222</v>
      </c>
      <c r="AP210" s="141">
        <v>474.2370659555292</v>
      </c>
      <c r="AQ210" s="54">
        <f>IF(12*(AO210-Variables!$C$3*AP210)*(G210/5)*Variables!$C$18&lt;0,0,12*(AO210-Variables!$C$3*AP210)*(G210/5)*Variables!$C$18)</f>
        <v>0</v>
      </c>
      <c r="AS210" s="44">
        <v>0</v>
      </c>
    </row>
    <row r="211" spans="1:45" ht="14.25" customHeight="1">
      <c r="A211" s="32">
        <v>8</v>
      </c>
      <c r="B211" t="s">
        <v>150</v>
      </c>
      <c r="C211">
        <v>2029</v>
      </c>
      <c r="D211" s="33">
        <f>INDEX(Population!$C$2:$U$21,MATCH('Cost Calculations'!B211,Population!$B$2:$B$21,0),MATCH(C211,Population!$C$1:$U$1,0))</f>
        <v>66964.177001879041</v>
      </c>
      <c r="E211" s="33" t="str">
        <f t="shared" si="58"/>
        <v>Small</v>
      </c>
      <c r="F211" s="5">
        <v>3.8002825488883709</v>
      </c>
      <c r="G211" s="5">
        <f t="shared" si="0"/>
        <v>17620.841645436831</v>
      </c>
      <c r="H211" s="34">
        <f>'Area (Sq.km)'!T9</f>
        <v>13.463941189709271</v>
      </c>
      <c r="I211" s="5">
        <f>H211*Variables!$C$22</f>
        <v>242.35094141476688</v>
      </c>
      <c r="J211" s="58">
        <f t="shared" si="13"/>
        <v>238.23097541071584</v>
      </c>
      <c r="K211" s="5">
        <f t="shared" si="1"/>
        <v>4.1199660040510366</v>
      </c>
      <c r="L211">
        <v>0</v>
      </c>
      <c r="M211" s="37">
        <v>0</v>
      </c>
      <c r="N211" s="37">
        <v>0</v>
      </c>
      <c r="O211" s="37">
        <v>0</v>
      </c>
      <c r="P211" s="37">
        <v>0</v>
      </c>
      <c r="Q211" s="59">
        <v>0</v>
      </c>
      <c r="R211" s="40">
        <f>$K211*Variables!$C$23/100</f>
        <v>0.20599830020255183</v>
      </c>
      <c r="S211" s="40">
        <f>$K211*Variables!$C$24/100</f>
        <v>0.41199660040510366</v>
      </c>
      <c r="T211" s="40">
        <f>$K211*Variables!$C$25/100</f>
        <v>0.41199660040510366</v>
      </c>
      <c r="U211" s="40">
        <f>$K211*Variables!$C$26/100</f>
        <v>3.0899745030382775</v>
      </c>
      <c r="V211" s="44">
        <f>R211*Variables!$E$27*Variables!$C$16+'Cost Calculations'!S211*Variables!$E$28*Variables!$C$16+'Cost Calculations'!T211*Variables!$E$29*Variables!$C$16+U211*Variables!$E$30*Variables!$C$16</f>
        <v>4867110.3029808803</v>
      </c>
      <c r="W211" s="38">
        <f>I211*Variables!$E$31</f>
        <v>158739.8666266723</v>
      </c>
      <c r="Y211" s="46">
        <f>D211*(IF(D211&lt;Variables!$C$8,Variables!$C$39,IF(D211&gt;Variables!$C$7,Variables!$C$37,IF(D211&gt;Variables!$C$6,Variables!$C$38))))</f>
        <v>0</v>
      </c>
      <c r="Z211" s="162"/>
      <c r="AA211" s="80">
        <f t="shared" si="47"/>
        <v>0</v>
      </c>
      <c r="AB211" s="48">
        <f t="shared" si="56"/>
        <v>0</v>
      </c>
      <c r="AC211" s="44">
        <f>AB211*Variables!$E$42</f>
        <v>0</v>
      </c>
      <c r="AD211" s="50">
        <f>ROUND(IF(D211&lt;50000,0,(H211/(3.14*Variables!$C$36^2))),0)</f>
        <v>17</v>
      </c>
      <c r="AE211" s="83">
        <f t="shared" si="48"/>
        <v>17</v>
      </c>
      <c r="AF211" s="37">
        <f t="shared" si="3"/>
        <v>0</v>
      </c>
      <c r="AG211" s="38">
        <f>AF211*Variables!$E$43*Variables!$C$16</f>
        <v>0</v>
      </c>
      <c r="AH211" s="52">
        <f>ROUND((Y211)/Variables!$C$41,0)</f>
        <v>0</v>
      </c>
      <c r="AI211" s="79">
        <f t="shared" si="49"/>
        <v>0</v>
      </c>
      <c r="AJ211" s="52">
        <f t="shared" si="59"/>
        <v>0</v>
      </c>
      <c r="AK211" s="44">
        <f>AJ211*Variables!$E$44*Variables!$C$16</f>
        <v>0</v>
      </c>
      <c r="AL211" s="38">
        <f>Y211*Variables!$E$40*Variables!$C$16</f>
        <v>0</v>
      </c>
      <c r="AN211" s="57">
        <f t="shared" si="62"/>
        <v>0.28999999999999998</v>
      </c>
      <c r="AO211" s="141">
        <f t="shared" si="57"/>
        <v>66.124916350657642</v>
      </c>
      <c r="AP211" s="141">
        <v>474.2370659555292</v>
      </c>
      <c r="AQ211" s="54">
        <f>IF(12*(AO211-Variables!$C$3*AP211)*(G211/5)*Variables!$C$18&lt;0,0,12*(AO211-Variables!$C$3*AP211)*(G211/5)*Variables!$C$18)</f>
        <v>0</v>
      </c>
      <c r="AS211" s="44">
        <v>0</v>
      </c>
    </row>
    <row r="212" spans="1:45" ht="14.25" customHeight="1">
      <c r="A212" s="32">
        <v>9</v>
      </c>
      <c r="B212" t="s">
        <v>151</v>
      </c>
      <c r="C212">
        <v>2029</v>
      </c>
      <c r="D212" s="33">
        <f>INDEX(Population!$C$2:$U$21,MATCH('Cost Calculations'!B212,Population!$B$2:$B$21,0),MATCH(C212,Population!$C$1:$U$1,0))</f>
        <v>193344.73186674481</v>
      </c>
      <c r="E212" s="33" t="str">
        <f t="shared" si="58"/>
        <v>Medium</v>
      </c>
      <c r="F212" s="5">
        <v>3.6804514106582928</v>
      </c>
      <c r="G212" s="5">
        <f t="shared" si="0"/>
        <v>52532.885315870204</v>
      </c>
      <c r="H212" s="34">
        <f>'Area (Sq.km)'!T10</f>
        <v>52.529317723838091</v>
      </c>
      <c r="I212" s="5">
        <f>H212*Variables!$C$22</f>
        <v>945.52771902908557</v>
      </c>
      <c r="J212" s="58">
        <f t="shared" si="13"/>
        <v>929.45374780559109</v>
      </c>
      <c r="K212" s="5">
        <f t="shared" si="1"/>
        <v>16.073971223494482</v>
      </c>
      <c r="L212">
        <v>0</v>
      </c>
      <c r="M212" s="37">
        <v>0</v>
      </c>
      <c r="N212" s="37">
        <v>0</v>
      </c>
      <c r="O212" s="37">
        <v>0</v>
      </c>
      <c r="P212" s="37">
        <v>0</v>
      </c>
      <c r="Q212" s="59">
        <v>0</v>
      </c>
      <c r="R212" s="40">
        <f>$K212*Variables!$C$23/100</f>
        <v>0.80369856117472405</v>
      </c>
      <c r="S212" s="40">
        <f>$K212*Variables!$C$24/100</f>
        <v>1.6073971223494481</v>
      </c>
      <c r="T212" s="40">
        <f>$K212*Variables!$C$25/100</f>
        <v>1.6073971223494481</v>
      </c>
      <c r="U212" s="40">
        <f>$K212*Variables!$C$26/100</f>
        <v>12.055478417620861</v>
      </c>
      <c r="V212" s="44">
        <f>R212*Variables!$E$27*Variables!$C$16+'Cost Calculations'!S212*Variables!$E$28*Variables!$C$16+'Cost Calculations'!T212*Variables!$E$29*Variables!$C$16+U212*Variables!$E$30*Variables!$C$16</f>
        <v>18988940.897755779</v>
      </c>
      <c r="W212" s="38">
        <f>I212*Variables!$E$31</f>
        <v>619320.65596405102</v>
      </c>
      <c r="Y212" s="46">
        <f>D212*(IF(D212&lt;Variables!$C$8,Variables!$C$39,IF(D212&gt;Variables!$C$7,Variables!$C$37,IF(D212&gt;Variables!$C$6,Variables!$C$38))))</f>
        <v>232.01367824009375</v>
      </c>
      <c r="Z212" s="162"/>
      <c r="AA212" s="80">
        <f t="shared" si="47"/>
        <v>229</v>
      </c>
      <c r="AB212" s="48">
        <f t="shared" si="56"/>
        <v>3</v>
      </c>
      <c r="AC212" s="44">
        <f>AB212*Variables!$E$42</f>
        <v>1612800</v>
      </c>
      <c r="AD212" s="50">
        <f>ROUND(IF(D212&lt;50000,0,(H212/(3.14*Variables!$C$36^2))),0)</f>
        <v>67</v>
      </c>
      <c r="AE212" s="83">
        <f t="shared" si="48"/>
        <v>66</v>
      </c>
      <c r="AF212" s="37">
        <f t="shared" si="3"/>
        <v>1</v>
      </c>
      <c r="AG212" s="38">
        <f>AF212*Variables!$E$43*Variables!$C$16</f>
        <v>1171.5840000000001</v>
      </c>
      <c r="AH212" s="52">
        <f>ROUND((Y212)/Variables!$C$41,0)</f>
        <v>2</v>
      </c>
      <c r="AI212" s="79">
        <f t="shared" si="49"/>
        <v>2</v>
      </c>
      <c r="AJ212" s="52">
        <f t="shared" si="59"/>
        <v>0</v>
      </c>
      <c r="AK212" s="44">
        <f>AJ212*Variables!$E$44*Variables!$C$16</f>
        <v>0</v>
      </c>
      <c r="AL212" s="38">
        <f>Y212*Variables!$E$40*Variables!$C$16</f>
        <v>68426566.598668247</v>
      </c>
      <c r="AN212" s="57">
        <f t="shared" si="62"/>
        <v>0.28999999999999998</v>
      </c>
      <c r="AO212" s="141">
        <f t="shared" si="57"/>
        <v>64.03985454545429</v>
      </c>
      <c r="AP212" s="141">
        <v>474.2370659555292</v>
      </c>
      <c r="AQ212" s="54">
        <f>IF(12*(AO212-Variables!$C$3*AP212)*(G212/5)*Variables!$C$18&lt;0,0,12*(AO212-Variables!$C$3*AP212)*(G212/5)*Variables!$C$18)</f>
        <v>0</v>
      </c>
      <c r="AS212" s="44">
        <v>0</v>
      </c>
    </row>
    <row r="213" spans="1:45" ht="14.25" customHeight="1">
      <c r="A213" s="32">
        <v>10</v>
      </c>
      <c r="B213" t="s">
        <v>152</v>
      </c>
      <c r="C213">
        <v>2029</v>
      </c>
      <c r="D213" s="33">
        <f>INDEX(Population!$C$2:$U$21,MATCH('Cost Calculations'!B213,Population!$B$2:$B$21,0),MATCH(C213,Population!$C$1:$U$1,0))</f>
        <v>341251.97052142408</v>
      </c>
      <c r="E213" s="33" t="str">
        <f t="shared" si="58"/>
        <v>Medium</v>
      </c>
      <c r="F213" s="5">
        <v>3.4135915669485275</v>
      </c>
      <c r="G213" s="5">
        <f t="shared" si="0"/>
        <v>99968.600176287495</v>
      </c>
      <c r="H213" s="34">
        <f>'Area (Sq.km)'!T11</f>
        <v>72.066694092299542</v>
      </c>
      <c r="I213" s="5">
        <f>H213*Variables!$C$22</f>
        <v>1297.2004936613916</v>
      </c>
      <c r="J213" s="58">
        <f t="shared" si="13"/>
        <v>1275.1480852691482</v>
      </c>
      <c r="K213" s="5">
        <f t="shared" si="1"/>
        <v>22.052408392243478</v>
      </c>
      <c r="L213">
        <v>0</v>
      </c>
      <c r="M213" s="37">
        <v>0</v>
      </c>
      <c r="N213" s="37">
        <v>0</v>
      </c>
      <c r="O213" s="37">
        <v>0</v>
      </c>
      <c r="P213" s="37">
        <v>0</v>
      </c>
      <c r="Q213" s="59">
        <v>0</v>
      </c>
      <c r="R213" s="40">
        <f>$K213*Variables!$C$23/100</f>
        <v>1.1026204196121738</v>
      </c>
      <c r="S213" s="40">
        <f>$K213*Variables!$C$24/100</f>
        <v>2.2052408392243477</v>
      </c>
      <c r="T213" s="40">
        <f>$K213*Variables!$C$25/100</f>
        <v>2.2052408392243477</v>
      </c>
      <c r="U213" s="40">
        <f>$K213*Variables!$C$26/100</f>
        <v>16.539306294182609</v>
      </c>
      <c r="V213" s="44">
        <f>R213*Variables!$E$27*Variables!$C$16+'Cost Calculations'!S213*Variables!$E$28*Variables!$C$16+'Cost Calculations'!T213*Variables!$E$29*Variables!$C$16+U213*Variables!$E$30*Variables!$C$16</f>
        <v>26051550.907433331</v>
      </c>
      <c r="W213" s="38">
        <f>I213*Variables!$E$31</f>
        <v>849666.32334821147</v>
      </c>
      <c r="Y213" s="46">
        <f>D213*(IF(D213&lt;Variables!$C$8,Variables!$C$39,IF(D213&gt;Variables!$C$7,Variables!$C$37,IF(D213&gt;Variables!$C$6,Variables!$C$38))))</f>
        <v>409.50236462570888</v>
      </c>
      <c r="Z213" s="162"/>
      <c r="AA213" s="80">
        <f t="shared" si="47"/>
        <v>403</v>
      </c>
      <c r="AB213" s="48">
        <f t="shared" si="56"/>
        <v>7</v>
      </c>
      <c r="AC213" s="44">
        <f>AB213*Variables!$E$42</f>
        <v>3763200</v>
      </c>
      <c r="AD213" s="50">
        <f>ROUND(IF(D213&lt;50000,0,(H213/(3.14*Variables!$C$36^2))),0)</f>
        <v>92</v>
      </c>
      <c r="AE213" s="83">
        <f t="shared" si="48"/>
        <v>90</v>
      </c>
      <c r="AF213" s="37">
        <f t="shared" si="3"/>
        <v>2</v>
      </c>
      <c r="AG213" s="38">
        <f>AF213*Variables!$E$43*Variables!$C$16</f>
        <v>2343.1680000000001</v>
      </c>
      <c r="AH213" s="52">
        <f>ROUND((Y213)/Variables!$C$41,0)</f>
        <v>3</v>
      </c>
      <c r="AI213" s="79">
        <f t="shared" si="49"/>
        <v>3</v>
      </c>
      <c r="AJ213" s="52">
        <f t="shared" si="59"/>
        <v>0</v>
      </c>
      <c r="AK213" s="44">
        <f>AJ213*Variables!$E$44*Variables!$C$16</f>
        <v>0</v>
      </c>
      <c r="AL213" s="38">
        <f>Y213*Variables!$E$40*Variables!$C$16</f>
        <v>120772365.82739967</v>
      </c>
      <c r="AN213" s="57">
        <f t="shared" si="62"/>
        <v>0.28999999999999998</v>
      </c>
      <c r="AO213" s="141">
        <f t="shared" si="57"/>
        <v>59.396493264904372</v>
      </c>
      <c r="AP213" s="141">
        <v>490.99634448579741</v>
      </c>
      <c r="AQ213" s="54">
        <f>IF(12*(AO213-Variables!$C$3*AP213)*(G213/5)*Variables!$C$18&lt;0,0,12*(AO213-Variables!$C$3*AP213)*(G213/5)*Variables!$C$18)</f>
        <v>0</v>
      </c>
      <c r="AS213" s="44">
        <v>0</v>
      </c>
    </row>
    <row r="214" spans="1:45" ht="14.25" customHeight="1">
      <c r="A214" s="32">
        <v>11</v>
      </c>
      <c r="B214" t="s">
        <v>153</v>
      </c>
      <c r="C214">
        <v>2029</v>
      </c>
      <c r="D214" s="33">
        <f>INDEX(Population!$C$2:$U$21,MATCH('Cost Calculations'!B214,Population!$B$2:$B$21,0),MATCH(C214,Population!$C$1:$U$1,0))</f>
        <v>226719.91468022219</v>
      </c>
      <c r="E214" s="33" t="str">
        <f t="shared" si="58"/>
        <v>Medium</v>
      </c>
      <c r="F214" s="5">
        <v>3.70474528057925</v>
      </c>
      <c r="G214" s="5">
        <f t="shared" si="0"/>
        <v>61197.166744152986</v>
      </c>
      <c r="H214" s="34">
        <f>'Area (Sq.km)'!T12</f>
        <v>22.312540492887575</v>
      </c>
      <c r="I214" s="5">
        <f>H214*Variables!$C$22</f>
        <v>401.62572887197632</v>
      </c>
      <c r="J214" s="58">
        <f t="shared" si="13"/>
        <v>396.95655099999999</v>
      </c>
      <c r="K214" s="5">
        <f t="shared" si="1"/>
        <v>4.6691778719763306</v>
      </c>
      <c r="L214">
        <v>0</v>
      </c>
      <c r="M214" s="37">
        <v>0</v>
      </c>
      <c r="N214" s="37">
        <v>0</v>
      </c>
      <c r="O214" s="37">
        <v>0</v>
      </c>
      <c r="P214" s="37">
        <v>0</v>
      </c>
      <c r="Q214" s="59">
        <v>0</v>
      </c>
      <c r="R214" s="40">
        <f>$K214*Variables!$C$23/100</f>
        <v>0.23345889359881652</v>
      </c>
      <c r="S214" s="40">
        <f>$K214*Variables!$C$24/100</f>
        <v>0.46691778719763305</v>
      </c>
      <c r="T214" s="40">
        <f>$K214*Variables!$C$25/100</f>
        <v>0.46691778719763305</v>
      </c>
      <c r="U214" s="40">
        <f>$K214*Variables!$C$26/100</f>
        <v>3.501883403982248</v>
      </c>
      <c r="V214" s="44">
        <f>R214*Variables!$E$27*Variables!$C$16+'Cost Calculations'!S214*Variables!$E$28*Variables!$C$16+'Cost Calculations'!T214*Variables!$E$29*Variables!$C$16+U214*Variables!$E$30*Variables!$C$16</f>
        <v>5515920.2053611968</v>
      </c>
      <c r="W214" s="38">
        <f>I214*Variables!$E$31</f>
        <v>263064.85241114447</v>
      </c>
      <c r="Y214" s="46">
        <f>D214*(IF(D214&lt;Variables!$C$8,Variables!$C$39,IF(D214&gt;Variables!$C$7,Variables!$C$37,IF(D214&gt;Variables!$C$6,Variables!$C$38))))</f>
        <v>272.06389761626662</v>
      </c>
      <c r="Z214" s="162"/>
      <c r="AA214" s="80">
        <f t="shared" si="47"/>
        <v>268</v>
      </c>
      <c r="AB214" s="48">
        <f t="shared" si="56"/>
        <v>4</v>
      </c>
      <c r="AC214" s="44">
        <f>AB214*Variables!$E$42</f>
        <v>2150400</v>
      </c>
      <c r="AD214" s="50">
        <f>ROUND(IF(D214&lt;50000,0,(H214/(3.14*Variables!$C$36^2))),0)</f>
        <v>28</v>
      </c>
      <c r="AE214" s="83">
        <f t="shared" si="48"/>
        <v>28</v>
      </c>
      <c r="AF214" s="37">
        <f t="shared" si="3"/>
        <v>0</v>
      </c>
      <c r="AG214" s="38">
        <f>AF214*Variables!$E$43*Variables!$C$16</f>
        <v>0</v>
      </c>
      <c r="AH214" s="52">
        <f>ROUND((Y214)/Variables!$C$41,0)</f>
        <v>2</v>
      </c>
      <c r="AI214" s="79">
        <f t="shared" si="49"/>
        <v>2</v>
      </c>
      <c r="AJ214" s="52">
        <f t="shared" si="59"/>
        <v>0</v>
      </c>
      <c r="AK214" s="44">
        <f>AJ214*Variables!$E$44*Variables!$C$16</f>
        <v>0</v>
      </c>
      <c r="AL214" s="38">
        <f>Y214*Variables!$E$40*Variables!$C$16</f>
        <v>80238365.903875709</v>
      </c>
      <c r="AN214" s="57">
        <f t="shared" si="62"/>
        <v>0.28999999999999998</v>
      </c>
      <c r="AO214" s="141">
        <f t="shared" si="57"/>
        <v>64.462567882078943</v>
      </c>
      <c r="AP214" s="141">
        <v>447.91952147552081</v>
      </c>
      <c r="AQ214" s="54">
        <f>IF(12*(AO214-Variables!$C$3*AP214)*(G214/5)*Variables!$C$18&lt;0,0,12*(AO214-Variables!$C$3*AP214)*(G214/5)*Variables!$C$18)</f>
        <v>0</v>
      </c>
      <c r="AS214" s="44">
        <v>0</v>
      </c>
    </row>
    <row r="215" spans="1:45" ht="14.25" customHeight="1">
      <c r="A215" s="32">
        <v>12</v>
      </c>
      <c r="B215" t="s">
        <v>154</v>
      </c>
      <c r="C215">
        <v>2029</v>
      </c>
      <c r="D215" s="33">
        <f>INDEX(Population!$C$2:$U$21,MATCH('Cost Calculations'!B215,Population!$B$2:$B$21,0),MATCH(C215,Population!$C$1:$U$1,0))</f>
        <v>231278.21863116758</v>
      </c>
      <c r="E215" s="33" t="str">
        <f t="shared" si="58"/>
        <v>Medium</v>
      </c>
      <c r="F215" s="5">
        <v>3.6205289672544043</v>
      </c>
      <c r="G215" s="5">
        <f t="shared" si="0"/>
        <v>63879.676346452587</v>
      </c>
      <c r="H215" s="34">
        <f>'Area (Sq.km)'!T13</f>
        <v>48.215657043045177</v>
      </c>
      <c r="I215" s="5">
        <f>H215*Variables!$C$22</f>
        <v>867.88182677481313</v>
      </c>
      <c r="J215" s="58">
        <f t="shared" si="13"/>
        <v>853.12783571964133</v>
      </c>
      <c r="K215" s="5">
        <f t="shared" si="1"/>
        <v>14.753991055171809</v>
      </c>
      <c r="L215">
        <v>0</v>
      </c>
      <c r="M215" s="37">
        <v>0</v>
      </c>
      <c r="N215" s="37">
        <v>0</v>
      </c>
      <c r="O215" s="37">
        <v>0</v>
      </c>
      <c r="P215" s="37">
        <v>0</v>
      </c>
      <c r="Q215" s="59">
        <v>0</v>
      </c>
      <c r="R215" s="40">
        <f>$K215*Variables!$C$23/100</f>
        <v>0.73769955275859045</v>
      </c>
      <c r="S215" s="40">
        <f>$K215*Variables!$C$24/100</f>
        <v>1.4753991055171809</v>
      </c>
      <c r="T215" s="40">
        <f>$K215*Variables!$C$25/100</f>
        <v>1.4753991055171809</v>
      </c>
      <c r="U215" s="40">
        <f>$K215*Variables!$C$26/100</f>
        <v>11.065493291378857</v>
      </c>
      <c r="V215" s="44">
        <f>R215*Variables!$E$27*Variables!$C$16+'Cost Calculations'!S215*Variables!$E$28*Variables!$C$16+'Cost Calculations'!T215*Variables!$E$29*Variables!$C$16+U215*Variables!$E$30*Variables!$C$16</f>
        <v>17429586.021852262</v>
      </c>
      <c r="W215" s="38">
        <f>I215*Variables!$E$31</f>
        <v>568462.5965375026</v>
      </c>
      <c r="Y215" s="46">
        <f>D215*(IF(D215&lt;Variables!$C$8,Variables!$C$39,IF(D215&gt;Variables!$C$7,Variables!$C$37,IF(D215&gt;Variables!$C$6,Variables!$C$38))))</f>
        <v>277.53386235740106</v>
      </c>
      <c r="Z215" s="162"/>
      <c r="AA215" s="80">
        <f t="shared" si="47"/>
        <v>273</v>
      </c>
      <c r="AB215" s="48">
        <f t="shared" si="56"/>
        <v>5</v>
      </c>
      <c r="AC215" s="44">
        <f>AB215*Variables!$E$42</f>
        <v>2688000</v>
      </c>
      <c r="AD215" s="50">
        <f>ROUND(IF(D215&lt;50000,0,(H215/(3.14*Variables!$C$36^2))),0)</f>
        <v>61</v>
      </c>
      <c r="AE215" s="83">
        <f t="shared" si="48"/>
        <v>60</v>
      </c>
      <c r="AF215" s="37">
        <f t="shared" si="3"/>
        <v>1</v>
      </c>
      <c r="AG215" s="38">
        <f>AF215*Variables!$E$43*Variables!$C$16</f>
        <v>1171.5840000000001</v>
      </c>
      <c r="AH215" s="52">
        <f>ROUND((Y215)/Variables!$C$41,0)</f>
        <v>2</v>
      </c>
      <c r="AI215" s="79">
        <f t="shared" si="49"/>
        <v>2</v>
      </c>
      <c r="AJ215" s="52">
        <f t="shared" si="59"/>
        <v>0</v>
      </c>
      <c r="AK215" s="44">
        <f>AJ215*Variables!$E$44*Variables!$C$16</f>
        <v>0</v>
      </c>
      <c r="AL215" s="38">
        <f>Y215*Variables!$E$40*Variables!$C$16</f>
        <v>81851593.664802283</v>
      </c>
      <c r="AN215" s="57">
        <f t="shared" si="62"/>
        <v>0.28999999999999998</v>
      </c>
      <c r="AO215" s="141">
        <f t="shared" si="57"/>
        <v>62.997204030226627</v>
      </c>
      <c r="AP215" s="141">
        <v>607.11381923777901</v>
      </c>
      <c r="AQ215" s="54">
        <f>IF(12*(AO215-Variables!$C$3*AP215)*(G215/5)*Variables!$C$18&lt;0,0,12*(AO215-Variables!$C$3*AP215)*(G215/5)*Variables!$C$18)</f>
        <v>0</v>
      </c>
      <c r="AS215" s="44">
        <v>0</v>
      </c>
    </row>
    <row r="216" spans="1:45" ht="14.25" customHeight="1">
      <c r="A216" s="32">
        <v>13</v>
      </c>
      <c r="B216" t="s">
        <v>155</v>
      </c>
      <c r="C216">
        <v>2029</v>
      </c>
      <c r="D216" s="33">
        <f>INDEX(Population!$C$2:$U$21,MATCH('Cost Calculations'!B216,Population!$B$2:$B$21,0),MATCH(C216,Population!$C$1:$U$1,0))</f>
        <v>79750.354826415554</v>
      </c>
      <c r="E216" s="33" t="str">
        <f t="shared" si="58"/>
        <v>Small</v>
      </c>
      <c r="F216" s="5">
        <v>3.8978924903294598</v>
      </c>
      <c r="G216" s="5">
        <f t="shared" si="0"/>
        <v>20459.865176957421</v>
      </c>
      <c r="H216" s="34">
        <f>'Area (Sq.km)'!T14</f>
        <v>13.429212113109308</v>
      </c>
      <c r="I216" s="5">
        <f>H216*Variables!$C$22</f>
        <v>241.72581803596756</v>
      </c>
      <c r="J216" s="58">
        <f t="shared" si="13"/>
        <v>237.61647912935609</v>
      </c>
      <c r="K216" s="5">
        <f t="shared" si="1"/>
        <v>4.1093389066114696</v>
      </c>
      <c r="L216">
        <v>0</v>
      </c>
      <c r="M216" s="37">
        <v>0</v>
      </c>
      <c r="N216" s="37">
        <v>0</v>
      </c>
      <c r="O216" s="37">
        <v>0</v>
      </c>
      <c r="P216" s="37">
        <v>0</v>
      </c>
      <c r="Q216" s="59">
        <v>0</v>
      </c>
      <c r="R216" s="40">
        <f>$K216*Variables!$C$23/100</f>
        <v>0.20546694533057347</v>
      </c>
      <c r="S216" s="40">
        <f>$K216*Variables!$C$24/100</f>
        <v>0.41093389066114694</v>
      </c>
      <c r="T216" s="40">
        <f>$K216*Variables!$C$25/100</f>
        <v>0.41093389066114694</v>
      </c>
      <c r="U216" s="40">
        <f>$K216*Variables!$C$26/100</f>
        <v>3.0820041799586022</v>
      </c>
      <c r="V216" s="44">
        <f>R216*Variables!$E$27*Variables!$C$16+'Cost Calculations'!S216*Variables!$E$28*Variables!$C$16+'Cost Calculations'!T216*Variables!$E$29*Variables!$C$16+U216*Variables!$E$30*Variables!$C$16</f>
        <v>4854556.011176521</v>
      </c>
      <c r="W216" s="38">
        <f>I216*Variables!$E$31</f>
        <v>158330.41081355876</v>
      </c>
      <c r="Y216" s="46">
        <f>D216*(IF(D216&lt;Variables!$C$8,Variables!$C$39,IF(D216&gt;Variables!$C$7,Variables!$C$37,IF(D216&gt;Variables!$C$6,Variables!$C$38))))</f>
        <v>0</v>
      </c>
      <c r="Z216" s="162"/>
      <c r="AA216" s="80">
        <f t="shared" ref="AA216:AA243" si="63">AA196+AB196</f>
        <v>0</v>
      </c>
      <c r="AB216" s="48">
        <f t="shared" si="56"/>
        <v>0</v>
      </c>
      <c r="AC216" s="44">
        <f>AB216*Variables!$E$42</f>
        <v>0</v>
      </c>
      <c r="AD216" s="50">
        <f>ROUND(IF(D216&lt;50000,0,(H216/(3.14*Variables!$C$36^2))),0)</f>
        <v>17</v>
      </c>
      <c r="AE216" s="83">
        <f t="shared" si="48"/>
        <v>17</v>
      </c>
      <c r="AF216" s="37">
        <f t="shared" si="3"/>
        <v>0</v>
      </c>
      <c r="AG216" s="38">
        <f>AF216*Variables!$E$43*Variables!$C$16</f>
        <v>0</v>
      </c>
      <c r="AH216" s="52">
        <f>ROUND((Y216)/Variables!$C$41,0)</f>
        <v>0</v>
      </c>
      <c r="AI216" s="79">
        <f t="shared" si="49"/>
        <v>0</v>
      </c>
      <c r="AJ216" s="52">
        <f t="shared" si="59"/>
        <v>0</v>
      </c>
      <c r="AK216" s="44">
        <f>AJ216*Variables!$E$44*Variables!$C$16</f>
        <v>0</v>
      </c>
      <c r="AL216" s="38">
        <f>Y216*Variables!$E$40*Variables!$C$16</f>
        <v>0</v>
      </c>
      <c r="AN216" s="57">
        <f t="shared" si="62"/>
        <v>0.28999999999999998</v>
      </c>
      <c r="AO216" s="141">
        <f t="shared" si="57"/>
        <v>67.823329331732594</v>
      </c>
      <c r="AP216" s="142">
        <v>537.70000000000005</v>
      </c>
      <c r="AQ216" s="54">
        <f>IF(12*(AO216-Variables!$C$3*AP216)*(G216/5)*Variables!$C$18&lt;0,0,12*(AO216-Variables!$C$3*AP216)*(G216/5)*Variables!$C$18)</f>
        <v>0</v>
      </c>
      <c r="AS216" s="44">
        <v>0</v>
      </c>
    </row>
    <row r="217" spans="1:45" ht="14.25" customHeight="1">
      <c r="A217" s="32">
        <v>14</v>
      </c>
      <c r="B217" t="s">
        <v>156</v>
      </c>
      <c r="C217">
        <v>2029</v>
      </c>
      <c r="D217" s="33">
        <f>INDEX(Population!$C$2:$U$21,MATCH('Cost Calculations'!B217,Population!$B$2:$B$21,0),MATCH(C217,Population!$C$1:$U$1,0))</f>
        <v>1857835.3731641145</v>
      </c>
      <c r="E217" s="33" t="str">
        <f t="shared" si="58"/>
        <v>Large</v>
      </c>
      <c r="F217" s="5">
        <v>3.9042714396748277</v>
      </c>
      <c r="G217" s="5">
        <f t="shared" si="0"/>
        <v>475846.87741865782</v>
      </c>
      <c r="H217" s="34">
        <f>'Area (Sq.km)'!T15</f>
        <v>385.78380910592915</v>
      </c>
      <c r="I217" s="5">
        <f>H217*Variables!$C$22</f>
        <v>6944.1085639067251</v>
      </c>
      <c r="J217" s="58">
        <f t="shared" si="13"/>
        <v>6826.0587183203097</v>
      </c>
      <c r="K217" s="5">
        <f t="shared" si="1"/>
        <v>118.04984558641536</v>
      </c>
      <c r="L217">
        <v>0</v>
      </c>
      <c r="M217" s="37">
        <v>0</v>
      </c>
      <c r="N217" s="37">
        <v>0</v>
      </c>
      <c r="O217" s="37">
        <v>0</v>
      </c>
      <c r="P217" s="37">
        <v>0</v>
      </c>
      <c r="Q217" s="59">
        <v>0</v>
      </c>
      <c r="R217" s="40">
        <f>$K217*Variables!$C$23/100</f>
        <v>5.9024922793207679</v>
      </c>
      <c r="S217" s="40">
        <f>$K217*Variables!$C$24/100</f>
        <v>11.804984558641536</v>
      </c>
      <c r="T217" s="40">
        <f>$K217*Variables!$C$25/100</f>
        <v>11.804984558641536</v>
      </c>
      <c r="U217" s="40">
        <f>$K217*Variables!$C$26/100</f>
        <v>88.537384189811533</v>
      </c>
      <c r="V217" s="44">
        <f>R217*Variables!$E$27*Variables!$C$16+'Cost Calculations'!S217*Variables!$E$28*Variables!$C$16+'Cost Calculations'!T217*Variables!$E$29*Variables!$C$16+U217*Variables!$E$30*Variables!$C$16</f>
        <v>139457854.54394418</v>
      </c>
      <c r="W217" s="38">
        <f>I217*Variables!$E$31</f>
        <v>4548391.1093589049</v>
      </c>
      <c r="Y217" s="46">
        <f>D217*(IF(D217&lt;Variables!$C$8,Variables!$C$39,IF(D217&gt;Variables!$C$7,Variables!$C$37,IF(D217&gt;Variables!$C$6,Variables!$C$38))))</f>
        <v>2229.4024477969374</v>
      </c>
      <c r="Z217" s="162"/>
      <c r="AA217" s="80">
        <f t="shared" si="63"/>
        <v>2196</v>
      </c>
      <c r="AB217" s="48">
        <f t="shared" si="56"/>
        <v>33</v>
      </c>
      <c r="AC217" s="44">
        <f>AB217*Variables!$E$42</f>
        <v>17740800</v>
      </c>
      <c r="AD217" s="50">
        <f>ROUND(IF(D217&lt;50000,0,(H217/(3.14*Variables!$C$36^2))),0)</f>
        <v>491</v>
      </c>
      <c r="AE217" s="83">
        <f t="shared" ref="AE217:AE243" si="64">AE197+AF197</f>
        <v>483</v>
      </c>
      <c r="AF217" s="37">
        <f t="shared" si="3"/>
        <v>8</v>
      </c>
      <c r="AG217" s="38">
        <f>AF217*Variables!$E$43*Variables!$C$16</f>
        <v>9372.6720000000005</v>
      </c>
      <c r="AH217" s="52">
        <f>ROUND((Y217)/Variables!$C$41,0)</f>
        <v>18</v>
      </c>
      <c r="AI217" s="79">
        <f t="shared" ref="AI217:AI243" si="65">AI197+AJ197</f>
        <v>18</v>
      </c>
      <c r="AJ217" s="52">
        <f t="shared" si="59"/>
        <v>0</v>
      </c>
      <c r="AK217" s="44">
        <f>AJ217*Variables!$E$44*Variables!$C$16</f>
        <v>0</v>
      </c>
      <c r="AL217" s="38">
        <f>Y217*Variables!$E$40*Variables!$C$16</f>
        <v>657505868.73394644</v>
      </c>
      <c r="AN217" s="53">
        <v>0.28999999999999998</v>
      </c>
      <c r="AO217" s="141">
        <f t="shared" si="57"/>
        <v>67.934323050342002</v>
      </c>
      <c r="AP217" s="141">
        <v>655.73597732227154</v>
      </c>
      <c r="AQ217" s="54">
        <f>IF(12*(AO217-Variables!$C$3*AP217)*(G217/5)*Variables!$C$18&lt;0,0,12*(AO217-Variables!$C$3*AP217)*(G217/5)*Variables!$C$18)</f>
        <v>0</v>
      </c>
      <c r="AS217" s="44">
        <v>0</v>
      </c>
    </row>
    <row r="218" spans="1:45" ht="14.25" customHeight="1">
      <c r="A218" s="32">
        <v>15</v>
      </c>
      <c r="B218" t="s">
        <v>157</v>
      </c>
      <c r="C218">
        <v>2029</v>
      </c>
      <c r="D218" s="33">
        <f>INDEX(Population!$C$2:$U$21,MATCH('Cost Calculations'!B218,Population!$B$2:$B$21,0),MATCH(C218,Population!$C$1:$U$1,0))</f>
        <v>96016.763584960092</v>
      </c>
      <c r="E218" s="33" t="str">
        <f t="shared" si="58"/>
        <v>Small</v>
      </c>
      <c r="F218" s="5">
        <v>4.104939651318781</v>
      </c>
      <c r="G218" s="5">
        <f t="shared" si="0"/>
        <v>23390.542064147787</v>
      </c>
      <c r="H218" s="34">
        <f>'Area (Sq.km)'!T16</f>
        <v>41.195201139307237</v>
      </c>
      <c r="I218" s="5">
        <f>H218*Variables!$C$22</f>
        <v>741.51362050753028</v>
      </c>
      <c r="J218" s="58">
        <f t="shared" si="13"/>
        <v>728.90788895890228</v>
      </c>
      <c r="K218" s="5">
        <f t="shared" si="1"/>
        <v>12.605731548628</v>
      </c>
      <c r="L218">
        <v>0</v>
      </c>
      <c r="M218" s="37">
        <v>0</v>
      </c>
      <c r="N218" s="37">
        <v>0</v>
      </c>
      <c r="O218" s="37">
        <v>0</v>
      </c>
      <c r="P218" s="37">
        <v>0</v>
      </c>
      <c r="Q218" s="59">
        <v>0</v>
      </c>
      <c r="R218" s="40">
        <f>$K218*Variables!$C$23/100</f>
        <v>0.63028657743140004</v>
      </c>
      <c r="S218" s="40">
        <f>$K218*Variables!$C$24/100</f>
        <v>1.2605731548628001</v>
      </c>
      <c r="T218" s="40">
        <f>$K218*Variables!$C$25/100</f>
        <v>1.2605731548628001</v>
      </c>
      <c r="U218" s="40">
        <f>$K218*Variables!$C$26/100</f>
        <v>9.4542986614710003</v>
      </c>
      <c r="V218" s="44">
        <f>R218*Variables!$E$27*Variables!$C$16+'Cost Calculations'!S218*Variables!$E$28*Variables!$C$16+'Cost Calculations'!T218*Variables!$E$29*Variables!$C$16+U218*Variables!$E$30*Variables!$C$16</f>
        <v>14891745.668923352</v>
      </c>
      <c r="W218" s="38">
        <f>I218*Variables!$E$31</f>
        <v>485691.42143243231</v>
      </c>
      <c r="Y218" s="46">
        <f>D218*(IF(D218&lt;Variables!$C$8,Variables!$C$39,IF(D218&gt;Variables!$C$7,Variables!$C$37,IF(D218&gt;Variables!$C$6,Variables!$C$38))))</f>
        <v>0</v>
      </c>
      <c r="Z218" s="162"/>
      <c r="AA218" s="80">
        <f t="shared" si="63"/>
        <v>0</v>
      </c>
      <c r="AB218" s="48">
        <f t="shared" si="56"/>
        <v>0</v>
      </c>
      <c r="AC218" s="44">
        <f>AB218*Variables!$E$42</f>
        <v>0</v>
      </c>
      <c r="AD218" s="50">
        <f>ROUND(IF(D218&lt;50000,0,(H218/(3.14*Variables!$C$36^2))),0)</f>
        <v>52</v>
      </c>
      <c r="AE218" s="83">
        <f t="shared" si="64"/>
        <v>52</v>
      </c>
      <c r="AF218" s="37">
        <f t="shared" si="3"/>
        <v>0</v>
      </c>
      <c r="AG218" s="38">
        <f>AF218*Variables!$E$43*Variables!$C$16</f>
        <v>0</v>
      </c>
      <c r="AH218" s="52">
        <f>ROUND((Y218)/Variables!$C$41,0)</f>
        <v>0</v>
      </c>
      <c r="AI218" s="79">
        <f t="shared" si="65"/>
        <v>0</v>
      </c>
      <c r="AJ218" s="52">
        <f t="shared" si="59"/>
        <v>0</v>
      </c>
      <c r="AK218" s="44">
        <f>AJ218*Variables!$E$44*Variables!$C$16</f>
        <v>0</v>
      </c>
      <c r="AL218" s="38">
        <f>Y218*Variables!$E$40*Variables!$C$16</f>
        <v>0</v>
      </c>
      <c r="AN218" s="57">
        <f t="shared" ref="AN218:AN223" si="66">AVERAGE($AN$4:$AN$5,$AN$8,$AN$17)</f>
        <v>0.28999999999999998</v>
      </c>
      <c r="AO218" s="141">
        <f t="shared" si="57"/>
        <v>71.425949932946779</v>
      </c>
      <c r="AP218" s="141">
        <v>655.73597732227154</v>
      </c>
      <c r="AQ218" s="54">
        <f>IF(12*(AO218-Variables!$C$3*AP218)*(G218/5)*Variables!$C$18&lt;0,0,12*(AO218-Variables!$C$3*AP218)*(G218/5)*Variables!$C$18)</f>
        <v>0</v>
      </c>
      <c r="AS218" s="44">
        <v>0</v>
      </c>
    </row>
    <row r="219" spans="1:45" ht="14.25" customHeight="1">
      <c r="A219" s="32">
        <v>16</v>
      </c>
      <c r="B219" t="s">
        <v>158</v>
      </c>
      <c r="C219">
        <v>2029</v>
      </c>
      <c r="D219" s="33">
        <f>INDEX(Population!$C$2:$U$21,MATCH('Cost Calculations'!B219,Population!$B$2:$B$21,0),MATCH(C219,Population!$C$1:$U$1,0))</f>
        <v>100359.96814065034</v>
      </c>
      <c r="E219" s="33" t="str">
        <f t="shared" si="58"/>
        <v>Medium</v>
      </c>
      <c r="F219" s="5">
        <v>4.0784355517664235</v>
      </c>
      <c r="G219" s="5">
        <f t="shared" si="0"/>
        <v>24607.466972766833</v>
      </c>
      <c r="H219" s="34">
        <f>'Area (Sq.km)'!T17</f>
        <v>66.992527290828249</v>
      </c>
      <c r="I219" s="5">
        <f>H219*Variables!$C$22</f>
        <v>1205.8654912349084</v>
      </c>
      <c r="J219" s="58">
        <f t="shared" si="13"/>
        <v>1185.3657778839151</v>
      </c>
      <c r="K219" s="5">
        <f t="shared" si="1"/>
        <v>20.499713350993261</v>
      </c>
      <c r="L219">
        <v>0</v>
      </c>
      <c r="M219" s="37">
        <v>0</v>
      </c>
      <c r="N219" s="37">
        <v>0</v>
      </c>
      <c r="O219" s="37">
        <v>0</v>
      </c>
      <c r="P219" s="37">
        <v>0</v>
      </c>
      <c r="Q219" s="59">
        <v>0</v>
      </c>
      <c r="R219" s="40">
        <f>$K219*Variables!$C$23/100</f>
        <v>1.0249856675496631</v>
      </c>
      <c r="S219" s="40">
        <f>$K219*Variables!$C$24/100</f>
        <v>2.0499713350993263</v>
      </c>
      <c r="T219" s="40">
        <f>$K219*Variables!$C$25/100</f>
        <v>2.0499713350993263</v>
      </c>
      <c r="U219" s="40">
        <f>$K219*Variables!$C$26/100</f>
        <v>15.374785013244946</v>
      </c>
      <c r="V219" s="44">
        <f>R219*Variables!$E$27*Variables!$C$16+'Cost Calculations'!S219*Variables!$E$28*Variables!$C$16+'Cost Calculations'!T219*Variables!$E$29*Variables!$C$16+U219*Variables!$E$30*Variables!$C$16</f>
        <v>24217278.967998505</v>
      </c>
      <c r="W219" s="38">
        <f>I219*Variables!$E$31</f>
        <v>789841.89675886498</v>
      </c>
      <c r="Y219" s="46">
        <f>D219*(IF(D219&lt;Variables!$C$8,Variables!$C$39,IF(D219&gt;Variables!$C$7,Variables!$C$37,IF(D219&gt;Variables!$C$6,Variables!$C$38))))</f>
        <v>120.4319617687804</v>
      </c>
      <c r="Z219" s="162"/>
      <c r="AA219" s="80">
        <f t="shared" si="63"/>
        <v>0</v>
      </c>
      <c r="AB219" s="48">
        <f t="shared" si="56"/>
        <v>120</v>
      </c>
      <c r="AC219" s="44">
        <f>AB219*Variables!$E$42</f>
        <v>64512000</v>
      </c>
      <c r="AD219" s="50">
        <f>ROUND(IF(D219&lt;50000,0,(H219/(3.14*Variables!$C$36^2))),0)</f>
        <v>85</v>
      </c>
      <c r="AE219" s="83">
        <f t="shared" si="64"/>
        <v>84</v>
      </c>
      <c r="AF219" s="37">
        <f t="shared" si="3"/>
        <v>1</v>
      </c>
      <c r="AG219" s="38">
        <f>AF219*Variables!$E$43*Variables!$C$16</f>
        <v>1171.5840000000001</v>
      </c>
      <c r="AH219" s="52">
        <f>ROUND((Y219)/Variables!$C$41,0)</f>
        <v>1</v>
      </c>
      <c r="AI219" s="79">
        <f t="shared" si="65"/>
        <v>0</v>
      </c>
      <c r="AJ219" s="52">
        <f t="shared" si="59"/>
        <v>1</v>
      </c>
      <c r="AK219" s="44">
        <f>AJ219*Variables!$E$44*Variables!$C$16</f>
        <v>964587.88800000004</v>
      </c>
      <c r="AL219" s="38">
        <f>Y219*Variables!$E$40*Variables!$C$16</f>
        <v>35518361.309939593</v>
      </c>
      <c r="AN219" s="57">
        <f t="shared" si="66"/>
        <v>0.28999999999999998</v>
      </c>
      <c r="AO219" s="141">
        <f t="shared" si="57"/>
        <v>70.964778600735769</v>
      </c>
      <c r="AP219" s="141">
        <v>655.73597732227154</v>
      </c>
      <c r="AQ219" s="54">
        <f>IF(12*(AO219-Variables!$C$3*AP219)*(G219/5)*Variables!$C$18&lt;0,0,12*(AO219-Variables!$C$3*AP219)*(G219/5)*Variables!$C$18)</f>
        <v>0</v>
      </c>
      <c r="AS219" s="44">
        <v>0</v>
      </c>
    </row>
    <row r="220" spans="1:45" ht="14.25" customHeight="1">
      <c r="A220" s="32">
        <v>17</v>
      </c>
      <c r="B220" t="s">
        <v>159</v>
      </c>
      <c r="C220">
        <v>2029</v>
      </c>
      <c r="D220" s="33">
        <f>INDEX(Population!$C$2:$U$21,MATCH('Cost Calculations'!B220,Population!$B$2:$B$21,0),MATCH(C220,Population!$C$1:$U$1,0))</f>
        <v>138202.0054615814</v>
      </c>
      <c r="E220" s="33" t="str">
        <f t="shared" si="58"/>
        <v>Medium</v>
      </c>
      <c r="F220" s="5">
        <v>4.0613743798101138</v>
      </c>
      <c r="G220" s="5">
        <f t="shared" si="0"/>
        <v>34028.383630086057</v>
      </c>
      <c r="H220" s="34">
        <f>'Area (Sq.km)'!T18</f>
        <v>40.325209884798042</v>
      </c>
      <c r="I220" s="5">
        <f>H220*Variables!$C$22</f>
        <v>725.85377792636473</v>
      </c>
      <c r="J220" s="58">
        <f t="shared" si="13"/>
        <v>713.51426370161653</v>
      </c>
      <c r="K220" s="5">
        <f t="shared" si="1"/>
        <v>12.3395142247482</v>
      </c>
      <c r="L220">
        <v>0</v>
      </c>
      <c r="M220" s="37">
        <v>0</v>
      </c>
      <c r="N220" s="37">
        <v>0</v>
      </c>
      <c r="O220" s="37">
        <v>0</v>
      </c>
      <c r="P220" s="37">
        <v>0</v>
      </c>
      <c r="Q220" s="59">
        <v>0</v>
      </c>
      <c r="R220" s="40">
        <f>$K220*Variables!$C$23/100</f>
        <v>0.61697571123741002</v>
      </c>
      <c r="S220" s="40">
        <f>$K220*Variables!$C$24/100</f>
        <v>1.23395142247482</v>
      </c>
      <c r="T220" s="40">
        <f>$K220*Variables!$C$25/100</f>
        <v>1.23395142247482</v>
      </c>
      <c r="U220" s="40">
        <f>$K220*Variables!$C$26/100</f>
        <v>9.2546356685611499</v>
      </c>
      <c r="V220" s="44">
        <f>R220*Variables!$E$27*Variables!$C$16+'Cost Calculations'!S220*Variables!$E$28*Variables!$C$16+'Cost Calculations'!T220*Variables!$E$29*Variables!$C$16+U220*Variables!$E$30*Variables!$C$16</f>
        <v>14577250.578766458</v>
      </c>
      <c r="W220" s="38">
        <f>I220*Variables!$E$31</f>
        <v>475434.2245417689</v>
      </c>
      <c r="Y220" s="46">
        <f>D220*(IF(D220&lt;Variables!$C$8,Variables!$C$39,IF(D220&gt;Variables!$C$7,Variables!$C$37,IF(D220&gt;Variables!$C$6,Variables!$C$38))))</f>
        <v>165.84240655389766</v>
      </c>
      <c r="Z220" s="162"/>
      <c r="AA220" s="80">
        <f t="shared" si="63"/>
        <v>163</v>
      </c>
      <c r="AB220" s="48">
        <f t="shared" si="56"/>
        <v>3</v>
      </c>
      <c r="AC220" s="44">
        <f>AB220*Variables!$E$42</f>
        <v>1612800</v>
      </c>
      <c r="AD220" s="50">
        <f>ROUND(IF(D220&lt;50000,0,(H220/(3.14*Variables!$C$36^2))),0)</f>
        <v>51</v>
      </c>
      <c r="AE220" s="83">
        <f t="shared" si="64"/>
        <v>50</v>
      </c>
      <c r="AF220" s="37">
        <f t="shared" si="3"/>
        <v>1</v>
      </c>
      <c r="AG220" s="38">
        <f>AF220*Variables!$E$43*Variables!$C$16</f>
        <v>1171.5840000000001</v>
      </c>
      <c r="AH220" s="52">
        <f>ROUND((Y220)/Variables!$C$41,0)</f>
        <v>1</v>
      </c>
      <c r="AI220" s="79">
        <f t="shared" si="65"/>
        <v>1</v>
      </c>
      <c r="AJ220" s="52">
        <f t="shared" si="59"/>
        <v>0</v>
      </c>
      <c r="AK220" s="44">
        <f>AJ220*Variables!$E$44*Variables!$C$16</f>
        <v>0</v>
      </c>
      <c r="AL220" s="38">
        <f>Y220*Variables!$E$40*Variables!$C$16</f>
        <v>48911023.535433382</v>
      </c>
      <c r="AN220" s="57">
        <f t="shared" si="66"/>
        <v>0.28999999999999998</v>
      </c>
      <c r="AO220" s="141">
        <f t="shared" si="57"/>
        <v>70.667914208695976</v>
      </c>
      <c r="AP220" s="141">
        <v>655.73597732227154</v>
      </c>
      <c r="AQ220" s="54">
        <f>IF(12*(AO220-Variables!$C$3*AP220)*(G220/5)*Variables!$C$18&lt;0,0,12*(AO220-Variables!$C$3*AP220)*(G220/5)*Variables!$C$18)</f>
        <v>0</v>
      </c>
      <c r="AS220" s="44">
        <v>0</v>
      </c>
    </row>
    <row r="221" spans="1:45" ht="14.25" customHeight="1">
      <c r="A221" s="32">
        <v>18</v>
      </c>
      <c r="B221" t="s">
        <v>160</v>
      </c>
      <c r="C221">
        <v>2029</v>
      </c>
      <c r="D221" s="33">
        <f>INDEX(Population!$C$2:$U$21,MATCH('Cost Calculations'!B221,Population!$B$2:$B$21,0),MATCH(C221,Population!$C$1:$U$1,0))</f>
        <v>130898.9301855542</v>
      </c>
      <c r="E221" s="33" t="str">
        <f t="shared" si="58"/>
        <v>Medium</v>
      </c>
      <c r="F221" s="5">
        <v>4.1813012995896246</v>
      </c>
      <c r="G221" s="5">
        <f t="shared" si="0"/>
        <v>31305.787554319832</v>
      </c>
      <c r="H221" s="34">
        <f>'Area (Sq.km)'!T19</f>
        <v>34.723635923706276</v>
      </c>
      <c r="I221" s="5">
        <f>H221*Variables!$C$22</f>
        <v>625.02544662671301</v>
      </c>
      <c r="J221" s="58">
        <f t="shared" si="13"/>
        <v>614.40001403405893</v>
      </c>
      <c r="K221" s="5">
        <f t="shared" si="1"/>
        <v>10.625432592654079</v>
      </c>
      <c r="L221">
        <v>0</v>
      </c>
      <c r="M221" s="37">
        <v>0</v>
      </c>
      <c r="N221" s="37">
        <v>0</v>
      </c>
      <c r="O221" s="37">
        <v>0</v>
      </c>
      <c r="P221" s="37">
        <v>0</v>
      </c>
      <c r="Q221" s="59">
        <v>0</v>
      </c>
      <c r="R221" s="40">
        <f>$K221*Variables!$C$23/100</f>
        <v>0.53127162963270391</v>
      </c>
      <c r="S221" s="40">
        <f>$K221*Variables!$C$24/100</f>
        <v>1.0625432592654078</v>
      </c>
      <c r="T221" s="40">
        <f>$K221*Variables!$C$25/100</f>
        <v>1.0625432592654078</v>
      </c>
      <c r="U221" s="40">
        <f>$K221*Variables!$C$26/100</f>
        <v>7.969074444490559</v>
      </c>
      <c r="V221" s="44">
        <f>R221*Variables!$E$27*Variables!$C$16+'Cost Calculations'!S221*Variables!$E$28*Variables!$C$16+'Cost Calculations'!T221*Variables!$E$29*Variables!$C$16+U221*Variables!$E$30*Variables!$C$16</f>
        <v>12552325.042120636</v>
      </c>
      <c r="W221" s="38">
        <f>I221*Variables!$E$31</f>
        <v>409391.66754049703</v>
      </c>
      <c r="Y221" s="46">
        <f>D221*(IF(D221&lt;Variables!$C$8,Variables!$C$39,IF(D221&gt;Variables!$C$7,Variables!$C$37,IF(D221&gt;Variables!$C$6,Variables!$C$38))))</f>
        <v>157.07871622266504</v>
      </c>
      <c r="Z221" s="162"/>
      <c r="AA221" s="80">
        <f t="shared" si="63"/>
        <v>155</v>
      </c>
      <c r="AB221" s="48">
        <f t="shared" si="56"/>
        <v>2</v>
      </c>
      <c r="AC221" s="44">
        <f>AB221*Variables!$E$42</f>
        <v>1075200</v>
      </c>
      <c r="AD221" s="50">
        <f>ROUND(IF(D221&lt;50000,0,(H221/(3.14*Variables!$C$36^2))),0)</f>
        <v>44</v>
      </c>
      <c r="AE221" s="83">
        <f t="shared" si="64"/>
        <v>43</v>
      </c>
      <c r="AF221" s="37">
        <f t="shared" si="3"/>
        <v>1</v>
      </c>
      <c r="AG221" s="38">
        <f>AF221*Variables!$E$43*Variables!$C$16</f>
        <v>1171.5840000000001</v>
      </c>
      <c r="AH221" s="52">
        <f>ROUND((Y221)/Variables!$C$41,0)</f>
        <v>1</v>
      </c>
      <c r="AI221" s="79">
        <f t="shared" si="65"/>
        <v>1</v>
      </c>
      <c r="AJ221" s="52">
        <f t="shared" si="59"/>
        <v>0</v>
      </c>
      <c r="AK221" s="44">
        <f>AJ221*Variables!$E$44*Variables!$C$16</f>
        <v>0</v>
      </c>
      <c r="AL221" s="38">
        <f>Y221*Variables!$E$40*Variables!$C$16</f>
        <v>46326394.712473899</v>
      </c>
      <c r="AN221" s="57">
        <f t="shared" si="66"/>
        <v>0.28999999999999998</v>
      </c>
      <c r="AO221" s="141">
        <f t="shared" si="57"/>
        <v>72.754642612859456</v>
      </c>
      <c r="AP221" s="141">
        <v>508.1437756387196</v>
      </c>
      <c r="AQ221" s="54">
        <f>IF(12*(AO221-Variables!$C$3*AP221)*(G221/5)*Variables!$C$18&lt;0,0,12*(AO221-Variables!$C$3*AP221)*(G221/5)*Variables!$C$18)</f>
        <v>0</v>
      </c>
      <c r="AS221" s="44">
        <v>0</v>
      </c>
    </row>
    <row r="222" spans="1:45" ht="14.25" customHeight="1">
      <c r="A222" s="32">
        <v>19</v>
      </c>
      <c r="B222" t="s">
        <v>161</v>
      </c>
      <c r="C222">
        <v>2029</v>
      </c>
      <c r="D222" s="33">
        <f>INDEX(Population!$C$2:$U$21,MATCH('Cost Calculations'!B222,Population!$B$2:$B$21,0),MATCH(C222,Population!$C$1:$U$1,0))</f>
        <v>101461.22552354333</v>
      </c>
      <c r="E222" s="33" t="str">
        <f t="shared" si="58"/>
        <v>Medium</v>
      </c>
      <c r="F222" s="5">
        <v>4.4990268357417103</v>
      </c>
      <c r="G222" s="5">
        <f t="shared" si="0"/>
        <v>22551.816032192306</v>
      </c>
      <c r="H222" s="34">
        <f>'Area (Sq.km)'!T20</f>
        <v>23.932772453252856</v>
      </c>
      <c r="I222" s="5">
        <f>H222*Variables!$C$22</f>
        <v>430.78990415855139</v>
      </c>
      <c r="J222" s="58">
        <f t="shared" si="13"/>
        <v>423.46647578785604</v>
      </c>
      <c r="K222" s="5">
        <f t="shared" si="1"/>
        <v>7.3234283706953534</v>
      </c>
      <c r="L222">
        <v>0</v>
      </c>
      <c r="M222" s="37">
        <v>0</v>
      </c>
      <c r="N222" s="37">
        <v>0</v>
      </c>
      <c r="O222" s="37">
        <v>0</v>
      </c>
      <c r="P222" s="37">
        <v>0</v>
      </c>
      <c r="Q222" s="59">
        <v>0</v>
      </c>
      <c r="R222" s="40">
        <f>$K222*Variables!$C$23/100</f>
        <v>0.36617141853476765</v>
      </c>
      <c r="S222" s="40">
        <f>$K222*Variables!$C$24/100</f>
        <v>0.73234283706953529</v>
      </c>
      <c r="T222" s="40">
        <f>$K222*Variables!$C$25/100</f>
        <v>0.73234283706953529</v>
      </c>
      <c r="U222" s="40">
        <f>$K222*Variables!$C$26/100</f>
        <v>5.4925712780215141</v>
      </c>
      <c r="V222" s="44">
        <f>R222*Variables!$E$27*Variables!$C$16+'Cost Calculations'!S222*Variables!$E$28*Variables!$C$16+'Cost Calculations'!T222*Variables!$E$29*Variables!$C$16+U222*Variables!$E$30*Variables!$C$16</f>
        <v>8651511.6001215167</v>
      </c>
      <c r="W222" s="38">
        <f>I222*Variables!$E$31</f>
        <v>282167.38722385117</v>
      </c>
      <c r="Y222" s="46">
        <f>D222*(IF(D222&lt;Variables!$C$8,Variables!$C$39,IF(D222&gt;Variables!$C$7,Variables!$C$37,IF(D222&gt;Variables!$C$6,Variables!$C$38))))</f>
        <v>121.75347062825197</v>
      </c>
      <c r="Z222" s="162"/>
      <c r="AA222" s="80">
        <f t="shared" si="63"/>
        <v>0</v>
      </c>
      <c r="AB222" s="48">
        <f t="shared" si="56"/>
        <v>122</v>
      </c>
      <c r="AC222" s="44">
        <f>AB222*Variables!$E$42</f>
        <v>65587200</v>
      </c>
      <c r="AD222" s="50">
        <f>ROUND(IF(D222&lt;50000,0,(H222/(3.14*Variables!$C$36^2))),0)</f>
        <v>30</v>
      </c>
      <c r="AE222" s="83">
        <f t="shared" si="64"/>
        <v>30</v>
      </c>
      <c r="AF222" s="37">
        <f t="shared" si="3"/>
        <v>0</v>
      </c>
      <c r="AG222" s="38">
        <f>AF222*Variables!$E$43*Variables!$C$16</f>
        <v>0</v>
      </c>
      <c r="AH222" s="52">
        <f>ROUND((Y222)/Variables!$C$41,0)</f>
        <v>1</v>
      </c>
      <c r="AI222" s="79">
        <f t="shared" si="65"/>
        <v>0</v>
      </c>
      <c r="AJ222" s="52">
        <f t="shared" si="59"/>
        <v>1</v>
      </c>
      <c r="AK222" s="44">
        <f>AJ222*Variables!$E$44*Variables!$C$16</f>
        <v>964587.88800000004</v>
      </c>
      <c r="AL222" s="38">
        <f>Y222*Variables!$E$40*Variables!$C$16</f>
        <v>35908106.92610015</v>
      </c>
      <c r="AN222" s="57">
        <f t="shared" si="66"/>
        <v>0.28999999999999998</v>
      </c>
      <c r="AO222" s="141">
        <f t="shared" si="57"/>
        <v>78.283066941905759</v>
      </c>
      <c r="AP222" s="142">
        <v>537.70000000000005</v>
      </c>
      <c r="AQ222" s="54">
        <f>IF(12*(AO222-Variables!$C$3*AP222)*(G222/5)*Variables!$C$18&lt;0,0,12*(AO222-Variables!$C$3*AP222)*(G222/5)*Variables!$C$18)</f>
        <v>0</v>
      </c>
      <c r="AS222" s="44">
        <v>0</v>
      </c>
    </row>
    <row r="223" spans="1:45" ht="14.25" customHeight="1">
      <c r="A223" s="32">
        <v>20</v>
      </c>
      <c r="B223" t="s">
        <v>162</v>
      </c>
      <c r="C223">
        <v>2029</v>
      </c>
      <c r="D223" s="33">
        <f>INDEX(Population!$C$2:$U$21,MATCH('Cost Calculations'!B223,Population!$B$2:$B$21,0),MATCH(C223,Population!$C$1:$U$1,0))</f>
        <v>56827.456997940048</v>
      </c>
      <c r="E223" s="33" t="str">
        <f t="shared" si="58"/>
        <v>Small</v>
      </c>
      <c r="F223" s="5">
        <v>3.5639434677697377</v>
      </c>
      <c r="G223" s="5">
        <f t="shared" si="0"/>
        <v>15945.10617574465</v>
      </c>
      <c r="H223" s="34">
        <f>'Area (Sq.km)'!T21</f>
        <v>18.251597472119631</v>
      </c>
      <c r="I223" s="5">
        <f>H223*Variables!$C$22</f>
        <v>328.52875449815338</v>
      </c>
      <c r="J223" s="58">
        <f t="shared" si="13"/>
        <v>322.94376567168479</v>
      </c>
      <c r="K223" s="5">
        <f t="shared" si="1"/>
        <v>5.5849888264685887</v>
      </c>
      <c r="L223">
        <v>0</v>
      </c>
      <c r="M223" s="37">
        <v>0</v>
      </c>
      <c r="N223" s="37">
        <v>0</v>
      </c>
      <c r="O223" s="37">
        <v>0</v>
      </c>
      <c r="P223" s="37">
        <v>0</v>
      </c>
      <c r="Q223" s="59">
        <v>0</v>
      </c>
      <c r="R223" s="40">
        <f>$K223*Variables!$C$23/100</f>
        <v>0.27924944132342944</v>
      </c>
      <c r="S223" s="40">
        <f>$K223*Variables!$C$24/100</f>
        <v>0.55849888264685887</v>
      </c>
      <c r="T223" s="40">
        <f>$K223*Variables!$C$25/100</f>
        <v>0.55849888264685887</v>
      </c>
      <c r="U223" s="40">
        <f>$K223*Variables!$C$26/100</f>
        <v>4.1887416198514416</v>
      </c>
      <c r="V223" s="44">
        <f>R223*Variables!$E$27*Variables!$C$16+'Cost Calculations'!S223*Variables!$E$28*Variables!$C$16+'Cost Calculations'!T223*Variables!$E$29*Variables!$C$16+U223*Variables!$E$30*Variables!$C$16</f>
        <v>6597810.9121799534</v>
      </c>
      <c r="W223" s="38">
        <f>I223*Variables!$E$31</f>
        <v>215186.33419629047</v>
      </c>
      <c r="Y223" s="46">
        <f>D223*(IF(D223&lt;Variables!$C$8,Variables!$C$39,IF(D223&gt;Variables!$C$7,Variables!$C$37,IF(D223&gt;Variables!$C$6,Variables!$C$38))))</f>
        <v>0</v>
      </c>
      <c r="Z223" s="162"/>
      <c r="AA223" s="80">
        <f t="shared" si="63"/>
        <v>25</v>
      </c>
      <c r="AB223" s="48">
        <f t="shared" si="56"/>
        <v>0</v>
      </c>
      <c r="AC223" s="44">
        <f>AB223*Variables!$E$42</f>
        <v>0</v>
      </c>
      <c r="AD223" s="50">
        <f>ROUND(IF(D223&lt;50000,0,(H223/(3.14*Variables!$C$36^2))),0)</f>
        <v>23</v>
      </c>
      <c r="AE223" s="83">
        <f t="shared" si="64"/>
        <v>23</v>
      </c>
      <c r="AF223" s="37">
        <f t="shared" si="3"/>
        <v>0</v>
      </c>
      <c r="AG223" s="38">
        <f>AF223*Variables!$E$43*Variables!$C$16</f>
        <v>0</v>
      </c>
      <c r="AH223" s="52">
        <f>ROUND((Y223)/Variables!$C$41,0)</f>
        <v>0</v>
      </c>
      <c r="AI223" s="79">
        <f t="shared" si="65"/>
        <v>1</v>
      </c>
      <c r="AJ223" s="52">
        <f t="shared" si="59"/>
        <v>0</v>
      </c>
      <c r="AK223" s="44">
        <f>AJ223*Variables!$E$44*Variables!$C$16</f>
        <v>0</v>
      </c>
      <c r="AL223" s="38">
        <f>Y223*Variables!$E$40*Variables!$C$16</f>
        <v>0</v>
      </c>
      <c r="AN223" s="57">
        <f t="shared" si="66"/>
        <v>0.28999999999999998</v>
      </c>
      <c r="AO223" s="141">
        <f t="shared" si="57"/>
        <v>62.012616339193428</v>
      </c>
      <c r="AP223" s="141">
        <v>588.79301505756246</v>
      </c>
      <c r="AQ223" s="54">
        <f>IF(12*(AO223-Variables!$C$3*AP223)*(G223/5)*Variables!$C$18&lt;0,0,12*(AO223-Variables!$C$3*AP223)*(G223/5)*Variables!$C$18)</f>
        <v>0</v>
      </c>
      <c r="AS223" s="44">
        <v>0</v>
      </c>
    </row>
    <row r="224" spans="1:45" ht="14.25" customHeight="1">
      <c r="A224" s="32">
        <v>1</v>
      </c>
      <c r="B224" t="s">
        <v>125</v>
      </c>
      <c r="C224">
        <v>2030</v>
      </c>
      <c r="D224" s="33">
        <f>INDEX(Population!$C$2:$U$21,MATCH('Cost Calculations'!B224,Population!$B$2:$B$21,0),MATCH(C224,Population!$C$1:$U$1,0))</f>
        <v>312190.32915541704</v>
      </c>
      <c r="E224" s="33" t="str">
        <f t="shared" si="58"/>
        <v>Medium</v>
      </c>
      <c r="F224" s="5">
        <v>3.6769491146556486</v>
      </c>
      <c r="G224" s="5">
        <f t="shared" si="0"/>
        <v>84904.718401210208</v>
      </c>
      <c r="H224" s="34">
        <f>'Area (Sq.km)'!U2</f>
        <v>41.120385348555445</v>
      </c>
      <c r="I224" s="5">
        <f>H224*Variables!$C$22</f>
        <v>740.16693627399798</v>
      </c>
      <c r="J224" s="58">
        <f t="shared" si="13"/>
        <v>727.58409835734017</v>
      </c>
      <c r="K224" s="5">
        <f t="shared" si="1"/>
        <v>12.582837916657809</v>
      </c>
      <c r="L224">
        <v>0</v>
      </c>
      <c r="M224" s="37">
        <v>0</v>
      </c>
      <c r="N224" s="37">
        <v>0</v>
      </c>
      <c r="O224" s="37">
        <v>0</v>
      </c>
      <c r="P224" s="37">
        <v>0</v>
      </c>
      <c r="Q224" s="59">
        <v>0</v>
      </c>
      <c r="R224" s="40">
        <f>$K224*Variables!$C$23/100</f>
        <v>0.62914189583289049</v>
      </c>
      <c r="S224" s="40">
        <f>$K224*Variables!$C$24/100</f>
        <v>1.258283791665781</v>
      </c>
      <c r="T224" s="40">
        <f>$K224*Variables!$C$25/100</f>
        <v>1.258283791665781</v>
      </c>
      <c r="U224" s="40">
        <f>$K224*Variables!$C$26/100</f>
        <v>9.4371284374933566</v>
      </c>
      <c r="V224" s="44">
        <f>R224*Variables!$E$27*Variables!$C$16+'Cost Calculations'!S224*Variables!$E$28*Variables!$C$16+'Cost Calculations'!T224*Variables!$E$29*Variables!$C$16+U224*Variables!$E$30*Variables!$C$16</f>
        <v>14864700.340897534</v>
      </c>
      <c r="W224" s="38">
        <f>I224*Variables!$E$31</f>
        <v>484809.34325946867</v>
      </c>
      <c r="Y224" s="46">
        <f>D224*(IF(D224&lt;Variables!$C$8,Variables!$C$39,IF(D224&gt;Variables!$C$7,Variables!$C$37,IF(D224&gt;Variables!$C$6,Variables!$C$38))))</f>
        <v>374.62839498650044</v>
      </c>
      <c r="Z224" s="162"/>
      <c r="AA224" s="80">
        <f t="shared" si="63"/>
        <v>369</v>
      </c>
      <c r="AB224" s="48">
        <f t="shared" si="56"/>
        <v>6</v>
      </c>
      <c r="AC224" s="44">
        <f>AB224*Variables!$E$42</f>
        <v>3225600</v>
      </c>
      <c r="AD224" s="50">
        <f>ROUND(IF(D224&lt;50000,0,(H224/(3.14*Variables!$C$36^2))),0)</f>
        <v>52</v>
      </c>
      <c r="AE224" s="83">
        <f t="shared" si="64"/>
        <v>51</v>
      </c>
      <c r="AF224" s="37">
        <f t="shared" si="3"/>
        <v>1</v>
      </c>
      <c r="AG224" s="38">
        <f>AF224*Variables!$E$43*Variables!$C$16</f>
        <v>1171.5840000000001</v>
      </c>
      <c r="AH224" s="52">
        <f>ROUND((Y224)/Variables!$C$41,0)</f>
        <v>3</v>
      </c>
      <c r="AI224" s="79">
        <f t="shared" si="65"/>
        <v>3</v>
      </c>
      <c r="AJ224" s="52">
        <f t="shared" si="59"/>
        <v>0</v>
      </c>
      <c r="AK224" s="44">
        <f>AJ224*Variables!$E$44*Variables!$C$16</f>
        <v>0</v>
      </c>
      <c r="AL224" s="38">
        <f>Y224*Variables!$E$40*Variables!$C$16</f>
        <v>110487170.47090943</v>
      </c>
      <c r="AN224" s="53">
        <v>0.22</v>
      </c>
      <c r="AO224" s="141">
        <f t="shared" si="57"/>
        <v>48.535728313454555</v>
      </c>
      <c r="AP224" s="141">
        <v>468.8029792149182</v>
      </c>
      <c r="AQ224" s="54">
        <f>IF(12*(AO224-Variables!$C$3*AP224)*(G224/5)*Variables!$C$18&lt;0,0,12*(AO224-Variables!$C$3*AP224)*(G224/5)*Variables!$C$18)</f>
        <v>0</v>
      </c>
      <c r="AS224" s="44">
        <v>0</v>
      </c>
    </row>
    <row r="225" spans="1:45" ht="14.25" customHeight="1">
      <c r="A225" s="32">
        <v>2</v>
      </c>
      <c r="B225" t="s">
        <v>142</v>
      </c>
      <c r="C225">
        <v>2030</v>
      </c>
      <c r="D225" s="33">
        <f>INDEX(Population!$C$2:$U$21,MATCH('Cost Calculations'!B225,Population!$B$2:$B$21,0),MATCH(C225,Population!$C$1:$U$1,0))</f>
        <v>992068.90479795658</v>
      </c>
      <c r="E225" s="33" t="str">
        <f t="shared" si="58"/>
        <v>Medium</v>
      </c>
      <c r="F225" s="5">
        <v>3.3070982737810106</v>
      </c>
      <c r="G225" s="5">
        <f t="shared" si="0"/>
        <v>299981.68263192329</v>
      </c>
      <c r="H225" s="34">
        <f>'Area (Sq.km)'!U3</f>
        <v>109.48206624181176</v>
      </c>
      <c r="I225" s="5">
        <f>H225*Variables!$C$22</f>
        <v>1970.6771923526117</v>
      </c>
      <c r="J225" s="58">
        <f t="shared" si="13"/>
        <v>1937.1756800826174</v>
      </c>
      <c r="K225" s="5">
        <f t="shared" si="1"/>
        <v>33.501512269994237</v>
      </c>
      <c r="L225">
        <v>0</v>
      </c>
      <c r="M225" s="37">
        <v>0</v>
      </c>
      <c r="N225" s="37">
        <v>0</v>
      </c>
      <c r="O225" s="37">
        <v>0</v>
      </c>
      <c r="P225" s="37">
        <v>0</v>
      </c>
      <c r="Q225" s="59">
        <v>0</v>
      </c>
      <c r="R225" s="40">
        <f>$K225*Variables!$C$23/100</f>
        <v>1.6750756134997118</v>
      </c>
      <c r="S225" s="40">
        <f>$K225*Variables!$C$24/100</f>
        <v>3.3501512269994236</v>
      </c>
      <c r="T225" s="40">
        <f>$K225*Variables!$C$25/100</f>
        <v>3.3501512269994236</v>
      </c>
      <c r="U225" s="40">
        <f>$K225*Variables!$C$26/100</f>
        <v>25.126134202495678</v>
      </c>
      <c r="V225" s="44">
        <f>R225*Variables!$E$27*Variables!$C$16+'Cost Calculations'!S225*Variables!$E$28*Variables!$C$16+'Cost Calculations'!T225*Variables!$E$29*Variables!$C$16+U225*Variables!$E$30*Variables!$C$16</f>
        <v>39576917.715923339</v>
      </c>
      <c r="W225" s="38">
        <f>I225*Variables!$E$31</f>
        <v>1290793.5609909606</v>
      </c>
      <c r="Y225" s="46">
        <f>D225*(IF(D225&lt;Variables!$C$8,Variables!$C$39,IF(D225&gt;Variables!$C$7,Variables!$C$37,IF(D225&gt;Variables!$C$6,Variables!$C$38))))</f>
        <v>1190.4826857575479</v>
      </c>
      <c r="Z225" s="162"/>
      <c r="AA225" s="80">
        <f t="shared" si="63"/>
        <v>1173</v>
      </c>
      <c r="AB225" s="48">
        <f t="shared" si="56"/>
        <v>17</v>
      </c>
      <c r="AC225" s="44">
        <f>AB225*Variables!$E$42</f>
        <v>9139200</v>
      </c>
      <c r="AD225" s="50">
        <f>ROUND(IF(D225&lt;50000,0,(H225/(3.14*Variables!$C$36^2))),0)</f>
        <v>139</v>
      </c>
      <c r="AE225" s="83">
        <f t="shared" si="64"/>
        <v>137</v>
      </c>
      <c r="AF225" s="37">
        <f t="shared" si="3"/>
        <v>2</v>
      </c>
      <c r="AG225" s="38">
        <f>AF225*Variables!$E$43*Variables!$C$16</f>
        <v>2343.1680000000001</v>
      </c>
      <c r="AH225" s="52">
        <f>ROUND((Y225)/Variables!$C$41,0)</f>
        <v>10</v>
      </c>
      <c r="AI225" s="79">
        <f t="shared" si="65"/>
        <v>9</v>
      </c>
      <c r="AJ225" s="52">
        <f t="shared" si="59"/>
        <v>1</v>
      </c>
      <c r="AK225" s="44">
        <f>AJ225*Variables!$E$44*Variables!$C$16</f>
        <v>964587.88800000004</v>
      </c>
      <c r="AL225" s="38">
        <f>Y225*Variables!$E$40*Variables!$C$16</f>
        <v>351102759.97285259</v>
      </c>
      <c r="AN225" s="53">
        <v>0.36</v>
      </c>
      <c r="AO225" s="141">
        <f t="shared" si="57"/>
        <v>71.433322713669824</v>
      </c>
      <c r="AP225" s="141">
        <v>524.18975366229711</v>
      </c>
      <c r="AQ225" s="54">
        <f>IF(12*(AO225-Variables!$C$3*AP225)*(G225/5)*Variables!$C$18&lt;0,0,12*(AO225-Variables!$C$3*AP225)*(G225/5)*Variables!$C$18)</f>
        <v>0</v>
      </c>
      <c r="AS225" s="44">
        <v>0</v>
      </c>
    </row>
    <row r="226" spans="1:45" ht="14.25" customHeight="1">
      <c r="A226" s="32">
        <v>3</v>
      </c>
      <c r="B226" t="s">
        <v>145</v>
      </c>
      <c r="C226">
        <v>2030</v>
      </c>
      <c r="D226" s="33">
        <f>INDEX(Population!$C$2:$U$21,MATCH('Cost Calculations'!B226,Population!$B$2:$B$21,0),MATCH(C226,Population!$C$1:$U$1,0))</f>
        <v>1107160.6376734292</v>
      </c>
      <c r="E226" s="33" t="str">
        <f t="shared" si="58"/>
        <v>Large</v>
      </c>
      <c r="F226" s="5">
        <v>3.2836322428840261</v>
      </c>
      <c r="G226" s="5">
        <f t="shared" si="0"/>
        <v>337175.58964550978</v>
      </c>
      <c r="H226" s="34">
        <f>'Area (Sq.km)'!U4</f>
        <v>196.94896779123911</v>
      </c>
      <c r="I226" s="5">
        <f>H226*Variables!$C$22</f>
        <v>3545.0814202423039</v>
      </c>
      <c r="J226" s="58">
        <f t="shared" si="13"/>
        <v>3643.723684</v>
      </c>
      <c r="K226" s="5">
        <f t="shared" si="1"/>
        <v>0</v>
      </c>
      <c r="L226">
        <v>0</v>
      </c>
      <c r="M226" s="37">
        <v>0</v>
      </c>
      <c r="N226" s="37">
        <v>0</v>
      </c>
      <c r="O226" s="37">
        <v>0</v>
      </c>
      <c r="P226" s="37">
        <v>0</v>
      </c>
      <c r="Q226" s="59">
        <v>0</v>
      </c>
      <c r="R226" s="40">
        <f>$K226*Variables!$C$23/100</f>
        <v>0</v>
      </c>
      <c r="S226" s="40">
        <f>$K226*Variables!$C$24/100</f>
        <v>0</v>
      </c>
      <c r="T226" s="40">
        <f>$K226*Variables!$C$25/100</f>
        <v>0</v>
      </c>
      <c r="U226" s="40">
        <f>$K226*Variables!$C$26/100</f>
        <v>0</v>
      </c>
      <c r="V226" s="44">
        <f>R226*Variables!$E$27*Variables!$C$16+'Cost Calculations'!S226*Variables!$E$28*Variables!$C$16+'Cost Calculations'!T226*Variables!$E$29*Variables!$C$16+U226*Variables!$E$30*Variables!$C$16</f>
        <v>0</v>
      </c>
      <c r="W226" s="38">
        <f>I226*Variables!$E$31</f>
        <v>2322028.3302587089</v>
      </c>
      <c r="Y226" s="46">
        <f>D226*(IF(D226&lt;Variables!$C$8,Variables!$C$39,IF(D226&gt;Variables!$C$7,Variables!$C$37,IF(D226&gt;Variables!$C$6,Variables!$C$38))))</f>
        <v>1328.592765208115</v>
      </c>
      <c r="Z226" s="162"/>
      <c r="AA226" s="80">
        <f t="shared" si="63"/>
        <v>1309</v>
      </c>
      <c r="AB226" s="48">
        <f t="shared" si="56"/>
        <v>20</v>
      </c>
      <c r="AC226" s="44">
        <f>AB226*Variables!$E$42</f>
        <v>10752000</v>
      </c>
      <c r="AD226" s="50">
        <f>ROUND(IF(D226&lt;50000,0,(H226/(3.14*Variables!$C$36^2))),0)</f>
        <v>251</v>
      </c>
      <c r="AE226" s="83">
        <f t="shared" si="64"/>
        <v>247</v>
      </c>
      <c r="AF226" s="37">
        <f t="shared" si="3"/>
        <v>4</v>
      </c>
      <c r="AG226" s="38">
        <f>AF226*Variables!$E$43*Variables!$C$16</f>
        <v>4686.3360000000002</v>
      </c>
      <c r="AH226" s="52">
        <f>ROUND((Y226)/Variables!$C$41,0)</f>
        <v>11</v>
      </c>
      <c r="AI226" s="79">
        <f t="shared" si="65"/>
        <v>10</v>
      </c>
      <c r="AJ226" s="52">
        <f t="shared" si="59"/>
        <v>1</v>
      </c>
      <c r="AK226" s="44">
        <f>AJ226*Variables!$E$44*Variables!$C$16</f>
        <v>964587.88800000004</v>
      </c>
      <c r="AL226" s="38">
        <f>Y226*Variables!$E$40*Variables!$C$16</f>
        <v>391834835.00030887</v>
      </c>
      <c r="AN226" s="57">
        <f t="shared" ref="AN226:AN227" si="67">AVERAGE($AN$4:$AN$5,$AN$8,$AN$17)</f>
        <v>0.28999999999999998</v>
      </c>
      <c r="AO226" s="141">
        <f t="shared" si="57"/>
        <v>57.135201026182052</v>
      </c>
      <c r="AP226" s="141">
        <v>524.18975366229711</v>
      </c>
      <c r="AQ226" s="54">
        <f>IF(12*(AO226-Variables!$C$3*AP226)*(G226/5)*Variables!$C$18&lt;0,0,12*(AO226-Variables!$C$3*AP226)*(G226/5)*Variables!$C$18)</f>
        <v>0</v>
      </c>
      <c r="AS226" s="44">
        <v>0</v>
      </c>
    </row>
    <row r="227" spans="1:45" ht="14.25" customHeight="1">
      <c r="A227" s="32">
        <v>4</v>
      </c>
      <c r="B227" t="s">
        <v>146</v>
      </c>
      <c r="C227">
        <v>2030</v>
      </c>
      <c r="D227" s="33">
        <f>INDEX(Population!$C$2:$U$21,MATCH('Cost Calculations'!B227,Population!$B$2:$B$21,0),MATCH(C227,Population!$C$1:$U$1,0))</f>
        <v>82335.005904065401</v>
      </c>
      <c r="E227" s="33" t="str">
        <f t="shared" si="58"/>
        <v>Small</v>
      </c>
      <c r="F227" s="5">
        <v>3.1216650512676596</v>
      </c>
      <c r="G227" s="5">
        <f t="shared" si="0"/>
        <v>26375.349229293653</v>
      </c>
      <c r="H227" s="34">
        <f>'Area (Sq.km)'!U5</f>
        <v>26.312362311344184</v>
      </c>
      <c r="I227" s="5">
        <f>H227*Variables!$C$22</f>
        <v>473.6225216041953</v>
      </c>
      <c r="J227" s="58">
        <f t="shared" si="13"/>
        <v>482.31696199999999</v>
      </c>
      <c r="K227" s="5">
        <f t="shared" si="1"/>
        <v>0</v>
      </c>
      <c r="L227">
        <v>0</v>
      </c>
      <c r="M227" s="37">
        <v>0</v>
      </c>
      <c r="N227" s="37">
        <v>0</v>
      </c>
      <c r="O227" s="37">
        <v>0</v>
      </c>
      <c r="P227" s="37">
        <v>0</v>
      </c>
      <c r="Q227" s="59">
        <v>0</v>
      </c>
      <c r="R227" s="40">
        <f>$K227*Variables!$C$23/100</f>
        <v>0</v>
      </c>
      <c r="S227" s="40">
        <f>$K227*Variables!$C$24/100</f>
        <v>0</v>
      </c>
      <c r="T227" s="40">
        <f>$K227*Variables!$C$25/100</f>
        <v>0</v>
      </c>
      <c r="U227" s="40">
        <f>$K227*Variables!$C$26/100</f>
        <v>0</v>
      </c>
      <c r="V227" s="44">
        <f>R227*Variables!$E$27*Variables!$C$16+'Cost Calculations'!S227*Variables!$E$28*Variables!$C$16+'Cost Calculations'!T227*Variables!$E$29*Variables!$C$16+U227*Variables!$E$30*Variables!$C$16</f>
        <v>0</v>
      </c>
      <c r="W227" s="38">
        <f>I227*Variables!$E$31</f>
        <v>310222.7516507479</v>
      </c>
      <c r="Y227" s="46">
        <f>D227*(IF(D227&lt;Variables!$C$8,Variables!$C$39,IF(D227&gt;Variables!$C$7,Variables!$C$37,IF(D227&gt;Variables!$C$6,Variables!$C$38))))</f>
        <v>0</v>
      </c>
      <c r="Z227" s="162"/>
      <c r="AA227" s="80">
        <f t="shared" si="63"/>
        <v>5</v>
      </c>
      <c r="AB227" s="48">
        <f t="shared" si="56"/>
        <v>0</v>
      </c>
      <c r="AC227" s="44">
        <f>AB227*Variables!$E$42</f>
        <v>0</v>
      </c>
      <c r="AD227" s="50">
        <f>ROUND(IF(D227&lt;50000,0,(H227/(3.14*Variables!$C$36^2))),0)</f>
        <v>34</v>
      </c>
      <c r="AE227" s="83">
        <f t="shared" si="64"/>
        <v>33</v>
      </c>
      <c r="AF227" s="37">
        <f t="shared" si="3"/>
        <v>1</v>
      </c>
      <c r="AG227" s="38">
        <f>AF227*Variables!$E$43*Variables!$C$16</f>
        <v>1171.5840000000001</v>
      </c>
      <c r="AH227" s="52">
        <f>ROUND((Y227)/Variables!$C$41,0)</f>
        <v>0</v>
      </c>
      <c r="AI227" s="79">
        <f t="shared" si="65"/>
        <v>0</v>
      </c>
      <c r="AJ227" s="52">
        <f t="shared" si="59"/>
        <v>0</v>
      </c>
      <c r="AK227" s="44">
        <f>AJ227*Variables!$E$44*Variables!$C$16</f>
        <v>0</v>
      </c>
      <c r="AL227" s="38">
        <f>Y227*Variables!$E$40*Variables!$C$16</f>
        <v>0</v>
      </c>
      <c r="AN227" s="57">
        <f t="shared" si="67"/>
        <v>0.28999999999999998</v>
      </c>
      <c r="AO227" s="141">
        <f t="shared" si="57"/>
        <v>54.316971892057275</v>
      </c>
      <c r="AP227" s="141">
        <v>524.18975366229711</v>
      </c>
      <c r="AQ227" s="54">
        <f>IF(12*(AO227-Variables!$C$3*AP227)*(G227/5)*Variables!$C$18&lt;0,0,12*(AO227-Variables!$C$3*AP227)*(G227/5)*Variables!$C$18)</f>
        <v>0</v>
      </c>
      <c r="AS227" s="44">
        <v>0</v>
      </c>
    </row>
    <row r="228" spans="1:45" ht="14.25" customHeight="1">
      <c r="A228" s="32">
        <v>5</v>
      </c>
      <c r="B228" t="s">
        <v>147</v>
      </c>
      <c r="C228">
        <v>2030</v>
      </c>
      <c r="D228" s="33">
        <f>INDEX(Population!$C$2:$U$21,MATCH('Cost Calculations'!B228,Population!$B$2:$B$21,0),MATCH(C228,Population!$C$1:$U$1,0))</f>
        <v>826256.27727410849</v>
      </c>
      <c r="E228" s="33" t="str">
        <f t="shared" si="58"/>
        <v>Medium</v>
      </c>
      <c r="F228" s="5">
        <v>3.499256931524287</v>
      </c>
      <c r="G228" s="5">
        <f t="shared" si="0"/>
        <v>236123.35231245472</v>
      </c>
      <c r="H228" s="34">
        <f>'Area (Sq.km)'!U6</f>
        <v>161.86488249976969</v>
      </c>
      <c r="I228" s="5">
        <f>H228*Variables!$C$22</f>
        <v>2913.5678849958545</v>
      </c>
      <c r="J228" s="58">
        <f t="shared" si="13"/>
        <v>2864.0372309509248</v>
      </c>
      <c r="K228" s="5">
        <f t="shared" si="1"/>
        <v>49.530654044929634</v>
      </c>
      <c r="L228">
        <v>0</v>
      </c>
      <c r="M228" s="37">
        <v>0</v>
      </c>
      <c r="N228" s="37">
        <v>0</v>
      </c>
      <c r="O228" s="37">
        <v>0</v>
      </c>
      <c r="P228" s="37">
        <v>0</v>
      </c>
      <c r="Q228" s="59">
        <v>0</v>
      </c>
      <c r="R228" s="40">
        <f>$K228*Variables!$C$23/100</f>
        <v>2.4765327022464816</v>
      </c>
      <c r="S228" s="40">
        <f>$K228*Variables!$C$24/100</f>
        <v>4.9530654044929632</v>
      </c>
      <c r="T228" s="40">
        <f>$K228*Variables!$C$25/100</f>
        <v>4.9530654044929632</v>
      </c>
      <c r="U228" s="40">
        <f>$K228*Variables!$C$26/100</f>
        <v>37.147990533697225</v>
      </c>
      <c r="V228" s="44">
        <f>R228*Variables!$E$27*Variables!$C$16+'Cost Calculations'!S228*Variables!$E$28*Variables!$C$16+'Cost Calculations'!T228*Variables!$E$29*Variables!$C$16+U228*Variables!$E$30*Variables!$C$16</f>
        <v>58512899.470146298</v>
      </c>
      <c r="W228" s="38">
        <f>I228*Variables!$E$31</f>
        <v>1908386.9646722847</v>
      </c>
      <c r="Y228" s="46">
        <f>D228*(IF(D228&lt;Variables!$C$8,Variables!$C$39,IF(D228&gt;Variables!$C$7,Variables!$C$37,IF(D228&gt;Variables!$C$6,Variables!$C$38))))</f>
        <v>991.50753272893007</v>
      </c>
      <c r="Z228" s="162"/>
      <c r="AA228" s="80">
        <f t="shared" si="63"/>
        <v>977</v>
      </c>
      <c r="AB228" s="48">
        <f t="shared" si="56"/>
        <v>15</v>
      </c>
      <c r="AC228" s="44">
        <f>AB228*Variables!$E$42</f>
        <v>8064000</v>
      </c>
      <c r="AD228" s="50">
        <f>ROUND(IF(D228&lt;50000,0,(H228/(3.14*Variables!$C$36^2))),0)</f>
        <v>206</v>
      </c>
      <c r="AE228" s="83">
        <f t="shared" si="64"/>
        <v>203</v>
      </c>
      <c r="AF228" s="37">
        <f t="shared" si="3"/>
        <v>3</v>
      </c>
      <c r="AG228" s="38">
        <f>AF228*Variables!$E$43*Variables!$C$16</f>
        <v>3514.752</v>
      </c>
      <c r="AH228" s="52">
        <f>ROUND((Y228)/Variables!$C$41,0)</f>
        <v>8</v>
      </c>
      <c r="AI228" s="79">
        <f t="shared" si="65"/>
        <v>8</v>
      </c>
      <c r="AJ228" s="52">
        <f t="shared" si="59"/>
        <v>0</v>
      </c>
      <c r="AK228" s="44">
        <f>AJ228*Variables!$E$44*Variables!$C$16</f>
        <v>0</v>
      </c>
      <c r="AL228" s="38">
        <f>Y228*Variables!$E$40*Variables!$C$16</f>
        <v>292420070.81646776</v>
      </c>
      <c r="AN228" s="53">
        <v>0.28999999999999998</v>
      </c>
      <c r="AO228" s="141">
        <f t="shared" si="57"/>
        <v>60.887070608522585</v>
      </c>
      <c r="AP228" s="141">
        <v>474.2370659555292</v>
      </c>
      <c r="AQ228" s="54">
        <f>IF(12*(AO228-Variables!$C$3*AP228)*(G228/5)*Variables!$C$18&lt;0,0,12*(AO228-Variables!$C$3*AP228)*(G228/5)*Variables!$C$18)</f>
        <v>0</v>
      </c>
      <c r="AS228" s="44">
        <v>0</v>
      </c>
    </row>
    <row r="229" spans="1:45" ht="14.25" customHeight="1">
      <c r="A229" s="32">
        <v>6</v>
      </c>
      <c r="B229" t="s">
        <v>148</v>
      </c>
      <c r="C229">
        <v>2030</v>
      </c>
      <c r="D229" s="33">
        <f>INDEX(Population!$C$2:$U$21,MATCH('Cost Calculations'!B229,Population!$B$2:$B$21,0),MATCH(C229,Population!$C$1:$U$1,0))</f>
        <v>154081.85999852719</v>
      </c>
      <c r="E229" s="33" t="str">
        <f t="shared" si="58"/>
        <v>Medium</v>
      </c>
      <c r="F229" s="5">
        <v>3.7482185273159367</v>
      </c>
      <c r="G229" s="5">
        <f t="shared" si="0"/>
        <v>41108.024752458528</v>
      </c>
      <c r="H229" s="34">
        <f>'Area (Sq.km)'!U7</f>
        <v>30.067592958406866</v>
      </c>
      <c r="I229" s="5">
        <f>H229*Variables!$C$22</f>
        <v>541.21667325132364</v>
      </c>
      <c r="J229" s="58">
        <f t="shared" si="13"/>
        <v>532.01598980605104</v>
      </c>
      <c r="K229" s="5">
        <f t="shared" si="1"/>
        <v>9.2006834452726025</v>
      </c>
      <c r="L229">
        <v>0</v>
      </c>
      <c r="M229" s="37">
        <v>0</v>
      </c>
      <c r="N229" s="37">
        <v>0</v>
      </c>
      <c r="O229" s="37">
        <v>0</v>
      </c>
      <c r="P229" s="37">
        <v>0</v>
      </c>
      <c r="Q229" s="59">
        <v>0</v>
      </c>
      <c r="R229" s="40">
        <f>$K229*Variables!$C$23/100</f>
        <v>0.46003417226363014</v>
      </c>
      <c r="S229" s="40">
        <f>$K229*Variables!$C$24/100</f>
        <v>0.92006834452726027</v>
      </c>
      <c r="T229" s="40">
        <f>$K229*Variables!$C$25/100</f>
        <v>0.92006834452726027</v>
      </c>
      <c r="U229" s="40">
        <f>$K229*Variables!$C$26/100</f>
        <v>6.9005125839544519</v>
      </c>
      <c r="V229" s="44">
        <f>R229*Variables!$E$27*Variables!$C$16+'Cost Calculations'!S229*Variables!$E$28*Variables!$C$16+'Cost Calculations'!T229*Variables!$E$29*Variables!$C$16+U229*Variables!$E$30*Variables!$C$16</f>
        <v>10869201.626159143</v>
      </c>
      <c r="W229" s="38">
        <f>I229*Variables!$E$31</f>
        <v>354496.92097961699</v>
      </c>
      <c r="Y229" s="46">
        <f>D229*(IF(D229&lt;Variables!$C$8,Variables!$C$39,IF(D229&gt;Variables!$C$7,Variables!$C$37,IF(D229&gt;Variables!$C$6,Variables!$C$38))))</f>
        <v>184.8982319982326</v>
      </c>
      <c r="Z229" s="162"/>
      <c r="AA229" s="80">
        <f t="shared" si="63"/>
        <v>182</v>
      </c>
      <c r="AB229" s="48">
        <f t="shared" si="56"/>
        <v>3</v>
      </c>
      <c r="AC229" s="44">
        <f>AB229*Variables!$E$42</f>
        <v>1612800</v>
      </c>
      <c r="AD229" s="50">
        <f>ROUND(IF(D229&lt;50000,0,(H229/(3.14*Variables!$C$36^2))),0)</f>
        <v>38</v>
      </c>
      <c r="AE229" s="83">
        <f t="shared" si="64"/>
        <v>38</v>
      </c>
      <c r="AF229" s="37">
        <f t="shared" si="3"/>
        <v>0</v>
      </c>
      <c r="AG229" s="38">
        <f>AF229*Variables!$E$43*Variables!$C$16</f>
        <v>0</v>
      </c>
      <c r="AH229" s="52">
        <f>ROUND((Y229)/Variables!$C$41,0)</f>
        <v>1</v>
      </c>
      <c r="AI229" s="79">
        <f t="shared" si="65"/>
        <v>1</v>
      </c>
      <c r="AJ229" s="52">
        <f t="shared" si="59"/>
        <v>0</v>
      </c>
      <c r="AK229" s="44">
        <f>AJ229*Variables!$E$44*Variables!$C$16</f>
        <v>0</v>
      </c>
      <c r="AL229" s="38">
        <f>Y229*Variables!$E$40*Variables!$C$16</f>
        <v>54531057.314261056</v>
      </c>
      <c r="AN229" s="57">
        <f t="shared" ref="AN229:AN236" si="68">AVERAGE($AN$4:$AN$5,$AN$8,$AN$17)</f>
        <v>0.28999999999999998</v>
      </c>
      <c r="AO229" s="141">
        <f t="shared" si="57"/>
        <v>65.219002375297293</v>
      </c>
      <c r="AP229" s="141">
        <v>474.2370659555292</v>
      </c>
      <c r="AQ229" s="54">
        <f>IF(12*(AO229-Variables!$C$3*AP229)*(G229/5)*Variables!$C$18&lt;0,0,12*(AO229-Variables!$C$3*AP229)*(G229/5)*Variables!$C$18)</f>
        <v>0</v>
      </c>
      <c r="AS229" s="44">
        <v>0</v>
      </c>
    </row>
    <row r="230" spans="1:45" ht="14.25" customHeight="1">
      <c r="A230" s="32">
        <v>7</v>
      </c>
      <c r="B230" t="s">
        <v>149</v>
      </c>
      <c r="C230">
        <v>2030</v>
      </c>
      <c r="D230" s="33">
        <f>INDEX(Population!$C$2:$U$21,MATCH('Cost Calculations'!B230,Population!$B$2:$B$21,0),MATCH(C230,Population!$C$1:$U$1,0))</f>
        <v>64678.063276518005</v>
      </c>
      <c r="E230" s="33" t="str">
        <f t="shared" si="58"/>
        <v>Small</v>
      </c>
      <c r="F230" s="5">
        <v>3.862113298513461</v>
      </c>
      <c r="G230" s="5">
        <f t="shared" si="0"/>
        <v>16746.806289036831</v>
      </c>
      <c r="H230" s="34">
        <f>'Area (Sq.km)'!U8</f>
        <v>18.738031288063929</v>
      </c>
      <c r="I230" s="5">
        <f>H230*Variables!$C$22</f>
        <v>337.28456318515072</v>
      </c>
      <c r="J230" s="58">
        <f t="shared" si="13"/>
        <v>331.55072561100314</v>
      </c>
      <c r="K230" s="5">
        <f t="shared" si="1"/>
        <v>5.7338375741475716</v>
      </c>
      <c r="L230">
        <v>0</v>
      </c>
      <c r="M230" s="37">
        <v>0</v>
      </c>
      <c r="N230" s="37">
        <v>0</v>
      </c>
      <c r="O230" s="37">
        <v>0</v>
      </c>
      <c r="P230" s="37">
        <v>0</v>
      </c>
      <c r="Q230" s="59">
        <v>0</v>
      </c>
      <c r="R230" s="40">
        <f>$K230*Variables!$C$23/100</f>
        <v>0.28669187870737856</v>
      </c>
      <c r="S230" s="40">
        <f>$K230*Variables!$C$24/100</f>
        <v>0.57338375741475711</v>
      </c>
      <c r="T230" s="40">
        <f>$K230*Variables!$C$25/100</f>
        <v>0.57338375741475711</v>
      </c>
      <c r="U230" s="40">
        <f>$K230*Variables!$C$26/100</f>
        <v>4.3003781806106787</v>
      </c>
      <c r="V230" s="44">
        <f>R230*Variables!$E$27*Variables!$C$16+'Cost Calculations'!S230*Variables!$E$28*Variables!$C$16+'Cost Calculations'!T230*Variables!$E$29*Variables!$C$16+U230*Variables!$E$30*Variables!$C$16</f>
        <v>6773652.9634740259</v>
      </c>
      <c r="W230" s="38">
        <f>I230*Variables!$E$31</f>
        <v>220921.38888627372</v>
      </c>
      <c r="Y230" s="46">
        <f>D230*(IF(D230&lt;Variables!$C$8,Variables!$C$39,IF(D230&gt;Variables!$C$7,Variables!$C$37,IF(D230&gt;Variables!$C$6,Variables!$C$38))))</f>
        <v>0</v>
      </c>
      <c r="Z230" s="162"/>
      <c r="AA230" s="80">
        <f t="shared" si="63"/>
        <v>0</v>
      </c>
      <c r="AB230" s="48">
        <f t="shared" si="56"/>
        <v>0</v>
      </c>
      <c r="AC230" s="44">
        <f>AB230*Variables!$E$42</f>
        <v>0</v>
      </c>
      <c r="AD230" s="50">
        <f>ROUND(IF(D230&lt;50000,0,(H230/(3.14*Variables!$C$36^2))),0)</f>
        <v>24</v>
      </c>
      <c r="AE230" s="83">
        <f t="shared" si="64"/>
        <v>23</v>
      </c>
      <c r="AF230" s="37">
        <f t="shared" si="3"/>
        <v>1</v>
      </c>
      <c r="AG230" s="38">
        <f>AF230*Variables!$E$43*Variables!$C$16</f>
        <v>1171.5840000000001</v>
      </c>
      <c r="AH230" s="52">
        <f>ROUND((Y230)/Variables!$C$41,0)</f>
        <v>0</v>
      </c>
      <c r="AI230" s="79">
        <f t="shared" si="65"/>
        <v>0</v>
      </c>
      <c r="AJ230" s="52">
        <f t="shared" si="59"/>
        <v>0</v>
      </c>
      <c r="AK230" s="44">
        <f>AJ230*Variables!$E$44*Variables!$C$16</f>
        <v>0</v>
      </c>
      <c r="AL230" s="38">
        <f>Y230*Variables!$E$40*Variables!$C$16</f>
        <v>0</v>
      </c>
      <c r="AN230" s="57">
        <f t="shared" si="68"/>
        <v>0.28999999999999998</v>
      </c>
      <c r="AO230" s="141">
        <f t="shared" si="57"/>
        <v>67.200771394134222</v>
      </c>
      <c r="AP230" s="141">
        <v>474.2370659555292</v>
      </c>
      <c r="AQ230" s="54">
        <f>IF(12*(AO230-Variables!$C$3*AP230)*(G230/5)*Variables!$C$18&lt;0,0,12*(AO230-Variables!$C$3*AP230)*(G230/5)*Variables!$C$18)</f>
        <v>0</v>
      </c>
      <c r="AS230" s="44">
        <v>0</v>
      </c>
    </row>
    <row r="231" spans="1:45" ht="14.25" customHeight="1">
      <c r="A231" s="32">
        <v>8</v>
      </c>
      <c r="B231" t="s">
        <v>150</v>
      </c>
      <c r="C231">
        <v>2030</v>
      </c>
      <c r="D231" s="33">
        <f>INDEX(Population!$C$2:$U$21,MATCH('Cost Calculations'!B231,Population!$B$2:$B$21,0),MATCH(C231,Population!$C$1:$U$1,0))</f>
        <v>67968.639656907224</v>
      </c>
      <c r="E231" s="33" t="str">
        <f t="shared" si="58"/>
        <v>Small</v>
      </c>
      <c r="F231" s="5">
        <v>3.8002825488883709</v>
      </c>
      <c r="G231" s="5">
        <f t="shared" si="0"/>
        <v>17885.154270118383</v>
      </c>
      <c r="H231" s="34">
        <f>'Area (Sq.km)'!U9</f>
        <v>13.69678656125053</v>
      </c>
      <c r="I231" s="5">
        <f>H231*Variables!$C$22</f>
        <v>246.54215810250955</v>
      </c>
      <c r="J231" s="58">
        <f t="shared" si="13"/>
        <v>242.35094141476688</v>
      </c>
      <c r="K231" s="5">
        <f t="shared" si="1"/>
        <v>4.1912166877426671</v>
      </c>
      <c r="L231">
        <v>0</v>
      </c>
      <c r="M231" s="37">
        <v>0</v>
      </c>
      <c r="N231" s="37">
        <v>0</v>
      </c>
      <c r="O231" s="37">
        <v>0</v>
      </c>
      <c r="P231" s="37">
        <v>0</v>
      </c>
      <c r="Q231" s="59">
        <v>0</v>
      </c>
      <c r="R231" s="40">
        <f>$K231*Variables!$C$23/100</f>
        <v>0.20956083438713335</v>
      </c>
      <c r="S231" s="40">
        <f>$K231*Variables!$C$24/100</f>
        <v>0.41912166877426671</v>
      </c>
      <c r="T231" s="40">
        <f>$K231*Variables!$C$25/100</f>
        <v>0.41912166877426671</v>
      </c>
      <c r="U231" s="40">
        <f>$K231*Variables!$C$26/100</f>
        <v>3.1434125158070003</v>
      </c>
      <c r="V231" s="44">
        <f>R231*Variables!$E$27*Variables!$C$16+'Cost Calculations'!S231*Variables!$E$28*Variables!$C$16+'Cost Calculations'!T231*Variables!$E$29*Variables!$C$16+U231*Variables!$E$30*Variables!$C$16</f>
        <v>4951282.0986580746</v>
      </c>
      <c r="W231" s="38">
        <f>I231*Variables!$E$31</f>
        <v>161485.11355714375</v>
      </c>
      <c r="Y231" s="46">
        <f>D231*(IF(D231&lt;Variables!$C$8,Variables!$C$39,IF(D231&gt;Variables!$C$7,Variables!$C$37,IF(D231&gt;Variables!$C$6,Variables!$C$38))))</f>
        <v>0</v>
      </c>
      <c r="Z231" s="162"/>
      <c r="AA231" s="80">
        <f t="shared" si="63"/>
        <v>0</v>
      </c>
      <c r="AB231" s="48">
        <f t="shared" si="56"/>
        <v>0</v>
      </c>
      <c r="AC231" s="44">
        <f>AB231*Variables!$E$42</f>
        <v>0</v>
      </c>
      <c r="AD231" s="50">
        <f>ROUND(IF(D231&lt;50000,0,(H231/(3.14*Variables!$C$36^2))),0)</f>
        <v>17</v>
      </c>
      <c r="AE231" s="83">
        <f t="shared" si="64"/>
        <v>17</v>
      </c>
      <c r="AF231" s="37">
        <f t="shared" si="3"/>
        <v>0</v>
      </c>
      <c r="AG231" s="38">
        <f>AF231*Variables!$E$43*Variables!$C$16</f>
        <v>0</v>
      </c>
      <c r="AH231" s="52">
        <f>ROUND((Y231)/Variables!$C$41,0)</f>
        <v>0</v>
      </c>
      <c r="AI231" s="79">
        <f t="shared" si="65"/>
        <v>0</v>
      </c>
      <c r="AJ231" s="52">
        <f t="shared" si="59"/>
        <v>0</v>
      </c>
      <c r="AK231" s="44">
        <f>AJ231*Variables!$E$44*Variables!$C$16</f>
        <v>0</v>
      </c>
      <c r="AL231" s="38">
        <f>Y231*Variables!$E$40*Variables!$C$16</f>
        <v>0</v>
      </c>
      <c r="AN231" s="57">
        <f t="shared" si="68"/>
        <v>0.28999999999999998</v>
      </c>
      <c r="AO231" s="141">
        <f t="shared" si="57"/>
        <v>66.124916350657642</v>
      </c>
      <c r="AP231" s="141">
        <v>474.2370659555292</v>
      </c>
      <c r="AQ231" s="54">
        <f>IF(12*(AO231-Variables!$C$3*AP231)*(G231/5)*Variables!$C$18&lt;0,0,12*(AO231-Variables!$C$3*AP231)*(G231/5)*Variables!$C$18)</f>
        <v>0</v>
      </c>
      <c r="AS231" s="44">
        <v>0</v>
      </c>
    </row>
    <row r="232" spans="1:45" ht="14.25" customHeight="1">
      <c r="A232" s="32">
        <v>9</v>
      </c>
      <c r="B232" t="s">
        <v>151</v>
      </c>
      <c r="C232">
        <v>2030</v>
      </c>
      <c r="D232" s="33">
        <f>INDEX(Population!$C$2:$U$21,MATCH('Cost Calculations'!B232,Population!$B$2:$B$21,0),MATCH(C232,Population!$C$1:$U$1,0))</f>
        <v>196244.90284474596</v>
      </c>
      <c r="E232" s="33" t="str">
        <f t="shared" si="58"/>
        <v>Medium</v>
      </c>
      <c r="F232" s="5">
        <v>3.6804514106582928</v>
      </c>
      <c r="G232" s="5">
        <f t="shared" si="0"/>
        <v>53320.87859560825</v>
      </c>
      <c r="H232" s="34">
        <f>'Area (Sq.km)'!U10</f>
        <v>53.437759637678631</v>
      </c>
      <c r="I232" s="5">
        <f>H232*Variables!$C$22</f>
        <v>961.87967347821541</v>
      </c>
      <c r="J232" s="58">
        <f t="shared" si="13"/>
        <v>945.52771902908557</v>
      </c>
      <c r="K232" s="5">
        <f t="shared" si="1"/>
        <v>16.351954449129835</v>
      </c>
      <c r="L232">
        <v>0</v>
      </c>
      <c r="M232" s="37">
        <v>0</v>
      </c>
      <c r="N232" s="37">
        <v>0</v>
      </c>
      <c r="O232" s="37">
        <v>0</v>
      </c>
      <c r="P232" s="37">
        <v>0</v>
      </c>
      <c r="Q232" s="59">
        <v>0</v>
      </c>
      <c r="R232" s="40">
        <f>$K232*Variables!$C$23/100</f>
        <v>0.81759772245649176</v>
      </c>
      <c r="S232" s="40">
        <f>$K232*Variables!$C$24/100</f>
        <v>1.6351954449129835</v>
      </c>
      <c r="T232" s="40">
        <f>$K232*Variables!$C$25/100</f>
        <v>1.6351954449129835</v>
      </c>
      <c r="U232" s="40">
        <f>$K232*Variables!$C$26/100</f>
        <v>12.263965836847376</v>
      </c>
      <c r="V232" s="44">
        <f>R232*Variables!$E$27*Variables!$C$16+'Cost Calculations'!S232*Variables!$E$28*Variables!$C$16+'Cost Calculations'!T232*Variables!$E$29*Variables!$C$16+U232*Variables!$E$30*Variables!$C$16</f>
        <v>19317335.603007074</v>
      </c>
      <c r="W232" s="38">
        <f>I232*Variables!$E$31</f>
        <v>630031.18612823111</v>
      </c>
      <c r="Y232" s="46">
        <f>D232*(IF(D232&lt;Variables!$C$8,Variables!$C$39,IF(D232&gt;Variables!$C$7,Variables!$C$37,IF(D232&gt;Variables!$C$6,Variables!$C$38))))</f>
        <v>235.49388341369513</v>
      </c>
      <c r="Z232" s="162"/>
      <c r="AA232" s="80">
        <f t="shared" si="63"/>
        <v>232</v>
      </c>
      <c r="AB232" s="48">
        <f t="shared" si="56"/>
        <v>3</v>
      </c>
      <c r="AC232" s="44">
        <f>AB232*Variables!$E$42</f>
        <v>1612800</v>
      </c>
      <c r="AD232" s="50">
        <f>ROUND(IF(D232&lt;50000,0,(H232/(3.14*Variables!$C$36^2))),0)</f>
        <v>68</v>
      </c>
      <c r="AE232" s="83">
        <f t="shared" si="64"/>
        <v>67</v>
      </c>
      <c r="AF232" s="37">
        <f t="shared" si="3"/>
        <v>1</v>
      </c>
      <c r="AG232" s="38">
        <f>AF232*Variables!$E$43*Variables!$C$16</f>
        <v>1171.5840000000001</v>
      </c>
      <c r="AH232" s="52">
        <f>ROUND((Y232)/Variables!$C$41,0)</f>
        <v>2</v>
      </c>
      <c r="AI232" s="79">
        <f t="shared" si="65"/>
        <v>2</v>
      </c>
      <c r="AJ232" s="52">
        <f t="shared" si="59"/>
        <v>0</v>
      </c>
      <c r="AK232" s="44">
        <f>AJ232*Variables!$E$44*Variables!$C$16</f>
        <v>0</v>
      </c>
      <c r="AL232" s="38">
        <f>Y232*Variables!$E$40*Variables!$C$16</f>
        <v>69452965.097648263</v>
      </c>
      <c r="AN232" s="57">
        <f t="shared" si="68"/>
        <v>0.28999999999999998</v>
      </c>
      <c r="AO232" s="141">
        <f t="shared" si="57"/>
        <v>64.03985454545429</v>
      </c>
      <c r="AP232" s="141">
        <v>474.2370659555292</v>
      </c>
      <c r="AQ232" s="54">
        <f>IF(12*(AO232-Variables!$C$3*AP232)*(G232/5)*Variables!$C$18&lt;0,0,12*(AO232-Variables!$C$3*AP232)*(G232/5)*Variables!$C$18)</f>
        <v>0</v>
      </c>
      <c r="AS232" s="44">
        <v>0</v>
      </c>
    </row>
    <row r="233" spans="1:45" ht="14.25" customHeight="1">
      <c r="A233" s="32">
        <v>10</v>
      </c>
      <c r="B233" t="s">
        <v>152</v>
      </c>
      <c r="C233">
        <v>2030</v>
      </c>
      <c r="D233" s="33">
        <f>INDEX(Population!$C$2:$U$21,MATCH('Cost Calculations'!B233,Population!$B$2:$B$21,0),MATCH(C233,Population!$C$1:$U$1,0))</f>
        <v>346370.75007924542</v>
      </c>
      <c r="E233" s="33" t="str">
        <f t="shared" si="58"/>
        <v>Medium</v>
      </c>
      <c r="F233" s="5">
        <v>3.4135915669485275</v>
      </c>
      <c r="G233" s="5">
        <f t="shared" si="0"/>
        <v>101468.12917893181</v>
      </c>
      <c r="H233" s="34">
        <f>'Area (Sq.km)'!U11</f>
        <v>73.313015353305744</v>
      </c>
      <c r="I233" s="5">
        <f>H233*Variables!$C$22</f>
        <v>1319.6342763595035</v>
      </c>
      <c r="J233" s="58">
        <f t="shared" si="13"/>
        <v>1297.2004936613916</v>
      </c>
      <c r="K233" s="5">
        <f t="shared" si="1"/>
        <v>22.433782698111827</v>
      </c>
      <c r="L233">
        <v>0</v>
      </c>
      <c r="M233" s="37">
        <v>0</v>
      </c>
      <c r="N233" s="37">
        <v>0</v>
      </c>
      <c r="O233" s="37">
        <v>0</v>
      </c>
      <c r="P233" s="37">
        <v>0</v>
      </c>
      <c r="Q233" s="59">
        <v>0</v>
      </c>
      <c r="R233" s="40">
        <f>$K233*Variables!$C$23/100</f>
        <v>1.1216891349055913</v>
      </c>
      <c r="S233" s="40">
        <f>$K233*Variables!$C$24/100</f>
        <v>2.2433782698111826</v>
      </c>
      <c r="T233" s="40">
        <f>$K233*Variables!$C$25/100</f>
        <v>2.2433782698111826</v>
      </c>
      <c r="U233" s="40">
        <f>$K233*Variables!$C$26/100</f>
        <v>16.82533702358387</v>
      </c>
      <c r="V233" s="44">
        <f>R233*Variables!$E$27*Variables!$C$16+'Cost Calculations'!S233*Variables!$E$28*Variables!$C$16+'Cost Calculations'!T233*Variables!$E$29*Variables!$C$16+U233*Variables!$E$30*Variables!$C$16</f>
        <v>26502086.37582285</v>
      </c>
      <c r="W233" s="38">
        <f>I233*Variables!$E$31</f>
        <v>864360.45101547474</v>
      </c>
      <c r="Y233" s="46">
        <f>D233*(IF(D233&lt;Variables!$C$8,Variables!$C$39,IF(D233&gt;Variables!$C$7,Variables!$C$37,IF(D233&gt;Variables!$C$6,Variables!$C$38))))</f>
        <v>415.6449000950945</v>
      </c>
      <c r="Z233" s="162"/>
      <c r="AA233" s="80">
        <f t="shared" si="63"/>
        <v>410</v>
      </c>
      <c r="AB233" s="48">
        <f t="shared" si="56"/>
        <v>6</v>
      </c>
      <c r="AC233" s="44">
        <f>AB233*Variables!$E$42</f>
        <v>3225600</v>
      </c>
      <c r="AD233" s="50">
        <f>ROUND(IF(D233&lt;50000,0,(H233/(3.14*Variables!$C$36^2))),0)</f>
        <v>93</v>
      </c>
      <c r="AE233" s="83">
        <f t="shared" si="64"/>
        <v>92</v>
      </c>
      <c r="AF233" s="37">
        <f t="shared" si="3"/>
        <v>1</v>
      </c>
      <c r="AG233" s="38">
        <f>AF233*Variables!$E$43*Variables!$C$16</f>
        <v>1171.5840000000001</v>
      </c>
      <c r="AH233" s="52">
        <f>ROUND((Y233)/Variables!$C$41,0)</f>
        <v>3</v>
      </c>
      <c r="AI233" s="79">
        <f t="shared" si="65"/>
        <v>3</v>
      </c>
      <c r="AJ233" s="52">
        <f t="shared" si="59"/>
        <v>0</v>
      </c>
      <c r="AK233" s="44">
        <f>AJ233*Variables!$E$44*Variables!$C$16</f>
        <v>0</v>
      </c>
      <c r="AL233" s="38">
        <f>Y233*Variables!$E$40*Variables!$C$16</f>
        <v>122583951.31481065</v>
      </c>
      <c r="AN233" s="57">
        <f t="shared" si="68"/>
        <v>0.28999999999999998</v>
      </c>
      <c r="AO233" s="141">
        <f t="shared" si="57"/>
        <v>59.396493264904372</v>
      </c>
      <c r="AP233" s="141">
        <v>490.99634448579741</v>
      </c>
      <c r="AQ233" s="54">
        <f>IF(12*(AO233-Variables!$C$3*AP233)*(G233/5)*Variables!$C$18&lt;0,0,12*(AO233-Variables!$C$3*AP233)*(G233/5)*Variables!$C$18)</f>
        <v>0</v>
      </c>
      <c r="AS233" s="44">
        <v>0</v>
      </c>
    </row>
    <row r="234" spans="1:45" ht="14.25" customHeight="1">
      <c r="A234" s="32">
        <v>11</v>
      </c>
      <c r="B234" t="s">
        <v>153</v>
      </c>
      <c r="C234">
        <v>2030</v>
      </c>
      <c r="D234" s="33">
        <f>INDEX(Population!$C$2:$U$21,MATCH('Cost Calculations'!B234,Population!$B$2:$B$21,0),MATCH(C234,Population!$C$1:$U$1,0))</f>
        <v>230120.71340042553</v>
      </c>
      <c r="E234" s="33" t="str">
        <f t="shared" si="58"/>
        <v>Medium</v>
      </c>
      <c r="F234" s="5">
        <v>3.70474528057925</v>
      </c>
      <c r="G234" s="5">
        <f t="shared" si="0"/>
        <v>62115.124245315281</v>
      </c>
      <c r="H234" s="34">
        <f>'Area (Sq.km)'!U12</f>
        <v>22.698413522774743</v>
      </c>
      <c r="I234" s="5">
        <f>H234*Variables!$C$22</f>
        <v>408.57144340994535</v>
      </c>
      <c r="J234" s="58">
        <f t="shared" si="13"/>
        <v>401.62572887197632</v>
      </c>
      <c r="K234" s="5">
        <f t="shared" si="1"/>
        <v>6.9457145379690246</v>
      </c>
      <c r="L234">
        <v>0</v>
      </c>
      <c r="M234" s="37">
        <v>0</v>
      </c>
      <c r="N234" s="37">
        <v>0</v>
      </c>
      <c r="O234" s="37">
        <v>0</v>
      </c>
      <c r="P234" s="37">
        <v>0</v>
      </c>
      <c r="Q234" s="59">
        <v>0</v>
      </c>
      <c r="R234" s="40">
        <f>$K234*Variables!$C$23/100</f>
        <v>0.34728572689845122</v>
      </c>
      <c r="S234" s="40">
        <f>$K234*Variables!$C$24/100</f>
        <v>0.69457145379690244</v>
      </c>
      <c r="T234" s="40">
        <f>$K234*Variables!$C$25/100</f>
        <v>0.69457145379690244</v>
      </c>
      <c r="U234" s="40">
        <f>$K234*Variables!$C$26/100</f>
        <v>5.2092859034767685</v>
      </c>
      <c r="V234" s="44">
        <f>R234*Variables!$E$27*Variables!$C$16+'Cost Calculations'!S234*Variables!$E$28*Variables!$C$16+'Cost Calculations'!T234*Variables!$E$29*Variables!$C$16+U234*Variables!$E$30*Variables!$C$16</f>
        <v>8205300.4214290008</v>
      </c>
      <c r="W234" s="38">
        <f>I234*Variables!$E$31</f>
        <v>267614.29543351423</v>
      </c>
      <c r="Y234" s="46">
        <f>D234*(IF(D234&lt;Variables!$C$8,Variables!$C$39,IF(D234&gt;Variables!$C$7,Variables!$C$37,IF(D234&gt;Variables!$C$6,Variables!$C$38))))</f>
        <v>276.14485608051064</v>
      </c>
      <c r="Z234" s="162"/>
      <c r="AA234" s="80">
        <f t="shared" si="63"/>
        <v>272</v>
      </c>
      <c r="AB234" s="48">
        <f t="shared" si="56"/>
        <v>4</v>
      </c>
      <c r="AC234" s="44">
        <f>AB234*Variables!$E$42</f>
        <v>2150400</v>
      </c>
      <c r="AD234" s="50">
        <f>ROUND(IF(D234&lt;50000,0,(H234/(3.14*Variables!$C$36^2))),0)</f>
        <v>29</v>
      </c>
      <c r="AE234" s="83">
        <f t="shared" si="64"/>
        <v>28</v>
      </c>
      <c r="AF234" s="37">
        <f t="shared" si="3"/>
        <v>1</v>
      </c>
      <c r="AG234" s="38">
        <f>AF234*Variables!$E$43*Variables!$C$16</f>
        <v>1171.5840000000001</v>
      </c>
      <c r="AH234" s="52">
        <f>ROUND((Y234)/Variables!$C$41,0)</f>
        <v>2</v>
      </c>
      <c r="AI234" s="79">
        <f t="shared" si="65"/>
        <v>2</v>
      </c>
      <c r="AJ234" s="52">
        <f t="shared" si="59"/>
        <v>0</v>
      </c>
      <c r="AK234" s="44">
        <f>AJ234*Variables!$E$44*Variables!$C$16</f>
        <v>0</v>
      </c>
      <c r="AL234" s="38">
        <f>Y234*Variables!$E$40*Variables!$C$16</f>
        <v>81441941.392433852</v>
      </c>
      <c r="AN234" s="57">
        <f t="shared" si="68"/>
        <v>0.28999999999999998</v>
      </c>
      <c r="AO234" s="141">
        <f t="shared" si="57"/>
        <v>64.462567882078943</v>
      </c>
      <c r="AP234" s="141">
        <v>447.91952147552081</v>
      </c>
      <c r="AQ234" s="54">
        <f>IF(12*(AO234-Variables!$C$3*AP234)*(G234/5)*Variables!$C$18&lt;0,0,12*(AO234-Variables!$C$3*AP234)*(G234/5)*Variables!$C$18)</f>
        <v>0</v>
      </c>
      <c r="AS234" s="44">
        <v>0</v>
      </c>
    </row>
    <row r="235" spans="1:45" ht="14.25" customHeight="1">
      <c r="A235" s="32">
        <v>12</v>
      </c>
      <c r="B235" t="s">
        <v>154</v>
      </c>
      <c r="C235">
        <v>2030</v>
      </c>
      <c r="D235" s="33">
        <f>INDEX(Population!$C$2:$U$21,MATCH('Cost Calculations'!B235,Population!$B$2:$B$21,0),MATCH(C235,Population!$C$1:$U$1,0))</f>
        <v>234747.39191063508</v>
      </c>
      <c r="E235" s="33" t="str">
        <f t="shared" si="58"/>
        <v>Medium</v>
      </c>
      <c r="F235" s="5">
        <v>3.6205289672544043</v>
      </c>
      <c r="G235" s="5">
        <f t="shared" si="0"/>
        <v>64837.87149164937</v>
      </c>
      <c r="H235" s="34">
        <f>'Area (Sq.km)'!U13</f>
        <v>49.049498517848612</v>
      </c>
      <c r="I235" s="5">
        <f>H235*Variables!$C$22</f>
        <v>882.89097332127506</v>
      </c>
      <c r="J235" s="58">
        <f t="shared" si="13"/>
        <v>867.88182677481313</v>
      </c>
      <c r="K235" s="5">
        <f t="shared" si="1"/>
        <v>15.00914654646192</v>
      </c>
      <c r="L235">
        <v>0</v>
      </c>
      <c r="M235" s="37">
        <v>0</v>
      </c>
      <c r="N235" s="37">
        <v>0</v>
      </c>
      <c r="O235" s="37">
        <v>0</v>
      </c>
      <c r="P235" s="37">
        <v>0</v>
      </c>
      <c r="Q235" s="59">
        <v>0</v>
      </c>
      <c r="R235" s="40">
        <f>$K235*Variables!$C$23/100</f>
        <v>0.750457327323096</v>
      </c>
      <c r="S235" s="40">
        <f>$K235*Variables!$C$24/100</f>
        <v>1.500914654646192</v>
      </c>
      <c r="T235" s="40">
        <f>$K235*Variables!$C$25/100</f>
        <v>1.500914654646192</v>
      </c>
      <c r="U235" s="40">
        <f>$K235*Variables!$C$26/100</f>
        <v>11.256859909846439</v>
      </c>
      <c r="V235" s="44">
        <f>R235*Variables!$E$27*Variables!$C$16+'Cost Calculations'!S235*Variables!$E$28*Variables!$C$16+'Cost Calculations'!T235*Variables!$E$29*Variables!$C$16+U235*Variables!$E$30*Variables!$C$16</f>
        <v>17731013.247052461</v>
      </c>
      <c r="W235" s="38">
        <f>I235*Variables!$E$31</f>
        <v>578293.58752543514</v>
      </c>
      <c r="Y235" s="46">
        <f>D235*(IF(D235&lt;Variables!$C$8,Variables!$C$39,IF(D235&gt;Variables!$C$7,Variables!$C$37,IF(D235&gt;Variables!$C$6,Variables!$C$38))))</f>
        <v>281.69687029276207</v>
      </c>
      <c r="Z235" s="162"/>
      <c r="AA235" s="80">
        <f t="shared" si="63"/>
        <v>278</v>
      </c>
      <c r="AB235" s="48">
        <f t="shared" si="56"/>
        <v>4</v>
      </c>
      <c r="AC235" s="44">
        <f>AB235*Variables!$E$42</f>
        <v>2150400</v>
      </c>
      <c r="AD235" s="50">
        <f>ROUND(IF(D235&lt;50000,0,(H235/(3.14*Variables!$C$36^2))),0)</f>
        <v>62</v>
      </c>
      <c r="AE235" s="83">
        <f t="shared" si="64"/>
        <v>61</v>
      </c>
      <c r="AF235" s="37">
        <f t="shared" si="3"/>
        <v>1</v>
      </c>
      <c r="AG235" s="38">
        <f>AF235*Variables!$E$43*Variables!$C$16</f>
        <v>1171.5840000000001</v>
      </c>
      <c r="AH235" s="52">
        <f>ROUND((Y235)/Variables!$C$41,0)</f>
        <v>2</v>
      </c>
      <c r="AI235" s="79">
        <f t="shared" si="65"/>
        <v>2</v>
      </c>
      <c r="AJ235" s="52">
        <f t="shared" si="59"/>
        <v>0</v>
      </c>
      <c r="AK235" s="44">
        <f>AJ235*Variables!$E$44*Variables!$C$16</f>
        <v>0</v>
      </c>
      <c r="AL235" s="38">
        <f>Y235*Variables!$E$40*Variables!$C$16</f>
        <v>83079367.569774315</v>
      </c>
      <c r="AN235" s="57">
        <f t="shared" si="68"/>
        <v>0.28999999999999998</v>
      </c>
      <c r="AO235" s="141">
        <f t="shared" si="57"/>
        <v>62.997204030226627</v>
      </c>
      <c r="AP235" s="141">
        <v>607.11381923777901</v>
      </c>
      <c r="AQ235" s="54">
        <f>IF(12*(AO235-Variables!$C$3*AP235)*(G235/5)*Variables!$C$18&lt;0,0,12*(AO235-Variables!$C$3*AP235)*(G235/5)*Variables!$C$18)</f>
        <v>0</v>
      </c>
      <c r="AS235" s="44">
        <v>0</v>
      </c>
    </row>
    <row r="236" spans="1:45" ht="14.25" customHeight="1">
      <c r="A236" s="32">
        <v>13</v>
      </c>
      <c r="B236" t="s">
        <v>155</v>
      </c>
      <c r="C236">
        <v>2030</v>
      </c>
      <c r="D236" s="33">
        <f>INDEX(Population!$C$2:$U$21,MATCH('Cost Calculations'!B236,Population!$B$2:$B$21,0),MATCH(C236,Population!$C$1:$U$1,0))</f>
        <v>80946.610148811786</v>
      </c>
      <c r="E236" s="33" t="str">
        <f t="shared" si="58"/>
        <v>Small</v>
      </c>
      <c r="F236" s="5">
        <v>3.8978924903294598</v>
      </c>
      <c r="G236" s="5">
        <f t="shared" si="0"/>
        <v>20766.763154611781</v>
      </c>
      <c r="H236" s="34">
        <f>'Area (Sq.km)'!U14</f>
        <v>13.661456880070507</v>
      </c>
      <c r="I236" s="5">
        <f>H236*Variables!$C$22</f>
        <v>245.90622384126911</v>
      </c>
      <c r="J236" s="58">
        <f t="shared" si="13"/>
        <v>241.72581803596756</v>
      </c>
      <c r="K236" s="5">
        <f t="shared" si="1"/>
        <v>4.1804058053015467</v>
      </c>
      <c r="L236">
        <v>0</v>
      </c>
      <c r="M236" s="37">
        <v>0</v>
      </c>
      <c r="N236" s="37">
        <v>0</v>
      </c>
      <c r="O236" s="37">
        <v>0</v>
      </c>
      <c r="P236" s="37">
        <v>0</v>
      </c>
      <c r="Q236" s="59">
        <v>0</v>
      </c>
      <c r="R236" s="40">
        <f>$K236*Variables!$C$23/100</f>
        <v>0.20902029026507735</v>
      </c>
      <c r="S236" s="40">
        <f>$K236*Variables!$C$24/100</f>
        <v>0.41804058053015469</v>
      </c>
      <c r="T236" s="40">
        <f>$K236*Variables!$C$25/100</f>
        <v>0.41804058053015469</v>
      </c>
      <c r="U236" s="40">
        <f>$K236*Variables!$C$26/100</f>
        <v>3.1353043539761596</v>
      </c>
      <c r="V236" s="44">
        <f>R236*Variables!$E$27*Variables!$C$16+'Cost Calculations'!S236*Variables!$E$28*Variables!$C$16+'Cost Calculations'!T236*Variables!$E$29*Variables!$C$16+U236*Variables!$E$30*Variables!$C$16</f>
        <v>4938510.692956727</v>
      </c>
      <c r="W236" s="38">
        <f>I236*Variables!$E$31</f>
        <v>161068.57661603126</v>
      </c>
      <c r="Y236" s="46">
        <f>D236*(IF(D236&lt;Variables!$C$8,Variables!$C$39,IF(D236&gt;Variables!$C$7,Variables!$C$37,IF(D236&gt;Variables!$C$6,Variables!$C$38))))</f>
        <v>0</v>
      </c>
      <c r="Z236" s="162"/>
      <c r="AA236" s="80">
        <f t="shared" si="63"/>
        <v>0</v>
      </c>
      <c r="AB236" s="48">
        <f t="shared" si="56"/>
        <v>0</v>
      </c>
      <c r="AC236" s="44">
        <f>AB236*Variables!$E$42</f>
        <v>0</v>
      </c>
      <c r="AD236" s="50">
        <f>ROUND(IF(D236&lt;50000,0,(H236/(3.14*Variables!$C$36^2))),0)</f>
        <v>17</v>
      </c>
      <c r="AE236" s="83">
        <f t="shared" si="64"/>
        <v>17</v>
      </c>
      <c r="AF236" s="37">
        <f t="shared" si="3"/>
        <v>0</v>
      </c>
      <c r="AG236" s="38">
        <f>AF236*Variables!$E$43*Variables!$C$16</f>
        <v>0</v>
      </c>
      <c r="AH236" s="52">
        <f>ROUND((Y236)/Variables!$C$41,0)</f>
        <v>0</v>
      </c>
      <c r="AI236" s="79">
        <f t="shared" si="65"/>
        <v>0</v>
      </c>
      <c r="AJ236" s="52">
        <f t="shared" si="59"/>
        <v>0</v>
      </c>
      <c r="AK236" s="44">
        <f>AJ236*Variables!$E$44*Variables!$C$16</f>
        <v>0</v>
      </c>
      <c r="AL236" s="38">
        <f>Y236*Variables!$E$40*Variables!$C$16</f>
        <v>0</v>
      </c>
      <c r="AN236" s="57">
        <f t="shared" si="68"/>
        <v>0.28999999999999998</v>
      </c>
      <c r="AO236" s="141">
        <f t="shared" si="57"/>
        <v>67.823329331732594</v>
      </c>
      <c r="AP236" s="142">
        <v>537.70000000000005</v>
      </c>
      <c r="AQ236" s="54">
        <f>IF(12*(AO236-Variables!$C$3*AP236)*(G236/5)*Variables!$C$18&lt;0,0,12*(AO236-Variables!$C$3*AP236)*(G236/5)*Variables!$C$18)</f>
        <v>0</v>
      </c>
      <c r="AS236" s="44">
        <v>0</v>
      </c>
    </row>
    <row r="237" spans="1:45" ht="14.25" customHeight="1">
      <c r="A237" s="32">
        <v>14</v>
      </c>
      <c r="B237" t="s">
        <v>156</v>
      </c>
      <c r="C237">
        <v>2030</v>
      </c>
      <c r="D237" s="33">
        <f>INDEX(Population!$C$2:$U$21,MATCH('Cost Calculations'!B237,Population!$B$2:$B$21,0),MATCH(C237,Population!$C$1:$U$1,0))</f>
        <v>1885702.9037615762</v>
      </c>
      <c r="E237" s="33" t="str">
        <f t="shared" si="58"/>
        <v>Large</v>
      </c>
      <c r="F237" s="5">
        <v>3.9042714396748277</v>
      </c>
      <c r="G237" s="5">
        <f t="shared" si="0"/>
        <v>482984.58057993767</v>
      </c>
      <c r="H237" s="34">
        <f>'Area (Sq.km)'!U15</f>
        <v>392.45555351569601</v>
      </c>
      <c r="I237" s="5">
        <f>H237*Variables!$C$22</f>
        <v>7064.1999632825282</v>
      </c>
      <c r="J237" s="58">
        <f t="shared" si="13"/>
        <v>6944.1085639067251</v>
      </c>
      <c r="K237" s="5">
        <f t="shared" si="1"/>
        <v>120.09139937580312</v>
      </c>
      <c r="L237">
        <v>0</v>
      </c>
      <c r="M237" s="37">
        <v>0</v>
      </c>
      <c r="N237" s="37">
        <v>0</v>
      </c>
      <c r="O237" s="37">
        <v>0</v>
      </c>
      <c r="P237" s="37">
        <v>0</v>
      </c>
      <c r="Q237" s="59">
        <v>0</v>
      </c>
      <c r="R237" s="40">
        <f>$K237*Variables!$C$23/100</f>
        <v>6.0045699687901557</v>
      </c>
      <c r="S237" s="40">
        <f>$K237*Variables!$C$24/100</f>
        <v>12.009139937580311</v>
      </c>
      <c r="T237" s="40">
        <f>$K237*Variables!$C$25/100</f>
        <v>12.009139937580311</v>
      </c>
      <c r="U237" s="40">
        <f>$K237*Variables!$C$26/100</f>
        <v>90.068549531852327</v>
      </c>
      <c r="V237" s="44">
        <f>R237*Variables!$E$27*Variables!$C$16+'Cost Calculations'!S237*Variables!$E$28*Variables!$C$16+'Cost Calculations'!T237*Variables!$E$29*Variables!$C$16+U237*Variables!$E$30*Variables!$C$16</f>
        <v>141869638.39668676</v>
      </c>
      <c r="W237" s="38">
        <f>I237*Variables!$E$31</f>
        <v>4627050.9759500558</v>
      </c>
      <c r="Y237" s="46">
        <f>D237*(IF(D237&lt;Variables!$C$8,Variables!$C$39,IF(D237&gt;Variables!$C$7,Variables!$C$37,IF(D237&gt;Variables!$C$6,Variables!$C$38))))</f>
        <v>2262.8434845138913</v>
      </c>
      <c r="Z237" s="162"/>
      <c r="AA237" s="80">
        <f t="shared" si="63"/>
        <v>2229</v>
      </c>
      <c r="AB237" s="48">
        <f t="shared" si="56"/>
        <v>34</v>
      </c>
      <c r="AC237" s="44">
        <f>AB237*Variables!$E$42</f>
        <v>18278400</v>
      </c>
      <c r="AD237" s="50">
        <f>ROUND(IF(D237&lt;50000,0,(H237/(3.14*Variables!$C$36^2))),0)</f>
        <v>500</v>
      </c>
      <c r="AE237" s="83">
        <f t="shared" si="64"/>
        <v>491</v>
      </c>
      <c r="AF237" s="37">
        <f t="shared" si="3"/>
        <v>9</v>
      </c>
      <c r="AG237" s="38">
        <f>AF237*Variables!$E$43*Variables!$C$16</f>
        <v>10544.255999999999</v>
      </c>
      <c r="AH237" s="52">
        <f>ROUND((Y237)/Variables!$C$41,0)</f>
        <v>18</v>
      </c>
      <c r="AI237" s="79">
        <f t="shared" si="65"/>
        <v>18</v>
      </c>
      <c r="AJ237" s="52">
        <f t="shared" si="59"/>
        <v>0</v>
      </c>
      <c r="AK237" s="44">
        <f>AJ237*Variables!$E$44*Variables!$C$16</f>
        <v>0</v>
      </c>
      <c r="AL237" s="38">
        <f>Y237*Variables!$E$40*Variables!$C$16</f>
        <v>667368456.76495552</v>
      </c>
      <c r="AN237" s="53">
        <v>0.28999999999999998</v>
      </c>
      <c r="AO237" s="141">
        <f t="shared" si="57"/>
        <v>67.934323050342002</v>
      </c>
      <c r="AP237" s="141">
        <v>655.73597732227154</v>
      </c>
      <c r="AQ237" s="54">
        <f>IF(12*(AO237-Variables!$C$3*AP237)*(G237/5)*Variables!$C$18&lt;0,0,12*(AO237-Variables!$C$3*AP237)*(G237/5)*Variables!$C$18)</f>
        <v>0</v>
      </c>
      <c r="AS237" s="44">
        <v>0</v>
      </c>
    </row>
    <row r="238" spans="1:45" ht="14.25" customHeight="1">
      <c r="A238" s="32">
        <v>15</v>
      </c>
      <c r="B238" t="s">
        <v>157</v>
      </c>
      <c r="C238">
        <v>2030</v>
      </c>
      <c r="D238" s="33">
        <f>INDEX(Population!$C$2:$U$21,MATCH('Cost Calculations'!B238,Population!$B$2:$B$21,0),MATCH(C238,Population!$C$1:$U$1,0))</f>
        <v>97457.015038734477</v>
      </c>
      <c r="E238" s="33" t="str">
        <f t="shared" si="58"/>
        <v>Small</v>
      </c>
      <c r="F238" s="5">
        <v>4.104939651318781</v>
      </c>
      <c r="G238" s="5">
        <f t="shared" si="0"/>
        <v>23741.40019511</v>
      </c>
      <c r="H238" s="34">
        <f>'Area (Sq.km)'!U16</f>
        <v>41.907630863995152</v>
      </c>
      <c r="I238" s="5">
        <f>H238*Variables!$C$22</f>
        <v>754.33735555191276</v>
      </c>
      <c r="J238" s="58">
        <f t="shared" si="13"/>
        <v>741.51362050753028</v>
      </c>
      <c r="K238" s="5">
        <f t="shared" si="1"/>
        <v>12.823735044382488</v>
      </c>
      <c r="L238">
        <v>0</v>
      </c>
      <c r="M238" s="37">
        <v>0</v>
      </c>
      <c r="N238" s="37">
        <v>0</v>
      </c>
      <c r="O238" s="37">
        <v>0</v>
      </c>
      <c r="P238" s="37">
        <v>0</v>
      </c>
      <c r="Q238" s="59">
        <v>0</v>
      </c>
      <c r="R238" s="40">
        <f>$K238*Variables!$C$23/100</f>
        <v>0.64118675221912436</v>
      </c>
      <c r="S238" s="40">
        <f>$K238*Variables!$C$24/100</f>
        <v>1.2823735044382487</v>
      </c>
      <c r="T238" s="40">
        <f>$K238*Variables!$C$25/100</f>
        <v>1.2823735044382487</v>
      </c>
      <c r="U238" s="40">
        <f>$K238*Variables!$C$26/100</f>
        <v>9.617801283286866</v>
      </c>
      <c r="V238" s="44">
        <f>R238*Variables!$E$27*Variables!$C$16+'Cost Calculations'!S238*Variables!$E$28*Variables!$C$16+'Cost Calculations'!T238*Variables!$E$29*Variables!$C$16+U238*Variables!$E$30*Variables!$C$16</f>
        <v>15149283.488223128</v>
      </c>
      <c r="W238" s="38">
        <f>I238*Variables!$E$31</f>
        <v>494090.96788650285</v>
      </c>
      <c r="Y238" s="46">
        <f>D238*(IF(D238&lt;Variables!$C$8,Variables!$C$39,IF(D238&gt;Variables!$C$7,Variables!$C$37,IF(D238&gt;Variables!$C$6,Variables!$C$38))))</f>
        <v>0</v>
      </c>
      <c r="Z238" s="162"/>
      <c r="AA238" s="80">
        <f t="shared" si="63"/>
        <v>0</v>
      </c>
      <c r="AB238" s="48">
        <f t="shared" si="56"/>
        <v>0</v>
      </c>
      <c r="AC238" s="44">
        <f>AB238*Variables!$E$42</f>
        <v>0</v>
      </c>
      <c r="AD238" s="50">
        <f>ROUND(IF(D238&lt;50000,0,(H238/(3.14*Variables!$C$36^2))),0)</f>
        <v>53</v>
      </c>
      <c r="AE238" s="83">
        <f t="shared" si="64"/>
        <v>52</v>
      </c>
      <c r="AF238" s="37">
        <f t="shared" si="3"/>
        <v>1</v>
      </c>
      <c r="AG238" s="38">
        <f>AF238*Variables!$E$43*Variables!$C$16</f>
        <v>1171.5840000000001</v>
      </c>
      <c r="AH238" s="52">
        <f>ROUND((Y238)/Variables!$C$41,0)</f>
        <v>0</v>
      </c>
      <c r="AI238" s="79">
        <f t="shared" si="65"/>
        <v>0</v>
      </c>
      <c r="AJ238" s="52">
        <f t="shared" si="59"/>
        <v>0</v>
      </c>
      <c r="AK238" s="44">
        <f>AJ238*Variables!$E$44*Variables!$C$16</f>
        <v>0</v>
      </c>
      <c r="AL238" s="38">
        <f>Y238*Variables!$E$40*Variables!$C$16</f>
        <v>0</v>
      </c>
      <c r="AN238" s="57">
        <f t="shared" ref="AN238:AN243" si="69">AVERAGE($AN$4:$AN$5,$AN$8,$AN$17)</f>
        <v>0.28999999999999998</v>
      </c>
      <c r="AO238" s="141">
        <f t="shared" si="57"/>
        <v>71.425949932946779</v>
      </c>
      <c r="AP238" s="141">
        <v>655.73597732227154</v>
      </c>
      <c r="AQ238" s="54">
        <f>IF(12*(AO238-Variables!$C$3*AP238)*(G238/5)*Variables!$C$18&lt;0,0,12*(AO238-Variables!$C$3*AP238)*(G238/5)*Variables!$C$18)</f>
        <v>0</v>
      </c>
      <c r="AS238" s="44">
        <v>0</v>
      </c>
    </row>
    <row r="239" spans="1:45" ht="14.25" customHeight="1">
      <c r="A239" s="32">
        <v>16</v>
      </c>
      <c r="B239" t="s">
        <v>158</v>
      </c>
      <c r="C239">
        <v>2030</v>
      </c>
      <c r="D239" s="33">
        <f>INDEX(Population!$C$2:$U$21,MATCH('Cost Calculations'!B239,Population!$B$2:$B$21,0),MATCH(C239,Population!$C$1:$U$1,0))</f>
        <v>101865.36766276008</v>
      </c>
      <c r="E239" s="33" t="str">
        <f t="shared" si="58"/>
        <v>Medium</v>
      </c>
      <c r="F239" s="5">
        <v>4.0784355517664235</v>
      </c>
      <c r="G239" s="5">
        <f t="shared" si="0"/>
        <v>24976.578977358331</v>
      </c>
      <c r="H239" s="34">
        <f>'Area (Sq.km)'!U17</f>
        <v>68.151095921493649</v>
      </c>
      <c r="I239" s="5">
        <f>H239*Variables!$C$22</f>
        <v>1226.7197265868856</v>
      </c>
      <c r="J239" s="58">
        <f t="shared" si="13"/>
        <v>1205.8654912349084</v>
      </c>
      <c r="K239" s="5">
        <f t="shared" si="1"/>
        <v>20.854235351977195</v>
      </c>
      <c r="L239">
        <v>0</v>
      </c>
      <c r="M239" s="37">
        <v>0</v>
      </c>
      <c r="N239" s="37">
        <v>0</v>
      </c>
      <c r="O239" s="37">
        <v>0</v>
      </c>
      <c r="P239" s="37">
        <v>0</v>
      </c>
      <c r="Q239" s="59">
        <v>0</v>
      </c>
      <c r="R239" s="40">
        <f>$K239*Variables!$C$23/100</f>
        <v>1.0427117675988598</v>
      </c>
      <c r="S239" s="40">
        <f>$K239*Variables!$C$24/100</f>
        <v>2.0854235351977195</v>
      </c>
      <c r="T239" s="40">
        <f>$K239*Variables!$C$25/100</f>
        <v>2.0854235351977195</v>
      </c>
      <c r="U239" s="40">
        <f>$K239*Variables!$C$26/100</f>
        <v>15.640676513982896</v>
      </c>
      <c r="V239" s="44">
        <f>R239*Variables!$E$27*Variables!$C$16+'Cost Calculations'!S239*Variables!$E$28*Variables!$C$16+'Cost Calculations'!T239*Variables!$E$29*Variables!$C$16+U239*Variables!$E$30*Variables!$C$16</f>
        <v>24636092.541199274</v>
      </c>
      <c r="W239" s="38">
        <f>I239*Variables!$E$31</f>
        <v>803501.42091441003</v>
      </c>
      <c r="Y239" s="46">
        <f>D239*(IF(D239&lt;Variables!$C$8,Variables!$C$39,IF(D239&gt;Variables!$C$7,Variables!$C$37,IF(D239&gt;Variables!$C$6,Variables!$C$38))))</f>
        <v>122.23844119531209</v>
      </c>
      <c r="Z239" s="162"/>
      <c r="AA239" s="80">
        <f t="shared" si="63"/>
        <v>120</v>
      </c>
      <c r="AB239" s="48">
        <f t="shared" si="56"/>
        <v>2</v>
      </c>
      <c r="AC239" s="44">
        <f>AB239*Variables!$E$42</f>
        <v>1075200</v>
      </c>
      <c r="AD239" s="50">
        <f>ROUND(IF(D239&lt;50000,0,(H239/(3.14*Variables!$C$36^2))),0)</f>
        <v>87</v>
      </c>
      <c r="AE239" s="83">
        <f t="shared" si="64"/>
        <v>85</v>
      </c>
      <c r="AF239" s="37">
        <f t="shared" si="3"/>
        <v>2</v>
      </c>
      <c r="AG239" s="38">
        <f>AF239*Variables!$E$43*Variables!$C$16</f>
        <v>2343.1680000000001</v>
      </c>
      <c r="AH239" s="52">
        <f>ROUND((Y239)/Variables!$C$41,0)</f>
        <v>1</v>
      </c>
      <c r="AI239" s="79">
        <f t="shared" si="65"/>
        <v>1</v>
      </c>
      <c r="AJ239" s="52">
        <f t="shared" si="59"/>
        <v>0</v>
      </c>
      <c r="AK239" s="44">
        <f>AJ239*Variables!$E$44*Variables!$C$16</f>
        <v>0</v>
      </c>
      <c r="AL239" s="38">
        <f>Y239*Variables!$E$40*Variables!$C$16</f>
        <v>36051136.729588687</v>
      </c>
      <c r="AN239" s="57">
        <f t="shared" si="69"/>
        <v>0.28999999999999998</v>
      </c>
      <c r="AO239" s="141">
        <f t="shared" si="57"/>
        <v>70.964778600735769</v>
      </c>
      <c r="AP239" s="141">
        <v>655.73597732227154</v>
      </c>
      <c r="AQ239" s="54">
        <f>IF(12*(AO239-Variables!$C$3*AP239)*(G239/5)*Variables!$C$18&lt;0,0,12*(AO239-Variables!$C$3*AP239)*(G239/5)*Variables!$C$18)</f>
        <v>0</v>
      </c>
      <c r="AS239" s="44">
        <v>0</v>
      </c>
    </row>
    <row r="240" spans="1:45" ht="14.25" customHeight="1">
      <c r="A240" s="32">
        <v>17</v>
      </c>
      <c r="B240" t="s">
        <v>159</v>
      </c>
      <c r="C240">
        <v>2030</v>
      </c>
      <c r="D240" s="33">
        <f>INDEX(Population!$C$2:$U$21,MATCH('Cost Calculations'!B240,Population!$B$2:$B$21,0),MATCH(C240,Population!$C$1:$U$1,0))</f>
        <v>140275.0355435051</v>
      </c>
      <c r="E240" s="33" t="str">
        <f t="shared" si="58"/>
        <v>Medium</v>
      </c>
      <c r="F240" s="5">
        <v>4.0613743798101138</v>
      </c>
      <c r="G240" s="5">
        <f t="shared" si="0"/>
        <v>34538.809384537344</v>
      </c>
      <c r="H240" s="34">
        <f>'Area (Sq.km)'!U18</f>
        <v>41.022593982500553</v>
      </c>
      <c r="I240" s="5">
        <f>H240*Variables!$C$22</f>
        <v>738.40669168500995</v>
      </c>
      <c r="J240" s="58">
        <f t="shared" si="13"/>
        <v>725.85377792636473</v>
      </c>
      <c r="K240" s="5">
        <f t="shared" si="1"/>
        <v>12.552913758645218</v>
      </c>
      <c r="L240">
        <v>0</v>
      </c>
      <c r="M240" s="37">
        <v>0</v>
      </c>
      <c r="N240" s="37">
        <v>0</v>
      </c>
      <c r="O240" s="37">
        <v>0</v>
      </c>
      <c r="P240" s="37">
        <v>0</v>
      </c>
      <c r="Q240" s="59">
        <v>0</v>
      </c>
      <c r="R240" s="40">
        <f>$K240*Variables!$C$23/100</f>
        <v>0.62764568793226094</v>
      </c>
      <c r="S240" s="40">
        <f>$K240*Variables!$C$24/100</f>
        <v>1.2552913758645219</v>
      </c>
      <c r="T240" s="40">
        <f>$K240*Variables!$C$25/100</f>
        <v>1.2552913758645219</v>
      </c>
      <c r="U240" s="40">
        <f>$K240*Variables!$C$26/100</f>
        <v>9.4146853189839135</v>
      </c>
      <c r="V240" s="44">
        <f>R240*Variables!$E$27*Variables!$C$16+'Cost Calculations'!S240*Variables!$E$28*Variables!$C$16+'Cost Calculations'!T240*Variables!$E$29*Variables!$C$16+U240*Variables!$E$30*Variables!$C$16</f>
        <v>14829349.520617004</v>
      </c>
      <c r="W240" s="38">
        <f>I240*Variables!$E$31</f>
        <v>483656.38305368152</v>
      </c>
      <c r="Y240" s="46">
        <f>D240*(IF(D240&lt;Variables!$C$8,Variables!$C$39,IF(D240&gt;Variables!$C$7,Variables!$C$37,IF(D240&gt;Variables!$C$6,Variables!$C$38))))</f>
        <v>168.33004265220612</v>
      </c>
      <c r="Z240" s="162"/>
      <c r="AA240" s="80">
        <f t="shared" si="63"/>
        <v>166</v>
      </c>
      <c r="AB240" s="48">
        <f t="shared" si="56"/>
        <v>2</v>
      </c>
      <c r="AC240" s="44">
        <f>AB240*Variables!$E$42</f>
        <v>1075200</v>
      </c>
      <c r="AD240" s="50">
        <f>ROUND(IF(D240&lt;50000,0,(H240/(3.14*Variables!$C$36^2))),0)</f>
        <v>52</v>
      </c>
      <c r="AE240" s="83">
        <f t="shared" si="64"/>
        <v>51</v>
      </c>
      <c r="AF240" s="37">
        <f t="shared" si="3"/>
        <v>1</v>
      </c>
      <c r="AG240" s="38">
        <f>AF240*Variables!$E$43*Variables!$C$16</f>
        <v>1171.5840000000001</v>
      </c>
      <c r="AH240" s="52">
        <f>ROUND((Y240)/Variables!$C$41,0)</f>
        <v>1</v>
      </c>
      <c r="AI240" s="79">
        <f t="shared" si="65"/>
        <v>1</v>
      </c>
      <c r="AJ240" s="52">
        <f t="shared" si="59"/>
        <v>0</v>
      </c>
      <c r="AK240" s="44">
        <f>AJ240*Variables!$E$44*Variables!$C$16</f>
        <v>0</v>
      </c>
      <c r="AL240" s="38">
        <f>Y240*Variables!$E$40*Variables!$C$16</f>
        <v>49644688.888464883</v>
      </c>
      <c r="AN240" s="57">
        <f t="shared" si="69"/>
        <v>0.28999999999999998</v>
      </c>
      <c r="AO240" s="141">
        <f t="shared" si="57"/>
        <v>70.667914208695976</v>
      </c>
      <c r="AP240" s="141">
        <v>655.73597732227154</v>
      </c>
      <c r="AQ240" s="54">
        <f>IF(12*(AO240-Variables!$C$3*AP240)*(G240/5)*Variables!$C$18&lt;0,0,12*(AO240-Variables!$C$3*AP240)*(G240/5)*Variables!$C$18)</f>
        <v>0</v>
      </c>
      <c r="AS240" s="44">
        <v>0</v>
      </c>
    </row>
    <row r="241" spans="1:45" ht="14.25" customHeight="1">
      <c r="A241" s="32">
        <v>18</v>
      </c>
      <c r="B241" t="s">
        <v>160</v>
      </c>
      <c r="C241">
        <v>2030</v>
      </c>
      <c r="D241" s="33">
        <f>INDEX(Population!$C$2:$U$21,MATCH('Cost Calculations'!B241,Population!$B$2:$B$21,0),MATCH(C241,Population!$C$1:$U$1,0))</f>
        <v>132862.41413833751</v>
      </c>
      <c r="E241" s="33" t="str">
        <f t="shared" si="58"/>
        <v>Medium</v>
      </c>
      <c r="F241" s="5">
        <v>4.1813012995896246</v>
      </c>
      <c r="G241" s="5">
        <f t="shared" si="0"/>
        <v>31775.374367634628</v>
      </c>
      <c r="H241" s="34">
        <f>'Area (Sq.km)'!U19</f>
        <v>35.324146412722563</v>
      </c>
      <c r="I241" s="5">
        <f>H241*Variables!$C$22</f>
        <v>635.83463542900608</v>
      </c>
      <c r="J241" s="58">
        <f t="shared" si="13"/>
        <v>625.02544662671301</v>
      </c>
      <c r="K241" s="5">
        <f t="shared" si="1"/>
        <v>10.809188802293079</v>
      </c>
      <c r="L241">
        <v>0</v>
      </c>
      <c r="M241" s="37">
        <v>0</v>
      </c>
      <c r="N241" s="37">
        <v>0</v>
      </c>
      <c r="O241" s="37">
        <v>0</v>
      </c>
      <c r="P241" s="37">
        <v>0</v>
      </c>
      <c r="Q241" s="59">
        <v>0</v>
      </c>
      <c r="R241" s="40">
        <f>$K241*Variables!$C$23/100</f>
        <v>0.54045944011465397</v>
      </c>
      <c r="S241" s="40">
        <f>$K241*Variables!$C$24/100</f>
        <v>1.0809188802293079</v>
      </c>
      <c r="T241" s="40">
        <f>$K241*Variables!$C$25/100</f>
        <v>1.0809188802293079</v>
      </c>
      <c r="U241" s="40">
        <f>$K241*Variables!$C$26/100</f>
        <v>8.1068916017198092</v>
      </c>
      <c r="V241" s="44">
        <f>R241*Variables!$E$27*Variables!$C$16+'Cost Calculations'!S241*Variables!$E$28*Variables!$C$16+'Cost Calculations'!T241*Variables!$E$29*Variables!$C$16+U241*Variables!$E$30*Variables!$C$16</f>
        <v>12769404.925860284</v>
      </c>
      <c r="W241" s="38">
        <f>I241*Variables!$E$31</f>
        <v>416471.68620599899</v>
      </c>
      <c r="Y241" s="46">
        <f>D241*(IF(D241&lt;Variables!$C$8,Variables!$C$39,IF(D241&gt;Variables!$C$7,Variables!$C$37,IF(D241&gt;Variables!$C$6,Variables!$C$38))))</f>
        <v>159.434896966005</v>
      </c>
      <c r="Z241" s="162"/>
      <c r="AA241" s="80">
        <f t="shared" si="63"/>
        <v>157</v>
      </c>
      <c r="AB241" s="48">
        <f t="shared" si="56"/>
        <v>2</v>
      </c>
      <c r="AC241" s="44">
        <f>AB241*Variables!$E$42</f>
        <v>1075200</v>
      </c>
      <c r="AD241" s="50">
        <f>ROUND(IF(D241&lt;50000,0,(H241/(3.14*Variables!$C$36^2))),0)</f>
        <v>45</v>
      </c>
      <c r="AE241" s="83">
        <f t="shared" si="64"/>
        <v>44</v>
      </c>
      <c r="AF241" s="37">
        <f t="shared" si="3"/>
        <v>1</v>
      </c>
      <c r="AG241" s="38">
        <f>AF241*Variables!$E$43*Variables!$C$16</f>
        <v>1171.5840000000001</v>
      </c>
      <c r="AH241" s="52">
        <f>ROUND((Y241)/Variables!$C$41,0)</f>
        <v>1</v>
      </c>
      <c r="AI241" s="79">
        <f t="shared" si="65"/>
        <v>1</v>
      </c>
      <c r="AJ241" s="52">
        <f t="shared" si="59"/>
        <v>0</v>
      </c>
      <c r="AK241" s="44">
        <f>AJ241*Variables!$E$44*Variables!$C$16</f>
        <v>0</v>
      </c>
      <c r="AL241" s="38">
        <f>Y241*Variables!$E$40*Variables!$C$16</f>
        <v>47021290.633161008</v>
      </c>
      <c r="AN241" s="57">
        <f t="shared" si="69"/>
        <v>0.28999999999999998</v>
      </c>
      <c r="AO241" s="141">
        <f t="shared" si="57"/>
        <v>72.754642612859456</v>
      </c>
      <c r="AP241" s="141">
        <v>508.1437756387196</v>
      </c>
      <c r="AQ241" s="54">
        <f>IF(12*(AO241-Variables!$C$3*AP241)*(G241/5)*Variables!$C$18&lt;0,0,12*(AO241-Variables!$C$3*AP241)*(G241/5)*Variables!$C$18)</f>
        <v>0</v>
      </c>
      <c r="AS241" s="44">
        <v>0</v>
      </c>
    </row>
    <row r="242" spans="1:45" ht="14.25" customHeight="1">
      <c r="A242" s="32">
        <v>19</v>
      </c>
      <c r="B242" t="s">
        <v>161</v>
      </c>
      <c r="C242">
        <v>2030</v>
      </c>
      <c r="D242" s="33">
        <f>INDEX(Population!$C$2:$U$21,MATCH('Cost Calculations'!B242,Population!$B$2:$B$21,0),MATCH(C242,Population!$C$1:$U$1,0))</f>
        <v>102983.14390639646</v>
      </c>
      <c r="E242" s="33" t="str">
        <f t="shared" si="58"/>
        <v>Medium</v>
      </c>
      <c r="F242" s="5">
        <v>4.4990268357417103</v>
      </c>
      <c r="G242" s="5">
        <f t="shared" si="0"/>
        <v>22890.093272675189</v>
      </c>
      <c r="H242" s="34">
        <f>'Area (Sq.km)'!U20</f>
        <v>24.346665771366084</v>
      </c>
      <c r="I242" s="5">
        <f>H242*Variables!$C$22</f>
        <v>438.23998388458949</v>
      </c>
      <c r="J242" s="58">
        <f t="shared" si="13"/>
        <v>430.78990415855139</v>
      </c>
      <c r="K242" s="5">
        <f t="shared" si="1"/>
        <v>7.4500797260380978</v>
      </c>
      <c r="L242">
        <v>0</v>
      </c>
      <c r="M242" s="37">
        <v>0</v>
      </c>
      <c r="N242" s="37">
        <v>0</v>
      </c>
      <c r="O242" s="37">
        <v>0</v>
      </c>
      <c r="P242" s="37">
        <v>0</v>
      </c>
      <c r="Q242" s="59">
        <v>0</v>
      </c>
      <c r="R242" s="40">
        <f>$K242*Variables!$C$23/100</f>
        <v>0.3725039863019049</v>
      </c>
      <c r="S242" s="40">
        <f>$K242*Variables!$C$24/100</f>
        <v>0.7450079726038098</v>
      </c>
      <c r="T242" s="40">
        <f>$K242*Variables!$C$25/100</f>
        <v>0.7450079726038098</v>
      </c>
      <c r="U242" s="40">
        <f>$K242*Variables!$C$26/100</f>
        <v>5.5875597945285733</v>
      </c>
      <c r="V242" s="44">
        <f>R242*Variables!$E$27*Variables!$C$16+'Cost Calculations'!S242*Variables!$E$28*Variables!$C$16+'Cost Calculations'!T242*Variables!$E$29*Variables!$C$16+U242*Variables!$E$30*Variables!$C$16</f>
        <v>8801130.8241318744</v>
      </c>
      <c r="W242" s="38">
        <f>I242*Variables!$E$31</f>
        <v>287047.18944440613</v>
      </c>
      <c r="Y242" s="46">
        <f>D242*(IF(D242&lt;Variables!$C$8,Variables!$C$39,IF(D242&gt;Variables!$C$7,Variables!$C$37,IF(D242&gt;Variables!$C$6,Variables!$C$38))))</f>
        <v>123.57977268767574</v>
      </c>
      <c r="Z242" s="162"/>
      <c r="AA242" s="80">
        <f t="shared" si="63"/>
        <v>122</v>
      </c>
      <c r="AB242" s="48">
        <f t="shared" si="56"/>
        <v>2</v>
      </c>
      <c r="AC242" s="44">
        <f>AB242*Variables!$E$42</f>
        <v>1075200</v>
      </c>
      <c r="AD242" s="50">
        <f>ROUND(IF(D242&lt;50000,0,(H242/(3.14*Variables!$C$36^2))),0)</f>
        <v>31</v>
      </c>
      <c r="AE242" s="83">
        <f t="shared" si="64"/>
        <v>30</v>
      </c>
      <c r="AF242" s="37">
        <f t="shared" si="3"/>
        <v>1</v>
      </c>
      <c r="AG242" s="38">
        <f>AF242*Variables!$E$43*Variables!$C$16</f>
        <v>1171.5840000000001</v>
      </c>
      <c r="AH242" s="52">
        <f>ROUND((Y242)/Variables!$C$41,0)</f>
        <v>1</v>
      </c>
      <c r="AI242" s="79">
        <f t="shared" si="65"/>
        <v>1</v>
      </c>
      <c r="AJ242" s="52">
        <f t="shared" si="59"/>
        <v>0</v>
      </c>
      <c r="AK242" s="44">
        <f>AJ242*Variables!$E$44*Variables!$C$16</f>
        <v>0</v>
      </c>
      <c r="AL242" s="38">
        <f>Y242*Variables!$E$40*Variables!$C$16</f>
        <v>36446728.529991649</v>
      </c>
      <c r="AN242" s="57">
        <f t="shared" si="69"/>
        <v>0.28999999999999998</v>
      </c>
      <c r="AO242" s="141">
        <f t="shared" si="57"/>
        <v>78.283066941905759</v>
      </c>
      <c r="AP242" s="142">
        <v>537.70000000000005</v>
      </c>
      <c r="AQ242" s="54">
        <f>IF(12*(AO242-Variables!$C$3*AP242)*(G242/5)*Variables!$C$18&lt;0,0,12*(AO242-Variables!$C$3*AP242)*(G242/5)*Variables!$C$18)</f>
        <v>0</v>
      </c>
      <c r="AS242" s="44">
        <v>0</v>
      </c>
    </row>
    <row r="243" spans="1:45" ht="14.25" customHeight="1">
      <c r="A243" s="32">
        <v>20</v>
      </c>
      <c r="B243" t="s">
        <v>162</v>
      </c>
      <c r="C243">
        <v>2030</v>
      </c>
      <c r="D243" s="33">
        <f>INDEX(Population!$C$2:$U$21,MATCH('Cost Calculations'!B243,Population!$B$2:$B$21,0),MATCH(C243,Population!$C$1:$U$1,0))</f>
        <v>57679.868852909145</v>
      </c>
      <c r="E243" s="33" t="str">
        <f t="shared" si="58"/>
        <v>Small</v>
      </c>
      <c r="F243" s="5">
        <v>3.5639434677697377</v>
      </c>
      <c r="G243" s="5">
        <f t="shared" si="0"/>
        <v>16184.282768380819</v>
      </c>
      <c r="H243" s="34">
        <f>'Area (Sq.km)'!U21</f>
        <v>18.567240561667987</v>
      </c>
      <c r="I243" s="5">
        <f>H243*Variables!$C$22</f>
        <v>334.21033011002373</v>
      </c>
      <c r="J243" s="58">
        <f t="shared" si="13"/>
        <v>328.52875449815338</v>
      </c>
      <c r="K243" s="5">
        <f t="shared" si="1"/>
        <v>5.6815756118703575</v>
      </c>
      <c r="L243">
        <v>0</v>
      </c>
      <c r="M243" s="37">
        <v>0</v>
      </c>
      <c r="N243" s="37">
        <v>0</v>
      </c>
      <c r="O243" s="37">
        <v>0</v>
      </c>
      <c r="P243" s="37">
        <v>0</v>
      </c>
      <c r="Q243" s="59">
        <v>0</v>
      </c>
      <c r="R243" s="40">
        <f>$K243*Variables!$C$23/100</f>
        <v>0.28407878059351788</v>
      </c>
      <c r="S243" s="40">
        <f>$K243*Variables!$C$24/100</f>
        <v>0.56815756118703575</v>
      </c>
      <c r="T243" s="40">
        <f>$K243*Variables!$C$25/100</f>
        <v>0.56815756118703575</v>
      </c>
      <c r="U243" s="40">
        <f>$K243*Variables!$C$26/100</f>
        <v>4.2611817089027682</v>
      </c>
      <c r="V243" s="44">
        <f>R243*Variables!$E$27*Variables!$C$16+'Cost Calculations'!S243*Variables!$E$28*Variables!$C$16+'Cost Calculations'!T243*Variables!$E$29*Variables!$C$16+U243*Variables!$E$30*Variables!$C$16</f>
        <v>6711913.4406713331</v>
      </c>
      <c r="W243" s="38">
        <f>I243*Variables!$E$31</f>
        <v>218907.76622206555</v>
      </c>
      <c r="Y243" s="46">
        <f>D243*(IF(D243&lt;Variables!$C$8,Variables!$C$39,IF(D243&gt;Variables!$C$7,Variables!$C$37,IF(D243&gt;Variables!$C$6,Variables!$C$38))))</f>
        <v>0</v>
      </c>
      <c r="Z243" s="162"/>
      <c r="AA243" s="80">
        <f t="shared" si="63"/>
        <v>25</v>
      </c>
      <c r="AB243" s="48">
        <f t="shared" si="56"/>
        <v>0</v>
      </c>
      <c r="AC243" s="44">
        <f>AB243*Variables!$E$42</f>
        <v>0</v>
      </c>
      <c r="AD243" s="50">
        <f>ROUND(IF(D243&lt;50000,0,(H243/(3.14*Variables!$C$36^2))),0)</f>
        <v>24</v>
      </c>
      <c r="AE243" s="83">
        <f t="shared" si="64"/>
        <v>23</v>
      </c>
      <c r="AF243" s="37">
        <f t="shared" si="3"/>
        <v>1</v>
      </c>
      <c r="AG243" s="38">
        <f>AF243*Variables!$E$43*Variables!$C$16</f>
        <v>1171.5840000000001</v>
      </c>
      <c r="AH243" s="52">
        <f>ROUND((Y243)/Variables!$C$41,0)</f>
        <v>0</v>
      </c>
      <c r="AI243" s="79">
        <f t="shared" si="65"/>
        <v>1</v>
      </c>
      <c r="AJ243" s="52">
        <f t="shared" si="59"/>
        <v>0</v>
      </c>
      <c r="AK243" s="44">
        <f>AJ243*Variables!$E$44*Variables!$C$16</f>
        <v>0</v>
      </c>
      <c r="AL243" s="38">
        <f>Y243*Variables!$E$40*Variables!$C$16</f>
        <v>0</v>
      </c>
      <c r="AN243" s="57">
        <f t="shared" si="69"/>
        <v>0.28999999999999998</v>
      </c>
      <c r="AO243" s="141">
        <f t="shared" si="57"/>
        <v>62.012616339193428</v>
      </c>
      <c r="AP243" s="141">
        <v>588.79301505756246</v>
      </c>
      <c r="AQ243" s="54">
        <f>IF(12*(AO243-Variables!$C$3*AP243)*(G243/5)*Variables!$C$18&lt;0,0,12*(AO243-Variables!$C$3*AP243)*(G243/5)*Variables!$C$18)</f>
        <v>0</v>
      </c>
      <c r="AS243" s="44">
        <v>0</v>
      </c>
    </row>
    <row r="244" spans="1:45" ht="14.25" customHeight="1" thickBot="1">
      <c r="Q244" s="60">
        <f>SUM(Q4:Q243)</f>
        <v>136313264.43683505</v>
      </c>
      <c r="V244" s="60">
        <f t="shared" ref="V244:W244" si="70">SUM(V4:V243)</f>
        <v>6429209014.8506536</v>
      </c>
      <c r="W244" s="60">
        <f t="shared" si="70"/>
        <v>184711223.11184224</v>
      </c>
      <c r="Y244" s="17"/>
      <c r="Z244" s="17"/>
      <c r="AA244" s="74"/>
      <c r="AC244" s="60">
        <f>SUM(AC4:AC243)</f>
        <v>3885772800</v>
      </c>
      <c r="AG244" s="60">
        <f>SUM(AG4:AG243)</f>
        <v>2134626.0480000018</v>
      </c>
      <c r="AK244" s="60">
        <f t="shared" ref="AK244:AL244" si="71">SUM(AK4:AK243)</f>
        <v>54981509.615999967</v>
      </c>
      <c r="AL244" s="60">
        <f t="shared" si="71"/>
        <v>25854190283.158546</v>
      </c>
      <c r="AN244" s="61"/>
      <c r="AQ244" s="62">
        <f>SUM(AQ4:AQ243)</f>
        <v>0</v>
      </c>
      <c r="AS244" s="60">
        <f>SUM(AS4:AS243)</f>
        <v>5000000</v>
      </c>
    </row>
    <row r="245" spans="1:45" ht="14.25" customHeight="1" thickTop="1">
      <c r="Y245" s="17"/>
      <c r="Z245" s="17"/>
      <c r="AA245" s="74"/>
      <c r="AN245" s="61"/>
      <c r="AQ245" s="62"/>
    </row>
    <row r="246" spans="1:45" ht="14.25" customHeight="1">
      <c r="Y246" s="17"/>
      <c r="Z246" s="17"/>
      <c r="AA246" s="74"/>
      <c r="AN246" s="61"/>
      <c r="AQ246" s="62"/>
    </row>
    <row r="247" spans="1:45" ht="14.25" customHeight="1">
      <c r="Y247" s="17"/>
      <c r="Z247" s="17"/>
      <c r="AA247" s="74"/>
      <c r="AN247" s="61"/>
      <c r="AQ247" s="62"/>
    </row>
    <row r="248" spans="1:45" ht="14.25" customHeight="1">
      <c r="Y248" s="17"/>
      <c r="Z248" s="17"/>
      <c r="AA248" s="74"/>
      <c r="AN248" s="61"/>
      <c r="AQ248" s="62"/>
    </row>
    <row r="249" spans="1:45" ht="14.25" customHeight="1">
      <c r="Y249" s="17"/>
      <c r="Z249" s="17"/>
      <c r="AA249" s="74"/>
      <c r="AN249" s="61"/>
      <c r="AQ249" s="62"/>
    </row>
    <row r="250" spans="1:45" ht="14.25" customHeight="1">
      <c r="Y250" s="17"/>
      <c r="Z250" s="17"/>
      <c r="AA250" s="74"/>
      <c r="AN250" s="61"/>
      <c r="AQ250" s="62"/>
    </row>
    <row r="251" spans="1:45" ht="14.25" customHeight="1">
      <c r="Y251" s="17"/>
      <c r="Z251" s="17"/>
      <c r="AA251" s="74"/>
      <c r="AN251" s="61"/>
      <c r="AQ251" s="62"/>
    </row>
    <row r="252" spans="1:45" ht="14.25" customHeight="1">
      <c r="Y252" s="17"/>
      <c r="Z252" s="17"/>
      <c r="AA252" s="74"/>
      <c r="AN252" s="61"/>
      <c r="AQ252" s="62"/>
    </row>
    <row r="253" spans="1:45" ht="14.25" customHeight="1">
      <c r="Y253" s="17"/>
      <c r="Z253" s="17"/>
      <c r="AA253" s="74"/>
      <c r="AN253" s="61"/>
      <c r="AQ253" s="62"/>
    </row>
    <row r="254" spans="1:45" ht="14.25" customHeight="1">
      <c r="Y254" s="17"/>
      <c r="Z254" s="17"/>
      <c r="AA254" s="74"/>
      <c r="AN254" s="61"/>
      <c r="AQ254" s="62"/>
    </row>
    <row r="255" spans="1:45" ht="14.25" customHeight="1">
      <c r="Y255" s="17"/>
      <c r="Z255" s="17"/>
      <c r="AA255" s="74"/>
      <c r="AN255" s="61"/>
      <c r="AQ255" s="62"/>
    </row>
    <row r="256" spans="1:45" ht="14.25" customHeight="1">
      <c r="Y256" s="17"/>
      <c r="Z256" s="17"/>
      <c r="AA256" s="74"/>
      <c r="AN256" s="61"/>
      <c r="AQ256" s="62"/>
    </row>
    <row r="257" spans="25:43" ht="14.25" customHeight="1">
      <c r="Y257" s="17"/>
      <c r="Z257" s="17"/>
      <c r="AA257" s="74"/>
      <c r="AN257" s="61"/>
      <c r="AQ257" s="62"/>
    </row>
    <row r="258" spans="25:43" ht="14.25" customHeight="1">
      <c r="Y258" s="17"/>
      <c r="Z258" s="17"/>
      <c r="AA258" s="74"/>
      <c r="AN258" s="61"/>
      <c r="AQ258" s="62"/>
    </row>
    <row r="259" spans="25:43" ht="14.25" customHeight="1">
      <c r="Y259" s="17"/>
      <c r="Z259" s="17"/>
      <c r="AA259" s="74"/>
      <c r="AN259" s="61"/>
      <c r="AQ259" s="62"/>
    </row>
    <row r="260" spans="25:43" ht="14.25" customHeight="1">
      <c r="Y260" s="17"/>
      <c r="Z260" s="17"/>
      <c r="AA260" s="74"/>
      <c r="AN260" s="61"/>
      <c r="AQ260" s="62"/>
    </row>
    <row r="261" spans="25:43" ht="14.25" customHeight="1">
      <c r="Y261" s="17"/>
      <c r="Z261" s="17"/>
      <c r="AA261" s="74"/>
      <c r="AN261" s="61"/>
      <c r="AQ261" s="62"/>
    </row>
    <row r="262" spans="25:43" ht="14.25" customHeight="1">
      <c r="Y262" s="17"/>
      <c r="Z262" s="17"/>
      <c r="AA262" s="74"/>
      <c r="AN262" s="61"/>
      <c r="AQ262" s="62"/>
    </row>
    <row r="263" spans="25:43" ht="14.25" customHeight="1">
      <c r="Y263" s="17"/>
      <c r="Z263" s="17"/>
      <c r="AA263" s="74"/>
      <c r="AN263" s="61"/>
      <c r="AQ263" s="62"/>
    </row>
    <row r="264" spans="25:43" ht="14.25" customHeight="1">
      <c r="Y264" s="17"/>
      <c r="Z264" s="17"/>
      <c r="AN264" s="61"/>
      <c r="AQ264" s="62"/>
    </row>
    <row r="265" spans="25:43" ht="14.25" customHeight="1">
      <c r="Y265" s="17"/>
      <c r="Z265" s="17"/>
      <c r="AN265" s="61"/>
      <c r="AQ265" s="62"/>
    </row>
    <row r="266" spans="25:43" ht="14.25" customHeight="1">
      <c r="Y266" s="17"/>
      <c r="Z266" s="17"/>
      <c r="AN266" s="61"/>
      <c r="AQ266" s="62"/>
    </row>
    <row r="267" spans="25:43" ht="14.25" customHeight="1">
      <c r="Y267" s="17"/>
      <c r="Z267" s="17"/>
      <c r="AN267" s="61"/>
      <c r="AQ267" s="62"/>
    </row>
    <row r="268" spans="25:43" ht="14.25" customHeight="1">
      <c r="Y268" s="17"/>
      <c r="Z268" s="17"/>
      <c r="AN268" s="61"/>
      <c r="AQ268" s="62"/>
    </row>
    <row r="269" spans="25:43" ht="14.25" customHeight="1">
      <c r="Y269" s="17"/>
      <c r="Z269" s="17"/>
      <c r="AN269" s="61"/>
      <c r="AQ269" s="62"/>
    </row>
    <row r="270" spans="25:43" ht="14.25" customHeight="1">
      <c r="Y270" s="17"/>
      <c r="Z270" s="17"/>
      <c r="AN270" s="61"/>
      <c r="AQ270" s="62"/>
    </row>
    <row r="271" spans="25:43" ht="14.25" customHeight="1">
      <c r="Y271" s="17"/>
      <c r="Z271" s="17"/>
      <c r="AN271" s="61"/>
      <c r="AQ271" s="62"/>
    </row>
    <row r="272" spans="25:43" ht="14.25" customHeight="1">
      <c r="Y272" s="17"/>
      <c r="Z272" s="17"/>
      <c r="AN272" s="61"/>
      <c r="AQ272" s="62"/>
    </row>
    <row r="273" spans="25:43" ht="14.25" customHeight="1">
      <c r="Y273" s="17"/>
      <c r="Z273" s="17"/>
      <c r="AN273" s="61"/>
      <c r="AQ273" s="62"/>
    </row>
    <row r="274" spans="25:43" ht="14.25" customHeight="1">
      <c r="Y274" s="17"/>
      <c r="Z274" s="17"/>
      <c r="AN274" s="61"/>
      <c r="AQ274" s="62"/>
    </row>
    <row r="275" spans="25:43" ht="14.25" customHeight="1">
      <c r="Y275" s="17"/>
      <c r="Z275" s="17"/>
      <c r="AN275" s="61"/>
      <c r="AQ275" s="62"/>
    </row>
    <row r="276" spans="25:43" ht="14.25" customHeight="1">
      <c r="Y276" s="17"/>
      <c r="Z276" s="17"/>
      <c r="AN276" s="61"/>
      <c r="AQ276" s="62"/>
    </row>
    <row r="277" spans="25:43" ht="14.25" customHeight="1">
      <c r="Y277" s="17"/>
      <c r="Z277" s="17"/>
      <c r="AN277" s="61"/>
      <c r="AQ277" s="62"/>
    </row>
    <row r="278" spans="25:43" ht="14.25" customHeight="1">
      <c r="Y278" s="17"/>
      <c r="Z278" s="17"/>
      <c r="AN278" s="61"/>
      <c r="AQ278" s="62"/>
    </row>
    <row r="279" spans="25:43" ht="14.25" customHeight="1">
      <c r="Y279" s="17"/>
      <c r="Z279" s="17"/>
      <c r="AN279" s="61"/>
      <c r="AQ279" s="62"/>
    </row>
    <row r="280" spans="25:43" ht="14.25" customHeight="1">
      <c r="Y280" s="17"/>
      <c r="Z280" s="17"/>
      <c r="AN280" s="61"/>
      <c r="AQ280" s="62"/>
    </row>
    <row r="281" spans="25:43" ht="14.25" customHeight="1">
      <c r="Y281" s="17"/>
      <c r="Z281" s="17"/>
      <c r="AN281" s="61"/>
      <c r="AQ281" s="62"/>
    </row>
    <row r="282" spans="25:43" ht="14.25" customHeight="1">
      <c r="Y282" s="17"/>
      <c r="Z282" s="17"/>
      <c r="AN282" s="61"/>
      <c r="AQ282" s="62"/>
    </row>
    <row r="283" spans="25:43" ht="14.25" customHeight="1">
      <c r="Y283" s="17"/>
      <c r="Z283" s="17"/>
      <c r="AN283" s="61"/>
      <c r="AQ283" s="62"/>
    </row>
    <row r="284" spans="25:43" ht="14.25" customHeight="1">
      <c r="Y284" s="17"/>
      <c r="Z284" s="17"/>
      <c r="AN284" s="61"/>
      <c r="AQ284" s="62"/>
    </row>
    <row r="285" spans="25:43" ht="14.25" customHeight="1">
      <c r="Y285" s="17"/>
      <c r="Z285" s="17"/>
      <c r="AN285" s="61"/>
      <c r="AQ285" s="62"/>
    </row>
    <row r="286" spans="25:43" ht="14.25" customHeight="1">
      <c r="Y286" s="17"/>
      <c r="Z286" s="17"/>
      <c r="AN286" s="61"/>
      <c r="AQ286" s="62"/>
    </row>
    <row r="287" spans="25:43" ht="14.25" customHeight="1">
      <c r="Y287" s="17"/>
      <c r="Z287" s="17"/>
      <c r="AN287" s="61"/>
      <c r="AQ287" s="62"/>
    </row>
    <row r="288" spans="25:43" ht="14.25" customHeight="1">
      <c r="Y288" s="17"/>
      <c r="Z288" s="17"/>
      <c r="AN288" s="61"/>
      <c r="AQ288" s="62"/>
    </row>
    <row r="289" spans="25:43" ht="14.25" customHeight="1">
      <c r="Y289" s="17"/>
      <c r="Z289" s="17"/>
      <c r="AN289" s="61"/>
      <c r="AQ289" s="62"/>
    </row>
    <row r="290" spans="25:43" ht="14.25" customHeight="1">
      <c r="Y290" s="17"/>
      <c r="Z290" s="17"/>
      <c r="AN290" s="61"/>
      <c r="AQ290" s="62"/>
    </row>
    <row r="291" spans="25:43" ht="14.25" customHeight="1">
      <c r="Y291" s="17"/>
      <c r="Z291" s="17"/>
      <c r="AN291" s="61"/>
      <c r="AQ291" s="62"/>
    </row>
    <row r="292" spans="25:43" ht="14.25" customHeight="1">
      <c r="Y292" s="17"/>
      <c r="Z292" s="17"/>
      <c r="AN292" s="61"/>
      <c r="AQ292" s="62"/>
    </row>
    <row r="293" spans="25:43" ht="14.25" customHeight="1">
      <c r="Y293" s="17"/>
      <c r="Z293" s="17"/>
      <c r="AN293" s="61"/>
      <c r="AQ293" s="62"/>
    </row>
    <row r="294" spans="25:43" ht="14.25" customHeight="1">
      <c r="Y294" s="17"/>
      <c r="Z294" s="17"/>
      <c r="AN294" s="61"/>
      <c r="AQ294" s="62"/>
    </row>
    <row r="295" spans="25:43" ht="14.25" customHeight="1">
      <c r="Y295" s="17"/>
      <c r="Z295" s="17"/>
      <c r="AN295" s="61"/>
      <c r="AQ295" s="62"/>
    </row>
    <row r="296" spans="25:43" ht="14.25" customHeight="1">
      <c r="Y296" s="17"/>
      <c r="Z296" s="17"/>
      <c r="AN296" s="61"/>
      <c r="AQ296" s="62"/>
    </row>
    <row r="297" spans="25:43" ht="14.25" customHeight="1">
      <c r="Y297" s="17"/>
      <c r="Z297" s="17"/>
      <c r="AN297" s="61"/>
      <c r="AQ297" s="62"/>
    </row>
    <row r="298" spans="25:43" ht="14.25" customHeight="1">
      <c r="Y298" s="17"/>
      <c r="Z298" s="17"/>
      <c r="AN298" s="61"/>
      <c r="AQ298" s="62"/>
    </row>
    <row r="299" spans="25:43" ht="14.25" customHeight="1">
      <c r="Y299" s="17"/>
      <c r="Z299" s="17"/>
      <c r="AN299" s="61"/>
      <c r="AQ299" s="62"/>
    </row>
    <row r="300" spans="25:43" ht="14.25" customHeight="1">
      <c r="Y300" s="17"/>
      <c r="Z300" s="17"/>
      <c r="AN300" s="61"/>
      <c r="AQ300" s="62"/>
    </row>
    <row r="301" spans="25:43" ht="14.25" customHeight="1">
      <c r="Y301" s="17"/>
      <c r="Z301" s="17"/>
      <c r="AN301" s="61"/>
      <c r="AQ301" s="62"/>
    </row>
    <row r="302" spans="25:43" ht="14.25" customHeight="1">
      <c r="Y302" s="17"/>
      <c r="Z302" s="17"/>
      <c r="AN302" s="61"/>
      <c r="AQ302" s="62"/>
    </row>
    <row r="303" spans="25:43" ht="14.25" customHeight="1">
      <c r="Y303" s="17"/>
      <c r="Z303" s="17"/>
      <c r="AN303" s="61"/>
      <c r="AQ303" s="62"/>
    </row>
    <row r="304" spans="25:43" ht="14.25" customHeight="1">
      <c r="Y304" s="17"/>
      <c r="Z304" s="17"/>
      <c r="AN304" s="61"/>
      <c r="AQ304" s="62"/>
    </row>
    <row r="305" spans="25:43" ht="14.25" customHeight="1">
      <c r="Y305" s="17"/>
      <c r="Z305" s="17"/>
      <c r="AN305" s="61"/>
      <c r="AQ305" s="62"/>
    </row>
    <row r="306" spans="25:43" ht="14.25" customHeight="1">
      <c r="Y306" s="17"/>
      <c r="Z306" s="17"/>
      <c r="AN306" s="61"/>
      <c r="AQ306" s="62"/>
    </row>
    <row r="307" spans="25:43" ht="14.25" customHeight="1">
      <c r="Y307" s="17"/>
      <c r="Z307" s="17"/>
      <c r="AN307" s="61"/>
      <c r="AQ307" s="62"/>
    </row>
    <row r="308" spans="25:43" ht="14.25" customHeight="1">
      <c r="Y308" s="17"/>
      <c r="Z308" s="17"/>
      <c r="AN308" s="61"/>
      <c r="AQ308" s="62"/>
    </row>
    <row r="309" spans="25:43" ht="14.25" customHeight="1">
      <c r="Y309" s="17"/>
      <c r="Z309" s="17"/>
      <c r="AN309" s="61"/>
      <c r="AQ309" s="62"/>
    </row>
    <row r="310" spans="25:43" ht="14.25" customHeight="1">
      <c r="Y310" s="17"/>
      <c r="Z310" s="17"/>
      <c r="AN310" s="61"/>
      <c r="AQ310" s="62"/>
    </row>
    <row r="311" spans="25:43" ht="14.25" customHeight="1">
      <c r="Y311" s="17"/>
      <c r="Z311" s="17"/>
      <c r="AN311" s="61"/>
      <c r="AQ311" s="62"/>
    </row>
    <row r="312" spans="25:43" ht="14.25" customHeight="1">
      <c r="Y312" s="17"/>
      <c r="Z312" s="17"/>
      <c r="AN312" s="61"/>
      <c r="AQ312" s="62"/>
    </row>
    <row r="313" spans="25:43" ht="14.25" customHeight="1">
      <c r="Y313" s="17"/>
      <c r="Z313" s="17"/>
      <c r="AN313" s="61"/>
      <c r="AQ313" s="62"/>
    </row>
    <row r="314" spans="25:43" ht="14.25" customHeight="1">
      <c r="Y314" s="17"/>
      <c r="Z314" s="17"/>
      <c r="AN314" s="61"/>
      <c r="AQ314" s="62"/>
    </row>
    <row r="315" spans="25:43" ht="14.25" customHeight="1">
      <c r="Y315" s="17"/>
      <c r="Z315" s="17"/>
      <c r="AN315" s="61"/>
      <c r="AQ315" s="62"/>
    </row>
    <row r="316" spans="25:43" ht="14.25" customHeight="1">
      <c r="Y316" s="17"/>
      <c r="Z316" s="17"/>
      <c r="AN316" s="61"/>
      <c r="AQ316" s="62"/>
    </row>
    <row r="317" spans="25:43" ht="14.25" customHeight="1">
      <c r="Y317" s="17"/>
      <c r="Z317" s="17"/>
      <c r="AN317" s="61"/>
      <c r="AQ317" s="62"/>
    </row>
    <row r="318" spans="25:43" ht="14.25" customHeight="1">
      <c r="Y318" s="17"/>
      <c r="Z318" s="17"/>
      <c r="AN318" s="61"/>
      <c r="AQ318" s="62"/>
    </row>
    <row r="319" spans="25:43" ht="14.25" customHeight="1">
      <c r="Y319" s="17"/>
      <c r="Z319" s="17"/>
      <c r="AN319" s="61"/>
      <c r="AQ319" s="62"/>
    </row>
    <row r="320" spans="25:43" ht="14.25" customHeight="1">
      <c r="Y320" s="17"/>
      <c r="Z320" s="17"/>
      <c r="AN320" s="61"/>
      <c r="AQ320" s="62"/>
    </row>
    <row r="321" spans="25:43" ht="14.25" customHeight="1">
      <c r="Y321" s="17"/>
      <c r="Z321" s="17"/>
      <c r="AN321" s="61"/>
      <c r="AQ321" s="62"/>
    </row>
    <row r="322" spans="25:43" ht="14.25" customHeight="1">
      <c r="Y322" s="17"/>
      <c r="Z322" s="17"/>
      <c r="AN322" s="61"/>
      <c r="AQ322" s="62"/>
    </row>
    <row r="323" spans="25:43" ht="14.25" customHeight="1">
      <c r="Y323" s="17"/>
      <c r="Z323" s="17"/>
      <c r="AN323" s="61"/>
      <c r="AQ323" s="62"/>
    </row>
    <row r="324" spans="25:43" ht="14.25" customHeight="1">
      <c r="Y324" s="17"/>
      <c r="Z324" s="17"/>
      <c r="AN324" s="61"/>
      <c r="AQ324" s="62"/>
    </row>
    <row r="325" spans="25:43" ht="14.25" customHeight="1">
      <c r="Y325" s="17"/>
      <c r="Z325" s="17"/>
      <c r="AN325" s="61"/>
      <c r="AQ325" s="62"/>
    </row>
    <row r="326" spans="25:43" ht="14.25" customHeight="1">
      <c r="Y326" s="17"/>
      <c r="Z326" s="17"/>
      <c r="AN326" s="61"/>
      <c r="AQ326" s="62"/>
    </row>
    <row r="327" spans="25:43" ht="14.25" customHeight="1">
      <c r="Y327" s="17"/>
      <c r="Z327" s="17"/>
      <c r="AN327" s="61"/>
      <c r="AQ327" s="62"/>
    </row>
    <row r="328" spans="25:43" ht="14.25" customHeight="1">
      <c r="Y328" s="17"/>
      <c r="Z328" s="17"/>
      <c r="AN328" s="61"/>
      <c r="AQ328" s="62"/>
    </row>
    <row r="329" spans="25:43" ht="14.25" customHeight="1">
      <c r="Y329" s="17"/>
      <c r="Z329" s="17"/>
      <c r="AN329" s="61"/>
      <c r="AQ329" s="62"/>
    </row>
    <row r="330" spans="25:43" ht="14.25" customHeight="1">
      <c r="Y330" s="17"/>
      <c r="Z330" s="17"/>
      <c r="AN330" s="61"/>
      <c r="AQ330" s="62"/>
    </row>
    <row r="331" spans="25:43" ht="14.25" customHeight="1">
      <c r="Y331" s="17"/>
      <c r="Z331" s="17"/>
      <c r="AN331" s="61"/>
      <c r="AQ331" s="62"/>
    </row>
    <row r="332" spans="25:43" ht="14.25" customHeight="1">
      <c r="Y332" s="17"/>
      <c r="Z332" s="17"/>
      <c r="AN332" s="61"/>
      <c r="AQ332" s="62"/>
    </row>
    <row r="333" spans="25:43" ht="14.25" customHeight="1">
      <c r="Y333" s="17"/>
      <c r="Z333" s="17"/>
      <c r="AN333" s="61"/>
      <c r="AQ333" s="62"/>
    </row>
    <row r="334" spans="25:43" ht="14.25" customHeight="1">
      <c r="Y334" s="17"/>
      <c r="Z334" s="17"/>
      <c r="AN334" s="61"/>
      <c r="AQ334" s="62"/>
    </row>
    <row r="335" spans="25:43" ht="14.25" customHeight="1">
      <c r="Y335" s="17"/>
      <c r="Z335" s="17"/>
      <c r="AN335" s="61"/>
      <c r="AQ335" s="62"/>
    </row>
    <row r="336" spans="25:43" ht="14.25" customHeight="1">
      <c r="Y336" s="17"/>
      <c r="Z336" s="17"/>
      <c r="AN336" s="61"/>
      <c r="AQ336" s="62"/>
    </row>
    <row r="337" spans="25:43" ht="14.25" customHeight="1">
      <c r="Y337" s="17"/>
      <c r="Z337" s="17"/>
      <c r="AN337" s="61"/>
      <c r="AQ337" s="62"/>
    </row>
    <row r="338" spans="25:43" ht="14.25" customHeight="1">
      <c r="Y338" s="17"/>
      <c r="Z338" s="17"/>
      <c r="AN338" s="61"/>
      <c r="AQ338" s="62"/>
    </row>
    <row r="339" spans="25:43" ht="14.25" customHeight="1">
      <c r="Y339" s="17"/>
      <c r="Z339" s="17"/>
      <c r="AN339" s="61"/>
      <c r="AQ339" s="62"/>
    </row>
    <row r="340" spans="25:43" ht="14.25" customHeight="1">
      <c r="Y340" s="17"/>
      <c r="Z340" s="17"/>
      <c r="AN340" s="61"/>
      <c r="AQ340" s="62"/>
    </row>
    <row r="341" spans="25:43" ht="14.25" customHeight="1">
      <c r="Y341" s="17"/>
      <c r="Z341" s="17"/>
      <c r="AN341" s="61"/>
      <c r="AQ341" s="62"/>
    </row>
    <row r="342" spans="25:43" ht="14.25" customHeight="1">
      <c r="Y342" s="17"/>
      <c r="Z342" s="17"/>
      <c r="AN342" s="61"/>
      <c r="AQ342" s="62"/>
    </row>
    <row r="343" spans="25:43" ht="14.25" customHeight="1">
      <c r="Y343" s="17"/>
      <c r="Z343" s="17"/>
      <c r="AN343" s="61"/>
      <c r="AQ343" s="62"/>
    </row>
    <row r="344" spans="25:43" ht="14.25" customHeight="1">
      <c r="Y344" s="17"/>
      <c r="Z344" s="17"/>
      <c r="AN344" s="61"/>
      <c r="AQ344" s="62"/>
    </row>
    <row r="345" spans="25:43" ht="14.25" customHeight="1">
      <c r="Y345" s="17"/>
      <c r="Z345" s="17"/>
      <c r="AN345" s="61"/>
      <c r="AQ345" s="62"/>
    </row>
    <row r="346" spans="25:43" ht="14.25" customHeight="1">
      <c r="Y346" s="17"/>
      <c r="Z346" s="17"/>
      <c r="AN346" s="61"/>
      <c r="AQ346" s="62"/>
    </row>
    <row r="347" spans="25:43" ht="14.25" customHeight="1">
      <c r="Y347" s="17"/>
      <c r="Z347" s="17"/>
      <c r="AN347" s="61"/>
      <c r="AQ347" s="62"/>
    </row>
    <row r="348" spans="25:43" ht="14.25" customHeight="1">
      <c r="Y348" s="17"/>
      <c r="Z348" s="17"/>
      <c r="AN348" s="61"/>
      <c r="AQ348" s="62"/>
    </row>
    <row r="349" spans="25:43" ht="14.25" customHeight="1">
      <c r="Y349" s="17"/>
      <c r="Z349" s="17"/>
      <c r="AN349" s="61"/>
      <c r="AQ349" s="62"/>
    </row>
    <row r="350" spans="25:43" ht="14.25" customHeight="1">
      <c r="Y350" s="17"/>
      <c r="Z350" s="17"/>
      <c r="AN350" s="61"/>
      <c r="AQ350" s="62"/>
    </row>
    <row r="351" spans="25:43" ht="14.25" customHeight="1">
      <c r="Y351" s="17"/>
      <c r="Z351" s="17"/>
      <c r="AN351" s="61"/>
      <c r="AQ351" s="62"/>
    </row>
    <row r="352" spans="25:43" ht="14.25" customHeight="1">
      <c r="Y352" s="17"/>
      <c r="Z352" s="17"/>
      <c r="AN352" s="61"/>
      <c r="AQ352" s="62"/>
    </row>
    <row r="353" spans="25:43" ht="14.25" customHeight="1">
      <c r="Y353" s="17"/>
      <c r="Z353" s="17"/>
      <c r="AN353" s="61"/>
      <c r="AQ353" s="62"/>
    </row>
    <row r="354" spans="25:43" ht="14.25" customHeight="1">
      <c r="Y354" s="17"/>
      <c r="Z354" s="17"/>
      <c r="AN354" s="61"/>
      <c r="AQ354" s="62"/>
    </row>
    <row r="355" spans="25:43" ht="14.25" customHeight="1">
      <c r="Y355" s="17"/>
      <c r="Z355" s="17"/>
      <c r="AN355" s="61"/>
      <c r="AQ355" s="62"/>
    </row>
    <row r="356" spans="25:43" ht="14.25" customHeight="1">
      <c r="Y356" s="17"/>
      <c r="Z356" s="17"/>
      <c r="AN356" s="61"/>
      <c r="AQ356" s="62"/>
    </row>
    <row r="357" spans="25:43" ht="14.25" customHeight="1">
      <c r="Y357" s="17"/>
      <c r="Z357" s="17"/>
      <c r="AN357" s="61"/>
      <c r="AQ357" s="62"/>
    </row>
    <row r="358" spans="25:43" ht="14.25" customHeight="1">
      <c r="Y358" s="17"/>
      <c r="Z358" s="17"/>
      <c r="AN358" s="61"/>
      <c r="AQ358" s="62"/>
    </row>
    <row r="359" spans="25:43" ht="14.25" customHeight="1">
      <c r="Y359" s="17"/>
      <c r="Z359" s="17"/>
      <c r="AN359" s="61"/>
      <c r="AQ359" s="62"/>
    </row>
    <row r="360" spans="25:43" ht="14.25" customHeight="1">
      <c r="Y360" s="17"/>
      <c r="Z360" s="17"/>
      <c r="AN360" s="61"/>
      <c r="AQ360" s="62"/>
    </row>
    <row r="361" spans="25:43" ht="14.25" customHeight="1">
      <c r="Y361" s="17"/>
      <c r="Z361" s="17"/>
      <c r="AN361" s="61"/>
      <c r="AQ361" s="62"/>
    </row>
    <row r="362" spans="25:43" ht="14.25" customHeight="1">
      <c r="Y362" s="17"/>
      <c r="Z362" s="17"/>
      <c r="AN362" s="61"/>
      <c r="AQ362" s="62"/>
    </row>
    <row r="363" spans="25:43" ht="14.25" customHeight="1">
      <c r="Y363" s="17"/>
      <c r="Z363" s="17"/>
      <c r="AN363" s="61"/>
      <c r="AQ363" s="62"/>
    </row>
    <row r="364" spans="25:43" ht="14.25" customHeight="1">
      <c r="Y364" s="17"/>
      <c r="Z364" s="17"/>
      <c r="AN364" s="61"/>
      <c r="AQ364" s="62"/>
    </row>
    <row r="365" spans="25:43" ht="14.25" customHeight="1">
      <c r="Y365" s="17"/>
      <c r="Z365" s="17"/>
      <c r="AN365" s="61"/>
      <c r="AQ365" s="62"/>
    </row>
    <row r="366" spans="25:43" ht="14.25" customHeight="1">
      <c r="Y366" s="17"/>
      <c r="Z366" s="17"/>
      <c r="AN366" s="61"/>
      <c r="AQ366" s="62"/>
    </row>
    <row r="367" spans="25:43" ht="14.25" customHeight="1">
      <c r="Y367" s="17"/>
      <c r="Z367" s="17"/>
      <c r="AN367" s="61"/>
      <c r="AQ367" s="62"/>
    </row>
    <row r="368" spans="25:43" ht="14.25" customHeight="1">
      <c r="Y368" s="17"/>
      <c r="Z368" s="17"/>
      <c r="AN368" s="61"/>
      <c r="AQ368" s="62"/>
    </row>
    <row r="369" spans="25:43" ht="14.25" customHeight="1">
      <c r="Y369" s="17"/>
      <c r="Z369" s="17"/>
      <c r="AN369" s="61"/>
      <c r="AQ369" s="62"/>
    </row>
    <row r="370" spans="25:43" ht="14.25" customHeight="1">
      <c r="Y370" s="17"/>
      <c r="Z370" s="17"/>
      <c r="AN370" s="61"/>
      <c r="AQ370" s="62"/>
    </row>
    <row r="371" spans="25:43" ht="14.25" customHeight="1">
      <c r="Y371" s="17"/>
      <c r="Z371" s="17"/>
      <c r="AN371" s="61"/>
      <c r="AQ371" s="62"/>
    </row>
    <row r="372" spans="25:43" ht="14.25" customHeight="1">
      <c r="Y372" s="17"/>
      <c r="Z372" s="17"/>
      <c r="AN372" s="61"/>
      <c r="AQ372" s="62"/>
    </row>
    <row r="373" spans="25:43" ht="14.25" customHeight="1">
      <c r="Y373" s="17"/>
      <c r="Z373" s="17"/>
      <c r="AN373" s="61"/>
      <c r="AQ373" s="62"/>
    </row>
    <row r="374" spans="25:43" ht="14.25" customHeight="1">
      <c r="Y374" s="17"/>
      <c r="Z374" s="17"/>
      <c r="AN374" s="61"/>
      <c r="AQ374" s="62"/>
    </row>
    <row r="375" spans="25:43" ht="14.25" customHeight="1">
      <c r="Y375" s="17"/>
      <c r="Z375" s="17"/>
      <c r="AN375" s="61"/>
      <c r="AQ375" s="62"/>
    </row>
    <row r="376" spans="25:43" ht="14.25" customHeight="1">
      <c r="Y376" s="17"/>
      <c r="Z376" s="17"/>
      <c r="AN376" s="61"/>
      <c r="AQ376" s="62"/>
    </row>
    <row r="377" spans="25:43" ht="14.25" customHeight="1">
      <c r="Y377" s="17"/>
      <c r="Z377" s="17"/>
      <c r="AN377" s="61"/>
      <c r="AQ377" s="62"/>
    </row>
    <row r="378" spans="25:43" ht="14.25" customHeight="1">
      <c r="Y378" s="17"/>
      <c r="Z378" s="17"/>
      <c r="AN378" s="61"/>
      <c r="AQ378" s="62"/>
    </row>
    <row r="379" spans="25:43" ht="14.25" customHeight="1">
      <c r="Y379" s="17"/>
      <c r="Z379" s="17"/>
      <c r="AN379" s="61"/>
      <c r="AQ379" s="62"/>
    </row>
    <row r="380" spans="25:43" ht="14.25" customHeight="1">
      <c r="Y380" s="17"/>
      <c r="Z380" s="17"/>
      <c r="AN380" s="61"/>
      <c r="AQ380" s="62"/>
    </row>
    <row r="381" spans="25:43" ht="14.25" customHeight="1">
      <c r="Y381" s="17"/>
      <c r="Z381" s="17"/>
      <c r="AN381" s="61"/>
      <c r="AQ381" s="62"/>
    </row>
    <row r="382" spans="25:43" ht="14.25" customHeight="1">
      <c r="Y382" s="17"/>
      <c r="Z382" s="17"/>
      <c r="AN382" s="61"/>
      <c r="AQ382" s="62"/>
    </row>
    <row r="383" spans="25:43" ht="14.25" customHeight="1">
      <c r="Y383" s="17"/>
      <c r="Z383" s="17"/>
      <c r="AN383" s="61"/>
      <c r="AQ383" s="62"/>
    </row>
    <row r="384" spans="25:43" ht="14.25" customHeight="1">
      <c r="Y384" s="17"/>
      <c r="Z384" s="17"/>
      <c r="AN384" s="61"/>
      <c r="AQ384" s="62"/>
    </row>
    <row r="385" spans="25:43" ht="14.25" customHeight="1">
      <c r="Y385" s="17"/>
      <c r="Z385" s="17"/>
      <c r="AN385" s="61"/>
      <c r="AQ385" s="62"/>
    </row>
    <row r="386" spans="25:43" ht="14.25" customHeight="1">
      <c r="Y386" s="17"/>
      <c r="Z386" s="17"/>
      <c r="AN386" s="61"/>
      <c r="AQ386" s="62"/>
    </row>
    <row r="387" spans="25:43" ht="14.25" customHeight="1">
      <c r="Y387" s="17"/>
      <c r="Z387" s="17"/>
      <c r="AN387" s="61"/>
      <c r="AQ387" s="62"/>
    </row>
    <row r="388" spans="25:43" ht="14.25" customHeight="1">
      <c r="Y388" s="17"/>
      <c r="Z388" s="17"/>
      <c r="AN388" s="61"/>
      <c r="AQ388" s="62"/>
    </row>
    <row r="389" spans="25:43" ht="14.25" customHeight="1">
      <c r="Y389" s="17"/>
      <c r="Z389" s="17"/>
      <c r="AN389" s="61"/>
      <c r="AQ389" s="62"/>
    </row>
    <row r="390" spans="25:43" ht="14.25" customHeight="1">
      <c r="Y390" s="17"/>
      <c r="Z390" s="17"/>
      <c r="AN390" s="61"/>
      <c r="AQ390" s="62"/>
    </row>
    <row r="391" spans="25:43" ht="14.25" customHeight="1">
      <c r="Y391" s="17"/>
      <c r="Z391" s="17"/>
      <c r="AN391" s="61"/>
      <c r="AQ391" s="62"/>
    </row>
    <row r="392" spans="25:43" ht="14.25" customHeight="1">
      <c r="Y392" s="17"/>
      <c r="Z392" s="17"/>
      <c r="AN392" s="61"/>
      <c r="AQ392" s="62"/>
    </row>
    <row r="393" spans="25:43" ht="14.25" customHeight="1">
      <c r="Y393" s="17"/>
      <c r="Z393" s="17"/>
      <c r="AN393" s="61"/>
      <c r="AQ393" s="62"/>
    </row>
    <row r="394" spans="25:43" ht="14.25" customHeight="1">
      <c r="Y394" s="17"/>
      <c r="Z394" s="17"/>
      <c r="AN394" s="61"/>
      <c r="AQ394" s="62"/>
    </row>
    <row r="395" spans="25:43" ht="14.25" customHeight="1">
      <c r="Y395" s="17"/>
      <c r="Z395" s="17"/>
      <c r="AN395" s="61"/>
      <c r="AQ395" s="62"/>
    </row>
    <row r="396" spans="25:43" ht="14.25" customHeight="1">
      <c r="Y396" s="17"/>
      <c r="Z396" s="17"/>
      <c r="AN396" s="61"/>
      <c r="AQ396" s="62"/>
    </row>
    <row r="397" spans="25:43" ht="14.25" customHeight="1">
      <c r="Y397" s="17"/>
      <c r="Z397" s="17"/>
      <c r="AN397" s="61"/>
      <c r="AQ397" s="62"/>
    </row>
    <row r="398" spans="25:43" ht="14.25" customHeight="1">
      <c r="Y398" s="17"/>
      <c r="Z398" s="17"/>
      <c r="AN398" s="61"/>
      <c r="AQ398" s="62"/>
    </row>
    <row r="399" spans="25:43" ht="14.25" customHeight="1">
      <c r="Y399" s="17"/>
      <c r="Z399" s="17"/>
      <c r="AN399" s="61"/>
      <c r="AQ399" s="62"/>
    </row>
    <row r="400" spans="25:43" ht="14.25" customHeight="1">
      <c r="Y400" s="17"/>
      <c r="Z400" s="17"/>
      <c r="AN400" s="61"/>
      <c r="AQ400" s="62"/>
    </row>
    <row r="401" spans="25:43" ht="14.25" customHeight="1">
      <c r="Y401" s="17"/>
      <c r="Z401" s="17"/>
      <c r="AN401" s="61"/>
      <c r="AQ401" s="62"/>
    </row>
    <row r="402" spans="25:43" ht="14.25" customHeight="1">
      <c r="Y402" s="17"/>
      <c r="Z402" s="17"/>
      <c r="AN402" s="61"/>
      <c r="AQ402" s="62"/>
    </row>
    <row r="403" spans="25:43" ht="14.25" customHeight="1">
      <c r="Y403" s="17"/>
      <c r="Z403" s="17"/>
      <c r="AN403" s="61"/>
      <c r="AQ403" s="62"/>
    </row>
    <row r="404" spans="25:43" ht="14.25" customHeight="1">
      <c r="Y404" s="17"/>
      <c r="Z404" s="17"/>
      <c r="AN404" s="61"/>
      <c r="AQ404" s="62"/>
    </row>
    <row r="405" spans="25:43" ht="14.25" customHeight="1">
      <c r="Y405" s="17"/>
      <c r="Z405" s="17"/>
      <c r="AN405" s="61"/>
      <c r="AQ405" s="62"/>
    </row>
    <row r="406" spans="25:43" ht="14.25" customHeight="1">
      <c r="Y406" s="17"/>
      <c r="Z406" s="17"/>
      <c r="AN406" s="61"/>
      <c r="AQ406" s="62"/>
    </row>
    <row r="407" spans="25:43" ht="14.25" customHeight="1">
      <c r="Y407" s="17"/>
      <c r="Z407" s="17"/>
      <c r="AN407" s="61"/>
      <c r="AQ407" s="62"/>
    </row>
    <row r="408" spans="25:43" ht="14.25" customHeight="1">
      <c r="Y408" s="17"/>
      <c r="Z408" s="17"/>
      <c r="AN408" s="61"/>
      <c r="AQ408" s="62"/>
    </row>
    <row r="409" spans="25:43" ht="14.25" customHeight="1">
      <c r="Y409" s="17"/>
      <c r="Z409" s="17"/>
      <c r="AN409" s="61"/>
      <c r="AQ409" s="62"/>
    </row>
    <row r="410" spans="25:43" ht="14.25" customHeight="1">
      <c r="Y410" s="17"/>
      <c r="Z410" s="17"/>
      <c r="AN410" s="61"/>
      <c r="AQ410" s="62"/>
    </row>
    <row r="411" spans="25:43" ht="14.25" customHeight="1">
      <c r="Y411" s="17"/>
      <c r="Z411" s="17"/>
      <c r="AN411" s="61"/>
      <c r="AQ411" s="62"/>
    </row>
    <row r="412" spans="25:43" ht="14.25" customHeight="1">
      <c r="Y412" s="17"/>
      <c r="Z412" s="17"/>
      <c r="AN412" s="61"/>
      <c r="AQ412" s="62"/>
    </row>
    <row r="413" spans="25:43" ht="14.25" customHeight="1">
      <c r="Y413" s="17"/>
      <c r="Z413" s="17"/>
      <c r="AN413" s="61"/>
      <c r="AQ413" s="62"/>
    </row>
    <row r="414" spans="25:43" ht="14.25" customHeight="1">
      <c r="Y414" s="17"/>
      <c r="Z414" s="17"/>
      <c r="AN414" s="61"/>
      <c r="AQ414" s="62"/>
    </row>
    <row r="415" spans="25:43" ht="14.25" customHeight="1">
      <c r="Y415" s="17"/>
      <c r="Z415" s="17"/>
      <c r="AN415" s="61"/>
      <c r="AQ415" s="62"/>
    </row>
    <row r="416" spans="25:43" ht="14.25" customHeight="1">
      <c r="Y416" s="17"/>
      <c r="Z416" s="17"/>
      <c r="AN416" s="61"/>
      <c r="AQ416" s="62"/>
    </row>
    <row r="417" spans="25:43" ht="14.25" customHeight="1">
      <c r="Y417" s="17"/>
      <c r="Z417" s="17"/>
      <c r="AN417" s="61"/>
      <c r="AQ417" s="62"/>
    </row>
    <row r="418" spans="25:43" ht="14.25" customHeight="1">
      <c r="Y418" s="17"/>
      <c r="Z418" s="17"/>
      <c r="AN418" s="61"/>
      <c r="AQ418" s="62"/>
    </row>
    <row r="419" spans="25:43" ht="14.25" customHeight="1">
      <c r="Y419" s="17"/>
      <c r="Z419" s="17"/>
      <c r="AN419" s="61"/>
      <c r="AQ419" s="62"/>
    </row>
    <row r="420" spans="25:43" ht="14.25" customHeight="1">
      <c r="Y420" s="17"/>
      <c r="Z420" s="17"/>
      <c r="AN420" s="61"/>
      <c r="AQ420" s="62"/>
    </row>
    <row r="421" spans="25:43" ht="14.25" customHeight="1">
      <c r="Y421" s="17"/>
      <c r="Z421" s="17"/>
      <c r="AN421" s="61"/>
      <c r="AQ421" s="62"/>
    </row>
    <row r="422" spans="25:43" ht="14.25" customHeight="1">
      <c r="Y422" s="17"/>
      <c r="Z422" s="17"/>
      <c r="AN422" s="61"/>
      <c r="AQ422" s="62"/>
    </row>
    <row r="423" spans="25:43" ht="14.25" customHeight="1">
      <c r="Y423" s="17"/>
      <c r="Z423" s="17"/>
      <c r="AN423" s="61"/>
      <c r="AQ423" s="62"/>
    </row>
    <row r="424" spans="25:43" ht="14.25" customHeight="1">
      <c r="Y424" s="17"/>
      <c r="Z424" s="17"/>
      <c r="AN424" s="61"/>
      <c r="AQ424" s="62"/>
    </row>
    <row r="425" spans="25:43" ht="14.25" customHeight="1">
      <c r="Y425" s="17"/>
      <c r="Z425" s="17"/>
      <c r="AN425" s="61"/>
      <c r="AQ425" s="62"/>
    </row>
    <row r="426" spans="25:43" ht="14.25" customHeight="1">
      <c r="Y426" s="17"/>
      <c r="Z426" s="17"/>
      <c r="AN426" s="61"/>
      <c r="AQ426" s="62"/>
    </row>
    <row r="427" spans="25:43" ht="14.25" customHeight="1">
      <c r="Y427" s="17"/>
      <c r="Z427" s="17"/>
      <c r="AN427" s="61"/>
      <c r="AQ427" s="62"/>
    </row>
    <row r="428" spans="25:43" ht="14.25" customHeight="1">
      <c r="Y428" s="17"/>
      <c r="Z428" s="17"/>
      <c r="AN428" s="61"/>
      <c r="AQ428" s="62"/>
    </row>
    <row r="429" spans="25:43" ht="14.25" customHeight="1">
      <c r="Y429" s="17"/>
      <c r="Z429" s="17"/>
      <c r="AN429" s="61"/>
      <c r="AQ429" s="62"/>
    </row>
    <row r="430" spans="25:43" ht="14.25" customHeight="1">
      <c r="Y430" s="17"/>
      <c r="Z430" s="17"/>
      <c r="AN430" s="61"/>
      <c r="AQ430" s="62"/>
    </row>
    <row r="431" spans="25:43" ht="14.25" customHeight="1">
      <c r="Y431" s="17"/>
      <c r="Z431" s="17"/>
      <c r="AN431" s="61"/>
      <c r="AQ431" s="62"/>
    </row>
    <row r="432" spans="25:43" ht="14.25" customHeight="1">
      <c r="Y432" s="17"/>
      <c r="Z432" s="17"/>
      <c r="AN432" s="61"/>
      <c r="AQ432" s="62"/>
    </row>
    <row r="433" spans="25:43" ht="14.25" customHeight="1">
      <c r="Y433" s="17"/>
      <c r="Z433" s="17"/>
      <c r="AN433" s="61"/>
      <c r="AQ433" s="62"/>
    </row>
    <row r="434" spans="25:43" ht="14.25" customHeight="1">
      <c r="Y434" s="17"/>
      <c r="Z434" s="17"/>
      <c r="AN434" s="61"/>
      <c r="AQ434" s="62"/>
    </row>
    <row r="435" spans="25:43" ht="14.25" customHeight="1">
      <c r="Y435" s="17"/>
      <c r="Z435" s="17"/>
      <c r="AN435" s="61"/>
      <c r="AQ435" s="62"/>
    </row>
    <row r="436" spans="25:43" ht="14.25" customHeight="1">
      <c r="Y436" s="17"/>
      <c r="Z436" s="17"/>
      <c r="AN436" s="61"/>
      <c r="AQ436" s="62"/>
    </row>
    <row r="437" spans="25:43" ht="14.25" customHeight="1">
      <c r="Y437" s="17"/>
      <c r="Z437" s="17"/>
      <c r="AN437" s="61"/>
      <c r="AQ437" s="62"/>
    </row>
    <row r="438" spans="25:43" ht="14.25" customHeight="1">
      <c r="Y438" s="17"/>
      <c r="Z438" s="17"/>
      <c r="AN438" s="61"/>
      <c r="AQ438" s="62"/>
    </row>
    <row r="439" spans="25:43" ht="14.25" customHeight="1">
      <c r="Y439" s="17"/>
      <c r="Z439" s="17"/>
      <c r="AN439" s="61"/>
      <c r="AQ439" s="62"/>
    </row>
    <row r="440" spans="25:43" ht="14.25" customHeight="1">
      <c r="Y440" s="17"/>
      <c r="Z440" s="17"/>
      <c r="AN440" s="61"/>
      <c r="AQ440" s="62"/>
    </row>
    <row r="441" spans="25:43" ht="14.25" customHeight="1">
      <c r="Y441" s="17"/>
      <c r="Z441" s="17"/>
      <c r="AN441" s="61"/>
      <c r="AQ441" s="62"/>
    </row>
    <row r="442" spans="25:43" ht="14.25" customHeight="1">
      <c r="Y442" s="17"/>
      <c r="Z442" s="17"/>
      <c r="AN442" s="61"/>
      <c r="AQ442" s="62"/>
    </row>
    <row r="443" spans="25:43" ht="14.25" customHeight="1">
      <c r="Y443" s="17"/>
      <c r="Z443" s="17"/>
      <c r="AN443" s="61"/>
      <c r="AQ443" s="62"/>
    </row>
    <row r="444" spans="25:43" ht="14.25" customHeight="1">
      <c r="Y444" s="17"/>
      <c r="Z444" s="17"/>
      <c r="AN444" s="61"/>
      <c r="AQ444" s="62"/>
    </row>
    <row r="445" spans="25:43" ht="14.25" customHeight="1">
      <c r="Y445" s="17"/>
      <c r="Z445" s="17"/>
      <c r="AN445" s="61"/>
      <c r="AQ445" s="62"/>
    </row>
    <row r="446" spans="25:43" ht="14.25" customHeight="1">
      <c r="Y446" s="17"/>
      <c r="Z446" s="17"/>
      <c r="AN446" s="61"/>
      <c r="AQ446" s="62"/>
    </row>
    <row r="447" spans="25:43" ht="14.25" customHeight="1">
      <c r="Y447" s="17"/>
      <c r="Z447" s="17"/>
      <c r="AN447" s="61"/>
      <c r="AQ447" s="62"/>
    </row>
    <row r="448" spans="25:43" ht="14.25" customHeight="1">
      <c r="Y448" s="17"/>
      <c r="Z448" s="17"/>
      <c r="AN448" s="61"/>
      <c r="AQ448" s="62"/>
    </row>
    <row r="449" spans="25:43" ht="14.25" customHeight="1">
      <c r="Y449" s="17"/>
      <c r="Z449" s="17"/>
      <c r="AN449" s="61"/>
      <c r="AQ449" s="62"/>
    </row>
    <row r="450" spans="25:43" ht="14.25" customHeight="1">
      <c r="Y450" s="17"/>
      <c r="Z450" s="17"/>
      <c r="AN450" s="61"/>
      <c r="AQ450" s="62"/>
    </row>
    <row r="451" spans="25:43" ht="14.25" customHeight="1">
      <c r="Y451" s="17"/>
      <c r="Z451" s="17"/>
      <c r="AN451" s="61"/>
      <c r="AQ451" s="62"/>
    </row>
    <row r="452" spans="25:43" ht="14.25" customHeight="1">
      <c r="Y452" s="17"/>
      <c r="Z452" s="17"/>
      <c r="AN452" s="61"/>
      <c r="AQ452" s="62"/>
    </row>
    <row r="453" spans="25:43" ht="14.25" customHeight="1">
      <c r="Y453" s="17"/>
      <c r="Z453" s="17"/>
      <c r="AN453" s="61"/>
      <c r="AQ453" s="62"/>
    </row>
    <row r="454" spans="25:43" ht="14.25" customHeight="1">
      <c r="Y454" s="17"/>
      <c r="Z454" s="17"/>
      <c r="AN454" s="61"/>
      <c r="AQ454" s="62"/>
    </row>
    <row r="455" spans="25:43" ht="14.25" customHeight="1">
      <c r="Y455" s="17"/>
      <c r="Z455" s="17"/>
      <c r="AN455" s="61"/>
      <c r="AQ455" s="62"/>
    </row>
    <row r="456" spans="25:43" ht="14.25" customHeight="1">
      <c r="Y456" s="17"/>
      <c r="Z456" s="17"/>
      <c r="AN456" s="61"/>
      <c r="AQ456" s="62"/>
    </row>
    <row r="457" spans="25:43" ht="14.25" customHeight="1">
      <c r="Y457" s="17"/>
      <c r="Z457" s="17"/>
      <c r="AN457" s="61"/>
      <c r="AQ457" s="62"/>
    </row>
    <row r="458" spans="25:43" ht="14.25" customHeight="1">
      <c r="Y458" s="17"/>
      <c r="Z458" s="17"/>
      <c r="AN458" s="61"/>
      <c r="AQ458" s="62"/>
    </row>
    <row r="459" spans="25:43" ht="14.25" customHeight="1">
      <c r="Y459" s="17"/>
      <c r="Z459" s="17"/>
      <c r="AN459" s="61"/>
      <c r="AQ459" s="62"/>
    </row>
    <row r="460" spans="25:43" ht="14.25" customHeight="1">
      <c r="Y460" s="17"/>
      <c r="Z460" s="17"/>
      <c r="AN460" s="61"/>
      <c r="AQ460" s="62"/>
    </row>
    <row r="461" spans="25:43" ht="14.25" customHeight="1">
      <c r="Y461" s="17"/>
      <c r="Z461" s="17"/>
      <c r="AN461" s="61"/>
      <c r="AQ461" s="62"/>
    </row>
    <row r="462" spans="25:43" ht="14.25" customHeight="1">
      <c r="Y462" s="17"/>
      <c r="Z462" s="17"/>
      <c r="AN462" s="61"/>
      <c r="AQ462" s="62"/>
    </row>
    <row r="463" spans="25:43" ht="14.25" customHeight="1">
      <c r="Y463" s="17"/>
      <c r="Z463" s="17"/>
      <c r="AN463" s="61"/>
      <c r="AQ463" s="62"/>
    </row>
    <row r="464" spans="25:43" ht="14.25" customHeight="1">
      <c r="Y464" s="17"/>
      <c r="Z464" s="17"/>
      <c r="AN464" s="61"/>
      <c r="AQ464" s="62"/>
    </row>
    <row r="465" spans="25:43" ht="14.25" customHeight="1">
      <c r="Y465" s="17"/>
      <c r="Z465" s="17"/>
      <c r="AN465" s="61"/>
      <c r="AQ465" s="62"/>
    </row>
    <row r="466" spans="25:43" ht="14.25" customHeight="1">
      <c r="Y466" s="17"/>
      <c r="Z466" s="17"/>
      <c r="AN466" s="61"/>
      <c r="AQ466" s="62"/>
    </row>
    <row r="467" spans="25:43" ht="14.25" customHeight="1">
      <c r="Y467" s="17"/>
      <c r="Z467" s="17"/>
      <c r="AN467" s="61"/>
      <c r="AQ467" s="62"/>
    </row>
    <row r="468" spans="25:43" ht="14.25" customHeight="1">
      <c r="Y468" s="17"/>
      <c r="Z468" s="17"/>
      <c r="AN468" s="61"/>
      <c r="AQ468" s="62"/>
    </row>
    <row r="469" spans="25:43" ht="14.25" customHeight="1">
      <c r="Y469" s="17"/>
      <c r="Z469" s="17"/>
      <c r="AN469" s="61"/>
      <c r="AQ469" s="62"/>
    </row>
    <row r="470" spans="25:43" ht="14.25" customHeight="1">
      <c r="Y470" s="17"/>
      <c r="Z470" s="17"/>
      <c r="AN470" s="61"/>
      <c r="AQ470" s="62"/>
    </row>
    <row r="471" spans="25:43" ht="14.25" customHeight="1">
      <c r="Y471" s="17"/>
      <c r="Z471" s="17"/>
      <c r="AN471" s="61"/>
      <c r="AQ471" s="62"/>
    </row>
    <row r="472" spans="25:43" ht="14.25" customHeight="1">
      <c r="Y472" s="17"/>
      <c r="Z472" s="17"/>
      <c r="AN472" s="61"/>
      <c r="AQ472" s="62"/>
    </row>
    <row r="473" spans="25:43" ht="14.25" customHeight="1">
      <c r="Y473" s="17"/>
      <c r="Z473" s="17"/>
      <c r="AN473" s="61"/>
      <c r="AQ473" s="62"/>
    </row>
    <row r="474" spans="25:43" ht="14.25" customHeight="1">
      <c r="Y474" s="17"/>
      <c r="Z474" s="17"/>
      <c r="AN474" s="61"/>
      <c r="AQ474" s="62"/>
    </row>
    <row r="475" spans="25:43" ht="14.25" customHeight="1">
      <c r="Y475" s="17"/>
      <c r="Z475" s="17"/>
      <c r="AN475" s="61"/>
      <c r="AQ475" s="62"/>
    </row>
    <row r="476" spans="25:43" ht="14.25" customHeight="1">
      <c r="Y476" s="17"/>
      <c r="Z476" s="17"/>
      <c r="AN476" s="61"/>
      <c r="AQ476" s="62"/>
    </row>
    <row r="477" spans="25:43" ht="14.25" customHeight="1">
      <c r="Y477" s="17"/>
      <c r="Z477" s="17"/>
      <c r="AN477" s="61"/>
      <c r="AQ477" s="62"/>
    </row>
    <row r="478" spans="25:43" ht="14.25" customHeight="1">
      <c r="Y478" s="17"/>
      <c r="Z478" s="17"/>
      <c r="AN478" s="61"/>
      <c r="AQ478" s="62"/>
    </row>
    <row r="479" spans="25:43" ht="14.25" customHeight="1">
      <c r="Y479" s="17"/>
      <c r="Z479" s="17"/>
      <c r="AN479" s="61"/>
      <c r="AQ479" s="62"/>
    </row>
    <row r="480" spans="25:43" ht="14.25" customHeight="1">
      <c r="Y480" s="17"/>
      <c r="Z480" s="17"/>
      <c r="AN480" s="61"/>
      <c r="AQ480" s="62"/>
    </row>
    <row r="481" spans="25:43" ht="14.25" customHeight="1">
      <c r="Y481" s="17"/>
      <c r="Z481" s="17"/>
      <c r="AN481" s="61"/>
      <c r="AQ481" s="62"/>
    </row>
    <row r="482" spans="25:43" ht="14.25" customHeight="1">
      <c r="Y482" s="17"/>
      <c r="Z482" s="17"/>
      <c r="AN482" s="61"/>
      <c r="AQ482" s="62"/>
    </row>
    <row r="483" spans="25:43" ht="14.25" customHeight="1">
      <c r="Y483" s="17"/>
      <c r="Z483" s="17"/>
      <c r="AN483" s="61"/>
      <c r="AQ483" s="62"/>
    </row>
    <row r="484" spans="25:43" ht="14.25" customHeight="1">
      <c r="Y484" s="17"/>
      <c r="Z484" s="17"/>
      <c r="AN484" s="61"/>
      <c r="AQ484" s="62"/>
    </row>
    <row r="485" spans="25:43" ht="14.25" customHeight="1">
      <c r="Y485" s="17"/>
      <c r="Z485" s="17"/>
      <c r="AN485" s="61"/>
      <c r="AQ485" s="62"/>
    </row>
    <row r="486" spans="25:43" ht="14.25" customHeight="1">
      <c r="Y486" s="17"/>
      <c r="Z486" s="17"/>
      <c r="AN486" s="61"/>
      <c r="AQ486" s="62"/>
    </row>
    <row r="487" spans="25:43" ht="14.25" customHeight="1">
      <c r="Y487" s="17"/>
      <c r="Z487" s="17"/>
      <c r="AN487" s="61"/>
      <c r="AQ487" s="62"/>
    </row>
    <row r="488" spans="25:43" ht="14.25" customHeight="1">
      <c r="Y488" s="17"/>
      <c r="Z488" s="17"/>
      <c r="AN488" s="61"/>
      <c r="AQ488" s="62"/>
    </row>
    <row r="489" spans="25:43" ht="14.25" customHeight="1">
      <c r="Y489" s="17"/>
      <c r="Z489" s="17"/>
      <c r="AN489" s="61"/>
      <c r="AQ489" s="62"/>
    </row>
    <row r="490" spans="25:43" ht="14.25" customHeight="1">
      <c r="Y490" s="17"/>
      <c r="Z490" s="17"/>
      <c r="AN490" s="61"/>
      <c r="AQ490" s="62"/>
    </row>
    <row r="491" spans="25:43" ht="14.25" customHeight="1">
      <c r="Y491" s="17"/>
      <c r="Z491" s="17"/>
      <c r="AN491" s="61"/>
      <c r="AQ491" s="62"/>
    </row>
    <row r="492" spans="25:43" ht="14.25" customHeight="1">
      <c r="Y492" s="17"/>
      <c r="Z492" s="17"/>
      <c r="AN492" s="61"/>
      <c r="AQ492" s="62"/>
    </row>
    <row r="493" spans="25:43" ht="14.25" customHeight="1">
      <c r="Y493" s="17"/>
      <c r="Z493" s="17"/>
      <c r="AN493" s="61"/>
      <c r="AQ493" s="62"/>
    </row>
    <row r="494" spans="25:43" ht="14.25" customHeight="1">
      <c r="Y494" s="17"/>
      <c r="Z494" s="17"/>
      <c r="AN494" s="61"/>
      <c r="AQ494" s="62"/>
    </row>
    <row r="495" spans="25:43" ht="14.25" customHeight="1">
      <c r="Y495" s="17"/>
      <c r="Z495" s="17"/>
      <c r="AN495" s="61"/>
      <c r="AQ495" s="62"/>
    </row>
    <row r="496" spans="25:43" ht="14.25" customHeight="1">
      <c r="Y496" s="17"/>
      <c r="Z496" s="17"/>
      <c r="AN496" s="61"/>
      <c r="AQ496" s="62"/>
    </row>
    <row r="497" spans="25:43" ht="14.25" customHeight="1">
      <c r="Y497" s="17"/>
      <c r="Z497" s="17"/>
      <c r="AN497" s="61"/>
      <c r="AQ497" s="62"/>
    </row>
    <row r="498" spans="25:43" ht="14.25" customHeight="1">
      <c r="Y498" s="17"/>
      <c r="Z498" s="17"/>
      <c r="AN498" s="61"/>
      <c r="AQ498" s="62"/>
    </row>
    <row r="499" spans="25:43" ht="14.25" customHeight="1">
      <c r="Y499" s="17"/>
      <c r="Z499" s="17"/>
      <c r="AN499" s="61"/>
      <c r="AQ499" s="62"/>
    </row>
    <row r="500" spans="25:43" ht="14.25" customHeight="1">
      <c r="Y500" s="17"/>
      <c r="Z500" s="17"/>
      <c r="AN500" s="61"/>
      <c r="AQ500" s="62"/>
    </row>
    <row r="501" spans="25:43" ht="14.25" customHeight="1">
      <c r="Y501" s="17"/>
      <c r="Z501" s="17"/>
      <c r="AN501" s="61"/>
      <c r="AQ501" s="62"/>
    </row>
    <row r="502" spans="25:43" ht="14.25" customHeight="1">
      <c r="Y502" s="17"/>
      <c r="Z502" s="17"/>
      <c r="AN502" s="61"/>
      <c r="AQ502" s="62"/>
    </row>
    <row r="503" spans="25:43" ht="14.25" customHeight="1">
      <c r="Y503" s="17"/>
      <c r="Z503" s="17"/>
      <c r="AN503" s="61"/>
      <c r="AQ503" s="62"/>
    </row>
    <row r="504" spans="25:43" ht="14.25" customHeight="1">
      <c r="Y504" s="17"/>
      <c r="Z504" s="17"/>
      <c r="AN504" s="61"/>
      <c r="AQ504" s="62"/>
    </row>
    <row r="505" spans="25:43" ht="14.25" customHeight="1">
      <c r="Y505" s="17"/>
      <c r="Z505" s="17"/>
      <c r="AN505" s="61"/>
      <c r="AQ505" s="62"/>
    </row>
    <row r="506" spans="25:43" ht="14.25" customHeight="1">
      <c r="Y506" s="17"/>
      <c r="Z506" s="17"/>
      <c r="AN506" s="61"/>
      <c r="AQ506" s="62"/>
    </row>
    <row r="507" spans="25:43" ht="14.25" customHeight="1">
      <c r="Y507" s="17"/>
      <c r="Z507" s="17"/>
      <c r="AN507" s="61"/>
      <c r="AQ507" s="62"/>
    </row>
    <row r="508" spans="25:43" ht="14.25" customHeight="1">
      <c r="Y508" s="17"/>
      <c r="Z508" s="17"/>
      <c r="AN508" s="61"/>
      <c r="AQ508" s="62"/>
    </row>
    <row r="509" spans="25:43" ht="14.25" customHeight="1">
      <c r="Y509" s="17"/>
      <c r="Z509" s="17"/>
      <c r="AN509" s="61"/>
      <c r="AQ509" s="62"/>
    </row>
    <row r="510" spans="25:43" ht="14.25" customHeight="1">
      <c r="Y510" s="17"/>
      <c r="Z510" s="17"/>
      <c r="AN510" s="61"/>
      <c r="AQ510" s="62"/>
    </row>
    <row r="511" spans="25:43" ht="14.25" customHeight="1">
      <c r="Y511" s="17"/>
      <c r="Z511" s="17"/>
      <c r="AN511" s="61"/>
      <c r="AQ511" s="62"/>
    </row>
    <row r="512" spans="25:43" ht="14.25" customHeight="1">
      <c r="Y512" s="17"/>
      <c r="Z512" s="17"/>
      <c r="AN512" s="61"/>
      <c r="AQ512" s="62"/>
    </row>
    <row r="513" spans="25:43" ht="14.25" customHeight="1">
      <c r="Y513" s="17"/>
      <c r="Z513" s="17"/>
      <c r="AN513" s="61"/>
      <c r="AQ513" s="62"/>
    </row>
    <row r="514" spans="25:43" ht="14.25" customHeight="1">
      <c r="Y514" s="17"/>
      <c r="Z514" s="17"/>
      <c r="AN514" s="61"/>
      <c r="AQ514" s="62"/>
    </row>
    <row r="515" spans="25:43" ht="14.25" customHeight="1">
      <c r="Y515" s="17"/>
      <c r="Z515" s="17"/>
      <c r="AN515" s="61"/>
      <c r="AQ515" s="62"/>
    </row>
    <row r="516" spans="25:43" ht="14.25" customHeight="1">
      <c r="Y516" s="17"/>
      <c r="Z516" s="17"/>
      <c r="AN516" s="61"/>
      <c r="AQ516" s="62"/>
    </row>
    <row r="517" spans="25:43" ht="14.25" customHeight="1">
      <c r="Y517" s="17"/>
      <c r="Z517" s="17"/>
      <c r="AN517" s="61"/>
      <c r="AQ517" s="62"/>
    </row>
    <row r="518" spans="25:43" ht="14.25" customHeight="1">
      <c r="Y518" s="17"/>
      <c r="Z518" s="17"/>
      <c r="AN518" s="61"/>
      <c r="AQ518" s="62"/>
    </row>
    <row r="519" spans="25:43" ht="14.25" customHeight="1">
      <c r="Y519" s="17"/>
      <c r="Z519" s="17"/>
      <c r="AN519" s="61"/>
      <c r="AQ519" s="62"/>
    </row>
    <row r="520" spans="25:43" ht="14.25" customHeight="1">
      <c r="Y520" s="17"/>
      <c r="Z520" s="17"/>
      <c r="AN520" s="61"/>
      <c r="AQ520" s="62"/>
    </row>
    <row r="521" spans="25:43" ht="14.25" customHeight="1">
      <c r="Y521" s="17"/>
      <c r="Z521" s="17"/>
      <c r="AN521" s="61"/>
      <c r="AQ521" s="62"/>
    </row>
    <row r="522" spans="25:43" ht="14.25" customHeight="1">
      <c r="Y522" s="17"/>
      <c r="Z522" s="17"/>
      <c r="AN522" s="61"/>
      <c r="AQ522" s="62"/>
    </row>
    <row r="523" spans="25:43" ht="14.25" customHeight="1">
      <c r="Y523" s="17"/>
      <c r="Z523" s="17"/>
      <c r="AN523" s="61"/>
      <c r="AQ523" s="62"/>
    </row>
    <row r="524" spans="25:43" ht="14.25" customHeight="1">
      <c r="Y524" s="17"/>
      <c r="Z524" s="17"/>
      <c r="AN524" s="61"/>
      <c r="AQ524" s="62"/>
    </row>
    <row r="525" spans="25:43" ht="14.25" customHeight="1">
      <c r="Y525" s="17"/>
      <c r="Z525" s="17"/>
      <c r="AN525" s="61"/>
      <c r="AQ525" s="62"/>
    </row>
    <row r="526" spans="25:43" ht="14.25" customHeight="1">
      <c r="Y526" s="17"/>
      <c r="Z526" s="17"/>
      <c r="AN526" s="61"/>
      <c r="AQ526" s="62"/>
    </row>
    <row r="527" spans="25:43" ht="14.25" customHeight="1">
      <c r="Y527" s="17"/>
      <c r="Z527" s="17"/>
      <c r="AN527" s="61"/>
      <c r="AQ527" s="62"/>
    </row>
    <row r="528" spans="25:43" ht="14.25" customHeight="1">
      <c r="Y528" s="17"/>
      <c r="Z528" s="17"/>
      <c r="AN528" s="61"/>
      <c r="AQ528" s="62"/>
    </row>
    <row r="529" spans="25:43" ht="14.25" customHeight="1">
      <c r="Y529" s="17"/>
      <c r="Z529" s="17"/>
      <c r="AN529" s="61"/>
      <c r="AQ529" s="62"/>
    </row>
    <row r="530" spans="25:43" ht="14.25" customHeight="1">
      <c r="Y530" s="17"/>
      <c r="Z530" s="17"/>
      <c r="AN530" s="61"/>
      <c r="AQ530" s="62"/>
    </row>
    <row r="531" spans="25:43" ht="14.25" customHeight="1">
      <c r="Y531" s="17"/>
      <c r="Z531" s="17"/>
      <c r="AN531" s="61"/>
      <c r="AQ531" s="62"/>
    </row>
    <row r="532" spans="25:43" ht="14.25" customHeight="1">
      <c r="Y532" s="17"/>
      <c r="Z532" s="17"/>
      <c r="AN532" s="61"/>
      <c r="AQ532" s="62"/>
    </row>
    <row r="533" spans="25:43" ht="14.25" customHeight="1">
      <c r="Y533" s="17"/>
      <c r="Z533" s="17"/>
      <c r="AN533" s="61"/>
      <c r="AQ533" s="62"/>
    </row>
    <row r="534" spans="25:43" ht="14.25" customHeight="1">
      <c r="Y534" s="17"/>
      <c r="Z534" s="17"/>
      <c r="AN534" s="61"/>
      <c r="AQ534" s="62"/>
    </row>
    <row r="535" spans="25:43" ht="14.25" customHeight="1">
      <c r="Y535" s="17"/>
      <c r="Z535" s="17"/>
      <c r="AN535" s="61"/>
      <c r="AQ535" s="62"/>
    </row>
    <row r="536" spans="25:43" ht="14.25" customHeight="1">
      <c r="Y536" s="17"/>
      <c r="Z536" s="17"/>
      <c r="AN536" s="61"/>
      <c r="AQ536" s="62"/>
    </row>
    <row r="537" spans="25:43" ht="14.25" customHeight="1">
      <c r="Y537" s="17"/>
      <c r="Z537" s="17"/>
      <c r="AN537" s="61"/>
      <c r="AQ537" s="62"/>
    </row>
    <row r="538" spans="25:43" ht="14.25" customHeight="1">
      <c r="Y538" s="17"/>
      <c r="Z538" s="17"/>
      <c r="AN538" s="61"/>
      <c r="AQ538" s="62"/>
    </row>
    <row r="539" spans="25:43" ht="14.25" customHeight="1">
      <c r="Y539" s="17"/>
      <c r="Z539" s="17"/>
      <c r="AN539" s="61"/>
      <c r="AQ539" s="62"/>
    </row>
    <row r="540" spans="25:43" ht="14.25" customHeight="1">
      <c r="Y540" s="17"/>
      <c r="Z540" s="17"/>
      <c r="AN540" s="61"/>
      <c r="AQ540" s="62"/>
    </row>
    <row r="541" spans="25:43" ht="14.25" customHeight="1">
      <c r="Y541" s="17"/>
      <c r="Z541" s="17"/>
      <c r="AN541" s="61"/>
      <c r="AQ541" s="62"/>
    </row>
    <row r="542" spans="25:43" ht="14.25" customHeight="1">
      <c r="Y542" s="17"/>
      <c r="Z542" s="17"/>
      <c r="AN542" s="61"/>
      <c r="AQ542" s="62"/>
    </row>
    <row r="543" spans="25:43" ht="14.25" customHeight="1">
      <c r="Y543" s="17"/>
      <c r="Z543" s="17"/>
      <c r="AN543" s="61"/>
      <c r="AQ543" s="62"/>
    </row>
    <row r="544" spans="25:43" ht="14.25" customHeight="1">
      <c r="Y544" s="17"/>
      <c r="Z544" s="17"/>
      <c r="AN544" s="61"/>
      <c r="AQ544" s="62"/>
    </row>
    <row r="545" spans="25:43" ht="14.25" customHeight="1">
      <c r="Y545" s="17"/>
      <c r="Z545" s="17"/>
      <c r="AN545" s="61"/>
      <c r="AQ545" s="62"/>
    </row>
    <row r="546" spans="25:43" ht="14.25" customHeight="1">
      <c r="Y546" s="17"/>
      <c r="Z546" s="17"/>
      <c r="AN546" s="61"/>
      <c r="AQ546" s="62"/>
    </row>
    <row r="547" spans="25:43" ht="14.25" customHeight="1">
      <c r="Y547" s="17"/>
      <c r="Z547" s="17"/>
      <c r="AN547" s="61"/>
      <c r="AQ547" s="62"/>
    </row>
    <row r="548" spans="25:43" ht="14.25" customHeight="1">
      <c r="Y548" s="17"/>
      <c r="Z548" s="17"/>
      <c r="AN548" s="61"/>
      <c r="AQ548" s="62"/>
    </row>
    <row r="549" spans="25:43" ht="14.25" customHeight="1">
      <c r="Y549" s="17"/>
      <c r="Z549" s="17"/>
      <c r="AN549" s="61"/>
      <c r="AQ549" s="62"/>
    </row>
    <row r="550" spans="25:43" ht="14.25" customHeight="1">
      <c r="Y550" s="17"/>
      <c r="Z550" s="17"/>
      <c r="AN550" s="61"/>
      <c r="AQ550" s="62"/>
    </row>
    <row r="551" spans="25:43" ht="14.25" customHeight="1">
      <c r="Y551" s="17"/>
      <c r="Z551" s="17"/>
      <c r="AN551" s="61"/>
      <c r="AQ551" s="62"/>
    </row>
    <row r="552" spans="25:43" ht="14.25" customHeight="1">
      <c r="Y552" s="17"/>
      <c r="Z552" s="17"/>
      <c r="AN552" s="61"/>
      <c r="AQ552" s="62"/>
    </row>
    <row r="553" spans="25:43" ht="14.25" customHeight="1">
      <c r="Y553" s="17"/>
      <c r="Z553" s="17"/>
      <c r="AN553" s="61"/>
      <c r="AQ553" s="62"/>
    </row>
    <row r="554" spans="25:43" ht="14.25" customHeight="1">
      <c r="Y554" s="17"/>
      <c r="Z554" s="17"/>
      <c r="AN554" s="61"/>
      <c r="AQ554" s="62"/>
    </row>
    <row r="555" spans="25:43" ht="14.25" customHeight="1">
      <c r="Y555" s="17"/>
      <c r="Z555" s="17"/>
      <c r="AN555" s="61"/>
      <c r="AQ555" s="62"/>
    </row>
    <row r="556" spans="25:43" ht="14.25" customHeight="1">
      <c r="Y556" s="17"/>
      <c r="Z556" s="17"/>
      <c r="AN556" s="61"/>
      <c r="AQ556" s="62"/>
    </row>
    <row r="557" spans="25:43" ht="14.25" customHeight="1">
      <c r="Y557" s="17"/>
      <c r="Z557" s="17"/>
      <c r="AN557" s="61"/>
      <c r="AQ557" s="62"/>
    </row>
    <row r="558" spans="25:43" ht="14.25" customHeight="1">
      <c r="Y558" s="17"/>
      <c r="Z558" s="17"/>
      <c r="AN558" s="61"/>
      <c r="AQ558" s="62"/>
    </row>
    <row r="559" spans="25:43" ht="14.25" customHeight="1">
      <c r="Y559" s="17"/>
      <c r="Z559" s="17"/>
      <c r="AN559" s="61"/>
      <c r="AQ559" s="62"/>
    </row>
    <row r="560" spans="25:43" ht="14.25" customHeight="1">
      <c r="Y560" s="17"/>
      <c r="Z560" s="17"/>
      <c r="AN560" s="61"/>
      <c r="AQ560" s="62"/>
    </row>
    <row r="561" spans="25:43" ht="14.25" customHeight="1">
      <c r="Y561" s="17"/>
      <c r="Z561" s="17"/>
      <c r="AN561" s="61"/>
      <c r="AQ561" s="62"/>
    </row>
    <row r="562" spans="25:43" ht="14.25" customHeight="1">
      <c r="Y562" s="17"/>
      <c r="Z562" s="17"/>
      <c r="AN562" s="61"/>
      <c r="AQ562" s="62"/>
    </row>
    <row r="563" spans="25:43" ht="14.25" customHeight="1">
      <c r="Y563" s="17"/>
      <c r="Z563" s="17"/>
      <c r="AN563" s="61"/>
      <c r="AQ563" s="62"/>
    </row>
    <row r="564" spans="25:43" ht="14.25" customHeight="1">
      <c r="Y564" s="17"/>
      <c r="Z564" s="17"/>
      <c r="AN564" s="61"/>
      <c r="AQ564" s="62"/>
    </row>
    <row r="565" spans="25:43" ht="14.25" customHeight="1">
      <c r="Y565" s="17"/>
      <c r="Z565" s="17"/>
      <c r="AN565" s="61"/>
      <c r="AQ565" s="62"/>
    </row>
    <row r="566" spans="25:43" ht="14.25" customHeight="1">
      <c r="Y566" s="17"/>
      <c r="Z566" s="17"/>
      <c r="AN566" s="61"/>
      <c r="AQ566" s="62"/>
    </row>
    <row r="567" spans="25:43" ht="14.25" customHeight="1">
      <c r="Y567" s="17"/>
      <c r="Z567" s="17"/>
      <c r="AN567" s="61"/>
      <c r="AQ567" s="62"/>
    </row>
    <row r="568" spans="25:43" ht="14.25" customHeight="1">
      <c r="Y568" s="17"/>
      <c r="Z568" s="17"/>
      <c r="AN568" s="61"/>
      <c r="AQ568" s="62"/>
    </row>
    <row r="569" spans="25:43" ht="14.25" customHeight="1">
      <c r="Y569" s="17"/>
      <c r="Z569" s="17"/>
      <c r="AN569" s="61"/>
      <c r="AQ569" s="62"/>
    </row>
    <row r="570" spans="25:43" ht="14.25" customHeight="1">
      <c r="Y570" s="17"/>
      <c r="Z570" s="17"/>
      <c r="AN570" s="61"/>
      <c r="AQ570" s="62"/>
    </row>
    <row r="571" spans="25:43" ht="14.25" customHeight="1">
      <c r="Y571" s="17"/>
      <c r="Z571" s="17"/>
      <c r="AN571" s="61"/>
      <c r="AQ571" s="62"/>
    </row>
    <row r="572" spans="25:43" ht="14.25" customHeight="1">
      <c r="Y572" s="17"/>
      <c r="Z572" s="17"/>
      <c r="AN572" s="61"/>
      <c r="AQ572" s="62"/>
    </row>
    <row r="573" spans="25:43" ht="14.25" customHeight="1">
      <c r="Y573" s="17"/>
      <c r="Z573" s="17"/>
      <c r="AN573" s="61"/>
      <c r="AQ573" s="62"/>
    </row>
    <row r="574" spans="25:43" ht="14.25" customHeight="1">
      <c r="Y574" s="17"/>
      <c r="Z574" s="17"/>
      <c r="AN574" s="61"/>
      <c r="AQ574" s="62"/>
    </row>
    <row r="575" spans="25:43" ht="14.25" customHeight="1">
      <c r="Y575" s="17"/>
      <c r="Z575" s="17"/>
      <c r="AN575" s="61"/>
      <c r="AQ575" s="62"/>
    </row>
    <row r="576" spans="25:43" ht="14.25" customHeight="1">
      <c r="Y576" s="17"/>
      <c r="Z576" s="17"/>
      <c r="AN576" s="61"/>
      <c r="AQ576" s="62"/>
    </row>
    <row r="577" spans="25:43" ht="14.25" customHeight="1">
      <c r="Y577" s="17"/>
      <c r="Z577" s="17"/>
      <c r="AN577" s="61"/>
      <c r="AQ577" s="62"/>
    </row>
    <row r="578" spans="25:43" ht="14.25" customHeight="1">
      <c r="Y578" s="17"/>
      <c r="Z578" s="17"/>
      <c r="AN578" s="61"/>
      <c r="AQ578" s="62"/>
    </row>
    <row r="579" spans="25:43" ht="14.25" customHeight="1">
      <c r="Y579" s="17"/>
      <c r="Z579" s="17"/>
      <c r="AN579" s="61"/>
      <c r="AQ579" s="62"/>
    </row>
    <row r="580" spans="25:43" ht="14.25" customHeight="1">
      <c r="Y580" s="17"/>
      <c r="Z580" s="17"/>
      <c r="AN580" s="61"/>
      <c r="AQ580" s="62"/>
    </row>
    <row r="581" spans="25:43" ht="14.25" customHeight="1">
      <c r="Y581" s="17"/>
      <c r="Z581" s="17"/>
      <c r="AN581" s="61"/>
      <c r="AQ581" s="62"/>
    </row>
    <row r="582" spans="25:43" ht="14.25" customHeight="1">
      <c r="Y582" s="17"/>
      <c r="Z582" s="17"/>
      <c r="AN582" s="61"/>
      <c r="AQ582" s="62"/>
    </row>
    <row r="583" spans="25:43" ht="14.25" customHeight="1">
      <c r="Y583" s="17"/>
      <c r="Z583" s="17"/>
      <c r="AN583" s="61"/>
      <c r="AQ583" s="62"/>
    </row>
    <row r="584" spans="25:43" ht="14.25" customHeight="1">
      <c r="Y584" s="17"/>
      <c r="Z584" s="17"/>
      <c r="AN584" s="61"/>
      <c r="AQ584" s="62"/>
    </row>
    <row r="585" spans="25:43" ht="14.25" customHeight="1">
      <c r="Y585" s="17"/>
      <c r="Z585" s="17"/>
      <c r="AN585" s="61"/>
      <c r="AQ585" s="62"/>
    </row>
    <row r="586" spans="25:43" ht="14.25" customHeight="1">
      <c r="Y586" s="17"/>
      <c r="Z586" s="17"/>
      <c r="AN586" s="61"/>
      <c r="AQ586" s="62"/>
    </row>
    <row r="587" spans="25:43" ht="14.25" customHeight="1">
      <c r="Y587" s="17"/>
      <c r="Z587" s="17"/>
      <c r="AN587" s="61"/>
      <c r="AQ587" s="62"/>
    </row>
    <row r="588" spans="25:43" ht="14.25" customHeight="1">
      <c r="Y588" s="17"/>
      <c r="Z588" s="17"/>
      <c r="AN588" s="61"/>
      <c r="AQ588" s="62"/>
    </row>
    <row r="589" spans="25:43" ht="14.25" customHeight="1">
      <c r="Y589" s="17"/>
      <c r="Z589" s="17"/>
      <c r="AN589" s="61"/>
      <c r="AQ589" s="62"/>
    </row>
    <row r="590" spans="25:43" ht="14.25" customHeight="1">
      <c r="Y590" s="17"/>
      <c r="Z590" s="17"/>
      <c r="AN590" s="61"/>
      <c r="AQ590" s="62"/>
    </row>
    <row r="591" spans="25:43" ht="14.25" customHeight="1">
      <c r="Y591" s="17"/>
      <c r="Z591" s="17"/>
      <c r="AN591" s="61"/>
      <c r="AQ591" s="62"/>
    </row>
    <row r="592" spans="25:43" ht="14.25" customHeight="1">
      <c r="Y592" s="17"/>
      <c r="Z592" s="17"/>
      <c r="AN592" s="61"/>
      <c r="AQ592" s="62"/>
    </row>
    <row r="593" spans="25:43" ht="14.25" customHeight="1">
      <c r="Y593" s="17"/>
      <c r="Z593" s="17"/>
      <c r="AN593" s="61"/>
      <c r="AQ593" s="62"/>
    </row>
    <row r="594" spans="25:43" ht="14.25" customHeight="1">
      <c r="Y594" s="17"/>
      <c r="Z594" s="17"/>
      <c r="AN594" s="61"/>
      <c r="AQ594" s="62"/>
    </row>
    <row r="595" spans="25:43" ht="14.25" customHeight="1">
      <c r="Y595" s="17"/>
      <c r="Z595" s="17"/>
      <c r="AN595" s="61"/>
      <c r="AQ595" s="62"/>
    </row>
    <row r="596" spans="25:43" ht="14.25" customHeight="1">
      <c r="Y596" s="17"/>
      <c r="Z596" s="17"/>
      <c r="AN596" s="61"/>
      <c r="AQ596" s="62"/>
    </row>
    <row r="597" spans="25:43" ht="14.25" customHeight="1">
      <c r="Y597" s="17"/>
      <c r="Z597" s="17"/>
      <c r="AN597" s="61"/>
      <c r="AQ597" s="62"/>
    </row>
    <row r="598" spans="25:43" ht="14.25" customHeight="1">
      <c r="Y598" s="17"/>
      <c r="Z598" s="17"/>
      <c r="AN598" s="61"/>
      <c r="AQ598" s="62"/>
    </row>
    <row r="599" spans="25:43" ht="14.25" customHeight="1">
      <c r="Y599" s="17"/>
      <c r="Z599" s="17"/>
      <c r="AN599" s="61"/>
      <c r="AQ599" s="62"/>
    </row>
    <row r="600" spans="25:43" ht="14.25" customHeight="1">
      <c r="Y600" s="17"/>
      <c r="Z600" s="17"/>
      <c r="AN600" s="61"/>
      <c r="AQ600" s="62"/>
    </row>
    <row r="601" spans="25:43" ht="14.25" customHeight="1">
      <c r="Y601" s="17"/>
      <c r="Z601" s="17"/>
      <c r="AN601" s="61"/>
      <c r="AQ601" s="62"/>
    </row>
    <row r="602" spans="25:43" ht="14.25" customHeight="1">
      <c r="Y602" s="17"/>
      <c r="Z602" s="17"/>
      <c r="AN602" s="61"/>
      <c r="AQ602" s="62"/>
    </row>
    <row r="603" spans="25:43" ht="14.25" customHeight="1">
      <c r="Y603" s="17"/>
      <c r="Z603" s="17"/>
      <c r="AN603" s="61"/>
      <c r="AQ603" s="62"/>
    </row>
    <row r="604" spans="25:43" ht="14.25" customHeight="1">
      <c r="Y604" s="17"/>
      <c r="Z604" s="17"/>
      <c r="AN604" s="61"/>
      <c r="AQ604" s="62"/>
    </row>
    <row r="605" spans="25:43" ht="14.25" customHeight="1">
      <c r="Y605" s="17"/>
      <c r="Z605" s="17"/>
      <c r="AN605" s="61"/>
      <c r="AQ605" s="62"/>
    </row>
    <row r="606" spans="25:43" ht="14.25" customHeight="1">
      <c r="Y606" s="17"/>
      <c r="Z606" s="17"/>
      <c r="AN606" s="61"/>
      <c r="AQ606" s="62"/>
    </row>
    <row r="607" spans="25:43" ht="14.25" customHeight="1">
      <c r="Y607" s="17"/>
      <c r="Z607" s="17"/>
      <c r="AN607" s="61"/>
      <c r="AQ607" s="62"/>
    </row>
    <row r="608" spans="25:43" ht="14.25" customHeight="1">
      <c r="Y608" s="17"/>
      <c r="Z608" s="17"/>
      <c r="AN608" s="61"/>
      <c r="AQ608" s="62"/>
    </row>
    <row r="609" spans="25:43" ht="14.25" customHeight="1">
      <c r="Y609" s="17"/>
      <c r="Z609" s="17"/>
      <c r="AN609" s="61"/>
      <c r="AQ609" s="62"/>
    </row>
    <row r="610" spans="25:43" ht="14.25" customHeight="1">
      <c r="Y610" s="17"/>
      <c r="Z610" s="17"/>
      <c r="AN610" s="61"/>
      <c r="AQ610" s="62"/>
    </row>
    <row r="611" spans="25:43" ht="14.25" customHeight="1">
      <c r="Y611" s="17"/>
      <c r="Z611" s="17"/>
      <c r="AN611" s="61"/>
      <c r="AQ611" s="62"/>
    </row>
    <row r="612" spans="25:43" ht="14.25" customHeight="1">
      <c r="Y612" s="17"/>
      <c r="Z612" s="17"/>
      <c r="AN612" s="61"/>
      <c r="AQ612" s="62"/>
    </row>
    <row r="613" spans="25:43" ht="14.25" customHeight="1">
      <c r="Y613" s="17"/>
      <c r="Z613" s="17"/>
      <c r="AN613" s="61"/>
      <c r="AQ613" s="62"/>
    </row>
    <row r="614" spans="25:43" ht="14.25" customHeight="1">
      <c r="Y614" s="17"/>
      <c r="Z614" s="17"/>
      <c r="AN614" s="61"/>
      <c r="AQ614" s="62"/>
    </row>
    <row r="615" spans="25:43" ht="14.25" customHeight="1">
      <c r="Y615" s="17"/>
      <c r="Z615" s="17"/>
      <c r="AN615" s="61"/>
      <c r="AQ615" s="62"/>
    </row>
    <row r="616" spans="25:43" ht="14.25" customHeight="1">
      <c r="Y616" s="17"/>
      <c r="Z616" s="17"/>
      <c r="AN616" s="61"/>
      <c r="AQ616" s="62"/>
    </row>
    <row r="617" spans="25:43" ht="14.25" customHeight="1">
      <c r="Y617" s="17"/>
      <c r="Z617" s="17"/>
      <c r="AN617" s="61"/>
      <c r="AQ617" s="62"/>
    </row>
    <row r="618" spans="25:43" ht="14.25" customHeight="1">
      <c r="Y618" s="17"/>
      <c r="Z618" s="17"/>
      <c r="AN618" s="61"/>
      <c r="AQ618" s="62"/>
    </row>
    <row r="619" spans="25:43" ht="14.25" customHeight="1">
      <c r="Y619" s="17"/>
      <c r="Z619" s="17"/>
      <c r="AN619" s="61"/>
      <c r="AQ619" s="62"/>
    </row>
    <row r="620" spans="25:43" ht="14.25" customHeight="1">
      <c r="Y620" s="17"/>
      <c r="Z620" s="17"/>
      <c r="AN620" s="61"/>
      <c r="AQ620" s="62"/>
    </row>
    <row r="621" spans="25:43" ht="14.25" customHeight="1">
      <c r="Y621" s="17"/>
      <c r="Z621" s="17"/>
      <c r="AN621" s="61"/>
      <c r="AQ621" s="62"/>
    </row>
    <row r="622" spans="25:43" ht="14.25" customHeight="1">
      <c r="Y622" s="17"/>
      <c r="Z622" s="17"/>
      <c r="AN622" s="61"/>
      <c r="AQ622" s="62"/>
    </row>
    <row r="623" spans="25:43" ht="14.25" customHeight="1">
      <c r="Y623" s="17"/>
      <c r="Z623" s="17"/>
      <c r="AN623" s="61"/>
      <c r="AQ623" s="62"/>
    </row>
    <row r="624" spans="25:43" ht="14.25" customHeight="1">
      <c r="Y624" s="17"/>
      <c r="Z624" s="17"/>
      <c r="AN624" s="61"/>
      <c r="AQ624" s="62"/>
    </row>
    <row r="625" spans="25:43" ht="14.25" customHeight="1">
      <c r="Y625" s="17"/>
      <c r="Z625" s="17"/>
      <c r="AN625" s="61"/>
      <c r="AQ625" s="62"/>
    </row>
    <row r="626" spans="25:43" ht="14.25" customHeight="1">
      <c r="Y626" s="17"/>
      <c r="Z626" s="17"/>
      <c r="AN626" s="61"/>
      <c r="AQ626" s="62"/>
    </row>
    <row r="627" spans="25:43" ht="14.25" customHeight="1">
      <c r="Y627" s="17"/>
      <c r="Z627" s="17"/>
      <c r="AN627" s="61"/>
      <c r="AQ627" s="62"/>
    </row>
    <row r="628" spans="25:43" ht="14.25" customHeight="1">
      <c r="Y628" s="17"/>
      <c r="Z628" s="17"/>
      <c r="AN628" s="61"/>
      <c r="AQ628" s="62"/>
    </row>
    <row r="629" spans="25:43" ht="14.25" customHeight="1">
      <c r="Y629" s="17"/>
      <c r="Z629" s="17"/>
      <c r="AN629" s="61"/>
      <c r="AQ629" s="62"/>
    </row>
    <row r="630" spans="25:43" ht="14.25" customHeight="1">
      <c r="Y630" s="17"/>
      <c r="Z630" s="17"/>
      <c r="AN630" s="61"/>
      <c r="AQ630" s="62"/>
    </row>
    <row r="631" spans="25:43" ht="14.25" customHeight="1">
      <c r="Y631" s="17"/>
      <c r="Z631" s="17"/>
      <c r="AN631" s="61"/>
      <c r="AQ631" s="62"/>
    </row>
    <row r="632" spans="25:43" ht="14.25" customHeight="1">
      <c r="Y632" s="17"/>
      <c r="Z632" s="17"/>
      <c r="AN632" s="61"/>
      <c r="AQ632" s="62"/>
    </row>
    <row r="633" spans="25:43" ht="14.25" customHeight="1">
      <c r="Y633" s="17"/>
      <c r="Z633" s="17"/>
      <c r="AN633" s="61"/>
      <c r="AQ633" s="62"/>
    </row>
    <row r="634" spans="25:43" ht="14.25" customHeight="1">
      <c r="Y634" s="17"/>
      <c r="Z634" s="17"/>
      <c r="AN634" s="61"/>
      <c r="AQ634" s="62"/>
    </row>
    <row r="635" spans="25:43" ht="14.25" customHeight="1">
      <c r="Y635" s="17"/>
      <c r="Z635" s="17"/>
      <c r="AN635" s="61"/>
      <c r="AQ635" s="62"/>
    </row>
    <row r="636" spans="25:43" ht="14.25" customHeight="1">
      <c r="Y636" s="17"/>
      <c r="Z636" s="17"/>
      <c r="AN636" s="61"/>
      <c r="AQ636" s="62"/>
    </row>
    <row r="637" spans="25:43" ht="14.25" customHeight="1">
      <c r="Y637" s="17"/>
      <c r="Z637" s="17"/>
      <c r="AN637" s="61"/>
      <c r="AQ637" s="62"/>
    </row>
    <row r="638" spans="25:43" ht="14.25" customHeight="1">
      <c r="Y638" s="17"/>
      <c r="Z638" s="17"/>
      <c r="AN638" s="61"/>
      <c r="AQ638" s="62"/>
    </row>
    <row r="639" spans="25:43" ht="14.25" customHeight="1">
      <c r="Y639" s="17"/>
      <c r="Z639" s="17"/>
      <c r="AN639" s="61"/>
      <c r="AQ639" s="62"/>
    </row>
    <row r="640" spans="25:43" ht="14.25" customHeight="1">
      <c r="Y640" s="17"/>
      <c r="Z640" s="17"/>
      <c r="AN640" s="61"/>
      <c r="AQ640" s="62"/>
    </row>
    <row r="641" spans="25:43" ht="14.25" customHeight="1">
      <c r="Y641" s="17"/>
      <c r="Z641" s="17"/>
      <c r="AN641" s="61"/>
      <c r="AQ641" s="62"/>
    </row>
    <row r="642" spans="25:43" ht="14.25" customHeight="1">
      <c r="Y642" s="17"/>
      <c r="Z642" s="17"/>
      <c r="AN642" s="61"/>
      <c r="AQ642" s="62"/>
    </row>
    <row r="643" spans="25:43" ht="14.25" customHeight="1">
      <c r="Y643" s="17"/>
      <c r="Z643" s="17"/>
      <c r="AN643" s="61"/>
      <c r="AQ643" s="62"/>
    </row>
    <row r="644" spans="25:43" ht="14.25" customHeight="1">
      <c r="Y644" s="17"/>
      <c r="Z644" s="17"/>
      <c r="AN644" s="61"/>
      <c r="AQ644" s="62"/>
    </row>
    <row r="645" spans="25:43" ht="14.25" customHeight="1">
      <c r="Y645" s="17"/>
      <c r="Z645" s="17"/>
      <c r="AN645" s="61"/>
      <c r="AQ645" s="62"/>
    </row>
    <row r="646" spans="25:43" ht="14.25" customHeight="1">
      <c r="Y646" s="17"/>
      <c r="Z646" s="17"/>
      <c r="AN646" s="61"/>
      <c r="AQ646" s="62"/>
    </row>
    <row r="647" spans="25:43" ht="14.25" customHeight="1">
      <c r="Y647" s="17"/>
      <c r="Z647" s="17"/>
      <c r="AN647" s="61"/>
      <c r="AQ647" s="62"/>
    </row>
    <row r="648" spans="25:43" ht="14.25" customHeight="1">
      <c r="Y648" s="17"/>
      <c r="Z648" s="17"/>
      <c r="AN648" s="61"/>
      <c r="AQ648" s="62"/>
    </row>
    <row r="649" spans="25:43" ht="14.25" customHeight="1">
      <c r="Y649" s="17"/>
      <c r="Z649" s="17"/>
      <c r="AN649" s="61"/>
      <c r="AQ649" s="62"/>
    </row>
    <row r="650" spans="25:43" ht="14.25" customHeight="1">
      <c r="Y650" s="17"/>
      <c r="Z650" s="17"/>
      <c r="AN650" s="61"/>
      <c r="AQ650" s="62"/>
    </row>
    <row r="651" spans="25:43" ht="14.25" customHeight="1">
      <c r="Y651" s="17"/>
      <c r="Z651" s="17"/>
      <c r="AN651" s="61"/>
      <c r="AQ651" s="62"/>
    </row>
    <row r="652" spans="25:43" ht="14.25" customHeight="1">
      <c r="Y652" s="17"/>
      <c r="Z652" s="17"/>
      <c r="AN652" s="61"/>
      <c r="AQ652" s="62"/>
    </row>
    <row r="653" spans="25:43" ht="14.25" customHeight="1">
      <c r="Y653" s="17"/>
      <c r="Z653" s="17"/>
      <c r="AN653" s="61"/>
      <c r="AQ653" s="62"/>
    </row>
    <row r="654" spans="25:43" ht="14.25" customHeight="1">
      <c r="Y654" s="17"/>
      <c r="Z654" s="17"/>
      <c r="AN654" s="61"/>
      <c r="AQ654" s="62"/>
    </row>
    <row r="655" spans="25:43" ht="14.25" customHeight="1">
      <c r="Y655" s="17"/>
      <c r="Z655" s="17"/>
      <c r="AN655" s="61"/>
      <c r="AQ655" s="62"/>
    </row>
    <row r="656" spans="25:43" ht="14.25" customHeight="1">
      <c r="Y656" s="17"/>
      <c r="Z656" s="17"/>
      <c r="AN656" s="61"/>
      <c r="AQ656" s="62"/>
    </row>
    <row r="657" spans="25:43" ht="14.25" customHeight="1">
      <c r="Y657" s="17"/>
      <c r="Z657" s="17"/>
      <c r="AN657" s="61"/>
      <c r="AQ657" s="62"/>
    </row>
    <row r="658" spans="25:43" ht="14.25" customHeight="1">
      <c r="Y658" s="17"/>
      <c r="Z658" s="17"/>
      <c r="AN658" s="61"/>
      <c r="AQ658" s="62"/>
    </row>
    <row r="659" spans="25:43" ht="14.25" customHeight="1">
      <c r="Y659" s="17"/>
      <c r="Z659" s="17"/>
      <c r="AN659" s="61"/>
      <c r="AQ659" s="62"/>
    </row>
    <row r="660" spans="25:43" ht="14.25" customHeight="1">
      <c r="Y660" s="17"/>
      <c r="Z660" s="17"/>
      <c r="AN660" s="61"/>
      <c r="AQ660" s="62"/>
    </row>
    <row r="661" spans="25:43" ht="14.25" customHeight="1">
      <c r="Y661" s="17"/>
      <c r="Z661" s="17"/>
      <c r="AN661" s="61"/>
      <c r="AQ661" s="62"/>
    </row>
    <row r="662" spans="25:43" ht="14.25" customHeight="1">
      <c r="Y662" s="17"/>
      <c r="Z662" s="17"/>
      <c r="AN662" s="61"/>
      <c r="AQ662" s="62"/>
    </row>
    <row r="663" spans="25:43" ht="14.25" customHeight="1">
      <c r="Y663" s="17"/>
      <c r="Z663" s="17"/>
      <c r="AN663" s="61"/>
      <c r="AQ663" s="62"/>
    </row>
    <row r="664" spans="25:43" ht="14.25" customHeight="1">
      <c r="Y664" s="17"/>
      <c r="Z664" s="17"/>
      <c r="AN664" s="61"/>
      <c r="AQ664" s="62"/>
    </row>
    <row r="665" spans="25:43" ht="14.25" customHeight="1">
      <c r="Y665" s="17"/>
      <c r="Z665" s="17"/>
      <c r="AN665" s="61"/>
      <c r="AQ665" s="62"/>
    </row>
    <row r="666" spans="25:43" ht="14.25" customHeight="1">
      <c r="Y666" s="17"/>
      <c r="Z666" s="17"/>
      <c r="AN666" s="61"/>
      <c r="AQ666" s="62"/>
    </row>
    <row r="667" spans="25:43" ht="14.25" customHeight="1">
      <c r="Y667" s="17"/>
      <c r="Z667" s="17"/>
      <c r="AN667" s="61"/>
      <c r="AQ667" s="62"/>
    </row>
    <row r="668" spans="25:43" ht="14.25" customHeight="1">
      <c r="Y668" s="17"/>
      <c r="Z668" s="17"/>
      <c r="AN668" s="61"/>
      <c r="AQ668" s="62"/>
    </row>
    <row r="669" spans="25:43" ht="14.25" customHeight="1">
      <c r="Y669" s="17"/>
      <c r="Z669" s="17"/>
      <c r="AN669" s="61"/>
      <c r="AQ669" s="62"/>
    </row>
    <row r="670" spans="25:43" ht="14.25" customHeight="1">
      <c r="Y670" s="17"/>
      <c r="Z670" s="17"/>
      <c r="AN670" s="61"/>
      <c r="AQ670" s="62"/>
    </row>
    <row r="671" spans="25:43" ht="14.25" customHeight="1">
      <c r="Y671" s="17"/>
      <c r="Z671" s="17"/>
      <c r="AN671" s="61"/>
      <c r="AQ671" s="62"/>
    </row>
    <row r="672" spans="25:43" ht="14.25" customHeight="1">
      <c r="Y672" s="17"/>
      <c r="Z672" s="17"/>
      <c r="AN672" s="61"/>
      <c r="AQ672" s="62"/>
    </row>
    <row r="673" spans="25:43" ht="14.25" customHeight="1">
      <c r="Y673" s="17"/>
      <c r="Z673" s="17"/>
      <c r="AN673" s="61"/>
      <c r="AQ673" s="62"/>
    </row>
    <row r="674" spans="25:43" ht="14.25" customHeight="1">
      <c r="Y674" s="17"/>
      <c r="Z674" s="17"/>
      <c r="AN674" s="61"/>
      <c r="AQ674" s="62"/>
    </row>
    <row r="675" spans="25:43" ht="14.25" customHeight="1">
      <c r="Y675" s="17"/>
      <c r="Z675" s="17"/>
      <c r="AN675" s="61"/>
      <c r="AQ675" s="62"/>
    </row>
    <row r="676" spans="25:43" ht="14.25" customHeight="1">
      <c r="Y676" s="17"/>
      <c r="Z676" s="17"/>
      <c r="AN676" s="61"/>
      <c r="AQ676" s="62"/>
    </row>
    <row r="677" spans="25:43" ht="14.25" customHeight="1">
      <c r="Y677" s="17"/>
      <c r="Z677" s="17"/>
      <c r="AN677" s="61"/>
      <c r="AQ677" s="62"/>
    </row>
    <row r="678" spans="25:43" ht="14.25" customHeight="1">
      <c r="Y678" s="17"/>
      <c r="Z678" s="17"/>
      <c r="AN678" s="61"/>
      <c r="AQ678" s="62"/>
    </row>
    <row r="679" spans="25:43" ht="14.25" customHeight="1">
      <c r="Y679" s="17"/>
      <c r="Z679" s="17"/>
      <c r="AN679" s="61"/>
      <c r="AQ679" s="62"/>
    </row>
    <row r="680" spans="25:43" ht="14.25" customHeight="1">
      <c r="Y680" s="17"/>
      <c r="Z680" s="17"/>
      <c r="AN680" s="61"/>
      <c r="AQ680" s="62"/>
    </row>
    <row r="681" spans="25:43" ht="14.25" customHeight="1">
      <c r="Y681" s="17"/>
      <c r="Z681" s="17"/>
      <c r="AN681" s="61"/>
      <c r="AQ681" s="62"/>
    </row>
    <row r="682" spans="25:43" ht="14.25" customHeight="1">
      <c r="Y682" s="17"/>
      <c r="Z682" s="17"/>
      <c r="AN682" s="61"/>
      <c r="AQ682" s="62"/>
    </row>
    <row r="683" spans="25:43" ht="14.25" customHeight="1">
      <c r="Y683" s="17"/>
      <c r="Z683" s="17"/>
      <c r="AN683" s="61"/>
      <c r="AQ683" s="62"/>
    </row>
    <row r="684" spans="25:43" ht="14.25" customHeight="1">
      <c r="Y684" s="17"/>
      <c r="Z684" s="17"/>
      <c r="AN684" s="61"/>
      <c r="AQ684" s="62"/>
    </row>
    <row r="685" spans="25:43" ht="14.25" customHeight="1">
      <c r="Y685" s="17"/>
      <c r="Z685" s="17"/>
      <c r="AN685" s="61"/>
      <c r="AQ685" s="62"/>
    </row>
    <row r="686" spans="25:43" ht="14.25" customHeight="1">
      <c r="Y686" s="17"/>
      <c r="Z686" s="17"/>
      <c r="AN686" s="61"/>
      <c r="AQ686" s="62"/>
    </row>
    <row r="687" spans="25:43" ht="14.25" customHeight="1">
      <c r="Y687" s="17"/>
      <c r="Z687" s="17"/>
      <c r="AN687" s="61"/>
      <c r="AQ687" s="62"/>
    </row>
    <row r="688" spans="25:43" ht="14.25" customHeight="1">
      <c r="Y688" s="17"/>
      <c r="Z688" s="17"/>
      <c r="AN688" s="61"/>
      <c r="AQ688" s="62"/>
    </row>
    <row r="689" spans="25:43" ht="14.25" customHeight="1">
      <c r="Y689" s="17"/>
      <c r="Z689" s="17"/>
      <c r="AN689" s="61"/>
      <c r="AQ689" s="62"/>
    </row>
    <row r="690" spans="25:43" ht="14.25" customHeight="1">
      <c r="Y690" s="17"/>
      <c r="Z690" s="17"/>
      <c r="AN690" s="61"/>
      <c r="AQ690" s="62"/>
    </row>
    <row r="691" spans="25:43" ht="14.25" customHeight="1">
      <c r="Y691" s="17"/>
      <c r="Z691" s="17"/>
      <c r="AN691" s="61"/>
      <c r="AQ691" s="62"/>
    </row>
    <row r="692" spans="25:43" ht="14.25" customHeight="1">
      <c r="Y692" s="17"/>
      <c r="Z692" s="17"/>
      <c r="AN692" s="61"/>
      <c r="AQ692" s="62"/>
    </row>
    <row r="693" spans="25:43" ht="14.25" customHeight="1">
      <c r="Y693" s="17"/>
      <c r="Z693" s="17"/>
      <c r="AN693" s="61"/>
      <c r="AQ693" s="62"/>
    </row>
    <row r="694" spans="25:43" ht="14.25" customHeight="1">
      <c r="Y694" s="17"/>
      <c r="Z694" s="17"/>
      <c r="AN694" s="61"/>
      <c r="AQ694" s="62"/>
    </row>
    <row r="695" spans="25:43" ht="14.25" customHeight="1">
      <c r="Y695" s="17"/>
      <c r="Z695" s="17"/>
      <c r="AN695" s="61"/>
      <c r="AQ695" s="62"/>
    </row>
    <row r="696" spans="25:43" ht="14.25" customHeight="1">
      <c r="Y696" s="17"/>
      <c r="Z696" s="17"/>
      <c r="AN696" s="61"/>
      <c r="AQ696" s="62"/>
    </row>
    <row r="697" spans="25:43" ht="14.25" customHeight="1">
      <c r="Y697" s="17"/>
      <c r="Z697" s="17"/>
      <c r="AN697" s="61"/>
      <c r="AQ697" s="62"/>
    </row>
    <row r="698" spans="25:43" ht="14.25" customHeight="1">
      <c r="Y698" s="17"/>
      <c r="Z698" s="17"/>
      <c r="AN698" s="61"/>
      <c r="AQ698" s="62"/>
    </row>
    <row r="699" spans="25:43" ht="14.25" customHeight="1">
      <c r="Y699" s="17"/>
      <c r="Z699" s="17"/>
      <c r="AN699" s="61"/>
      <c r="AQ699" s="62"/>
    </row>
    <row r="700" spans="25:43" ht="14.25" customHeight="1">
      <c r="Y700" s="17"/>
      <c r="Z700" s="17"/>
      <c r="AN700" s="61"/>
      <c r="AQ700" s="62"/>
    </row>
    <row r="701" spans="25:43" ht="14.25" customHeight="1">
      <c r="Y701" s="17"/>
      <c r="Z701" s="17"/>
      <c r="AN701" s="61"/>
      <c r="AQ701" s="62"/>
    </row>
    <row r="702" spans="25:43" ht="14.25" customHeight="1">
      <c r="Y702" s="17"/>
      <c r="Z702" s="17"/>
      <c r="AN702" s="61"/>
      <c r="AQ702" s="62"/>
    </row>
    <row r="703" spans="25:43" ht="14.25" customHeight="1">
      <c r="Y703" s="17"/>
      <c r="Z703" s="17"/>
      <c r="AN703" s="61"/>
      <c r="AQ703" s="62"/>
    </row>
    <row r="704" spans="25:43" ht="14.25" customHeight="1">
      <c r="Y704" s="17"/>
      <c r="Z704" s="17"/>
      <c r="AN704" s="61"/>
      <c r="AQ704" s="62"/>
    </row>
    <row r="705" spans="25:43" ht="14.25" customHeight="1">
      <c r="Y705" s="17"/>
      <c r="Z705" s="17"/>
      <c r="AN705" s="61"/>
      <c r="AQ705" s="62"/>
    </row>
    <row r="706" spans="25:43" ht="14.25" customHeight="1">
      <c r="Y706" s="17"/>
      <c r="Z706" s="17"/>
      <c r="AN706" s="61"/>
      <c r="AQ706" s="62"/>
    </row>
    <row r="707" spans="25:43" ht="14.25" customHeight="1">
      <c r="Y707" s="17"/>
      <c r="Z707" s="17"/>
      <c r="AN707" s="61"/>
      <c r="AQ707" s="62"/>
    </row>
    <row r="708" spans="25:43" ht="14.25" customHeight="1">
      <c r="Y708" s="17"/>
      <c r="Z708" s="17"/>
      <c r="AN708" s="61"/>
      <c r="AQ708" s="62"/>
    </row>
    <row r="709" spans="25:43" ht="14.25" customHeight="1">
      <c r="Y709" s="17"/>
      <c r="Z709" s="17"/>
      <c r="AN709" s="61"/>
      <c r="AQ709" s="62"/>
    </row>
    <row r="710" spans="25:43" ht="14.25" customHeight="1">
      <c r="Y710" s="17"/>
      <c r="Z710" s="17"/>
      <c r="AN710" s="61"/>
      <c r="AQ710" s="62"/>
    </row>
    <row r="711" spans="25:43" ht="14.25" customHeight="1">
      <c r="Y711" s="17"/>
      <c r="Z711" s="17"/>
      <c r="AN711" s="61"/>
      <c r="AQ711" s="62"/>
    </row>
    <row r="712" spans="25:43" ht="14.25" customHeight="1">
      <c r="Y712" s="17"/>
      <c r="Z712" s="17"/>
      <c r="AN712" s="61"/>
      <c r="AQ712" s="62"/>
    </row>
    <row r="713" spans="25:43" ht="14.25" customHeight="1">
      <c r="Y713" s="17"/>
      <c r="Z713" s="17"/>
      <c r="AN713" s="61"/>
      <c r="AQ713" s="62"/>
    </row>
    <row r="714" spans="25:43" ht="14.25" customHeight="1">
      <c r="Y714" s="17"/>
      <c r="Z714" s="17"/>
      <c r="AN714" s="61"/>
      <c r="AQ714" s="62"/>
    </row>
    <row r="715" spans="25:43" ht="14.25" customHeight="1">
      <c r="Y715" s="17"/>
      <c r="Z715" s="17"/>
      <c r="AN715" s="61"/>
      <c r="AQ715" s="62"/>
    </row>
    <row r="716" spans="25:43" ht="14.25" customHeight="1">
      <c r="Y716" s="17"/>
      <c r="Z716" s="17"/>
      <c r="AN716" s="61"/>
      <c r="AQ716" s="62"/>
    </row>
    <row r="717" spans="25:43" ht="14.25" customHeight="1">
      <c r="Y717" s="17"/>
      <c r="Z717" s="17"/>
      <c r="AN717" s="61"/>
      <c r="AQ717" s="62"/>
    </row>
    <row r="718" spans="25:43" ht="14.25" customHeight="1">
      <c r="Y718" s="17"/>
      <c r="Z718" s="17"/>
      <c r="AN718" s="61"/>
      <c r="AQ718" s="62"/>
    </row>
    <row r="719" spans="25:43" ht="14.25" customHeight="1">
      <c r="Y719" s="17"/>
      <c r="Z719" s="17"/>
      <c r="AN719" s="61"/>
      <c r="AQ719" s="62"/>
    </row>
    <row r="720" spans="25:43" ht="14.25" customHeight="1">
      <c r="Y720" s="17"/>
      <c r="Z720" s="17"/>
      <c r="AN720" s="61"/>
      <c r="AQ720" s="62"/>
    </row>
    <row r="721" spans="25:43" ht="14.25" customHeight="1">
      <c r="Y721" s="17"/>
      <c r="Z721" s="17"/>
      <c r="AN721" s="61"/>
      <c r="AQ721" s="62"/>
    </row>
    <row r="722" spans="25:43" ht="14.25" customHeight="1">
      <c r="Y722" s="17"/>
      <c r="Z722" s="17"/>
      <c r="AN722" s="61"/>
      <c r="AQ722" s="62"/>
    </row>
    <row r="723" spans="25:43" ht="14.25" customHeight="1">
      <c r="Y723" s="17"/>
      <c r="Z723" s="17"/>
      <c r="AN723" s="61"/>
      <c r="AQ723" s="62"/>
    </row>
    <row r="724" spans="25:43" ht="14.25" customHeight="1">
      <c r="Y724" s="17"/>
      <c r="Z724" s="17"/>
      <c r="AN724" s="61"/>
      <c r="AQ724" s="62"/>
    </row>
    <row r="725" spans="25:43" ht="14.25" customHeight="1">
      <c r="Y725" s="17"/>
      <c r="Z725" s="17"/>
      <c r="AN725" s="61"/>
      <c r="AQ725" s="62"/>
    </row>
    <row r="726" spans="25:43" ht="14.25" customHeight="1">
      <c r="Y726" s="17"/>
      <c r="Z726" s="17"/>
      <c r="AN726" s="61"/>
      <c r="AQ726" s="62"/>
    </row>
    <row r="727" spans="25:43" ht="14.25" customHeight="1">
      <c r="Y727" s="17"/>
      <c r="Z727" s="17"/>
      <c r="AN727" s="61"/>
      <c r="AQ727" s="62"/>
    </row>
    <row r="728" spans="25:43" ht="14.25" customHeight="1">
      <c r="Y728" s="17"/>
      <c r="Z728" s="17"/>
      <c r="AN728" s="61"/>
      <c r="AQ728" s="62"/>
    </row>
    <row r="729" spans="25:43" ht="14.25" customHeight="1">
      <c r="Y729" s="17"/>
      <c r="Z729" s="17"/>
      <c r="AN729" s="61"/>
      <c r="AQ729" s="62"/>
    </row>
    <row r="730" spans="25:43" ht="14.25" customHeight="1">
      <c r="Y730" s="17"/>
      <c r="Z730" s="17"/>
      <c r="AN730" s="61"/>
      <c r="AQ730" s="62"/>
    </row>
    <row r="731" spans="25:43" ht="14.25" customHeight="1">
      <c r="Y731" s="17"/>
      <c r="Z731" s="17"/>
      <c r="AN731" s="61"/>
      <c r="AQ731" s="62"/>
    </row>
    <row r="732" spans="25:43" ht="14.25" customHeight="1">
      <c r="Y732" s="17"/>
      <c r="Z732" s="17"/>
      <c r="AN732" s="61"/>
      <c r="AQ732" s="62"/>
    </row>
    <row r="733" spans="25:43" ht="14.25" customHeight="1">
      <c r="Y733" s="17"/>
      <c r="Z733" s="17"/>
      <c r="AN733" s="61"/>
      <c r="AQ733" s="62"/>
    </row>
    <row r="734" spans="25:43" ht="14.25" customHeight="1">
      <c r="Y734" s="17"/>
      <c r="Z734" s="17"/>
      <c r="AN734" s="61"/>
      <c r="AQ734" s="62"/>
    </row>
    <row r="735" spans="25:43" ht="14.25" customHeight="1">
      <c r="Y735" s="17"/>
      <c r="Z735" s="17"/>
      <c r="AN735" s="61"/>
      <c r="AQ735" s="62"/>
    </row>
    <row r="736" spans="25:43" ht="14.25" customHeight="1">
      <c r="Y736" s="17"/>
      <c r="Z736" s="17"/>
      <c r="AN736" s="61"/>
      <c r="AQ736" s="62"/>
    </row>
    <row r="737" spans="25:43" ht="14.25" customHeight="1">
      <c r="Y737" s="17"/>
      <c r="Z737" s="17"/>
      <c r="AN737" s="61"/>
      <c r="AQ737" s="62"/>
    </row>
    <row r="738" spans="25:43" ht="14.25" customHeight="1">
      <c r="Y738" s="17"/>
      <c r="Z738" s="17"/>
      <c r="AN738" s="61"/>
      <c r="AQ738" s="62"/>
    </row>
    <row r="739" spans="25:43" ht="14.25" customHeight="1">
      <c r="Y739" s="17"/>
      <c r="Z739" s="17"/>
      <c r="AN739" s="61"/>
      <c r="AQ739" s="62"/>
    </row>
    <row r="740" spans="25:43" ht="14.25" customHeight="1">
      <c r="Y740" s="17"/>
      <c r="Z740" s="17"/>
      <c r="AN740" s="61"/>
      <c r="AQ740" s="62"/>
    </row>
    <row r="741" spans="25:43" ht="14.25" customHeight="1">
      <c r="Y741" s="17"/>
      <c r="Z741" s="17"/>
      <c r="AN741" s="61"/>
      <c r="AQ741" s="62"/>
    </row>
    <row r="742" spans="25:43" ht="14.25" customHeight="1">
      <c r="Y742" s="17"/>
      <c r="Z742" s="17"/>
      <c r="AN742" s="61"/>
      <c r="AQ742" s="62"/>
    </row>
    <row r="743" spans="25:43" ht="14.25" customHeight="1">
      <c r="Y743" s="17"/>
      <c r="Z743" s="17"/>
      <c r="AN743" s="61"/>
      <c r="AQ743" s="62"/>
    </row>
    <row r="744" spans="25:43" ht="14.25" customHeight="1">
      <c r="Y744" s="17"/>
      <c r="Z744" s="17"/>
      <c r="AN744" s="61"/>
      <c r="AQ744" s="62"/>
    </row>
    <row r="745" spans="25:43" ht="14.25" customHeight="1">
      <c r="Y745" s="17"/>
      <c r="Z745" s="17"/>
      <c r="AN745" s="61"/>
      <c r="AQ745" s="62"/>
    </row>
    <row r="746" spans="25:43" ht="14.25" customHeight="1">
      <c r="Y746" s="17"/>
      <c r="Z746" s="17"/>
      <c r="AN746" s="61"/>
      <c r="AQ746" s="62"/>
    </row>
    <row r="747" spans="25:43" ht="14.25" customHeight="1">
      <c r="Y747" s="17"/>
      <c r="Z747" s="17"/>
      <c r="AN747" s="61"/>
      <c r="AQ747" s="62"/>
    </row>
    <row r="748" spans="25:43" ht="14.25" customHeight="1">
      <c r="Y748" s="17"/>
      <c r="Z748" s="17"/>
      <c r="AN748" s="61"/>
      <c r="AQ748" s="62"/>
    </row>
    <row r="749" spans="25:43" ht="14.25" customHeight="1">
      <c r="Y749" s="17"/>
      <c r="Z749" s="17"/>
      <c r="AN749" s="61"/>
      <c r="AQ749" s="62"/>
    </row>
    <row r="750" spans="25:43" ht="14.25" customHeight="1">
      <c r="Y750" s="17"/>
      <c r="Z750" s="17"/>
      <c r="AN750" s="61"/>
      <c r="AQ750" s="62"/>
    </row>
    <row r="751" spans="25:43" ht="14.25" customHeight="1">
      <c r="Y751" s="17"/>
      <c r="Z751" s="17"/>
      <c r="AN751" s="61"/>
      <c r="AQ751" s="62"/>
    </row>
    <row r="752" spans="25:43" ht="14.25" customHeight="1">
      <c r="Y752" s="17"/>
      <c r="Z752" s="17"/>
      <c r="AN752" s="61"/>
      <c r="AQ752" s="62"/>
    </row>
    <row r="753" spans="25:43" ht="14.25" customHeight="1">
      <c r="Y753" s="17"/>
      <c r="Z753" s="17"/>
      <c r="AN753" s="61"/>
      <c r="AQ753" s="62"/>
    </row>
    <row r="754" spans="25:43" ht="14.25" customHeight="1">
      <c r="Y754" s="17"/>
      <c r="Z754" s="17"/>
      <c r="AN754" s="61"/>
      <c r="AQ754" s="62"/>
    </row>
    <row r="755" spans="25:43" ht="14.25" customHeight="1">
      <c r="Y755" s="17"/>
      <c r="Z755" s="17"/>
      <c r="AN755" s="61"/>
      <c r="AQ755" s="62"/>
    </row>
    <row r="756" spans="25:43" ht="14.25" customHeight="1">
      <c r="Y756" s="17"/>
      <c r="Z756" s="17"/>
      <c r="AN756" s="61"/>
      <c r="AQ756" s="62"/>
    </row>
    <row r="757" spans="25:43" ht="14.25" customHeight="1">
      <c r="Y757" s="17"/>
      <c r="Z757" s="17"/>
      <c r="AN757" s="61"/>
      <c r="AQ757" s="62"/>
    </row>
    <row r="758" spans="25:43" ht="14.25" customHeight="1">
      <c r="Y758" s="17"/>
      <c r="Z758" s="17"/>
      <c r="AN758" s="61"/>
      <c r="AQ758" s="62"/>
    </row>
    <row r="759" spans="25:43" ht="14.25" customHeight="1">
      <c r="Y759" s="17"/>
      <c r="Z759" s="17"/>
      <c r="AN759" s="61"/>
      <c r="AQ759" s="62"/>
    </row>
    <row r="760" spans="25:43" ht="14.25" customHeight="1">
      <c r="Y760" s="17"/>
      <c r="Z760" s="17"/>
      <c r="AN760" s="61"/>
      <c r="AQ760" s="62"/>
    </row>
    <row r="761" spans="25:43" ht="14.25" customHeight="1">
      <c r="Y761" s="17"/>
      <c r="Z761" s="17"/>
      <c r="AN761" s="61"/>
      <c r="AQ761" s="62"/>
    </row>
    <row r="762" spans="25:43" ht="14.25" customHeight="1">
      <c r="Y762" s="17"/>
      <c r="Z762" s="17"/>
      <c r="AN762" s="61"/>
      <c r="AQ762" s="62"/>
    </row>
    <row r="763" spans="25:43" ht="14.25" customHeight="1">
      <c r="Y763" s="17"/>
      <c r="Z763" s="17"/>
      <c r="AN763" s="61"/>
      <c r="AQ763" s="62"/>
    </row>
    <row r="764" spans="25:43" ht="14.25" customHeight="1">
      <c r="Y764" s="17"/>
      <c r="Z764" s="17"/>
      <c r="AN764" s="61"/>
      <c r="AQ764" s="62"/>
    </row>
    <row r="765" spans="25:43" ht="14.25" customHeight="1">
      <c r="Y765" s="17"/>
      <c r="Z765" s="17"/>
      <c r="AN765" s="61"/>
      <c r="AQ765" s="62"/>
    </row>
    <row r="766" spans="25:43" ht="14.25" customHeight="1">
      <c r="Y766" s="17"/>
      <c r="Z766" s="17"/>
      <c r="AN766" s="61"/>
      <c r="AQ766" s="62"/>
    </row>
    <row r="767" spans="25:43" ht="14.25" customHeight="1">
      <c r="Y767" s="17"/>
      <c r="Z767" s="17"/>
      <c r="AN767" s="61"/>
      <c r="AQ767" s="62"/>
    </row>
    <row r="768" spans="25:43" ht="14.25" customHeight="1">
      <c r="Y768" s="17"/>
      <c r="Z768" s="17"/>
      <c r="AN768" s="61"/>
      <c r="AQ768" s="62"/>
    </row>
    <row r="769" spans="25:43" ht="14.25" customHeight="1">
      <c r="Y769" s="17"/>
      <c r="Z769" s="17"/>
      <c r="AN769" s="61"/>
      <c r="AQ769" s="62"/>
    </row>
    <row r="770" spans="25:43" ht="14.25" customHeight="1">
      <c r="Y770" s="17"/>
      <c r="Z770" s="17"/>
      <c r="AN770" s="61"/>
      <c r="AQ770" s="62"/>
    </row>
    <row r="771" spans="25:43" ht="14.25" customHeight="1">
      <c r="Y771" s="17"/>
      <c r="Z771" s="17"/>
      <c r="AN771" s="61"/>
      <c r="AQ771" s="62"/>
    </row>
    <row r="772" spans="25:43" ht="14.25" customHeight="1">
      <c r="Y772" s="17"/>
      <c r="Z772" s="17"/>
      <c r="AN772" s="61"/>
      <c r="AQ772" s="62"/>
    </row>
    <row r="773" spans="25:43" ht="14.25" customHeight="1">
      <c r="Y773" s="17"/>
      <c r="Z773" s="17"/>
      <c r="AN773" s="61"/>
      <c r="AQ773" s="62"/>
    </row>
    <row r="774" spans="25:43" ht="14.25" customHeight="1">
      <c r="Y774" s="17"/>
      <c r="Z774" s="17"/>
      <c r="AN774" s="61"/>
      <c r="AQ774" s="62"/>
    </row>
    <row r="775" spans="25:43" ht="14.25" customHeight="1">
      <c r="Y775" s="17"/>
      <c r="Z775" s="17"/>
      <c r="AN775" s="61"/>
      <c r="AQ775" s="62"/>
    </row>
    <row r="776" spans="25:43" ht="14.25" customHeight="1">
      <c r="Y776" s="17"/>
      <c r="Z776" s="17"/>
      <c r="AN776" s="61"/>
      <c r="AQ776" s="62"/>
    </row>
    <row r="777" spans="25:43" ht="14.25" customHeight="1">
      <c r="Y777" s="17"/>
      <c r="Z777" s="17"/>
      <c r="AN777" s="61"/>
      <c r="AQ777" s="62"/>
    </row>
    <row r="778" spans="25:43" ht="14.25" customHeight="1">
      <c r="Y778" s="17"/>
      <c r="Z778" s="17"/>
      <c r="AN778" s="61"/>
      <c r="AQ778" s="62"/>
    </row>
    <row r="779" spans="25:43" ht="14.25" customHeight="1">
      <c r="Y779" s="17"/>
      <c r="Z779" s="17"/>
      <c r="AN779" s="61"/>
      <c r="AQ779" s="62"/>
    </row>
    <row r="780" spans="25:43" ht="14.25" customHeight="1">
      <c r="Y780" s="17"/>
      <c r="Z780" s="17"/>
      <c r="AN780" s="61"/>
      <c r="AQ780" s="62"/>
    </row>
    <row r="781" spans="25:43" ht="14.25" customHeight="1">
      <c r="Y781" s="17"/>
      <c r="Z781" s="17"/>
      <c r="AN781" s="61"/>
      <c r="AQ781" s="62"/>
    </row>
    <row r="782" spans="25:43" ht="14.25" customHeight="1">
      <c r="Y782" s="17"/>
      <c r="Z782" s="17"/>
      <c r="AN782" s="61"/>
      <c r="AQ782" s="62"/>
    </row>
    <row r="783" spans="25:43" ht="14.25" customHeight="1">
      <c r="Y783" s="17"/>
      <c r="Z783" s="17"/>
      <c r="AN783" s="61"/>
      <c r="AQ783" s="62"/>
    </row>
    <row r="784" spans="25:43" ht="14.25" customHeight="1">
      <c r="Y784" s="17"/>
      <c r="Z784" s="17"/>
      <c r="AN784" s="61"/>
      <c r="AQ784" s="62"/>
    </row>
    <row r="785" spans="25:43" ht="14.25" customHeight="1">
      <c r="Y785" s="17"/>
      <c r="Z785" s="17"/>
      <c r="AN785" s="61"/>
      <c r="AQ785" s="62"/>
    </row>
    <row r="786" spans="25:43" ht="14.25" customHeight="1">
      <c r="Y786" s="17"/>
      <c r="Z786" s="17"/>
      <c r="AN786" s="61"/>
      <c r="AQ786" s="62"/>
    </row>
    <row r="787" spans="25:43" ht="14.25" customHeight="1">
      <c r="Y787" s="17"/>
      <c r="Z787" s="17"/>
      <c r="AN787" s="61"/>
      <c r="AQ787" s="62"/>
    </row>
    <row r="788" spans="25:43" ht="14.25" customHeight="1">
      <c r="Y788" s="17"/>
      <c r="Z788" s="17"/>
      <c r="AN788" s="61"/>
      <c r="AQ788" s="62"/>
    </row>
    <row r="789" spans="25:43" ht="14.25" customHeight="1">
      <c r="Y789" s="17"/>
      <c r="Z789" s="17"/>
      <c r="AN789" s="61"/>
      <c r="AQ789" s="62"/>
    </row>
    <row r="790" spans="25:43" ht="14.25" customHeight="1">
      <c r="Y790" s="17"/>
      <c r="Z790" s="17"/>
      <c r="AN790" s="61"/>
      <c r="AQ790" s="62"/>
    </row>
    <row r="791" spans="25:43" ht="14.25" customHeight="1">
      <c r="Y791" s="17"/>
      <c r="Z791" s="17"/>
      <c r="AN791" s="61"/>
      <c r="AQ791" s="62"/>
    </row>
    <row r="792" spans="25:43" ht="14.25" customHeight="1">
      <c r="Y792" s="17"/>
      <c r="Z792" s="17"/>
      <c r="AN792" s="61"/>
      <c r="AQ792" s="62"/>
    </row>
    <row r="793" spans="25:43" ht="14.25" customHeight="1">
      <c r="Y793" s="17"/>
      <c r="Z793" s="17"/>
      <c r="AN793" s="61"/>
      <c r="AQ793" s="62"/>
    </row>
    <row r="794" spans="25:43" ht="14.25" customHeight="1">
      <c r="Y794" s="17"/>
      <c r="Z794" s="17"/>
      <c r="AN794" s="61"/>
      <c r="AQ794" s="62"/>
    </row>
    <row r="795" spans="25:43" ht="14.25" customHeight="1">
      <c r="Y795" s="17"/>
      <c r="Z795" s="17"/>
      <c r="AN795" s="61"/>
      <c r="AQ795" s="62"/>
    </row>
    <row r="796" spans="25:43" ht="14.25" customHeight="1">
      <c r="Y796" s="17"/>
      <c r="Z796" s="17"/>
      <c r="AN796" s="61"/>
      <c r="AQ796" s="62"/>
    </row>
    <row r="797" spans="25:43" ht="14.25" customHeight="1">
      <c r="Y797" s="17"/>
      <c r="Z797" s="17"/>
      <c r="AN797" s="61"/>
      <c r="AQ797" s="62"/>
    </row>
    <row r="798" spans="25:43" ht="14.25" customHeight="1">
      <c r="Y798" s="17"/>
      <c r="Z798" s="17"/>
      <c r="AN798" s="61"/>
      <c r="AQ798" s="62"/>
    </row>
    <row r="799" spans="25:43" ht="14.25" customHeight="1">
      <c r="Y799" s="17"/>
      <c r="Z799" s="17"/>
      <c r="AN799" s="61"/>
      <c r="AQ799" s="62"/>
    </row>
    <row r="800" spans="25:43" ht="14.25" customHeight="1">
      <c r="Y800" s="17"/>
      <c r="Z800" s="17"/>
      <c r="AN800" s="61"/>
      <c r="AQ800" s="62"/>
    </row>
    <row r="801" spans="25:43" ht="14.25" customHeight="1">
      <c r="Y801" s="17"/>
      <c r="Z801" s="17"/>
      <c r="AN801" s="61"/>
      <c r="AQ801" s="62"/>
    </row>
    <row r="802" spans="25:43" ht="14.25" customHeight="1">
      <c r="Y802" s="17"/>
      <c r="Z802" s="17"/>
      <c r="AN802" s="61"/>
      <c r="AQ802" s="62"/>
    </row>
    <row r="803" spans="25:43" ht="14.25" customHeight="1">
      <c r="Y803" s="17"/>
      <c r="Z803" s="17"/>
      <c r="AN803" s="61"/>
      <c r="AQ803" s="62"/>
    </row>
    <row r="804" spans="25:43" ht="14.25" customHeight="1">
      <c r="Y804" s="17"/>
      <c r="Z804" s="17"/>
      <c r="AN804" s="61"/>
      <c r="AQ804" s="62"/>
    </row>
    <row r="805" spans="25:43" ht="14.25" customHeight="1">
      <c r="Y805" s="17"/>
      <c r="Z805" s="17"/>
      <c r="AN805" s="61"/>
      <c r="AQ805" s="62"/>
    </row>
    <row r="806" spans="25:43" ht="14.25" customHeight="1">
      <c r="Y806" s="17"/>
      <c r="Z806" s="17"/>
      <c r="AN806" s="61"/>
      <c r="AQ806" s="62"/>
    </row>
    <row r="807" spans="25:43" ht="14.25" customHeight="1">
      <c r="Y807" s="17"/>
      <c r="Z807" s="17"/>
      <c r="AN807" s="61"/>
      <c r="AQ807" s="62"/>
    </row>
    <row r="808" spans="25:43" ht="14.25" customHeight="1">
      <c r="Y808" s="17"/>
      <c r="Z808" s="17"/>
      <c r="AN808" s="61"/>
      <c r="AQ808" s="62"/>
    </row>
    <row r="809" spans="25:43" ht="14.25" customHeight="1">
      <c r="Y809" s="17"/>
      <c r="Z809" s="17"/>
      <c r="AN809" s="61"/>
      <c r="AQ809" s="62"/>
    </row>
    <row r="810" spans="25:43" ht="14.25" customHeight="1">
      <c r="Y810" s="17"/>
      <c r="Z810" s="17"/>
      <c r="AN810" s="61"/>
      <c r="AQ810" s="62"/>
    </row>
    <row r="811" spans="25:43" ht="14.25" customHeight="1">
      <c r="Y811" s="17"/>
      <c r="Z811" s="17"/>
      <c r="AN811" s="61"/>
      <c r="AQ811" s="62"/>
    </row>
    <row r="812" spans="25:43" ht="14.25" customHeight="1">
      <c r="Y812" s="17"/>
      <c r="Z812" s="17"/>
      <c r="AN812" s="61"/>
      <c r="AQ812" s="62"/>
    </row>
    <row r="813" spans="25:43" ht="14.25" customHeight="1">
      <c r="Y813" s="17"/>
      <c r="Z813" s="17"/>
      <c r="AN813" s="61"/>
      <c r="AQ813" s="62"/>
    </row>
    <row r="814" spans="25:43" ht="14.25" customHeight="1">
      <c r="Y814" s="17"/>
      <c r="Z814" s="17"/>
      <c r="AN814" s="61"/>
      <c r="AQ814" s="62"/>
    </row>
    <row r="815" spans="25:43" ht="14.25" customHeight="1">
      <c r="Y815" s="17"/>
      <c r="Z815" s="17"/>
      <c r="AN815" s="61"/>
      <c r="AQ815" s="62"/>
    </row>
    <row r="816" spans="25:43" ht="14.25" customHeight="1">
      <c r="Y816" s="17"/>
      <c r="Z816" s="17"/>
      <c r="AN816" s="61"/>
      <c r="AQ816" s="62"/>
    </row>
    <row r="817" spans="25:43" ht="14.25" customHeight="1">
      <c r="Y817" s="17"/>
      <c r="Z817" s="17"/>
      <c r="AN817" s="61"/>
      <c r="AQ817" s="62"/>
    </row>
    <row r="818" spans="25:43" ht="14.25" customHeight="1">
      <c r="Y818" s="17"/>
      <c r="Z818" s="17"/>
      <c r="AN818" s="61"/>
      <c r="AQ818" s="62"/>
    </row>
    <row r="819" spans="25:43" ht="14.25" customHeight="1">
      <c r="Y819" s="17"/>
      <c r="Z819" s="17"/>
      <c r="AN819" s="61"/>
      <c r="AQ819" s="62"/>
    </row>
    <row r="820" spans="25:43" ht="14.25" customHeight="1">
      <c r="Y820" s="17"/>
      <c r="Z820" s="17"/>
      <c r="AN820" s="61"/>
      <c r="AQ820" s="62"/>
    </row>
    <row r="821" spans="25:43" ht="14.25" customHeight="1">
      <c r="Y821" s="17"/>
      <c r="Z821" s="17"/>
      <c r="AN821" s="61"/>
      <c r="AQ821" s="62"/>
    </row>
    <row r="822" spans="25:43" ht="14.25" customHeight="1">
      <c r="Y822" s="17"/>
      <c r="Z822" s="17"/>
      <c r="AN822" s="61"/>
      <c r="AQ822" s="62"/>
    </row>
    <row r="823" spans="25:43" ht="14.25" customHeight="1">
      <c r="Y823" s="17"/>
      <c r="Z823" s="17"/>
      <c r="AN823" s="61"/>
      <c r="AQ823" s="62"/>
    </row>
    <row r="824" spans="25:43" ht="14.25" customHeight="1">
      <c r="Y824" s="17"/>
      <c r="Z824" s="17"/>
      <c r="AN824" s="61"/>
      <c r="AQ824" s="62"/>
    </row>
    <row r="825" spans="25:43" ht="14.25" customHeight="1">
      <c r="Y825" s="17"/>
      <c r="Z825" s="17"/>
      <c r="AN825" s="61"/>
      <c r="AQ825" s="62"/>
    </row>
    <row r="826" spans="25:43" ht="14.25" customHeight="1">
      <c r="Y826" s="17"/>
      <c r="Z826" s="17"/>
      <c r="AN826" s="61"/>
      <c r="AQ826" s="62"/>
    </row>
    <row r="827" spans="25:43" ht="14.25" customHeight="1">
      <c r="Y827" s="17"/>
      <c r="Z827" s="17"/>
      <c r="AN827" s="61"/>
      <c r="AQ827" s="62"/>
    </row>
    <row r="828" spans="25:43" ht="14.25" customHeight="1">
      <c r="Y828" s="17"/>
      <c r="Z828" s="17"/>
      <c r="AN828" s="61"/>
      <c r="AQ828" s="62"/>
    </row>
    <row r="829" spans="25:43" ht="14.25" customHeight="1">
      <c r="Y829" s="17"/>
      <c r="Z829" s="17"/>
      <c r="AN829" s="61"/>
      <c r="AQ829" s="62"/>
    </row>
    <row r="830" spans="25:43" ht="14.25" customHeight="1">
      <c r="Y830" s="17"/>
      <c r="Z830" s="17"/>
      <c r="AN830" s="61"/>
      <c r="AQ830" s="62"/>
    </row>
    <row r="831" spans="25:43" ht="14.25" customHeight="1">
      <c r="Y831" s="17"/>
      <c r="Z831" s="17"/>
      <c r="AN831" s="61"/>
      <c r="AQ831" s="62"/>
    </row>
    <row r="832" spans="25:43" ht="14.25" customHeight="1">
      <c r="Y832" s="17"/>
      <c r="Z832" s="17"/>
      <c r="AN832" s="61"/>
      <c r="AQ832" s="62"/>
    </row>
    <row r="833" spans="25:43" ht="14.25" customHeight="1">
      <c r="Y833" s="17"/>
      <c r="Z833" s="17"/>
      <c r="AN833" s="61"/>
      <c r="AQ833" s="62"/>
    </row>
    <row r="834" spans="25:43" ht="14.25" customHeight="1">
      <c r="Y834" s="17"/>
      <c r="Z834" s="17"/>
      <c r="AN834" s="61"/>
      <c r="AQ834" s="62"/>
    </row>
    <row r="835" spans="25:43" ht="14.25" customHeight="1">
      <c r="Y835" s="17"/>
      <c r="Z835" s="17"/>
      <c r="AN835" s="61"/>
      <c r="AQ835" s="62"/>
    </row>
    <row r="836" spans="25:43" ht="14.25" customHeight="1">
      <c r="Y836" s="17"/>
      <c r="Z836" s="17"/>
      <c r="AN836" s="61"/>
      <c r="AQ836" s="62"/>
    </row>
    <row r="837" spans="25:43" ht="14.25" customHeight="1">
      <c r="Y837" s="17"/>
      <c r="Z837" s="17"/>
      <c r="AN837" s="61"/>
      <c r="AQ837" s="62"/>
    </row>
    <row r="838" spans="25:43" ht="14.25" customHeight="1">
      <c r="Y838" s="17"/>
      <c r="Z838" s="17"/>
      <c r="AN838" s="61"/>
      <c r="AQ838" s="62"/>
    </row>
    <row r="839" spans="25:43" ht="14.25" customHeight="1">
      <c r="Y839" s="17"/>
      <c r="Z839" s="17"/>
      <c r="AN839" s="61"/>
      <c r="AQ839" s="62"/>
    </row>
    <row r="840" spans="25:43" ht="14.25" customHeight="1">
      <c r="Y840" s="17"/>
      <c r="Z840" s="17"/>
      <c r="AN840" s="61"/>
      <c r="AQ840" s="62"/>
    </row>
    <row r="841" spans="25:43" ht="14.25" customHeight="1">
      <c r="Y841" s="17"/>
      <c r="Z841" s="17"/>
      <c r="AN841" s="61"/>
      <c r="AQ841" s="62"/>
    </row>
    <row r="842" spans="25:43" ht="14.25" customHeight="1">
      <c r="Y842" s="17"/>
      <c r="Z842" s="17"/>
      <c r="AN842" s="61"/>
      <c r="AQ842" s="62"/>
    </row>
    <row r="843" spans="25:43" ht="14.25" customHeight="1">
      <c r="Y843" s="17"/>
      <c r="Z843" s="17"/>
      <c r="AN843" s="61"/>
      <c r="AQ843" s="62"/>
    </row>
    <row r="844" spans="25:43" ht="14.25" customHeight="1">
      <c r="Y844" s="17"/>
      <c r="Z844" s="17"/>
      <c r="AN844" s="61"/>
      <c r="AQ844" s="62"/>
    </row>
    <row r="845" spans="25:43" ht="14.25" customHeight="1">
      <c r="Y845" s="17"/>
      <c r="Z845" s="17"/>
      <c r="AN845" s="61"/>
      <c r="AQ845" s="62"/>
    </row>
    <row r="846" spans="25:43" ht="14.25" customHeight="1">
      <c r="Y846" s="17"/>
      <c r="Z846" s="17"/>
      <c r="AN846" s="61"/>
      <c r="AQ846" s="62"/>
    </row>
    <row r="847" spans="25:43" ht="14.25" customHeight="1">
      <c r="Y847" s="17"/>
      <c r="Z847" s="17"/>
      <c r="AN847" s="61"/>
      <c r="AQ847" s="62"/>
    </row>
    <row r="848" spans="25:43" ht="14.25" customHeight="1">
      <c r="Y848" s="17"/>
      <c r="Z848" s="17"/>
      <c r="AN848" s="61"/>
      <c r="AQ848" s="62"/>
    </row>
    <row r="849" spans="25:43" ht="14.25" customHeight="1">
      <c r="Y849" s="17"/>
      <c r="Z849" s="17"/>
      <c r="AN849" s="61"/>
      <c r="AQ849" s="62"/>
    </row>
    <row r="850" spans="25:43" ht="14.25" customHeight="1">
      <c r="Y850" s="17"/>
      <c r="Z850" s="17"/>
      <c r="AN850" s="61"/>
      <c r="AQ850" s="62"/>
    </row>
    <row r="851" spans="25:43" ht="14.25" customHeight="1">
      <c r="Y851" s="17"/>
      <c r="Z851" s="17"/>
      <c r="AN851" s="61"/>
      <c r="AQ851" s="62"/>
    </row>
    <row r="852" spans="25:43" ht="14.25" customHeight="1">
      <c r="Y852" s="17"/>
      <c r="Z852" s="17"/>
      <c r="AN852" s="61"/>
      <c r="AQ852" s="62"/>
    </row>
    <row r="853" spans="25:43" ht="14.25" customHeight="1">
      <c r="Y853" s="17"/>
      <c r="Z853" s="17"/>
      <c r="AN853" s="61"/>
      <c r="AQ853" s="62"/>
    </row>
    <row r="854" spans="25:43" ht="14.25" customHeight="1">
      <c r="Y854" s="17"/>
      <c r="Z854" s="17"/>
      <c r="AN854" s="61"/>
      <c r="AQ854" s="62"/>
    </row>
    <row r="855" spans="25:43" ht="14.25" customHeight="1">
      <c r="Y855" s="17"/>
      <c r="Z855" s="17"/>
      <c r="AN855" s="61"/>
      <c r="AQ855" s="62"/>
    </row>
    <row r="856" spans="25:43" ht="14.25" customHeight="1">
      <c r="Y856" s="17"/>
      <c r="Z856" s="17"/>
      <c r="AN856" s="61"/>
      <c r="AQ856" s="62"/>
    </row>
    <row r="857" spans="25:43" ht="14.25" customHeight="1">
      <c r="Y857" s="17"/>
      <c r="Z857" s="17"/>
      <c r="AN857" s="61"/>
      <c r="AQ857" s="62"/>
    </row>
    <row r="858" spans="25:43" ht="14.25" customHeight="1">
      <c r="Y858" s="17"/>
      <c r="Z858" s="17"/>
      <c r="AN858" s="61"/>
      <c r="AQ858" s="62"/>
    </row>
    <row r="859" spans="25:43" ht="14.25" customHeight="1">
      <c r="Y859" s="17"/>
      <c r="Z859" s="17"/>
      <c r="AN859" s="61"/>
      <c r="AQ859" s="62"/>
    </row>
    <row r="860" spans="25:43" ht="14.25" customHeight="1">
      <c r="Y860" s="17"/>
      <c r="Z860" s="17"/>
      <c r="AN860" s="61"/>
      <c r="AQ860" s="62"/>
    </row>
    <row r="861" spans="25:43" ht="14.25" customHeight="1">
      <c r="Y861" s="17"/>
      <c r="Z861" s="17"/>
      <c r="AN861" s="61"/>
      <c r="AQ861" s="62"/>
    </row>
    <row r="862" spans="25:43" ht="14.25" customHeight="1">
      <c r="Y862" s="17"/>
      <c r="Z862" s="17"/>
      <c r="AN862" s="61"/>
      <c r="AQ862" s="62"/>
    </row>
    <row r="863" spans="25:43" ht="14.25" customHeight="1">
      <c r="Y863" s="17"/>
      <c r="Z863" s="17"/>
      <c r="AN863" s="61"/>
      <c r="AQ863" s="62"/>
    </row>
    <row r="864" spans="25:43" ht="14.25" customHeight="1">
      <c r="Y864" s="17"/>
      <c r="Z864" s="17"/>
      <c r="AN864" s="61"/>
      <c r="AQ864" s="62"/>
    </row>
    <row r="865" spans="25:43" ht="14.25" customHeight="1">
      <c r="Y865" s="17"/>
      <c r="Z865" s="17"/>
      <c r="AN865" s="61"/>
      <c r="AQ865" s="62"/>
    </row>
    <row r="866" spans="25:43" ht="14.25" customHeight="1">
      <c r="Y866" s="17"/>
      <c r="Z866" s="17"/>
      <c r="AN866" s="61"/>
      <c r="AQ866" s="62"/>
    </row>
    <row r="867" spans="25:43" ht="14.25" customHeight="1">
      <c r="Y867" s="17"/>
      <c r="Z867" s="17"/>
      <c r="AN867" s="61"/>
      <c r="AQ867" s="62"/>
    </row>
    <row r="868" spans="25:43" ht="14.25" customHeight="1">
      <c r="Y868" s="17"/>
      <c r="Z868" s="17"/>
      <c r="AN868" s="61"/>
      <c r="AQ868" s="62"/>
    </row>
    <row r="869" spans="25:43" ht="14.25" customHeight="1">
      <c r="Y869" s="17"/>
      <c r="Z869" s="17"/>
      <c r="AN869" s="61"/>
      <c r="AQ869" s="62"/>
    </row>
    <row r="870" spans="25:43" ht="14.25" customHeight="1">
      <c r="Y870" s="17"/>
      <c r="Z870" s="17"/>
      <c r="AN870" s="61"/>
      <c r="AQ870" s="62"/>
    </row>
    <row r="871" spans="25:43" ht="14.25" customHeight="1">
      <c r="Y871" s="17"/>
      <c r="Z871" s="17"/>
      <c r="AN871" s="61"/>
      <c r="AQ871" s="62"/>
    </row>
    <row r="872" spans="25:43" ht="14.25" customHeight="1">
      <c r="Y872" s="17"/>
      <c r="Z872" s="17"/>
      <c r="AN872" s="61"/>
      <c r="AQ872" s="62"/>
    </row>
    <row r="873" spans="25:43" ht="14.25" customHeight="1">
      <c r="Y873" s="17"/>
      <c r="Z873" s="17"/>
      <c r="AN873" s="61"/>
      <c r="AQ873" s="62"/>
    </row>
    <row r="874" spans="25:43" ht="14.25" customHeight="1">
      <c r="Y874" s="17"/>
      <c r="Z874" s="17"/>
      <c r="AN874" s="61"/>
      <c r="AQ874" s="62"/>
    </row>
    <row r="875" spans="25:43" ht="14.25" customHeight="1">
      <c r="Y875" s="17"/>
      <c r="Z875" s="17"/>
      <c r="AN875" s="61"/>
      <c r="AQ875" s="62"/>
    </row>
    <row r="876" spans="25:43" ht="14.25" customHeight="1">
      <c r="Y876" s="17"/>
      <c r="Z876" s="17"/>
      <c r="AN876" s="61"/>
      <c r="AQ876" s="62"/>
    </row>
    <row r="877" spans="25:43" ht="14.25" customHeight="1">
      <c r="Y877" s="17"/>
      <c r="Z877" s="17"/>
      <c r="AN877" s="61"/>
      <c r="AQ877" s="62"/>
    </row>
    <row r="878" spans="25:43" ht="14.25" customHeight="1">
      <c r="Y878" s="17"/>
      <c r="Z878" s="17"/>
      <c r="AN878" s="61"/>
      <c r="AQ878" s="62"/>
    </row>
    <row r="879" spans="25:43" ht="14.25" customHeight="1">
      <c r="Y879" s="17"/>
      <c r="Z879" s="17"/>
      <c r="AN879" s="61"/>
      <c r="AQ879" s="62"/>
    </row>
    <row r="880" spans="25:43" ht="14.25" customHeight="1">
      <c r="Y880" s="17"/>
      <c r="Z880" s="17"/>
      <c r="AN880" s="61"/>
      <c r="AQ880" s="62"/>
    </row>
    <row r="881" spans="25:43" ht="14.25" customHeight="1">
      <c r="Y881" s="17"/>
      <c r="Z881" s="17"/>
      <c r="AN881" s="61"/>
      <c r="AQ881" s="62"/>
    </row>
    <row r="882" spans="25:43" ht="14.25" customHeight="1">
      <c r="Y882" s="17"/>
      <c r="Z882" s="17"/>
      <c r="AN882" s="61"/>
      <c r="AQ882" s="62"/>
    </row>
    <row r="883" spans="25:43" ht="14.25" customHeight="1">
      <c r="Y883" s="17"/>
      <c r="Z883" s="17"/>
      <c r="AN883" s="61"/>
      <c r="AQ883" s="62"/>
    </row>
    <row r="884" spans="25:43" ht="14.25" customHeight="1">
      <c r="Y884" s="17"/>
      <c r="Z884" s="17"/>
      <c r="AN884" s="61"/>
      <c r="AQ884" s="62"/>
    </row>
    <row r="885" spans="25:43" ht="14.25" customHeight="1">
      <c r="Y885" s="17"/>
      <c r="Z885" s="17"/>
      <c r="AN885" s="61"/>
      <c r="AQ885" s="62"/>
    </row>
    <row r="886" spans="25:43" ht="14.25" customHeight="1">
      <c r="Y886" s="17"/>
      <c r="Z886" s="17"/>
      <c r="AN886" s="61"/>
      <c r="AQ886" s="62"/>
    </row>
    <row r="887" spans="25:43" ht="14.25" customHeight="1">
      <c r="Y887" s="17"/>
      <c r="Z887" s="17"/>
      <c r="AN887" s="61"/>
      <c r="AQ887" s="62"/>
    </row>
    <row r="888" spans="25:43" ht="14.25" customHeight="1">
      <c r="Y888" s="17"/>
      <c r="Z888" s="17"/>
      <c r="AN888" s="61"/>
      <c r="AQ888" s="62"/>
    </row>
    <row r="889" spans="25:43" ht="14.25" customHeight="1">
      <c r="Y889" s="17"/>
      <c r="Z889" s="17"/>
      <c r="AN889" s="61"/>
      <c r="AQ889" s="62"/>
    </row>
    <row r="890" spans="25:43" ht="14.25" customHeight="1">
      <c r="Y890" s="17"/>
      <c r="Z890" s="17"/>
      <c r="AN890" s="61"/>
      <c r="AQ890" s="62"/>
    </row>
    <row r="891" spans="25:43" ht="14.25" customHeight="1">
      <c r="Y891" s="17"/>
      <c r="Z891" s="17"/>
      <c r="AN891" s="61"/>
      <c r="AQ891" s="62"/>
    </row>
    <row r="892" spans="25:43" ht="14.25" customHeight="1">
      <c r="Y892" s="17"/>
      <c r="Z892" s="17"/>
      <c r="AN892" s="61"/>
      <c r="AQ892" s="62"/>
    </row>
    <row r="893" spans="25:43" ht="14.25" customHeight="1">
      <c r="Y893" s="17"/>
      <c r="Z893" s="17"/>
      <c r="AN893" s="61"/>
      <c r="AQ893" s="62"/>
    </row>
    <row r="894" spans="25:43" ht="14.25" customHeight="1">
      <c r="Y894" s="17"/>
      <c r="Z894" s="17"/>
      <c r="AN894" s="61"/>
      <c r="AQ894" s="62"/>
    </row>
    <row r="895" spans="25:43" ht="14.25" customHeight="1">
      <c r="Y895" s="17"/>
      <c r="Z895" s="17"/>
      <c r="AN895" s="61"/>
      <c r="AQ895" s="62"/>
    </row>
    <row r="896" spans="25:43" ht="14.25" customHeight="1">
      <c r="Y896" s="17"/>
      <c r="Z896" s="17"/>
      <c r="AN896" s="61"/>
      <c r="AQ896" s="62"/>
    </row>
    <row r="897" spans="25:43" ht="14.25" customHeight="1">
      <c r="Y897" s="17"/>
      <c r="Z897" s="17"/>
      <c r="AN897" s="61"/>
      <c r="AQ897" s="62"/>
    </row>
    <row r="898" spans="25:43" ht="14.25" customHeight="1">
      <c r="Y898" s="17"/>
      <c r="Z898" s="17"/>
      <c r="AN898" s="61"/>
      <c r="AQ898" s="62"/>
    </row>
    <row r="899" spans="25:43" ht="14.25" customHeight="1">
      <c r="Y899" s="17"/>
      <c r="Z899" s="17"/>
      <c r="AN899" s="61"/>
      <c r="AQ899" s="62"/>
    </row>
    <row r="900" spans="25:43" ht="14.25" customHeight="1">
      <c r="Y900" s="17"/>
      <c r="Z900" s="17"/>
      <c r="AN900" s="61"/>
      <c r="AQ900" s="62"/>
    </row>
    <row r="901" spans="25:43" ht="14.25" customHeight="1">
      <c r="Y901" s="17"/>
      <c r="Z901" s="17"/>
      <c r="AN901" s="61"/>
      <c r="AQ901" s="62"/>
    </row>
    <row r="902" spans="25:43" ht="14.25" customHeight="1">
      <c r="Y902" s="17"/>
      <c r="Z902" s="17"/>
      <c r="AN902" s="61"/>
      <c r="AQ902" s="62"/>
    </row>
    <row r="903" spans="25:43" ht="14.25" customHeight="1">
      <c r="Y903" s="17"/>
      <c r="Z903" s="17"/>
      <c r="AN903" s="61"/>
      <c r="AQ903" s="62"/>
    </row>
    <row r="904" spans="25:43" ht="14.25" customHeight="1">
      <c r="Y904" s="17"/>
      <c r="Z904" s="17"/>
      <c r="AN904" s="61"/>
      <c r="AQ904" s="62"/>
    </row>
    <row r="905" spans="25:43" ht="14.25" customHeight="1">
      <c r="Y905" s="17"/>
      <c r="Z905" s="17"/>
      <c r="AN905" s="61"/>
      <c r="AQ905" s="62"/>
    </row>
    <row r="906" spans="25:43" ht="14.25" customHeight="1">
      <c r="Y906" s="17"/>
      <c r="Z906" s="17"/>
      <c r="AN906" s="61"/>
      <c r="AQ906" s="62"/>
    </row>
    <row r="907" spans="25:43" ht="14.25" customHeight="1">
      <c r="Y907" s="17"/>
      <c r="Z907" s="17"/>
      <c r="AN907" s="61"/>
      <c r="AQ907" s="62"/>
    </row>
    <row r="908" spans="25:43" ht="14.25" customHeight="1">
      <c r="Y908" s="17"/>
      <c r="Z908" s="17"/>
      <c r="AN908" s="61"/>
      <c r="AQ908" s="62"/>
    </row>
    <row r="909" spans="25:43" ht="14.25" customHeight="1">
      <c r="Y909" s="17"/>
      <c r="Z909" s="17"/>
      <c r="AN909" s="61"/>
      <c r="AQ909" s="62"/>
    </row>
    <row r="910" spans="25:43" ht="14.25" customHeight="1">
      <c r="Y910" s="17"/>
      <c r="Z910" s="17"/>
      <c r="AN910" s="61"/>
      <c r="AQ910" s="62"/>
    </row>
    <row r="911" spans="25:43" ht="14.25" customHeight="1">
      <c r="Y911" s="17"/>
      <c r="Z911" s="17"/>
      <c r="AN911" s="61"/>
      <c r="AQ911" s="62"/>
    </row>
    <row r="912" spans="25:43" ht="14.25" customHeight="1">
      <c r="Y912" s="17"/>
      <c r="Z912" s="17"/>
      <c r="AN912" s="61"/>
      <c r="AQ912" s="62"/>
    </row>
    <row r="913" spans="25:43" ht="14.25" customHeight="1">
      <c r="Y913" s="17"/>
      <c r="Z913" s="17"/>
      <c r="AN913" s="61"/>
      <c r="AQ913" s="62"/>
    </row>
    <row r="914" spans="25:43" ht="14.25" customHeight="1">
      <c r="Y914" s="17"/>
      <c r="Z914" s="17"/>
      <c r="AN914" s="61"/>
      <c r="AQ914" s="62"/>
    </row>
    <row r="915" spans="25:43" ht="14.25" customHeight="1">
      <c r="Y915" s="17"/>
      <c r="Z915" s="17"/>
      <c r="AN915" s="61"/>
      <c r="AQ915" s="62"/>
    </row>
    <row r="916" spans="25:43" ht="14.25" customHeight="1">
      <c r="Y916" s="17"/>
      <c r="Z916" s="17"/>
      <c r="AN916" s="61"/>
      <c r="AQ916" s="62"/>
    </row>
    <row r="917" spans="25:43" ht="14.25" customHeight="1">
      <c r="Y917" s="17"/>
      <c r="Z917" s="17"/>
      <c r="AN917" s="61"/>
      <c r="AQ917" s="62"/>
    </row>
    <row r="918" spans="25:43" ht="14.25" customHeight="1">
      <c r="Y918" s="17"/>
      <c r="Z918" s="17"/>
      <c r="AN918" s="61"/>
      <c r="AQ918" s="62"/>
    </row>
    <row r="919" spans="25:43" ht="14.25" customHeight="1">
      <c r="Y919" s="17"/>
      <c r="Z919" s="17"/>
      <c r="AN919" s="61"/>
      <c r="AQ919" s="62"/>
    </row>
    <row r="920" spans="25:43" ht="14.25" customHeight="1">
      <c r="Y920" s="17"/>
      <c r="Z920" s="17"/>
      <c r="AN920" s="61"/>
      <c r="AQ920" s="62"/>
    </row>
    <row r="921" spans="25:43" ht="14.25" customHeight="1">
      <c r="Y921" s="17"/>
      <c r="Z921" s="17"/>
      <c r="AN921" s="61"/>
      <c r="AQ921" s="62"/>
    </row>
    <row r="922" spans="25:43" ht="14.25" customHeight="1">
      <c r="Y922" s="17"/>
      <c r="Z922" s="17"/>
      <c r="AN922" s="61"/>
      <c r="AQ922" s="62"/>
    </row>
    <row r="923" spans="25:43" ht="14.25" customHeight="1">
      <c r="Y923" s="17"/>
      <c r="Z923" s="17"/>
      <c r="AN923" s="61"/>
      <c r="AQ923" s="62"/>
    </row>
    <row r="924" spans="25:43" ht="14.25" customHeight="1">
      <c r="Y924" s="17"/>
      <c r="Z924" s="17"/>
      <c r="AN924" s="61"/>
      <c r="AQ924" s="62"/>
    </row>
    <row r="925" spans="25:43" ht="14.25" customHeight="1">
      <c r="Y925" s="17"/>
      <c r="Z925" s="17"/>
      <c r="AN925" s="61"/>
      <c r="AQ925" s="62"/>
    </row>
    <row r="926" spans="25:43" ht="14.25" customHeight="1">
      <c r="Y926" s="17"/>
      <c r="Z926" s="17"/>
      <c r="AN926" s="61"/>
      <c r="AQ926" s="62"/>
    </row>
    <row r="927" spans="25:43" ht="14.25" customHeight="1">
      <c r="Y927" s="17"/>
      <c r="Z927" s="17"/>
      <c r="AN927" s="61"/>
      <c r="AQ927" s="62"/>
    </row>
    <row r="928" spans="25:43" ht="14.25" customHeight="1">
      <c r="Y928" s="17"/>
      <c r="Z928" s="17"/>
      <c r="AN928" s="61"/>
      <c r="AQ928" s="62"/>
    </row>
    <row r="929" spans="25:43" ht="14.25" customHeight="1">
      <c r="Y929" s="17"/>
      <c r="Z929" s="17"/>
      <c r="AN929" s="61"/>
      <c r="AQ929" s="62"/>
    </row>
    <row r="930" spans="25:43" ht="14.25" customHeight="1">
      <c r="Y930" s="17"/>
      <c r="Z930" s="17"/>
      <c r="AN930" s="61"/>
      <c r="AQ930" s="62"/>
    </row>
    <row r="931" spans="25:43" ht="14.25" customHeight="1">
      <c r="Y931" s="17"/>
      <c r="Z931" s="17"/>
      <c r="AN931" s="61"/>
      <c r="AQ931" s="62"/>
    </row>
    <row r="932" spans="25:43" ht="14.25" customHeight="1">
      <c r="Y932" s="17"/>
      <c r="Z932" s="17"/>
      <c r="AN932" s="61"/>
      <c r="AQ932" s="62"/>
    </row>
    <row r="933" spans="25:43" ht="14.25" customHeight="1">
      <c r="Y933" s="17"/>
      <c r="Z933" s="17"/>
      <c r="AN933" s="61"/>
      <c r="AQ933" s="62"/>
    </row>
    <row r="934" spans="25:43" ht="14.25" customHeight="1">
      <c r="Y934" s="17"/>
      <c r="Z934" s="17"/>
      <c r="AN934" s="61"/>
      <c r="AQ934" s="62"/>
    </row>
    <row r="935" spans="25:43" ht="14.25" customHeight="1">
      <c r="Y935" s="17"/>
      <c r="Z935" s="17"/>
      <c r="AN935" s="61"/>
      <c r="AQ935" s="62"/>
    </row>
    <row r="936" spans="25:43" ht="14.25" customHeight="1">
      <c r="Y936" s="17"/>
      <c r="Z936" s="17"/>
      <c r="AN936" s="61"/>
      <c r="AQ936" s="62"/>
    </row>
    <row r="937" spans="25:43" ht="14.25" customHeight="1">
      <c r="Y937" s="17"/>
      <c r="Z937" s="17"/>
      <c r="AN937" s="61"/>
      <c r="AQ937" s="62"/>
    </row>
    <row r="938" spans="25:43" ht="14.25" customHeight="1">
      <c r="Y938" s="17"/>
      <c r="Z938" s="17"/>
      <c r="AN938" s="61"/>
      <c r="AQ938" s="62"/>
    </row>
    <row r="939" spans="25:43" ht="14.25" customHeight="1">
      <c r="Y939" s="17"/>
      <c r="Z939" s="17"/>
      <c r="AN939" s="61"/>
      <c r="AQ939" s="62"/>
    </row>
    <row r="940" spans="25:43" ht="14.25" customHeight="1">
      <c r="Y940" s="17"/>
      <c r="Z940" s="17"/>
      <c r="AN940" s="61"/>
      <c r="AQ940" s="62"/>
    </row>
    <row r="941" spans="25:43" ht="14.25" customHeight="1">
      <c r="Y941" s="17"/>
      <c r="Z941" s="17"/>
      <c r="AN941" s="61"/>
      <c r="AQ941" s="62"/>
    </row>
    <row r="942" spans="25:43" ht="14.25" customHeight="1">
      <c r="Y942" s="17"/>
      <c r="Z942" s="17"/>
      <c r="AN942" s="61"/>
      <c r="AQ942" s="62"/>
    </row>
    <row r="943" spans="25:43" ht="14.25" customHeight="1">
      <c r="Y943" s="17"/>
      <c r="Z943" s="17"/>
      <c r="AN943" s="61"/>
      <c r="AQ943" s="62"/>
    </row>
    <row r="944" spans="25:43" ht="14.25" customHeight="1">
      <c r="Y944" s="17"/>
      <c r="Z944" s="17"/>
      <c r="AN944" s="61"/>
      <c r="AQ944" s="62"/>
    </row>
    <row r="945" spans="25:43" ht="14.25" customHeight="1">
      <c r="Y945" s="17"/>
      <c r="Z945" s="17"/>
      <c r="AN945" s="61"/>
      <c r="AQ945" s="62"/>
    </row>
    <row r="946" spans="25:43" ht="14.25" customHeight="1">
      <c r="Y946" s="17"/>
      <c r="Z946" s="17"/>
      <c r="AN946" s="61"/>
      <c r="AQ946" s="62"/>
    </row>
    <row r="947" spans="25:43" ht="14.25" customHeight="1">
      <c r="Y947" s="17"/>
      <c r="Z947" s="17"/>
      <c r="AN947" s="61"/>
      <c r="AQ947" s="62"/>
    </row>
    <row r="948" spans="25:43" ht="14.25" customHeight="1">
      <c r="Y948" s="17"/>
      <c r="Z948" s="17"/>
      <c r="AN948" s="61"/>
      <c r="AQ948" s="62"/>
    </row>
    <row r="949" spans="25:43" ht="14.25" customHeight="1">
      <c r="Y949" s="17"/>
      <c r="Z949" s="17"/>
      <c r="AN949" s="61"/>
      <c r="AQ949" s="62"/>
    </row>
    <row r="950" spans="25:43" ht="14.25" customHeight="1">
      <c r="Y950" s="17"/>
      <c r="Z950" s="17"/>
      <c r="AN950" s="61"/>
      <c r="AQ950" s="62"/>
    </row>
    <row r="951" spans="25:43" ht="14.25" customHeight="1">
      <c r="Y951" s="17"/>
      <c r="Z951" s="17"/>
      <c r="AN951" s="61"/>
      <c r="AQ951" s="62"/>
    </row>
    <row r="952" spans="25:43" ht="14.25" customHeight="1">
      <c r="Y952" s="17"/>
      <c r="Z952" s="17"/>
      <c r="AN952" s="61"/>
      <c r="AQ952" s="62"/>
    </row>
    <row r="953" spans="25:43" ht="14.25" customHeight="1">
      <c r="Y953" s="17"/>
      <c r="Z953" s="17"/>
      <c r="AN953" s="61"/>
      <c r="AQ953" s="62"/>
    </row>
    <row r="954" spans="25:43" ht="14.25" customHeight="1">
      <c r="Y954" s="17"/>
      <c r="Z954" s="17"/>
      <c r="AN954" s="61"/>
      <c r="AQ954" s="62"/>
    </row>
    <row r="955" spans="25:43" ht="14.25" customHeight="1">
      <c r="Y955" s="17"/>
      <c r="Z955" s="17"/>
      <c r="AN955" s="61"/>
      <c r="AQ955" s="62"/>
    </row>
    <row r="956" spans="25:43" ht="14.25" customHeight="1">
      <c r="Y956" s="17"/>
      <c r="Z956" s="17"/>
      <c r="AN956" s="61"/>
      <c r="AQ956" s="62"/>
    </row>
    <row r="957" spans="25:43" ht="14.25" customHeight="1">
      <c r="Y957" s="17"/>
      <c r="Z957" s="17"/>
      <c r="AN957" s="61"/>
      <c r="AQ957" s="62"/>
    </row>
    <row r="958" spans="25:43" ht="14.25" customHeight="1">
      <c r="Y958" s="17"/>
      <c r="Z958" s="17"/>
      <c r="AN958" s="61"/>
      <c r="AQ958" s="62"/>
    </row>
    <row r="959" spans="25:43" ht="14.25" customHeight="1">
      <c r="Y959" s="17"/>
      <c r="Z959" s="17"/>
      <c r="AN959" s="61"/>
      <c r="AQ959" s="62"/>
    </row>
    <row r="960" spans="25:43" ht="14.25" customHeight="1">
      <c r="Y960" s="17"/>
      <c r="Z960" s="17"/>
      <c r="AN960" s="61"/>
      <c r="AQ960" s="62"/>
    </row>
    <row r="961" spans="25:43" ht="14.25" customHeight="1">
      <c r="Y961" s="17"/>
      <c r="Z961" s="17"/>
      <c r="AN961" s="61"/>
      <c r="AQ961" s="62"/>
    </row>
    <row r="962" spans="25:43" ht="14.25" customHeight="1">
      <c r="Y962" s="17"/>
      <c r="Z962" s="17"/>
      <c r="AN962" s="61"/>
      <c r="AQ962" s="62"/>
    </row>
    <row r="963" spans="25:43" ht="14.25" customHeight="1">
      <c r="Y963" s="17"/>
      <c r="Z963" s="17"/>
      <c r="AN963" s="61"/>
      <c r="AQ963" s="62"/>
    </row>
    <row r="964" spans="25:43" ht="14.25" customHeight="1">
      <c r="Y964" s="17"/>
      <c r="Z964" s="17"/>
      <c r="AN964" s="61"/>
      <c r="AQ964" s="62"/>
    </row>
    <row r="965" spans="25:43" ht="14.25" customHeight="1">
      <c r="Y965" s="17"/>
      <c r="Z965" s="17"/>
      <c r="AN965" s="61"/>
      <c r="AQ965" s="62"/>
    </row>
    <row r="966" spans="25:43" ht="14.25" customHeight="1">
      <c r="Y966" s="17"/>
      <c r="Z966" s="17"/>
      <c r="AN966" s="61"/>
      <c r="AQ966" s="62"/>
    </row>
    <row r="967" spans="25:43" ht="14.25" customHeight="1">
      <c r="Y967" s="17"/>
      <c r="Z967" s="17"/>
      <c r="AN967" s="61"/>
      <c r="AQ967" s="62"/>
    </row>
    <row r="968" spans="25:43" ht="14.25" customHeight="1">
      <c r="Y968" s="17"/>
      <c r="Z968" s="17"/>
      <c r="AN968" s="61"/>
      <c r="AQ968" s="62"/>
    </row>
    <row r="969" spans="25:43" ht="14.25" customHeight="1">
      <c r="Y969" s="17"/>
      <c r="Z969" s="17"/>
      <c r="AN969" s="61"/>
      <c r="AQ969" s="62"/>
    </row>
    <row r="970" spans="25:43" ht="14.25" customHeight="1">
      <c r="Y970" s="17"/>
      <c r="Z970" s="17"/>
      <c r="AN970" s="61"/>
      <c r="AQ970" s="62"/>
    </row>
    <row r="971" spans="25:43" ht="14.25" customHeight="1">
      <c r="Y971" s="17"/>
      <c r="Z971" s="17"/>
      <c r="AN971" s="61"/>
      <c r="AQ971" s="62"/>
    </row>
    <row r="972" spans="25:43" ht="14.25" customHeight="1">
      <c r="Y972" s="17"/>
      <c r="Z972" s="17"/>
      <c r="AN972" s="61"/>
      <c r="AQ972" s="62"/>
    </row>
    <row r="973" spans="25:43" ht="14.25" customHeight="1">
      <c r="Y973" s="17"/>
      <c r="Z973" s="17"/>
      <c r="AN973" s="61"/>
      <c r="AQ973" s="62"/>
    </row>
    <row r="974" spans="25:43" ht="14.25" customHeight="1">
      <c r="Y974" s="17"/>
      <c r="Z974" s="17"/>
      <c r="AN974" s="61"/>
      <c r="AQ974" s="62"/>
    </row>
    <row r="975" spans="25:43" ht="14.25" customHeight="1">
      <c r="Y975" s="17"/>
      <c r="Z975" s="17"/>
      <c r="AN975" s="61"/>
      <c r="AQ975" s="62"/>
    </row>
    <row r="976" spans="25:43" ht="14.25" customHeight="1">
      <c r="Y976" s="17"/>
      <c r="Z976" s="17"/>
      <c r="AN976" s="61"/>
      <c r="AQ976" s="62"/>
    </row>
    <row r="977" spans="25:43" ht="14.25" customHeight="1">
      <c r="Y977" s="17"/>
      <c r="Z977" s="17"/>
      <c r="AN977" s="61"/>
      <c r="AQ977" s="62"/>
    </row>
    <row r="978" spans="25:43" ht="14.25" customHeight="1">
      <c r="Y978" s="17"/>
      <c r="Z978" s="17"/>
      <c r="AN978" s="61"/>
      <c r="AQ978" s="62"/>
    </row>
    <row r="979" spans="25:43" ht="14.25" customHeight="1">
      <c r="Y979" s="17"/>
      <c r="Z979" s="17"/>
      <c r="AN979" s="61"/>
      <c r="AQ979" s="62"/>
    </row>
    <row r="980" spans="25:43" ht="14.25" customHeight="1">
      <c r="Y980" s="17"/>
      <c r="Z980" s="17"/>
      <c r="AN980" s="61"/>
      <c r="AQ980" s="62"/>
    </row>
    <row r="981" spans="25:43" ht="14.25" customHeight="1">
      <c r="Y981" s="17"/>
      <c r="Z981" s="17"/>
      <c r="AN981" s="61"/>
      <c r="AQ981" s="62"/>
    </row>
    <row r="982" spans="25:43" ht="14.25" customHeight="1">
      <c r="Y982" s="17"/>
      <c r="Z982" s="17"/>
      <c r="AN982" s="61"/>
      <c r="AQ982" s="62"/>
    </row>
    <row r="983" spans="25:43" ht="14.25" customHeight="1">
      <c r="Y983" s="17"/>
      <c r="Z983" s="17"/>
      <c r="AN983" s="61"/>
      <c r="AQ983" s="62"/>
    </row>
    <row r="984" spans="25:43" ht="14.25" customHeight="1">
      <c r="Y984" s="17"/>
      <c r="Z984" s="17"/>
      <c r="AN984" s="61"/>
      <c r="AQ984" s="62"/>
    </row>
    <row r="985" spans="25:43" ht="14.25" customHeight="1">
      <c r="Y985" s="17"/>
      <c r="Z985" s="17"/>
      <c r="AN985" s="61"/>
      <c r="AQ985" s="62"/>
    </row>
    <row r="986" spans="25:43" ht="14.25" customHeight="1">
      <c r="Y986" s="17"/>
      <c r="Z986" s="17"/>
      <c r="AN986" s="61"/>
      <c r="AQ986" s="62"/>
    </row>
    <row r="987" spans="25:43" ht="14.25" customHeight="1">
      <c r="Y987" s="17"/>
      <c r="Z987" s="17"/>
      <c r="AN987" s="61"/>
      <c r="AQ987" s="62"/>
    </row>
    <row r="988" spans="25:43" ht="14.25" customHeight="1">
      <c r="Y988" s="17"/>
      <c r="Z988" s="17"/>
      <c r="AN988" s="61"/>
      <c r="AQ988" s="62"/>
    </row>
    <row r="989" spans="25:43" ht="14.25" customHeight="1">
      <c r="Y989" s="17"/>
      <c r="Z989" s="17"/>
      <c r="AN989" s="61"/>
      <c r="AQ989" s="62"/>
    </row>
    <row r="990" spans="25:43" ht="14.25" customHeight="1">
      <c r="Y990" s="17"/>
      <c r="Z990" s="17"/>
      <c r="AN990" s="61"/>
      <c r="AQ990" s="62"/>
    </row>
    <row r="991" spans="25:43" ht="14.25" customHeight="1">
      <c r="Y991" s="17"/>
      <c r="Z991" s="17"/>
      <c r="AN991" s="61"/>
      <c r="AQ991" s="62"/>
    </row>
    <row r="992" spans="25:43" ht="14.25" customHeight="1">
      <c r="Y992" s="17"/>
      <c r="Z992" s="17"/>
      <c r="AN992" s="61"/>
      <c r="AQ992" s="62"/>
    </row>
    <row r="993" spans="25:43" ht="14.25" customHeight="1">
      <c r="Y993" s="17"/>
      <c r="Z993" s="17"/>
      <c r="AN993" s="61"/>
      <c r="AQ993" s="62"/>
    </row>
    <row r="994" spans="25:43" ht="14.25" customHeight="1">
      <c r="Y994" s="17"/>
      <c r="Z994" s="17"/>
      <c r="AN994" s="61"/>
      <c r="AQ994" s="62"/>
    </row>
    <row r="995" spans="25:43" ht="14.25" customHeight="1">
      <c r="Y995" s="17"/>
      <c r="Z995" s="17"/>
      <c r="AN995" s="61"/>
      <c r="AQ995" s="62"/>
    </row>
    <row r="996" spans="25:43" ht="14.25" customHeight="1">
      <c r="Y996" s="17"/>
      <c r="Z996" s="17"/>
      <c r="AN996" s="61"/>
      <c r="AQ996" s="62"/>
    </row>
    <row r="997" spans="25:43" ht="14.25" customHeight="1">
      <c r="Y997" s="17"/>
      <c r="Z997" s="17"/>
      <c r="AN997" s="61"/>
      <c r="AQ997" s="62"/>
    </row>
    <row r="998" spans="25:43" ht="14.25" customHeight="1">
      <c r="Y998" s="17"/>
      <c r="Z998" s="17"/>
      <c r="AN998" s="61"/>
      <c r="AQ998" s="62"/>
    </row>
    <row r="999" spans="25:43" ht="14.25" customHeight="1">
      <c r="Y999" s="17"/>
      <c r="Z999" s="17"/>
      <c r="AN999" s="61"/>
      <c r="AQ999" s="62"/>
    </row>
    <row r="1000" spans="25:43" ht="14.25" customHeight="1">
      <c r="Y1000" s="17"/>
      <c r="Z1000" s="17"/>
      <c r="AN1000" s="61"/>
      <c r="AQ1000" s="62"/>
    </row>
  </sheetData>
  <autoFilter ref="A1:W244" xr:uid="{FD67FF50-A287-B24D-8E19-38CEFA048EC6}"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10">
    <mergeCell ref="Y1:AL1"/>
    <mergeCell ref="I1:W1"/>
    <mergeCell ref="AN2:AQ2"/>
    <mergeCell ref="AN1:AQ1"/>
    <mergeCell ref="AD2:AG2"/>
    <mergeCell ref="AH2:AK2"/>
    <mergeCell ref="M2:Q2"/>
    <mergeCell ref="R2:V2"/>
    <mergeCell ref="Y2:AC2"/>
    <mergeCell ref="L2:L3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Z975"/>
  <sheetViews>
    <sheetView topLeftCell="A25" zoomScaleNormal="100" workbookViewId="0">
      <selection activeCell="C22" sqref="C22"/>
    </sheetView>
  </sheetViews>
  <sheetFormatPr defaultColWidth="14.453125" defaultRowHeight="15" customHeight="1"/>
  <cols>
    <col min="1" max="1" width="91.08984375" customWidth="1"/>
    <col min="2" max="2" width="13.90625" bestFit="1" customWidth="1"/>
    <col min="3" max="3" width="20.36328125" bestFit="1" customWidth="1"/>
    <col min="4" max="4" width="9.453125" bestFit="1" customWidth="1"/>
    <col min="5" max="5" width="18.6328125" bestFit="1" customWidth="1"/>
    <col min="6" max="6" width="29.6328125" customWidth="1"/>
    <col min="7" max="7" width="29.08984375" customWidth="1"/>
    <col min="8" max="26" width="8.6328125" customWidth="1"/>
  </cols>
  <sheetData>
    <row r="1" spans="1:26" ht="14.25" customHeight="1">
      <c r="A1" s="1" t="s">
        <v>0</v>
      </c>
      <c r="B1" s="1" t="s">
        <v>1</v>
      </c>
      <c r="C1" s="2" t="s">
        <v>2</v>
      </c>
      <c r="D1" s="1" t="s">
        <v>5</v>
      </c>
      <c r="E1" s="3" t="s">
        <v>6</v>
      </c>
      <c r="F1" s="139" t="s">
        <v>166</v>
      </c>
      <c r="G1" s="1" t="s">
        <v>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8</v>
      </c>
      <c r="B2" s="65" t="s">
        <v>186</v>
      </c>
      <c r="C2" s="5">
        <v>0.1</v>
      </c>
      <c r="E2" s="6"/>
      <c r="F2" t="s">
        <v>9</v>
      </c>
    </row>
    <row r="3" spans="1:26" ht="29">
      <c r="A3" s="64" t="s">
        <v>185</v>
      </c>
      <c r="B3" t="s">
        <v>10</v>
      </c>
      <c r="C3" s="5">
        <v>0.15</v>
      </c>
      <c r="E3" s="6"/>
      <c r="F3" s="7" t="s">
        <v>11</v>
      </c>
    </row>
    <row r="4" spans="1:26" ht="14.25" customHeight="1">
      <c r="C4" s="5"/>
      <c r="E4" s="6"/>
    </row>
    <row r="5" spans="1:26" ht="14.25" customHeight="1">
      <c r="A5" s="65" t="s">
        <v>188</v>
      </c>
      <c r="B5" t="s">
        <v>12</v>
      </c>
      <c r="C5" s="164">
        <v>1.4999999999999999E-2</v>
      </c>
      <c r="D5" s="65" t="s">
        <v>181</v>
      </c>
      <c r="E5" s="6"/>
      <c r="F5" t="s">
        <v>13</v>
      </c>
    </row>
    <row r="6" spans="1:26" ht="14.25" customHeight="1">
      <c r="A6" t="s">
        <v>14</v>
      </c>
      <c r="B6" t="s">
        <v>12</v>
      </c>
      <c r="C6" s="5">
        <v>10000000</v>
      </c>
      <c r="E6" s="6"/>
      <c r="F6" t="s">
        <v>15</v>
      </c>
    </row>
    <row r="7" spans="1:26" ht="14.25" customHeight="1">
      <c r="A7" t="s">
        <v>16</v>
      </c>
      <c r="B7" t="s">
        <v>12</v>
      </c>
      <c r="C7" s="5">
        <v>100000</v>
      </c>
      <c r="E7" s="6"/>
      <c r="F7" t="s">
        <v>15</v>
      </c>
    </row>
    <row r="8" spans="1:26" ht="14.25" customHeight="1">
      <c r="A8" t="s">
        <v>17</v>
      </c>
      <c r="B8" t="s">
        <v>12</v>
      </c>
      <c r="C8" s="5">
        <v>50000</v>
      </c>
      <c r="E8" s="6"/>
      <c r="F8" t="s">
        <v>15</v>
      </c>
    </row>
    <row r="9" spans="1:26" ht="14.25" customHeight="1">
      <c r="A9" s="65" t="s">
        <v>179</v>
      </c>
      <c r="B9" t="s">
        <v>12</v>
      </c>
      <c r="C9" s="9">
        <v>-1.7000000000000001E-2</v>
      </c>
      <c r="D9" s="65" t="s">
        <v>180</v>
      </c>
      <c r="E9" s="6"/>
      <c r="F9" t="s">
        <v>18</v>
      </c>
    </row>
    <row r="10" spans="1:26" ht="14.25" customHeight="1">
      <c r="A10" t="s">
        <v>19</v>
      </c>
      <c r="B10" t="s">
        <v>12</v>
      </c>
      <c r="C10" s="5">
        <v>1.02</v>
      </c>
      <c r="E10" s="6"/>
      <c r="F10" t="s">
        <v>13</v>
      </c>
    </row>
    <row r="11" spans="1:26" ht="14.25" customHeight="1">
      <c r="A11" t="s">
        <v>20</v>
      </c>
      <c r="B11" t="s">
        <v>12</v>
      </c>
      <c r="C11" s="5">
        <v>1.08</v>
      </c>
      <c r="E11" s="6"/>
      <c r="F11" t="s">
        <v>13</v>
      </c>
    </row>
    <row r="12" spans="1:26" ht="14.25" customHeight="1">
      <c r="A12" s="8" t="s">
        <v>21</v>
      </c>
      <c r="B12" t="s">
        <v>12</v>
      </c>
      <c r="C12" s="10">
        <v>1.08</v>
      </c>
      <c r="E12" s="6"/>
    </row>
    <row r="13" spans="1:26" ht="14.25" customHeight="1">
      <c r="A13" t="s">
        <v>22</v>
      </c>
      <c r="B13" t="s">
        <v>12</v>
      </c>
      <c r="C13" s="5">
        <v>1.1000000000000001</v>
      </c>
      <c r="E13" s="6"/>
      <c r="F13" t="s">
        <v>13</v>
      </c>
    </row>
    <row r="14" spans="1:26" s="63" customFormat="1" ht="14.25" customHeight="1">
      <c r="A14" s="65" t="s">
        <v>23</v>
      </c>
      <c r="B14" s="63" t="s">
        <v>12</v>
      </c>
      <c r="C14" s="5">
        <v>1.31</v>
      </c>
      <c r="E14" s="6"/>
      <c r="F14" s="66" t="s">
        <v>187</v>
      </c>
    </row>
    <row r="15" spans="1:26" ht="14.25" customHeight="1">
      <c r="A15" t="s">
        <v>24</v>
      </c>
      <c r="B15" t="s">
        <v>12</v>
      </c>
      <c r="C15" s="5">
        <v>1.6</v>
      </c>
      <c r="E15" s="6"/>
      <c r="F15" t="s">
        <v>13</v>
      </c>
    </row>
    <row r="16" spans="1:26" ht="14.25" customHeight="1">
      <c r="A16" t="s">
        <v>25</v>
      </c>
      <c r="B16" t="s">
        <v>12</v>
      </c>
      <c r="C16" s="5">
        <v>0.45200000000000001</v>
      </c>
      <c r="E16" s="6"/>
      <c r="F16" t="s">
        <v>26</v>
      </c>
    </row>
    <row r="18" spans="1:7" ht="14.25" customHeight="1">
      <c r="A18" t="s">
        <v>30</v>
      </c>
      <c r="B18" t="s">
        <v>12</v>
      </c>
      <c r="C18" s="11">
        <v>0.14000000000000001</v>
      </c>
      <c r="E18" s="6"/>
      <c r="F18" s="7" t="s">
        <v>31</v>
      </c>
    </row>
    <row r="19" spans="1:7" ht="14.25" customHeight="1">
      <c r="C19" s="5"/>
      <c r="E19" s="6"/>
    </row>
    <row r="20" spans="1:7" ht="14.25" customHeight="1">
      <c r="C20" s="5"/>
      <c r="E20" s="6"/>
    </row>
    <row r="21" spans="1:7" ht="14.25" customHeight="1">
      <c r="A21" t="s">
        <v>32</v>
      </c>
      <c r="B21" t="s">
        <v>33</v>
      </c>
      <c r="C21" s="5">
        <v>0.10811765745075523</v>
      </c>
      <c r="D21">
        <v>2017</v>
      </c>
      <c r="E21" s="6"/>
      <c r="F21" t="s">
        <v>34</v>
      </c>
      <c r="G21" t="s">
        <v>35</v>
      </c>
    </row>
    <row r="22" spans="1:7" ht="14.25" customHeight="1">
      <c r="A22" t="s">
        <v>200</v>
      </c>
      <c r="B22" t="s">
        <v>33</v>
      </c>
      <c r="C22" s="12">
        <v>18</v>
      </c>
      <c r="E22" s="6"/>
      <c r="F22" s="66" t="s">
        <v>201</v>
      </c>
    </row>
    <row r="23" spans="1:7" ht="14.25" customHeight="1">
      <c r="A23" t="s">
        <v>36</v>
      </c>
      <c r="B23" t="s">
        <v>33</v>
      </c>
      <c r="C23" s="5">
        <v>5</v>
      </c>
      <c r="D23">
        <v>2013</v>
      </c>
      <c r="E23" s="6"/>
      <c r="F23" s="7" t="s">
        <v>37</v>
      </c>
    </row>
    <row r="24" spans="1:7" ht="14.25" customHeight="1">
      <c r="A24" t="s">
        <v>38</v>
      </c>
      <c r="B24" t="s">
        <v>33</v>
      </c>
      <c r="C24" s="5">
        <v>10</v>
      </c>
      <c r="D24" s="63">
        <v>2013</v>
      </c>
      <c r="E24" s="6"/>
      <c r="F24" t="s">
        <v>37</v>
      </c>
    </row>
    <row r="25" spans="1:7" ht="14.25" customHeight="1">
      <c r="A25" t="s">
        <v>39</v>
      </c>
      <c r="B25" t="s">
        <v>33</v>
      </c>
      <c r="C25" s="5">
        <v>10</v>
      </c>
      <c r="D25" s="63">
        <v>2013</v>
      </c>
      <c r="E25" s="6"/>
      <c r="F25" t="s">
        <v>37</v>
      </c>
    </row>
    <row r="26" spans="1:7" ht="14.25" customHeight="1">
      <c r="A26" t="s">
        <v>40</v>
      </c>
      <c r="B26" t="s">
        <v>33</v>
      </c>
      <c r="C26" s="5">
        <v>75</v>
      </c>
      <c r="D26" s="63">
        <v>2013</v>
      </c>
      <c r="E26" s="6"/>
      <c r="F26" t="s">
        <v>37</v>
      </c>
    </row>
    <row r="27" spans="1:7" ht="14.25" customHeight="1">
      <c r="A27" t="s">
        <v>41</v>
      </c>
      <c r="B27" t="s">
        <v>33</v>
      </c>
      <c r="C27" s="13">
        <f>C28*2</f>
        <v>6350000</v>
      </c>
      <c r="D27" s="8">
        <v>2014</v>
      </c>
      <c r="E27" s="4">
        <f>C27*$C$12</f>
        <v>6858000</v>
      </c>
      <c r="F27" t="s">
        <v>42</v>
      </c>
      <c r="G27" t="s">
        <v>43</v>
      </c>
    </row>
    <row r="28" spans="1:7" ht="14.25" customHeight="1">
      <c r="A28" t="s">
        <v>44</v>
      </c>
      <c r="B28" t="s">
        <v>33</v>
      </c>
      <c r="C28" s="13">
        <v>3175000</v>
      </c>
      <c r="D28" s="8">
        <v>2014</v>
      </c>
      <c r="E28" s="4">
        <f t="shared" ref="E28:E30" si="0">C28*$C$12</f>
        <v>3429000</v>
      </c>
      <c r="F28" t="s">
        <v>42</v>
      </c>
      <c r="G28" t="s">
        <v>45</v>
      </c>
    </row>
    <row r="29" spans="1:7" ht="14.25" customHeight="1">
      <c r="A29" t="s">
        <v>46</v>
      </c>
      <c r="B29" t="s">
        <v>33</v>
      </c>
      <c r="C29" s="13">
        <v>2100000</v>
      </c>
      <c r="D29" s="8">
        <v>2014</v>
      </c>
      <c r="E29" s="4">
        <f t="shared" si="0"/>
        <v>2268000</v>
      </c>
      <c r="F29" t="s">
        <v>42</v>
      </c>
      <c r="G29" t="s">
        <v>47</v>
      </c>
    </row>
    <row r="30" spans="1:7" ht="14.25" customHeight="1">
      <c r="A30" t="s">
        <v>48</v>
      </c>
      <c r="B30" t="s">
        <v>33</v>
      </c>
      <c r="C30" s="13">
        <v>2100000</v>
      </c>
      <c r="D30" s="8">
        <v>2014</v>
      </c>
      <c r="E30" s="4">
        <f t="shared" si="0"/>
        <v>2268000</v>
      </c>
      <c r="G30" t="s">
        <v>49</v>
      </c>
    </row>
    <row r="31" spans="1:7" ht="14.25" customHeight="1">
      <c r="A31" t="s">
        <v>50</v>
      </c>
      <c r="B31" t="s">
        <v>33</v>
      </c>
      <c r="C31" s="5">
        <v>500</v>
      </c>
      <c r="D31">
        <v>2005</v>
      </c>
      <c r="E31" s="4">
        <f>C31*C14</f>
        <v>655</v>
      </c>
      <c r="F31" s="7" t="s">
        <v>51</v>
      </c>
    </row>
    <row r="32" spans="1:7" ht="14.25" customHeight="1">
      <c r="A32" t="s">
        <v>52</v>
      </c>
      <c r="B32" t="s">
        <v>33</v>
      </c>
      <c r="C32" s="13">
        <f>C33*2</f>
        <v>38696</v>
      </c>
      <c r="D32">
        <v>1997</v>
      </c>
      <c r="E32" s="4">
        <f t="shared" ref="E32:E34" si="1">C32*$C$15</f>
        <v>61913.600000000006</v>
      </c>
      <c r="F32" t="s">
        <v>53</v>
      </c>
      <c r="G32" t="s">
        <v>54</v>
      </c>
    </row>
    <row r="33" spans="1:7" ht="14.25" customHeight="1">
      <c r="A33" t="s">
        <v>55</v>
      </c>
      <c r="B33" t="s">
        <v>33</v>
      </c>
      <c r="C33" s="13">
        <v>19348</v>
      </c>
      <c r="D33">
        <v>1997</v>
      </c>
      <c r="E33" s="4">
        <f t="shared" si="1"/>
        <v>30956.800000000003</v>
      </c>
      <c r="F33" t="s">
        <v>53</v>
      </c>
      <c r="G33" t="s">
        <v>56</v>
      </c>
    </row>
    <row r="34" spans="1:7" ht="14.25" customHeight="1">
      <c r="A34" t="s">
        <v>57</v>
      </c>
      <c r="B34" t="s">
        <v>33</v>
      </c>
      <c r="C34" s="13">
        <v>7609</v>
      </c>
      <c r="D34">
        <v>1997</v>
      </c>
      <c r="E34" s="4">
        <f t="shared" si="1"/>
        <v>12174.400000000001</v>
      </c>
      <c r="F34" t="s">
        <v>53</v>
      </c>
    </row>
    <row r="35" spans="1:7" ht="14.25" customHeight="1">
      <c r="C35" s="5"/>
      <c r="E35" s="6"/>
    </row>
    <row r="36" spans="1:7" ht="14.25" customHeight="1">
      <c r="A36" t="s">
        <v>58</v>
      </c>
      <c r="B36" t="s">
        <v>59</v>
      </c>
      <c r="C36" s="5">
        <v>0.5</v>
      </c>
      <c r="E36" s="6"/>
      <c r="F36" t="s">
        <v>60</v>
      </c>
    </row>
    <row r="37" spans="1:7" ht="14.25" customHeight="1">
      <c r="A37" t="s">
        <v>61</v>
      </c>
      <c r="B37" t="s">
        <v>59</v>
      </c>
      <c r="C37" s="14">
        <v>1.1999999999999999E-3</v>
      </c>
      <c r="E37" s="6"/>
      <c r="F37" t="s">
        <v>62</v>
      </c>
      <c r="G37" t="s">
        <v>63</v>
      </c>
    </row>
    <row r="38" spans="1:7" ht="14.25" customHeight="1">
      <c r="A38" t="s">
        <v>64</v>
      </c>
      <c r="B38" t="s">
        <v>59</v>
      </c>
      <c r="C38" s="14">
        <v>8.0000000000000004E-4</v>
      </c>
      <c r="E38" s="6"/>
      <c r="F38" t="s">
        <v>62</v>
      </c>
      <c r="G38" t="s">
        <v>63</v>
      </c>
    </row>
    <row r="39" spans="1:7" ht="14.25" customHeight="1">
      <c r="A39" t="s">
        <v>65</v>
      </c>
      <c r="B39" t="s">
        <v>59</v>
      </c>
      <c r="C39" s="14">
        <v>5.0000000000000001E-4</v>
      </c>
      <c r="E39" s="6"/>
      <c r="F39" t="s">
        <v>62</v>
      </c>
      <c r="G39" t="s">
        <v>63</v>
      </c>
    </row>
    <row r="40" spans="1:7" ht="14.25" customHeight="1">
      <c r="A40" s="65" t="s">
        <v>173</v>
      </c>
      <c r="B40" t="s">
        <v>59</v>
      </c>
      <c r="C40" s="5">
        <f>Calc_Budget!B6</f>
        <v>36202616641</v>
      </c>
      <c r="D40" s="11">
        <v>2016</v>
      </c>
      <c r="E40" s="4">
        <f>Calc_Budget!F6</f>
        <v>652488.29481695767</v>
      </c>
      <c r="F40" t="s">
        <v>66</v>
      </c>
    </row>
    <row r="41" spans="1:7" ht="14.25" customHeight="1">
      <c r="A41" t="s">
        <v>68</v>
      </c>
      <c r="B41" t="s">
        <v>67</v>
      </c>
      <c r="C41" s="5">
        <f>ROUND(3380/27,0)</f>
        <v>125</v>
      </c>
      <c r="D41">
        <v>2005</v>
      </c>
      <c r="E41" s="6"/>
      <c r="F41" s="66" t="s">
        <v>69</v>
      </c>
    </row>
    <row r="42" spans="1:7" s="145" customFormat="1" ht="14.5">
      <c r="A42" s="68" t="s">
        <v>192</v>
      </c>
      <c r="B42" s="145" t="s">
        <v>67</v>
      </c>
      <c r="C42" s="146">
        <v>480000</v>
      </c>
      <c r="D42" s="145">
        <v>2012</v>
      </c>
      <c r="E42" s="147">
        <f>C42*1.12</f>
        <v>537600</v>
      </c>
      <c r="F42" s="66" t="s">
        <v>189</v>
      </c>
    </row>
    <row r="43" spans="1:7" ht="14.25" customHeight="1">
      <c r="A43" t="s">
        <v>70</v>
      </c>
      <c r="B43" t="s">
        <v>67</v>
      </c>
      <c r="C43" s="5">
        <f>1200+1200</f>
        <v>2400</v>
      </c>
      <c r="D43">
        <v>2015</v>
      </c>
      <c r="E43" s="4">
        <f>C43*C11</f>
        <v>2592</v>
      </c>
      <c r="F43" t="s">
        <v>71</v>
      </c>
      <c r="G43" t="s">
        <v>72</v>
      </c>
    </row>
    <row r="44" spans="1:7" ht="14.25" customHeight="1">
      <c r="A44" t="s">
        <v>73</v>
      </c>
      <c r="B44" t="s">
        <v>67</v>
      </c>
      <c r="C44" s="5">
        <f>114.12*17000</f>
        <v>1940040</v>
      </c>
      <c r="D44">
        <v>2013</v>
      </c>
      <c r="E44" s="4">
        <f>C44*C13</f>
        <v>2134044</v>
      </c>
      <c r="F44" t="s">
        <v>74</v>
      </c>
      <c r="G44" t="s">
        <v>75</v>
      </c>
    </row>
    <row r="45" spans="1:7" ht="14.25" customHeight="1">
      <c r="C45" s="5"/>
      <c r="E45" s="6"/>
    </row>
    <row r="46" spans="1:7" ht="14.25" customHeight="1">
      <c r="C46" s="5"/>
      <c r="E46" s="6"/>
    </row>
    <row r="47" spans="1:7" ht="14.25" customHeight="1">
      <c r="C47" s="5"/>
      <c r="E47" s="6"/>
    </row>
    <row r="48" spans="1:7" ht="14.25" customHeight="1">
      <c r="C48" s="5"/>
      <c r="E48" s="6"/>
    </row>
    <row r="49" spans="3:5" ht="14.25" customHeight="1">
      <c r="C49" s="5"/>
      <c r="E49" s="6"/>
    </row>
    <row r="50" spans="3:5" ht="14.25" customHeight="1">
      <c r="C50" s="5"/>
      <c r="E50" s="6"/>
    </row>
    <row r="51" spans="3:5" ht="14.25" customHeight="1">
      <c r="C51" s="5"/>
      <c r="E51" s="6"/>
    </row>
    <row r="52" spans="3:5" ht="14.25" customHeight="1">
      <c r="C52" s="5"/>
      <c r="E52" s="6"/>
    </row>
    <row r="53" spans="3:5" ht="14.25" customHeight="1">
      <c r="C53" s="5"/>
      <c r="E53" s="6"/>
    </row>
    <row r="54" spans="3:5" ht="14.25" customHeight="1">
      <c r="C54" s="5"/>
      <c r="E54" s="6"/>
    </row>
    <row r="55" spans="3:5" ht="14.25" customHeight="1">
      <c r="C55" s="5"/>
      <c r="E55" s="6"/>
    </row>
    <row r="56" spans="3:5" ht="14.25" customHeight="1">
      <c r="C56" s="5"/>
      <c r="E56" s="6"/>
    </row>
    <row r="57" spans="3:5" ht="14.25" customHeight="1">
      <c r="C57" s="5"/>
      <c r="E57" s="6"/>
    </row>
    <row r="58" spans="3:5" ht="14.25" customHeight="1">
      <c r="C58" s="5"/>
      <c r="E58" s="6"/>
    </row>
    <row r="59" spans="3:5" ht="14.25" customHeight="1">
      <c r="C59" s="5"/>
      <c r="E59" s="6"/>
    </row>
    <row r="60" spans="3:5" ht="14.25" customHeight="1">
      <c r="C60" s="5"/>
      <c r="E60" s="6"/>
    </row>
    <row r="61" spans="3:5" ht="14.25" customHeight="1">
      <c r="C61" s="5"/>
      <c r="E61" s="6"/>
    </row>
    <row r="62" spans="3:5" ht="14.25" customHeight="1">
      <c r="C62" s="5"/>
      <c r="E62" s="6"/>
    </row>
    <row r="63" spans="3:5" ht="14.25" customHeight="1">
      <c r="C63" s="5"/>
      <c r="E63" s="6"/>
    </row>
    <row r="64" spans="3:5" ht="14.25" customHeight="1">
      <c r="C64" s="5"/>
      <c r="E64" s="6"/>
    </row>
    <row r="65" spans="3:5" ht="14.25" customHeight="1">
      <c r="C65" s="5"/>
      <c r="E65" s="6"/>
    </row>
    <row r="66" spans="3:5" ht="14.25" customHeight="1">
      <c r="C66" s="5"/>
      <c r="E66" s="6"/>
    </row>
    <row r="67" spans="3:5" ht="14.25" customHeight="1">
      <c r="C67" s="5"/>
      <c r="E67" s="6"/>
    </row>
    <row r="68" spans="3:5" ht="14.25" customHeight="1">
      <c r="C68" s="5"/>
      <c r="E68" s="6"/>
    </row>
    <row r="69" spans="3:5" ht="14.25" customHeight="1">
      <c r="C69" s="5"/>
      <c r="E69" s="6"/>
    </row>
    <row r="70" spans="3:5" ht="14.25" customHeight="1">
      <c r="C70" s="5"/>
      <c r="E70" s="6"/>
    </row>
    <row r="71" spans="3:5" ht="14.25" customHeight="1">
      <c r="C71" s="5"/>
      <c r="E71" s="6"/>
    </row>
    <row r="72" spans="3:5" ht="14.25" customHeight="1">
      <c r="C72" s="5"/>
      <c r="E72" s="6"/>
    </row>
    <row r="73" spans="3:5" ht="14.25" customHeight="1">
      <c r="C73" s="5"/>
      <c r="E73" s="6"/>
    </row>
    <row r="74" spans="3:5" ht="14.25" customHeight="1">
      <c r="C74" s="5"/>
      <c r="E74" s="6"/>
    </row>
    <row r="75" spans="3:5" ht="14.25" customHeight="1">
      <c r="C75" s="5"/>
      <c r="E75" s="6"/>
    </row>
    <row r="76" spans="3:5" ht="14.25" customHeight="1">
      <c r="C76" s="5"/>
      <c r="E76" s="6"/>
    </row>
    <row r="77" spans="3:5" ht="14.25" customHeight="1">
      <c r="C77" s="5"/>
      <c r="E77" s="6"/>
    </row>
    <row r="78" spans="3:5" ht="14.25" customHeight="1">
      <c r="C78" s="5"/>
      <c r="E78" s="6"/>
    </row>
    <row r="79" spans="3:5" ht="14.25" customHeight="1">
      <c r="C79" s="5"/>
      <c r="E79" s="6"/>
    </row>
    <row r="80" spans="3:5" ht="14.25" customHeight="1">
      <c r="C80" s="5"/>
      <c r="E80" s="6"/>
    </row>
    <row r="81" spans="3:5" ht="14.25" customHeight="1">
      <c r="C81" s="5"/>
      <c r="E81" s="6"/>
    </row>
    <row r="82" spans="3:5" ht="14.25" customHeight="1">
      <c r="C82" s="5"/>
      <c r="E82" s="6"/>
    </row>
    <row r="83" spans="3:5" ht="14.25" customHeight="1">
      <c r="C83" s="5"/>
      <c r="E83" s="6"/>
    </row>
    <row r="84" spans="3:5" ht="14.25" customHeight="1">
      <c r="C84" s="5"/>
      <c r="E84" s="6"/>
    </row>
    <row r="85" spans="3:5" ht="14.25" customHeight="1">
      <c r="C85" s="5"/>
      <c r="E85" s="6"/>
    </row>
    <row r="86" spans="3:5" ht="14.25" customHeight="1">
      <c r="C86" s="5"/>
      <c r="E86" s="6"/>
    </row>
    <row r="87" spans="3:5" ht="14.25" customHeight="1">
      <c r="C87" s="5"/>
      <c r="E87" s="6"/>
    </row>
    <row r="88" spans="3:5" ht="14.25" customHeight="1">
      <c r="C88" s="5"/>
      <c r="E88" s="6"/>
    </row>
    <row r="89" spans="3:5" ht="14.25" customHeight="1">
      <c r="C89" s="5"/>
      <c r="E89" s="6"/>
    </row>
    <row r="90" spans="3:5" ht="14.25" customHeight="1">
      <c r="C90" s="5"/>
      <c r="E90" s="6"/>
    </row>
    <row r="91" spans="3:5" ht="14.25" customHeight="1">
      <c r="C91" s="5"/>
      <c r="E91" s="6"/>
    </row>
    <row r="92" spans="3:5" ht="14.25" customHeight="1">
      <c r="C92" s="5"/>
      <c r="E92" s="6"/>
    </row>
    <row r="93" spans="3:5" ht="14.25" customHeight="1">
      <c r="C93" s="5"/>
      <c r="E93" s="6"/>
    </row>
    <row r="94" spans="3:5" ht="14.25" customHeight="1">
      <c r="C94" s="5"/>
      <c r="E94" s="6"/>
    </row>
    <row r="95" spans="3:5" ht="14.25" customHeight="1">
      <c r="C95" s="5"/>
      <c r="E95" s="6"/>
    </row>
    <row r="96" spans="3:5" ht="14.25" customHeight="1">
      <c r="C96" s="5"/>
      <c r="E96" s="6"/>
    </row>
    <row r="97" spans="3:5" ht="14.25" customHeight="1">
      <c r="C97" s="5"/>
      <c r="E97" s="6"/>
    </row>
    <row r="98" spans="3:5" ht="14.25" customHeight="1">
      <c r="C98" s="5"/>
      <c r="E98" s="6"/>
    </row>
    <row r="99" spans="3:5" ht="14.25" customHeight="1">
      <c r="C99" s="5"/>
      <c r="E99" s="6"/>
    </row>
    <row r="100" spans="3:5" ht="14.25" customHeight="1">
      <c r="C100" s="5"/>
      <c r="E100" s="6"/>
    </row>
    <row r="101" spans="3:5" ht="14.25" customHeight="1">
      <c r="C101" s="5"/>
      <c r="E101" s="6"/>
    </row>
    <row r="102" spans="3:5" ht="14.25" customHeight="1">
      <c r="C102" s="5"/>
      <c r="E102" s="6"/>
    </row>
    <row r="103" spans="3:5" ht="14.25" customHeight="1">
      <c r="C103" s="5"/>
      <c r="E103" s="6"/>
    </row>
    <row r="104" spans="3:5" ht="14.25" customHeight="1">
      <c r="C104" s="5"/>
      <c r="E104" s="6"/>
    </row>
    <row r="105" spans="3:5" ht="14.25" customHeight="1">
      <c r="C105" s="5"/>
      <c r="E105" s="6"/>
    </row>
    <row r="106" spans="3:5" ht="14.25" customHeight="1">
      <c r="C106" s="5"/>
      <c r="E106" s="6"/>
    </row>
    <row r="107" spans="3:5" ht="14.25" customHeight="1">
      <c r="C107" s="5"/>
      <c r="E107" s="6"/>
    </row>
    <row r="108" spans="3:5" ht="14.25" customHeight="1">
      <c r="C108" s="5"/>
      <c r="E108" s="6"/>
    </row>
    <row r="109" spans="3:5" ht="14.25" customHeight="1">
      <c r="C109" s="5"/>
      <c r="E109" s="6"/>
    </row>
    <row r="110" spans="3:5" ht="14.25" customHeight="1">
      <c r="C110" s="5"/>
      <c r="E110" s="6"/>
    </row>
    <row r="111" spans="3:5" ht="14.25" customHeight="1">
      <c r="C111" s="5"/>
      <c r="E111" s="6"/>
    </row>
    <row r="112" spans="3:5" ht="14.25" customHeight="1">
      <c r="C112" s="5"/>
      <c r="E112" s="6"/>
    </row>
    <row r="113" spans="3:5" ht="14.25" customHeight="1">
      <c r="C113" s="5"/>
      <c r="E113" s="6"/>
    </row>
    <row r="114" spans="3:5" ht="14.25" customHeight="1">
      <c r="C114" s="5"/>
      <c r="E114" s="6"/>
    </row>
    <row r="115" spans="3:5" ht="14.25" customHeight="1">
      <c r="C115" s="5"/>
      <c r="E115" s="6"/>
    </row>
    <row r="116" spans="3:5" ht="14.25" customHeight="1">
      <c r="C116" s="5"/>
      <c r="E116" s="6"/>
    </row>
    <row r="117" spans="3:5" ht="14.25" customHeight="1">
      <c r="C117" s="5"/>
      <c r="E117" s="6"/>
    </row>
    <row r="118" spans="3:5" ht="14.25" customHeight="1">
      <c r="C118" s="5"/>
      <c r="E118" s="6"/>
    </row>
    <row r="119" spans="3:5" ht="14.25" customHeight="1">
      <c r="C119" s="5"/>
      <c r="E119" s="6"/>
    </row>
    <row r="120" spans="3:5" ht="14.25" customHeight="1">
      <c r="C120" s="5"/>
      <c r="E120" s="6"/>
    </row>
    <row r="121" spans="3:5" ht="14.25" customHeight="1">
      <c r="C121" s="5"/>
      <c r="E121" s="6"/>
    </row>
    <row r="122" spans="3:5" ht="14.25" customHeight="1">
      <c r="C122" s="5"/>
      <c r="E122" s="6"/>
    </row>
    <row r="123" spans="3:5" ht="14.25" customHeight="1">
      <c r="C123" s="5"/>
      <c r="E123" s="6"/>
    </row>
    <row r="124" spans="3:5" ht="14.25" customHeight="1">
      <c r="C124" s="5"/>
      <c r="E124" s="6"/>
    </row>
    <row r="125" spans="3:5" ht="14.25" customHeight="1">
      <c r="C125" s="5"/>
      <c r="E125" s="6"/>
    </row>
    <row r="126" spans="3:5" ht="14.25" customHeight="1">
      <c r="C126" s="5"/>
      <c r="E126" s="6"/>
    </row>
    <row r="127" spans="3:5" ht="14.25" customHeight="1">
      <c r="C127" s="5"/>
      <c r="E127" s="6"/>
    </row>
    <row r="128" spans="3:5" ht="14.25" customHeight="1">
      <c r="C128" s="5"/>
      <c r="E128" s="6"/>
    </row>
    <row r="129" spans="3:5" ht="14.25" customHeight="1">
      <c r="C129" s="5"/>
      <c r="E129" s="6"/>
    </row>
    <row r="130" spans="3:5" ht="14.25" customHeight="1">
      <c r="C130" s="5"/>
      <c r="E130" s="6"/>
    </row>
    <row r="131" spans="3:5" ht="14.25" customHeight="1">
      <c r="C131" s="5"/>
      <c r="E131" s="6"/>
    </row>
    <row r="132" spans="3:5" ht="14.25" customHeight="1">
      <c r="C132" s="5"/>
      <c r="E132" s="6"/>
    </row>
    <row r="133" spans="3:5" ht="14.25" customHeight="1">
      <c r="C133" s="5"/>
      <c r="E133" s="6"/>
    </row>
    <row r="134" spans="3:5" ht="14.25" customHeight="1">
      <c r="C134" s="5"/>
      <c r="E134" s="6"/>
    </row>
    <row r="135" spans="3:5" ht="14.25" customHeight="1">
      <c r="C135" s="5"/>
      <c r="E135" s="6"/>
    </row>
    <row r="136" spans="3:5" ht="14.25" customHeight="1">
      <c r="C136" s="5"/>
      <c r="E136" s="6"/>
    </row>
    <row r="137" spans="3:5" ht="14.25" customHeight="1">
      <c r="C137" s="5"/>
      <c r="E137" s="6"/>
    </row>
    <row r="138" spans="3:5" ht="14.25" customHeight="1">
      <c r="C138" s="5"/>
      <c r="E138" s="6"/>
    </row>
    <row r="139" spans="3:5" ht="14.25" customHeight="1">
      <c r="C139" s="5"/>
      <c r="E139" s="6"/>
    </row>
    <row r="140" spans="3:5" ht="14.25" customHeight="1">
      <c r="C140" s="5"/>
      <c r="E140" s="6"/>
    </row>
    <row r="141" spans="3:5" ht="14.25" customHeight="1">
      <c r="C141" s="5"/>
      <c r="E141" s="6"/>
    </row>
    <row r="142" spans="3:5" ht="14.25" customHeight="1">
      <c r="C142" s="5"/>
      <c r="E142" s="6"/>
    </row>
    <row r="143" spans="3:5" ht="14.25" customHeight="1">
      <c r="C143" s="5"/>
      <c r="E143" s="6"/>
    </row>
    <row r="144" spans="3:5" ht="14.25" customHeight="1">
      <c r="C144" s="5"/>
      <c r="E144" s="6"/>
    </row>
    <row r="145" spans="3:5" ht="14.25" customHeight="1">
      <c r="C145" s="5"/>
      <c r="E145" s="6"/>
    </row>
    <row r="146" spans="3:5" ht="14.25" customHeight="1">
      <c r="C146" s="5"/>
      <c r="E146" s="6"/>
    </row>
    <row r="147" spans="3:5" ht="14.25" customHeight="1">
      <c r="C147" s="5"/>
      <c r="E147" s="6"/>
    </row>
    <row r="148" spans="3:5" ht="14.25" customHeight="1">
      <c r="C148" s="5"/>
      <c r="E148" s="6"/>
    </row>
    <row r="149" spans="3:5" ht="14.25" customHeight="1">
      <c r="C149" s="5"/>
      <c r="E149" s="6"/>
    </row>
    <row r="150" spans="3:5" ht="14.25" customHeight="1">
      <c r="C150" s="5"/>
      <c r="E150" s="6"/>
    </row>
    <row r="151" spans="3:5" ht="14.25" customHeight="1">
      <c r="C151" s="5"/>
      <c r="E151" s="6"/>
    </row>
    <row r="152" spans="3:5" ht="14.25" customHeight="1">
      <c r="C152" s="5"/>
      <c r="E152" s="6"/>
    </row>
    <row r="153" spans="3:5" ht="14.25" customHeight="1">
      <c r="C153" s="5"/>
      <c r="E153" s="6"/>
    </row>
    <row r="154" spans="3:5" ht="14.25" customHeight="1">
      <c r="C154" s="5"/>
      <c r="E154" s="6"/>
    </row>
    <row r="155" spans="3:5" ht="14.25" customHeight="1">
      <c r="C155" s="5"/>
      <c r="E155" s="6"/>
    </row>
    <row r="156" spans="3:5" ht="14.25" customHeight="1">
      <c r="C156" s="5"/>
      <c r="E156" s="6"/>
    </row>
    <row r="157" spans="3:5" ht="14.25" customHeight="1">
      <c r="C157" s="5"/>
      <c r="E157" s="6"/>
    </row>
    <row r="158" spans="3:5" ht="14.25" customHeight="1">
      <c r="C158" s="5"/>
      <c r="E158" s="6"/>
    </row>
    <row r="159" spans="3:5" ht="14.25" customHeight="1">
      <c r="C159" s="5"/>
      <c r="E159" s="6"/>
    </row>
    <row r="160" spans="3:5" ht="14.25" customHeight="1">
      <c r="C160" s="5"/>
      <c r="E160" s="6"/>
    </row>
    <row r="161" spans="3:5" ht="14.25" customHeight="1">
      <c r="C161" s="5"/>
      <c r="E161" s="6"/>
    </row>
    <row r="162" spans="3:5" ht="14.25" customHeight="1">
      <c r="C162" s="5"/>
      <c r="E162" s="6"/>
    </row>
    <row r="163" spans="3:5" ht="14.25" customHeight="1">
      <c r="C163" s="5"/>
      <c r="E163" s="6"/>
    </row>
    <row r="164" spans="3:5" ht="14.25" customHeight="1">
      <c r="C164" s="5"/>
      <c r="E164" s="6"/>
    </row>
    <row r="165" spans="3:5" ht="14.25" customHeight="1">
      <c r="C165" s="5"/>
      <c r="E165" s="6"/>
    </row>
    <row r="166" spans="3:5" ht="14.25" customHeight="1">
      <c r="C166" s="5"/>
      <c r="E166" s="6"/>
    </row>
    <row r="167" spans="3:5" ht="14.25" customHeight="1">
      <c r="C167" s="5"/>
      <c r="E167" s="6"/>
    </row>
    <row r="168" spans="3:5" ht="14.25" customHeight="1">
      <c r="C168" s="5"/>
      <c r="E168" s="6"/>
    </row>
    <row r="169" spans="3:5" ht="14.25" customHeight="1">
      <c r="C169" s="5"/>
      <c r="E169" s="6"/>
    </row>
    <row r="170" spans="3:5" ht="14.25" customHeight="1">
      <c r="C170" s="5"/>
      <c r="E170" s="6"/>
    </row>
    <row r="171" spans="3:5" ht="14.25" customHeight="1">
      <c r="C171" s="5"/>
      <c r="E171" s="6"/>
    </row>
    <row r="172" spans="3:5" ht="14.25" customHeight="1">
      <c r="C172" s="5"/>
      <c r="E172" s="6"/>
    </row>
    <row r="173" spans="3:5" ht="14.25" customHeight="1">
      <c r="C173" s="5"/>
      <c r="E173" s="6"/>
    </row>
    <row r="174" spans="3:5" ht="14.25" customHeight="1">
      <c r="C174" s="5"/>
      <c r="E174" s="6"/>
    </row>
    <row r="175" spans="3:5" ht="14.25" customHeight="1">
      <c r="C175" s="5"/>
      <c r="E175" s="6"/>
    </row>
    <row r="176" spans="3:5" ht="14.25" customHeight="1">
      <c r="C176" s="5"/>
      <c r="E176" s="6"/>
    </row>
    <row r="177" spans="3:5" ht="14.25" customHeight="1">
      <c r="C177" s="5"/>
      <c r="E177" s="6"/>
    </row>
    <row r="178" spans="3:5" ht="14.25" customHeight="1">
      <c r="C178" s="5"/>
      <c r="E178" s="6"/>
    </row>
    <row r="179" spans="3:5" ht="14.25" customHeight="1">
      <c r="C179" s="5"/>
      <c r="E179" s="6"/>
    </row>
    <row r="180" spans="3:5" ht="14.25" customHeight="1">
      <c r="C180" s="5"/>
      <c r="E180" s="6"/>
    </row>
    <row r="181" spans="3:5" ht="14.25" customHeight="1">
      <c r="C181" s="5"/>
      <c r="E181" s="6"/>
    </row>
    <row r="182" spans="3:5" ht="14.25" customHeight="1">
      <c r="C182" s="5"/>
      <c r="E182" s="6"/>
    </row>
    <row r="183" spans="3:5" ht="14.25" customHeight="1">
      <c r="C183" s="5"/>
      <c r="E183" s="6"/>
    </row>
    <row r="184" spans="3:5" ht="14.25" customHeight="1">
      <c r="C184" s="5"/>
      <c r="E184" s="6"/>
    </row>
    <row r="185" spans="3:5" ht="14.25" customHeight="1">
      <c r="C185" s="5"/>
      <c r="E185" s="6"/>
    </row>
    <row r="186" spans="3:5" ht="14.25" customHeight="1">
      <c r="C186" s="5"/>
      <c r="E186" s="6"/>
    </row>
    <row r="187" spans="3:5" ht="14.25" customHeight="1">
      <c r="C187" s="5"/>
      <c r="E187" s="6"/>
    </row>
    <row r="188" spans="3:5" ht="14.25" customHeight="1">
      <c r="C188" s="5"/>
      <c r="E188" s="6"/>
    </row>
    <row r="189" spans="3:5" ht="14.25" customHeight="1">
      <c r="C189" s="5"/>
      <c r="E189" s="6"/>
    </row>
    <row r="190" spans="3:5" ht="14.25" customHeight="1">
      <c r="C190" s="5"/>
      <c r="E190" s="6"/>
    </row>
    <row r="191" spans="3:5" ht="14.25" customHeight="1">
      <c r="C191" s="5"/>
      <c r="E191" s="6"/>
    </row>
    <row r="192" spans="3:5" ht="14.25" customHeight="1">
      <c r="C192" s="5"/>
      <c r="E192" s="6"/>
    </row>
    <row r="193" spans="3:5" ht="14.25" customHeight="1">
      <c r="C193" s="5"/>
      <c r="E193" s="6"/>
    </row>
    <row r="194" spans="3:5" ht="14.25" customHeight="1">
      <c r="C194" s="5"/>
      <c r="E194" s="6"/>
    </row>
    <row r="195" spans="3:5" ht="14.25" customHeight="1">
      <c r="C195" s="5"/>
      <c r="E195" s="6"/>
    </row>
    <row r="196" spans="3:5" ht="14.25" customHeight="1">
      <c r="C196" s="5"/>
      <c r="E196" s="6"/>
    </row>
    <row r="197" spans="3:5" ht="14.25" customHeight="1">
      <c r="C197" s="5"/>
      <c r="E197" s="6"/>
    </row>
    <row r="198" spans="3:5" ht="14.25" customHeight="1">
      <c r="C198" s="5"/>
      <c r="E198" s="6"/>
    </row>
    <row r="199" spans="3:5" ht="14.25" customHeight="1">
      <c r="C199" s="5"/>
      <c r="E199" s="6"/>
    </row>
    <row r="200" spans="3:5" ht="14.25" customHeight="1">
      <c r="C200" s="5"/>
      <c r="E200" s="6"/>
    </row>
    <row r="201" spans="3:5" ht="14.25" customHeight="1">
      <c r="C201" s="5"/>
      <c r="E201" s="6"/>
    </row>
    <row r="202" spans="3:5" ht="14.25" customHeight="1">
      <c r="C202" s="5"/>
      <c r="E202" s="6"/>
    </row>
    <row r="203" spans="3:5" ht="14.25" customHeight="1">
      <c r="C203" s="5"/>
      <c r="E203" s="6"/>
    </row>
    <row r="204" spans="3:5" ht="14.25" customHeight="1">
      <c r="C204" s="5"/>
      <c r="E204" s="6"/>
    </row>
    <row r="205" spans="3:5" ht="14.25" customHeight="1">
      <c r="C205" s="5"/>
      <c r="E205" s="6"/>
    </row>
    <row r="206" spans="3:5" ht="14.25" customHeight="1">
      <c r="C206" s="5"/>
      <c r="E206" s="6"/>
    </row>
    <row r="207" spans="3:5" ht="14.25" customHeight="1">
      <c r="C207" s="5"/>
      <c r="E207" s="6"/>
    </row>
    <row r="208" spans="3:5" ht="14.25" customHeight="1">
      <c r="C208" s="5"/>
      <c r="E208" s="6"/>
    </row>
    <row r="209" spans="3:5" ht="14.25" customHeight="1">
      <c r="C209" s="5"/>
      <c r="E209" s="6"/>
    </row>
    <row r="210" spans="3:5" ht="14.25" customHeight="1">
      <c r="C210" s="5"/>
      <c r="E210" s="6"/>
    </row>
    <row r="211" spans="3:5" ht="14.25" customHeight="1">
      <c r="C211" s="5"/>
      <c r="E211" s="6"/>
    </row>
    <row r="212" spans="3:5" ht="14.25" customHeight="1">
      <c r="C212" s="5"/>
      <c r="E212" s="6"/>
    </row>
    <row r="213" spans="3:5" ht="14.25" customHeight="1">
      <c r="C213" s="5"/>
      <c r="E213" s="6"/>
    </row>
    <row r="214" spans="3:5" ht="14.25" customHeight="1">
      <c r="C214" s="5"/>
      <c r="E214" s="6"/>
    </row>
    <row r="215" spans="3:5" ht="14.25" customHeight="1">
      <c r="C215" s="5"/>
      <c r="E215" s="6"/>
    </row>
    <row r="216" spans="3:5" ht="14.25" customHeight="1">
      <c r="C216" s="5"/>
      <c r="E216" s="6"/>
    </row>
    <row r="217" spans="3:5" ht="14.25" customHeight="1">
      <c r="C217" s="5"/>
      <c r="E217" s="6"/>
    </row>
    <row r="218" spans="3:5" ht="14.25" customHeight="1">
      <c r="C218" s="5"/>
      <c r="E218" s="6"/>
    </row>
    <row r="219" spans="3:5" ht="14.25" customHeight="1">
      <c r="C219" s="5"/>
      <c r="E219" s="6"/>
    </row>
    <row r="220" spans="3:5" ht="14.25" customHeight="1">
      <c r="C220" s="5"/>
      <c r="E220" s="6"/>
    </row>
    <row r="221" spans="3:5" ht="14.25" customHeight="1">
      <c r="C221" s="5"/>
      <c r="E221" s="6"/>
    </row>
    <row r="222" spans="3:5" ht="14.25" customHeight="1">
      <c r="C222" s="5"/>
      <c r="E222" s="6"/>
    </row>
    <row r="223" spans="3:5" ht="14.25" customHeight="1">
      <c r="C223" s="5"/>
      <c r="E223" s="6"/>
    </row>
    <row r="224" spans="3:5" ht="14.25" customHeight="1">
      <c r="C224" s="5"/>
      <c r="E224" s="6"/>
    </row>
    <row r="225" spans="3:5" ht="14.25" customHeight="1">
      <c r="C225" s="5"/>
      <c r="E225" s="6"/>
    </row>
    <row r="226" spans="3:5" ht="14.25" customHeight="1">
      <c r="C226" s="5"/>
      <c r="E226" s="6"/>
    </row>
    <row r="227" spans="3:5" ht="14.25" customHeight="1">
      <c r="C227" s="5"/>
      <c r="E227" s="6"/>
    </row>
    <row r="228" spans="3:5" ht="14.25" customHeight="1">
      <c r="C228" s="5"/>
      <c r="E228" s="6"/>
    </row>
    <row r="229" spans="3:5" ht="14.25" customHeight="1">
      <c r="C229" s="5"/>
      <c r="E229" s="6"/>
    </row>
    <row r="230" spans="3:5" ht="14.25" customHeight="1">
      <c r="C230" s="5"/>
      <c r="E230" s="6"/>
    </row>
    <row r="231" spans="3:5" ht="14.25" customHeight="1">
      <c r="C231" s="5"/>
      <c r="E231" s="6"/>
    </row>
    <row r="232" spans="3:5" ht="14.25" customHeight="1">
      <c r="C232" s="5"/>
      <c r="E232" s="6"/>
    </row>
    <row r="233" spans="3:5" ht="14.25" customHeight="1">
      <c r="C233" s="5"/>
      <c r="E233" s="6"/>
    </row>
    <row r="234" spans="3:5" ht="14.25" customHeight="1">
      <c r="C234" s="5"/>
      <c r="E234" s="6"/>
    </row>
    <row r="235" spans="3:5" ht="14.25" customHeight="1">
      <c r="C235" s="5"/>
      <c r="E235" s="6"/>
    </row>
    <row r="236" spans="3:5" ht="14.25" customHeight="1">
      <c r="C236" s="5"/>
      <c r="E236" s="6"/>
    </row>
    <row r="237" spans="3:5" ht="14.25" customHeight="1">
      <c r="C237" s="5"/>
      <c r="E237" s="6"/>
    </row>
    <row r="238" spans="3:5" ht="14.25" customHeight="1">
      <c r="C238" s="5"/>
      <c r="E238" s="6"/>
    </row>
    <row r="239" spans="3:5" ht="14.25" customHeight="1">
      <c r="C239" s="5"/>
      <c r="E239" s="6"/>
    </row>
    <row r="240" spans="3:5" ht="14.25" customHeight="1">
      <c r="C240" s="5"/>
      <c r="E240" s="6"/>
    </row>
    <row r="241" spans="3:5" ht="14.25" customHeight="1">
      <c r="C241" s="5"/>
      <c r="E241" s="6"/>
    </row>
    <row r="242" spans="3:5" ht="14.25" customHeight="1">
      <c r="C242" s="5"/>
      <c r="E242" s="6"/>
    </row>
    <row r="243" spans="3:5" ht="14.25" customHeight="1">
      <c r="C243" s="5"/>
      <c r="E243" s="6"/>
    </row>
    <row r="244" spans="3:5" ht="14.25" customHeight="1">
      <c r="C244" s="5"/>
      <c r="E244" s="6"/>
    </row>
    <row r="245" spans="3:5" ht="14.25" customHeight="1">
      <c r="C245" s="5"/>
      <c r="E245" s="6"/>
    </row>
    <row r="246" spans="3:5" ht="14.25" customHeight="1">
      <c r="C246" s="5"/>
      <c r="E246" s="6"/>
    </row>
    <row r="247" spans="3:5" ht="14.25" customHeight="1">
      <c r="C247" s="5"/>
      <c r="E247" s="6"/>
    </row>
    <row r="248" spans="3:5" ht="14.25" customHeight="1">
      <c r="C248" s="5"/>
      <c r="E248" s="6"/>
    </row>
    <row r="249" spans="3:5" ht="14.25" customHeight="1">
      <c r="C249" s="5"/>
      <c r="E249" s="6"/>
    </row>
    <row r="250" spans="3:5" ht="14.25" customHeight="1">
      <c r="C250" s="5"/>
      <c r="E250" s="6"/>
    </row>
    <row r="251" spans="3:5" ht="14.25" customHeight="1">
      <c r="C251" s="5"/>
      <c r="E251" s="6"/>
    </row>
    <row r="252" spans="3:5" ht="14.25" customHeight="1">
      <c r="C252" s="5"/>
      <c r="E252" s="6"/>
    </row>
    <row r="253" spans="3:5" ht="14.25" customHeight="1">
      <c r="C253" s="5"/>
      <c r="E253" s="6"/>
    </row>
    <row r="254" spans="3:5" ht="14.25" customHeight="1">
      <c r="C254" s="5"/>
      <c r="E254" s="6"/>
    </row>
    <row r="255" spans="3:5" ht="14.25" customHeight="1">
      <c r="C255" s="5"/>
      <c r="E255" s="6"/>
    </row>
    <row r="256" spans="3:5" ht="14.25" customHeight="1">
      <c r="C256" s="5"/>
      <c r="E256" s="6"/>
    </row>
    <row r="257" spans="3:5" ht="14.25" customHeight="1">
      <c r="C257" s="5"/>
      <c r="E257" s="6"/>
    </row>
    <row r="258" spans="3:5" ht="14.25" customHeight="1">
      <c r="C258" s="5"/>
      <c r="E258" s="6"/>
    </row>
    <row r="259" spans="3:5" ht="14.25" customHeight="1">
      <c r="C259" s="5"/>
      <c r="E259" s="6"/>
    </row>
    <row r="260" spans="3:5" ht="14.25" customHeight="1">
      <c r="C260" s="5"/>
      <c r="E260" s="6"/>
    </row>
    <row r="261" spans="3:5" ht="14.25" customHeight="1">
      <c r="C261" s="5"/>
      <c r="E261" s="6"/>
    </row>
    <row r="262" spans="3:5" ht="14.25" customHeight="1">
      <c r="C262" s="5"/>
      <c r="E262" s="6"/>
    </row>
    <row r="263" spans="3:5" ht="14.25" customHeight="1">
      <c r="C263" s="5"/>
      <c r="E263" s="6"/>
    </row>
    <row r="264" spans="3:5" ht="14.25" customHeight="1">
      <c r="C264" s="5"/>
      <c r="E264" s="6"/>
    </row>
    <row r="265" spans="3:5" ht="14.25" customHeight="1">
      <c r="C265" s="5"/>
      <c r="E265" s="6"/>
    </row>
    <row r="266" spans="3:5" ht="14.25" customHeight="1">
      <c r="C266" s="5"/>
      <c r="E266" s="6"/>
    </row>
    <row r="267" spans="3:5" ht="14.25" customHeight="1">
      <c r="C267" s="5"/>
      <c r="E267" s="6"/>
    </row>
    <row r="268" spans="3:5" ht="14.25" customHeight="1">
      <c r="C268" s="5"/>
      <c r="E268" s="6"/>
    </row>
    <row r="269" spans="3:5" ht="14.25" customHeight="1">
      <c r="C269" s="5"/>
      <c r="E269" s="6"/>
    </row>
    <row r="270" spans="3:5" ht="14.25" customHeight="1">
      <c r="C270" s="5"/>
      <c r="E270" s="6"/>
    </row>
    <row r="271" spans="3:5" ht="14.25" customHeight="1">
      <c r="C271" s="5"/>
      <c r="E271" s="6"/>
    </row>
    <row r="272" spans="3:5" ht="14.25" customHeight="1">
      <c r="C272" s="5"/>
      <c r="E272" s="6"/>
    </row>
    <row r="273" spans="3:5" ht="14.25" customHeight="1">
      <c r="C273" s="5"/>
      <c r="E273" s="6"/>
    </row>
    <row r="274" spans="3:5" ht="14.25" customHeight="1">
      <c r="C274" s="5"/>
      <c r="E274" s="6"/>
    </row>
    <row r="275" spans="3:5" ht="14.25" customHeight="1">
      <c r="C275" s="5"/>
      <c r="E275" s="6"/>
    </row>
    <row r="276" spans="3:5" ht="14.25" customHeight="1">
      <c r="C276" s="5"/>
      <c r="E276" s="6"/>
    </row>
    <row r="277" spans="3:5" ht="14.25" customHeight="1">
      <c r="C277" s="5"/>
      <c r="E277" s="6"/>
    </row>
    <row r="278" spans="3:5" ht="14.25" customHeight="1">
      <c r="C278" s="5"/>
      <c r="E278" s="6"/>
    </row>
    <row r="279" spans="3:5" ht="14.25" customHeight="1">
      <c r="C279" s="5"/>
      <c r="E279" s="6"/>
    </row>
    <row r="280" spans="3:5" ht="14.25" customHeight="1">
      <c r="C280" s="5"/>
      <c r="E280" s="6"/>
    </row>
    <row r="281" spans="3:5" ht="14.25" customHeight="1">
      <c r="C281" s="5"/>
      <c r="E281" s="6"/>
    </row>
    <row r="282" spans="3:5" ht="14.25" customHeight="1">
      <c r="C282" s="5"/>
      <c r="E282" s="6"/>
    </row>
    <row r="283" spans="3:5" ht="14.25" customHeight="1">
      <c r="C283" s="5"/>
      <c r="E283" s="6"/>
    </row>
    <row r="284" spans="3:5" ht="14.25" customHeight="1">
      <c r="C284" s="5"/>
      <c r="E284" s="6"/>
    </row>
    <row r="285" spans="3:5" ht="14.25" customHeight="1">
      <c r="C285" s="5"/>
      <c r="E285" s="6"/>
    </row>
    <row r="286" spans="3:5" ht="14.25" customHeight="1">
      <c r="C286" s="5"/>
      <c r="E286" s="6"/>
    </row>
    <row r="287" spans="3:5" ht="14.25" customHeight="1">
      <c r="C287" s="5"/>
      <c r="E287" s="6"/>
    </row>
    <row r="288" spans="3:5" ht="14.25" customHeight="1">
      <c r="C288" s="5"/>
      <c r="E288" s="6"/>
    </row>
    <row r="289" spans="3:5" ht="14.25" customHeight="1">
      <c r="C289" s="5"/>
      <c r="E289" s="6"/>
    </row>
    <row r="290" spans="3:5" ht="14.25" customHeight="1">
      <c r="C290" s="5"/>
      <c r="E290" s="6"/>
    </row>
    <row r="291" spans="3:5" ht="14.25" customHeight="1">
      <c r="C291" s="5"/>
      <c r="E291" s="6"/>
    </row>
    <row r="292" spans="3:5" ht="14.25" customHeight="1">
      <c r="C292" s="5"/>
      <c r="E292" s="6"/>
    </row>
    <row r="293" spans="3:5" ht="14.25" customHeight="1">
      <c r="C293" s="5"/>
      <c r="E293" s="6"/>
    </row>
    <row r="294" spans="3:5" ht="14.25" customHeight="1">
      <c r="C294" s="5"/>
      <c r="E294" s="6"/>
    </row>
    <row r="295" spans="3:5" ht="14.25" customHeight="1">
      <c r="C295" s="5"/>
      <c r="E295" s="6"/>
    </row>
    <row r="296" spans="3:5" ht="14.25" customHeight="1">
      <c r="C296" s="5"/>
      <c r="E296" s="6"/>
    </row>
    <row r="297" spans="3:5" ht="14.25" customHeight="1">
      <c r="C297" s="5"/>
      <c r="E297" s="6"/>
    </row>
    <row r="298" spans="3:5" ht="14.25" customHeight="1">
      <c r="C298" s="5"/>
      <c r="E298" s="6"/>
    </row>
    <row r="299" spans="3:5" ht="14.25" customHeight="1">
      <c r="C299" s="5"/>
      <c r="E299" s="6"/>
    </row>
    <row r="300" spans="3:5" ht="14.25" customHeight="1">
      <c r="C300" s="5"/>
      <c r="E300" s="6"/>
    </row>
    <row r="301" spans="3:5" ht="14.25" customHeight="1">
      <c r="C301" s="5"/>
      <c r="E301" s="6"/>
    </row>
    <row r="302" spans="3:5" ht="14.25" customHeight="1">
      <c r="C302" s="5"/>
      <c r="E302" s="6"/>
    </row>
    <row r="303" spans="3:5" ht="14.25" customHeight="1">
      <c r="C303" s="5"/>
      <c r="E303" s="6"/>
    </row>
    <row r="304" spans="3:5" ht="14.25" customHeight="1">
      <c r="C304" s="5"/>
      <c r="E304" s="6"/>
    </row>
    <row r="305" spans="3:5" ht="14.25" customHeight="1">
      <c r="C305" s="5"/>
      <c r="E305" s="6"/>
    </row>
    <row r="306" spans="3:5" ht="14.25" customHeight="1">
      <c r="C306" s="5"/>
      <c r="E306" s="6"/>
    </row>
    <row r="307" spans="3:5" ht="14.25" customHeight="1">
      <c r="C307" s="5"/>
      <c r="E307" s="6"/>
    </row>
    <row r="308" spans="3:5" ht="14.25" customHeight="1">
      <c r="C308" s="5"/>
      <c r="E308" s="6"/>
    </row>
    <row r="309" spans="3:5" ht="14.25" customHeight="1">
      <c r="C309" s="5"/>
      <c r="E309" s="6"/>
    </row>
    <row r="310" spans="3:5" ht="14.25" customHeight="1">
      <c r="C310" s="5"/>
      <c r="E310" s="6"/>
    </row>
    <row r="311" spans="3:5" ht="14.25" customHeight="1">
      <c r="C311" s="5"/>
      <c r="E311" s="6"/>
    </row>
    <row r="312" spans="3:5" ht="14.25" customHeight="1">
      <c r="C312" s="5"/>
      <c r="E312" s="6"/>
    </row>
    <row r="313" spans="3:5" ht="14.25" customHeight="1">
      <c r="C313" s="5"/>
      <c r="E313" s="6"/>
    </row>
    <row r="314" spans="3:5" ht="14.25" customHeight="1">
      <c r="C314" s="5"/>
      <c r="E314" s="6"/>
    </row>
    <row r="315" spans="3:5" ht="14.25" customHeight="1">
      <c r="C315" s="5"/>
      <c r="E315" s="6"/>
    </row>
    <row r="316" spans="3:5" ht="14.25" customHeight="1">
      <c r="C316" s="5"/>
      <c r="E316" s="6"/>
    </row>
    <row r="317" spans="3:5" ht="14.25" customHeight="1">
      <c r="C317" s="5"/>
      <c r="E317" s="6"/>
    </row>
    <row r="318" spans="3:5" ht="14.25" customHeight="1">
      <c r="C318" s="5"/>
      <c r="E318" s="6"/>
    </row>
    <row r="319" spans="3:5" ht="14.25" customHeight="1">
      <c r="C319" s="5"/>
      <c r="E319" s="6"/>
    </row>
    <row r="320" spans="3:5" ht="14.25" customHeight="1">
      <c r="C320" s="5"/>
      <c r="E320" s="6"/>
    </row>
    <row r="321" spans="3:5" ht="14.25" customHeight="1">
      <c r="C321" s="5"/>
      <c r="E321" s="6"/>
    </row>
    <row r="322" spans="3:5" ht="14.25" customHeight="1">
      <c r="C322" s="5"/>
      <c r="E322" s="6"/>
    </row>
    <row r="323" spans="3:5" ht="14.25" customHeight="1">
      <c r="C323" s="5"/>
      <c r="E323" s="6"/>
    </row>
    <row r="324" spans="3:5" ht="14.25" customHeight="1">
      <c r="C324" s="5"/>
      <c r="E324" s="6"/>
    </row>
    <row r="325" spans="3:5" ht="14.25" customHeight="1">
      <c r="C325" s="5"/>
      <c r="E325" s="6"/>
    </row>
    <row r="326" spans="3:5" ht="14.25" customHeight="1">
      <c r="C326" s="5"/>
      <c r="E326" s="6"/>
    </row>
    <row r="327" spans="3:5" ht="14.25" customHeight="1">
      <c r="C327" s="5"/>
      <c r="E327" s="6"/>
    </row>
    <row r="328" spans="3:5" ht="14.25" customHeight="1">
      <c r="C328" s="5"/>
      <c r="E328" s="6"/>
    </row>
    <row r="329" spans="3:5" ht="14.25" customHeight="1">
      <c r="C329" s="5"/>
      <c r="E329" s="6"/>
    </row>
    <row r="330" spans="3:5" ht="14.25" customHeight="1">
      <c r="C330" s="5"/>
      <c r="E330" s="6"/>
    </row>
    <row r="331" spans="3:5" ht="14.25" customHeight="1">
      <c r="C331" s="5"/>
      <c r="E331" s="6"/>
    </row>
    <row r="332" spans="3:5" ht="14.25" customHeight="1">
      <c r="C332" s="5"/>
      <c r="E332" s="6"/>
    </row>
    <row r="333" spans="3:5" ht="14.25" customHeight="1">
      <c r="C333" s="5"/>
      <c r="E333" s="6"/>
    </row>
    <row r="334" spans="3:5" ht="14.25" customHeight="1">
      <c r="C334" s="5"/>
      <c r="E334" s="6"/>
    </row>
    <row r="335" spans="3:5" ht="14.25" customHeight="1">
      <c r="C335" s="5"/>
      <c r="E335" s="6"/>
    </row>
    <row r="336" spans="3:5" ht="14.25" customHeight="1">
      <c r="C336" s="5"/>
      <c r="E336" s="6"/>
    </row>
    <row r="337" spans="3:5" ht="14.25" customHeight="1">
      <c r="C337" s="5"/>
      <c r="E337" s="6"/>
    </row>
    <row r="338" spans="3:5" ht="14.25" customHeight="1">
      <c r="C338" s="5"/>
      <c r="E338" s="6"/>
    </row>
    <row r="339" spans="3:5" ht="14.25" customHeight="1">
      <c r="C339" s="5"/>
      <c r="E339" s="6"/>
    </row>
    <row r="340" spans="3:5" ht="14.25" customHeight="1">
      <c r="C340" s="5"/>
      <c r="E340" s="6"/>
    </row>
    <row r="341" spans="3:5" ht="14.25" customHeight="1">
      <c r="C341" s="5"/>
      <c r="E341" s="6"/>
    </row>
    <row r="342" spans="3:5" ht="14.25" customHeight="1">
      <c r="C342" s="5"/>
      <c r="E342" s="6"/>
    </row>
    <row r="343" spans="3:5" ht="14.25" customHeight="1">
      <c r="C343" s="5"/>
      <c r="E343" s="6"/>
    </row>
    <row r="344" spans="3:5" ht="14.25" customHeight="1">
      <c r="C344" s="5"/>
      <c r="E344" s="6"/>
    </row>
    <row r="345" spans="3:5" ht="14.25" customHeight="1">
      <c r="C345" s="5"/>
      <c r="E345" s="6"/>
    </row>
    <row r="346" spans="3:5" ht="14.25" customHeight="1">
      <c r="C346" s="5"/>
      <c r="E346" s="6"/>
    </row>
    <row r="347" spans="3:5" ht="14.25" customHeight="1">
      <c r="C347" s="5"/>
      <c r="E347" s="6"/>
    </row>
    <row r="348" spans="3:5" ht="14.25" customHeight="1">
      <c r="C348" s="5"/>
      <c r="E348" s="6"/>
    </row>
    <row r="349" spans="3:5" ht="14.25" customHeight="1">
      <c r="C349" s="5"/>
      <c r="E349" s="6"/>
    </row>
    <row r="350" spans="3:5" ht="14.25" customHeight="1">
      <c r="C350" s="5"/>
      <c r="E350" s="6"/>
    </row>
    <row r="351" spans="3:5" ht="14.25" customHeight="1">
      <c r="C351" s="5"/>
      <c r="E351" s="6"/>
    </row>
    <row r="352" spans="3:5" ht="14.25" customHeight="1">
      <c r="C352" s="5"/>
      <c r="E352" s="6"/>
    </row>
    <row r="353" spans="3:5" ht="14.25" customHeight="1">
      <c r="C353" s="5"/>
      <c r="E353" s="6"/>
    </row>
    <row r="354" spans="3:5" ht="14.25" customHeight="1">
      <c r="C354" s="5"/>
      <c r="E354" s="6"/>
    </row>
    <row r="355" spans="3:5" ht="14.25" customHeight="1">
      <c r="C355" s="5"/>
      <c r="E355" s="6"/>
    </row>
    <row r="356" spans="3:5" ht="14.25" customHeight="1">
      <c r="C356" s="5"/>
      <c r="E356" s="6"/>
    </row>
    <row r="357" spans="3:5" ht="14.25" customHeight="1">
      <c r="C357" s="5"/>
      <c r="E357" s="6"/>
    </row>
    <row r="358" spans="3:5" ht="14.25" customHeight="1">
      <c r="C358" s="5"/>
      <c r="E358" s="6"/>
    </row>
    <row r="359" spans="3:5" ht="14.25" customHeight="1">
      <c r="C359" s="5"/>
      <c r="E359" s="6"/>
    </row>
    <row r="360" spans="3:5" ht="14.25" customHeight="1">
      <c r="C360" s="5"/>
      <c r="E360" s="6"/>
    </row>
    <row r="361" spans="3:5" ht="14.25" customHeight="1">
      <c r="C361" s="5"/>
      <c r="E361" s="6"/>
    </row>
    <row r="362" spans="3:5" ht="14.25" customHeight="1">
      <c r="C362" s="5"/>
      <c r="E362" s="6"/>
    </row>
    <row r="363" spans="3:5" ht="14.25" customHeight="1">
      <c r="C363" s="5"/>
      <c r="E363" s="6"/>
    </row>
    <row r="364" spans="3:5" ht="14.25" customHeight="1">
      <c r="C364" s="5"/>
      <c r="E364" s="6"/>
    </row>
    <row r="365" spans="3:5" ht="14.25" customHeight="1">
      <c r="C365" s="5"/>
      <c r="E365" s="6"/>
    </row>
    <row r="366" spans="3:5" ht="14.25" customHeight="1">
      <c r="C366" s="5"/>
      <c r="E366" s="6"/>
    </row>
    <row r="367" spans="3:5" ht="14.25" customHeight="1">
      <c r="C367" s="5"/>
      <c r="E367" s="6"/>
    </row>
    <row r="368" spans="3:5" ht="14.25" customHeight="1">
      <c r="C368" s="5"/>
      <c r="E368" s="6"/>
    </row>
    <row r="369" spans="3:5" ht="14.25" customHeight="1">
      <c r="C369" s="5"/>
      <c r="E369" s="6"/>
    </row>
    <row r="370" spans="3:5" ht="14.25" customHeight="1">
      <c r="C370" s="5"/>
      <c r="E370" s="6"/>
    </row>
    <row r="371" spans="3:5" ht="14.25" customHeight="1">
      <c r="C371" s="5"/>
      <c r="E371" s="6"/>
    </row>
    <row r="372" spans="3:5" ht="14.25" customHeight="1">
      <c r="C372" s="5"/>
      <c r="E372" s="6"/>
    </row>
    <row r="373" spans="3:5" ht="14.25" customHeight="1">
      <c r="C373" s="5"/>
      <c r="E373" s="6"/>
    </row>
    <row r="374" spans="3:5" ht="14.25" customHeight="1">
      <c r="C374" s="5"/>
      <c r="E374" s="6"/>
    </row>
    <row r="375" spans="3:5" ht="14.25" customHeight="1">
      <c r="C375" s="5"/>
      <c r="E375" s="6"/>
    </row>
    <row r="376" spans="3:5" ht="14.25" customHeight="1">
      <c r="C376" s="5"/>
      <c r="E376" s="6"/>
    </row>
    <row r="377" spans="3:5" ht="14.25" customHeight="1">
      <c r="C377" s="5"/>
      <c r="E377" s="6"/>
    </row>
    <row r="378" spans="3:5" ht="14.25" customHeight="1">
      <c r="C378" s="5"/>
      <c r="E378" s="6"/>
    </row>
    <row r="379" spans="3:5" ht="14.25" customHeight="1">
      <c r="C379" s="5"/>
      <c r="E379" s="6"/>
    </row>
    <row r="380" spans="3:5" ht="14.25" customHeight="1">
      <c r="C380" s="5"/>
      <c r="E380" s="6"/>
    </row>
    <row r="381" spans="3:5" ht="14.25" customHeight="1">
      <c r="C381" s="5"/>
      <c r="E381" s="6"/>
    </row>
    <row r="382" spans="3:5" ht="14.25" customHeight="1">
      <c r="C382" s="5"/>
      <c r="E382" s="6"/>
    </row>
    <row r="383" spans="3:5" ht="14.25" customHeight="1">
      <c r="C383" s="5"/>
      <c r="E383" s="6"/>
    </row>
    <row r="384" spans="3:5" ht="14.25" customHeight="1">
      <c r="C384" s="5"/>
      <c r="E384" s="6"/>
    </row>
    <row r="385" spans="3:5" ht="14.25" customHeight="1">
      <c r="C385" s="5"/>
      <c r="E385" s="6"/>
    </row>
    <row r="386" spans="3:5" ht="14.25" customHeight="1">
      <c r="C386" s="5"/>
      <c r="E386" s="6"/>
    </row>
    <row r="387" spans="3:5" ht="14.25" customHeight="1">
      <c r="C387" s="5"/>
      <c r="E387" s="6"/>
    </row>
    <row r="388" spans="3:5" ht="14.25" customHeight="1">
      <c r="C388" s="5"/>
      <c r="E388" s="6"/>
    </row>
    <row r="389" spans="3:5" ht="14.25" customHeight="1">
      <c r="C389" s="5"/>
      <c r="E389" s="6"/>
    </row>
    <row r="390" spans="3:5" ht="14.25" customHeight="1">
      <c r="C390" s="5"/>
      <c r="E390" s="6"/>
    </row>
    <row r="391" spans="3:5" ht="14.25" customHeight="1">
      <c r="C391" s="5"/>
      <c r="E391" s="6"/>
    </row>
    <row r="392" spans="3:5" ht="14.25" customHeight="1">
      <c r="C392" s="5"/>
      <c r="E392" s="6"/>
    </row>
    <row r="393" spans="3:5" ht="14.25" customHeight="1">
      <c r="C393" s="5"/>
      <c r="E393" s="6"/>
    </row>
    <row r="394" spans="3:5" ht="14.25" customHeight="1">
      <c r="C394" s="5"/>
      <c r="E394" s="6"/>
    </row>
    <row r="395" spans="3:5" ht="14.25" customHeight="1">
      <c r="C395" s="5"/>
      <c r="E395" s="6"/>
    </row>
    <row r="396" spans="3:5" ht="14.25" customHeight="1">
      <c r="C396" s="5"/>
      <c r="E396" s="6"/>
    </row>
    <row r="397" spans="3:5" ht="14.25" customHeight="1">
      <c r="C397" s="5"/>
      <c r="E397" s="6"/>
    </row>
    <row r="398" spans="3:5" ht="14.25" customHeight="1">
      <c r="C398" s="5"/>
      <c r="E398" s="6"/>
    </row>
    <row r="399" spans="3:5" ht="14.25" customHeight="1">
      <c r="C399" s="5"/>
      <c r="E399" s="6"/>
    </row>
    <row r="400" spans="3:5" ht="14.25" customHeight="1">
      <c r="C400" s="5"/>
      <c r="E400" s="6"/>
    </row>
    <row r="401" spans="3:5" ht="14.25" customHeight="1">
      <c r="C401" s="5"/>
      <c r="E401" s="6"/>
    </row>
    <row r="402" spans="3:5" ht="14.25" customHeight="1">
      <c r="C402" s="5"/>
      <c r="E402" s="6"/>
    </row>
    <row r="403" spans="3:5" ht="14.25" customHeight="1">
      <c r="C403" s="5"/>
      <c r="E403" s="6"/>
    </row>
    <row r="404" spans="3:5" ht="14.25" customHeight="1">
      <c r="C404" s="5"/>
      <c r="E404" s="6"/>
    </row>
    <row r="405" spans="3:5" ht="14.25" customHeight="1">
      <c r="C405" s="5"/>
      <c r="E405" s="6"/>
    </row>
    <row r="406" spans="3:5" ht="14.25" customHeight="1">
      <c r="C406" s="5"/>
      <c r="E406" s="6"/>
    </row>
    <row r="407" spans="3:5" ht="14.25" customHeight="1">
      <c r="C407" s="5"/>
      <c r="E407" s="6"/>
    </row>
    <row r="408" spans="3:5" ht="14.25" customHeight="1">
      <c r="C408" s="5"/>
      <c r="E408" s="6"/>
    </row>
    <row r="409" spans="3:5" ht="14.25" customHeight="1">
      <c r="C409" s="5"/>
      <c r="E409" s="6"/>
    </row>
    <row r="410" spans="3:5" ht="14.25" customHeight="1">
      <c r="C410" s="5"/>
      <c r="E410" s="6"/>
    </row>
    <row r="411" spans="3:5" ht="14.25" customHeight="1">
      <c r="C411" s="5"/>
      <c r="E411" s="6"/>
    </row>
    <row r="412" spans="3:5" ht="14.25" customHeight="1">
      <c r="C412" s="5"/>
      <c r="E412" s="6"/>
    </row>
    <row r="413" spans="3:5" ht="14.25" customHeight="1">
      <c r="C413" s="5"/>
      <c r="E413" s="6"/>
    </row>
    <row r="414" spans="3:5" ht="14.25" customHeight="1">
      <c r="C414" s="5"/>
      <c r="E414" s="6"/>
    </row>
    <row r="415" spans="3:5" ht="14.25" customHeight="1">
      <c r="C415" s="5"/>
      <c r="E415" s="6"/>
    </row>
    <row r="416" spans="3:5" ht="14.25" customHeight="1">
      <c r="C416" s="5"/>
      <c r="E416" s="6"/>
    </row>
    <row r="417" spans="3:5" ht="14.25" customHeight="1">
      <c r="C417" s="5"/>
      <c r="E417" s="6"/>
    </row>
    <row r="418" spans="3:5" ht="14.25" customHeight="1">
      <c r="C418" s="5"/>
      <c r="E418" s="6"/>
    </row>
    <row r="419" spans="3:5" ht="14.25" customHeight="1">
      <c r="C419" s="5"/>
      <c r="E419" s="6"/>
    </row>
    <row r="420" spans="3:5" ht="14.25" customHeight="1">
      <c r="C420" s="5"/>
      <c r="E420" s="6"/>
    </row>
    <row r="421" spans="3:5" ht="14.25" customHeight="1">
      <c r="C421" s="5"/>
      <c r="E421" s="6"/>
    </row>
    <row r="422" spans="3:5" ht="14.25" customHeight="1">
      <c r="C422" s="5"/>
      <c r="E422" s="6"/>
    </row>
    <row r="423" spans="3:5" ht="14.25" customHeight="1">
      <c r="C423" s="5"/>
      <c r="E423" s="6"/>
    </row>
    <row r="424" spans="3:5" ht="14.25" customHeight="1">
      <c r="C424" s="5"/>
      <c r="E424" s="6"/>
    </row>
    <row r="425" spans="3:5" ht="14.25" customHeight="1">
      <c r="C425" s="5"/>
      <c r="E425" s="6"/>
    </row>
    <row r="426" spans="3:5" ht="14.25" customHeight="1">
      <c r="C426" s="5"/>
      <c r="E426" s="6"/>
    </row>
    <row r="427" spans="3:5" ht="14.25" customHeight="1">
      <c r="C427" s="5"/>
      <c r="E427" s="6"/>
    </row>
    <row r="428" spans="3:5" ht="14.25" customHeight="1">
      <c r="C428" s="5"/>
      <c r="E428" s="6"/>
    </row>
    <row r="429" spans="3:5" ht="14.25" customHeight="1">
      <c r="C429" s="5"/>
      <c r="E429" s="6"/>
    </row>
    <row r="430" spans="3:5" ht="14.25" customHeight="1">
      <c r="C430" s="5"/>
      <c r="E430" s="6"/>
    </row>
    <row r="431" spans="3:5" ht="14.25" customHeight="1">
      <c r="C431" s="5"/>
      <c r="E431" s="6"/>
    </row>
    <row r="432" spans="3:5" ht="14.25" customHeight="1">
      <c r="C432" s="5"/>
      <c r="E432" s="6"/>
    </row>
    <row r="433" spans="3:5" ht="14.25" customHeight="1">
      <c r="C433" s="5"/>
      <c r="E433" s="6"/>
    </row>
    <row r="434" spans="3:5" ht="14.25" customHeight="1">
      <c r="C434" s="5"/>
      <c r="E434" s="6"/>
    </row>
    <row r="435" spans="3:5" ht="14.25" customHeight="1">
      <c r="C435" s="5"/>
      <c r="E435" s="6"/>
    </row>
    <row r="436" spans="3:5" ht="14.25" customHeight="1">
      <c r="C436" s="5"/>
      <c r="E436" s="6"/>
    </row>
    <row r="437" spans="3:5" ht="14.25" customHeight="1">
      <c r="C437" s="5"/>
      <c r="E437" s="6"/>
    </row>
    <row r="438" spans="3:5" ht="14.25" customHeight="1">
      <c r="C438" s="5"/>
      <c r="E438" s="6"/>
    </row>
    <row r="439" spans="3:5" ht="14.25" customHeight="1">
      <c r="C439" s="5"/>
      <c r="E439" s="6"/>
    </row>
    <row r="440" spans="3:5" ht="14.25" customHeight="1">
      <c r="C440" s="5"/>
      <c r="E440" s="6"/>
    </row>
    <row r="441" spans="3:5" ht="14.25" customHeight="1">
      <c r="C441" s="5"/>
      <c r="E441" s="6"/>
    </row>
    <row r="442" spans="3:5" ht="14.25" customHeight="1">
      <c r="C442" s="5"/>
      <c r="E442" s="6"/>
    </row>
    <row r="443" spans="3:5" ht="14.25" customHeight="1">
      <c r="C443" s="5"/>
      <c r="E443" s="6"/>
    </row>
    <row r="444" spans="3:5" ht="14.25" customHeight="1">
      <c r="C444" s="5"/>
      <c r="E444" s="6"/>
    </row>
    <row r="445" spans="3:5" ht="14.25" customHeight="1">
      <c r="C445" s="5"/>
      <c r="E445" s="6"/>
    </row>
    <row r="446" spans="3:5" ht="14.25" customHeight="1">
      <c r="C446" s="5"/>
      <c r="E446" s="6"/>
    </row>
    <row r="447" spans="3:5" ht="14.25" customHeight="1">
      <c r="C447" s="5"/>
      <c r="E447" s="6"/>
    </row>
    <row r="448" spans="3:5" ht="14.25" customHeight="1">
      <c r="C448" s="5"/>
      <c r="E448" s="6"/>
    </row>
    <row r="449" spans="3:5" ht="14.25" customHeight="1">
      <c r="C449" s="5"/>
      <c r="E449" s="6"/>
    </row>
    <row r="450" spans="3:5" ht="14.25" customHeight="1">
      <c r="C450" s="5"/>
      <c r="E450" s="6"/>
    </row>
    <row r="451" spans="3:5" ht="14.25" customHeight="1">
      <c r="C451" s="5"/>
      <c r="E451" s="6"/>
    </row>
    <row r="452" spans="3:5" ht="14.25" customHeight="1">
      <c r="C452" s="5"/>
      <c r="E452" s="6"/>
    </row>
    <row r="453" spans="3:5" ht="14.25" customHeight="1">
      <c r="C453" s="5"/>
      <c r="E453" s="6"/>
    </row>
    <row r="454" spans="3:5" ht="14.25" customHeight="1">
      <c r="C454" s="5"/>
      <c r="E454" s="6"/>
    </row>
    <row r="455" spans="3:5" ht="14.25" customHeight="1">
      <c r="C455" s="5"/>
      <c r="E455" s="6"/>
    </row>
    <row r="456" spans="3:5" ht="14.25" customHeight="1">
      <c r="C456" s="5"/>
      <c r="E456" s="6"/>
    </row>
    <row r="457" spans="3:5" ht="14.25" customHeight="1">
      <c r="C457" s="5"/>
      <c r="E457" s="6"/>
    </row>
    <row r="458" spans="3:5" ht="14.25" customHeight="1">
      <c r="C458" s="5"/>
      <c r="E458" s="6"/>
    </row>
    <row r="459" spans="3:5" ht="14.25" customHeight="1">
      <c r="C459" s="5"/>
      <c r="E459" s="6"/>
    </row>
    <row r="460" spans="3:5" ht="14.25" customHeight="1">
      <c r="C460" s="5"/>
      <c r="E460" s="6"/>
    </row>
    <row r="461" spans="3:5" ht="14.25" customHeight="1">
      <c r="C461" s="5"/>
      <c r="E461" s="6"/>
    </row>
    <row r="462" spans="3:5" ht="14.25" customHeight="1">
      <c r="C462" s="5"/>
      <c r="E462" s="6"/>
    </row>
    <row r="463" spans="3:5" ht="14.25" customHeight="1">
      <c r="C463" s="5"/>
      <c r="E463" s="6"/>
    </row>
    <row r="464" spans="3:5" ht="14.25" customHeight="1">
      <c r="C464" s="5"/>
      <c r="E464" s="6"/>
    </row>
    <row r="465" spans="3:5" ht="14.25" customHeight="1">
      <c r="C465" s="5"/>
      <c r="E465" s="6"/>
    </row>
    <row r="466" spans="3:5" ht="14.25" customHeight="1">
      <c r="C466" s="5"/>
      <c r="E466" s="6"/>
    </row>
    <row r="467" spans="3:5" ht="14.25" customHeight="1">
      <c r="C467" s="5"/>
      <c r="E467" s="6"/>
    </row>
    <row r="468" spans="3:5" ht="14.25" customHeight="1">
      <c r="C468" s="5"/>
      <c r="E468" s="6"/>
    </row>
    <row r="469" spans="3:5" ht="14.25" customHeight="1">
      <c r="C469" s="5"/>
      <c r="E469" s="6"/>
    </row>
    <row r="470" spans="3:5" ht="14.25" customHeight="1">
      <c r="C470" s="5"/>
      <c r="E470" s="6"/>
    </row>
    <row r="471" spans="3:5" ht="14.25" customHeight="1">
      <c r="C471" s="5"/>
      <c r="E471" s="6"/>
    </row>
    <row r="472" spans="3:5" ht="14.25" customHeight="1">
      <c r="C472" s="5"/>
      <c r="E472" s="6"/>
    </row>
    <row r="473" spans="3:5" ht="14.25" customHeight="1">
      <c r="C473" s="5"/>
      <c r="E473" s="6"/>
    </row>
    <row r="474" spans="3:5" ht="14.25" customHeight="1">
      <c r="C474" s="5"/>
      <c r="E474" s="6"/>
    </row>
    <row r="475" spans="3:5" ht="14.25" customHeight="1">
      <c r="C475" s="5"/>
      <c r="E475" s="6"/>
    </row>
    <row r="476" spans="3:5" ht="14.25" customHeight="1">
      <c r="C476" s="5"/>
      <c r="E476" s="6"/>
    </row>
    <row r="477" spans="3:5" ht="14.25" customHeight="1">
      <c r="C477" s="5"/>
      <c r="E477" s="6"/>
    </row>
    <row r="478" spans="3:5" ht="14.25" customHeight="1">
      <c r="C478" s="5"/>
      <c r="E478" s="6"/>
    </row>
    <row r="479" spans="3:5" ht="14.25" customHeight="1">
      <c r="C479" s="5"/>
      <c r="E479" s="6"/>
    </row>
    <row r="480" spans="3:5" ht="14.25" customHeight="1">
      <c r="C480" s="5"/>
      <c r="E480" s="6"/>
    </row>
    <row r="481" spans="3:5" ht="14.25" customHeight="1">
      <c r="C481" s="5"/>
      <c r="E481" s="6"/>
    </row>
    <row r="482" spans="3:5" ht="14.25" customHeight="1">
      <c r="C482" s="5"/>
      <c r="E482" s="6"/>
    </row>
    <row r="483" spans="3:5" ht="14.25" customHeight="1">
      <c r="C483" s="5"/>
      <c r="E483" s="6"/>
    </row>
    <row r="484" spans="3:5" ht="14.25" customHeight="1">
      <c r="C484" s="5"/>
      <c r="E484" s="6"/>
    </row>
    <row r="485" spans="3:5" ht="14.25" customHeight="1">
      <c r="C485" s="5"/>
      <c r="E485" s="6"/>
    </row>
    <row r="486" spans="3:5" ht="14.25" customHeight="1">
      <c r="C486" s="5"/>
      <c r="E486" s="6"/>
    </row>
    <row r="487" spans="3:5" ht="14.25" customHeight="1">
      <c r="C487" s="5"/>
      <c r="E487" s="6"/>
    </row>
    <row r="488" spans="3:5" ht="14.25" customHeight="1">
      <c r="C488" s="5"/>
      <c r="E488" s="6"/>
    </row>
    <row r="489" spans="3:5" ht="14.25" customHeight="1">
      <c r="C489" s="5"/>
      <c r="E489" s="6"/>
    </row>
    <row r="490" spans="3:5" ht="14.25" customHeight="1">
      <c r="C490" s="5"/>
      <c r="E490" s="6"/>
    </row>
    <row r="491" spans="3:5" ht="14.25" customHeight="1">
      <c r="C491" s="5"/>
      <c r="E491" s="6"/>
    </row>
    <row r="492" spans="3:5" ht="14.25" customHeight="1">
      <c r="C492" s="5"/>
      <c r="E492" s="6"/>
    </row>
    <row r="493" spans="3:5" ht="14.25" customHeight="1">
      <c r="C493" s="5"/>
      <c r="E493" s="6"/>
    </row>
    <row r="494" spans="3:5" ht="14.25" customHeight="1">
      <c r="C494" s="5"/>
      <c r="E494" s="6"/>
    </row>
    <row r="495" spans="3:5" ht="14.25" customHeight="1">
      <c r="C495" s="5"/>
      <c r="E495" s="6"/>
    </row>
    <row r="496" spans="3:5" ht="14.25" customHeight="1">
      <c r="C496" s="5"/>
      <c r="E496" s="6"/>
    </row>
    <row r="497" spans="3:5" ht="14.25" customHeight="1">
      <c r="C497" s="5"/>
      <c r="E497" s="6"/>
    </row>
    <row r="498" spans="3:5" ht="14.25" customHeight="1">
      <c r="C498" s="5"/>
      <c r="E498" s="6"/>
    </row>
    <row r="499" spans="3:5" ht="14.25" customHeight="1">
      <c r="C499" s="5"/>
      <c r="E499" s="6"/>
    </row>
    <row r="500" spans="3:5" ht="14.25" customHeight="1">
      <c r="C500" s="5"/>
      <c r="E500" s="6"/>
    </row>
    <row r="501" spans="3:5" ht="14.25" customHeight="1">
      <c r="C501" s="5"/>
      <c r="E501" s="6"/>
    </row>
    <row r="502" spans="3:5" ht="14.25" customHeight="1">
      <c r="C502" s="5"/>
      <c r="E502" s="6"/>
    </row>
    <row r="503" spans="3:5" ht="14.25" customHeight="1">
      <c r="C503" s="5"/>
      <c r="E503" s="6"/>
    </row>
    <row r="504" spans="3:5" ht="14.25" customHeight="1">
      <c r="C504" s="5"/>
      <c r="E504" s="6"/>
    </row>
    <row r="505" spans="3:5" ht="14.25" customHeight="1">
      <c r="C505" s="5"/>
      <c r="E505" s="6"/>
    </row>
    <row r="506" spans="3:5" ht="14.25" customHeight="1">
      <c r="C506" s="5"/>
      <c r="E506" s="6"/>
    </row>
    <row r="507" spans="3:5" ht="14.25" customHeight="1">
      <c r="C507" s="5"/>
      <c r="E507" s="6"/>
    </row>
    <row r="508" spans="3:5" ht="14.25" customHeight="1">
      <c r="C508" s="5"/>
      <c r="E508" s="6"/>
    </row>
    <row r="509" spans="3:5" ht="14.25" customHeight="1">
      <c r="C509" s="5"/>
      <c r="E509" s="6"/>
    </row>
    <row r="510" spans="3:5" ht="14.25" customHeight="1">
      <c r="C510" s="5"/>
      <c r="E510" s="6"/>
    </row>
    <row r="511" spans="3:5" ht="14.25" customHeight="1">
      <c r="C511" s="5"/>
      <c r="E511" s="6"/>
    </row>
    <row r="512" spans="3:5" ht="14.25" customHeight="1">
      <c r="C512" s="5"/>
      <c r="E512" s="6"/>
    </row>
    <row r="513" spans="3:5" ht="14.25" customHeight="1">
      <c r="C513" s="5"/>
      <c r="E513" s="6"/>
    </row>
    <row r="514" spans="3:5" ht="14.25" customHeight="1">
      <c r="C514" s="5"/>
      <c r="E514" s="6"/>
    </row>
    <row r="515" spans="3:5" ht="14.25" customHeight="1">
      <c r="C515" s="5"/>
      <c r="E515" s="6"/>
    </row>
    <row r="516" spans="3:5" ht="14.25" customHeight="1">
      <c r="C516" s="5"/>
      <c r="E516" s="6"/>
    </row>
    <row r="517" spans="3:5" ht="14.25" customHeight="1">
      <c r="C517" s="5"/>
      <c r="E517" s="6"/>
    </row>
    <row r="518" spans="3:5" ht="14.25" customHeight="1">
      <c r="C518" s="5"/>
      <c r="E518" s="6"/>
    </row>
    <row r="519" spans="3:5" ht="14.25" customHeight="1">
      <c r="C519" s="5"/>
      <c r="E519" s="6"/>
    </row>
    <row r="520" spans="3:5" ht="14.25" customHeight="1">
      <c r="C520" s="5"/>
      <c r="E520" s="6"/>
    </row>
    <row r="521" spans="3:5" ht="14.25" customHeight="1">
      <c r="C521" s="5"/>
      <c r="E521" s="6"/>
    </row>
    <row r="522" spans="3:5" ht="14.25" customHeight="1">
      <c r="C522" s="5"/>
      <c r="E522" s="6"/>
    </row>
    <row r="523" spans="3:5" ht="14.25" customHeight="1">
      <c r="C523" s="5"/>
      <c r="E523" s="6"/>
    </row>
    <row r="524" spans="3:5" ht="14.25" customHeight="1">
      <c r="C524" s="5"/>
      <c r="E524" s="6"/>
    </row>
    <row r="525" spans="3:5" ht="14.25" customHeight="1">
      <c r="C525" s="5"/>
      <c r="E525" s="6"/>
    </row>
    <row r="526" spans="3:5" ht="14.25" customHeight="1">
      <c r="C526" s="5"/>
      <c r="E526" s="6"/>
    </row>
    <row r="527" spans="3:5" ht="14.25" customHeight="1">
      <c r="C527" s="5"/>
      <c r="E527" s="6"/>
    </row>
    <row r="528" spans="3:5" ht="14.25" customHeight="1">
      <c r="C528" s="5"/>
      <c r="E528" s="6"/>
    </row>
    <row r="529" spans="3:5" ht="14.25" customHeight="1">
      <c r="C529" s="5"/>
      <c r="E529" s="6"/>
    </row>
    <row r="530" spans="3:5" ht="14.25" customHeight="1">
      <c r="C530" s="5"/>
      <c r="E530" s="6"/>
    </row>
    <row r="531" spans="3:5" ht="14.25" customHeight="1">
      <c r="C531" s="5"/>
      <c r="E531" s="6"/>
    </row>
    <row r="532" spans="3:5" ht="14.25" customHeight="1">
      <c r="C532" s="5"/>
      <c r="E532" s="6"/>
    </row>
    <row r="533" spans="3:5" ht="14.25" customHeight="1">
      <c r="C533" s="5"/>
      <c r="E533" s="6"/>
    </row>
    <row r="534" spans="3:5" ht="14.25" customHeight="1">
      <c r="C534" s="5"/>
      <c r="E534" s="6"/>
    </row>
    <row r="535" spans="3:5" ht="14.25" customHeight="1">
      <c r="C535" s="5"/>
      <c r="E535" s="6"/>
    </row>
    <row r="536" spans="3:5" ht="14.25" customHeight="1">
      <c r="C536" s="5"/>
      <c r="E536" s="6"/>
    </row>
    <row r="537" spans="3:5" ht="14.25" customHeight="1">
      <c r="C537" s="5"/>
      <c r="E537" s="6"/>
    </row>
    <row r="538" spans="3:5" ht="14.25" customHeight="1">
      <c r="C538" s="5"/>
      <c r="E538" s="6"/>
    </row>
    <row r="539" spans="3:5" ht="14.25" customHeight="1">
      <c r="C539" s="5"/>
      <c r="E539" s="6"/>
    </row>
    <row r="540" spans="3:5" ht="14.25" customHeight="1">
      <c r="C540" s="5"/>
      <c r="E540" s="6"/>
    </row>
    <row r="541" spans="3:5" ht="14.25" customHeight="1">
      <c r="C541" s="5"/>
      <c r="E541" s="6"/>
    </row>
    <row r="542" spans="3:5" ht="14.25" customHeight="1">
      <c r="C542" s="5"/>
      <c r="E542" s="6"/>
    </row>
    <row r="543" spans="3:5" ht="14.25" customHeight="1">
      <c r="C543" s="5"/>
      <c r="E543" s="6"/>
    </row>
    <row r="544" spans="3:5" ht="14.25" customHeight="1">
      <c r="C544" s="5"/>
      <c r="E544" s="6"/>
    </row>
    <row r="545" spans="3:5" ht="14.25" customHeight="1">
      <c r="C545" s="5"/>
      <c r="E545" s="6"/>
    </row>
    <row r="546" spans="3:5" ht="14.25" customHeight="1">
      <c r="C546" s="5"/>
      <c r="E546" s="6"/>
    </row>
    <row r="547" spans="3:5" ht="14.25" customHeight="1">
      <c r="C547" s="5"/>
      <c r="E547" s="6"/>
    </row>
    <row r="548" spans="3:5" ht="14.25" customHeight="1">
      <c r="C548" s="5"/>
      <c r="E548" s="6"/>
    </row>
    <row r="549" spans="3:5" ht="14.25" customHeight="1">
      <c r="C549" s="5"/>
      <c r="E549" s="6"/>
    </row>
    <row r="550" spans="3:5" ht="14.25" customHeight="1">
      <c r="C550" s="5"/>
      <c r="E550" s="6"/>
    </row>
    <row r="551" spans="3:5" ht="14.25" customHeight="1">
      <c r="C551" s="5"/>
      <c r="E551" s="6"/>
    </row>
    <row r="552" spans="3:5" ht="14.25" customHeight="1">
      <c r="C552" s="5"/>
      <c r="E552" s="6"/>
    </row>
    <row r="553" spans="3:5" ht="14.25" customHeight="1">
      <c r="C553" s="5"/>
      <c r="E553" s="6"/>
    </row>
    <row r="554" spans="3:5" ht="14.25" customHeight="1">
      <c r="C554" s="5"/>
      <c r="E554" s="6"/>
    </row>
    <row r="555" spans="3:5" ht="14.25" customHeight="1">
      <c r="C555" s="5"/>
      <c r="E555" s="6"/>
    </row>
    <row r="556" spans="3:5" ht="14.25" customHeight="1">
      <c r="C556" s="5"/>
      <c r="E556" s="6"/>
    </row>
    <row r="557" spans="3:5" ht="14.25" customHeight="1">
      <c r="C557" s="5"/>
      <c r="E557" s="6"/>
    </row>
    <row r="558" spans="3:5" ht="14.25" customHeight="1">
      <c r="C558" s="5"/>
      <c r="E558" s="6"/>
    </row>
    <row r="559" spans="3:5" ht="14.25" customHeight="1">
      <c r="C559" s="5"/>
      <c r="E559" s="6"/>
    </row>
    <row r="560" spans="3:5" ht="14.25" customHeight="1">
      <c r="C560" s="5"/>
      <c r="E560" s="6"/>
    </row>
    <row r="561" spans="3:5" ht="14.25" customHeight="1">
      <c r="C561" s="5"/>
      <c r="E561" s="6"/>
    </row>
    <row r="562" spans="3:5" ht="14.25" customHeight="1">
      <c r="C562" s="5"/>
      <c r="E562" s="6"/>
    </row>
    <row r="563" spans="3:5" ht="14.25" customHeight="1">
      <c r="C563" s="5"/>
      <c r="E563" s="6"/>
    </row>
    <row r="564" spans="3:5" ht="14.25" customHeight="1">
      <c r="C564" s="5"/>
      <c r="E564" s="6"/>
    </row>
    <row r="565" spans="3:5" ht="14.25" customHeight="1">
      <c r="C565" s="5"/>
      <c r="E565" s="6"/>
    </row>
    <row r="566" spans="3:5" ht="14.25" customHeight="1">
      <c r="C566" s="5"/>
      <c r="E566" s="6"/>
    </row>
    <row r="567" spans="3:5" ht="14.25" customHeight="1">
      <c r="C567" s="5"/>
      <c r="E567" s="6"/>
    </row>
    <row r="568" spans="3:5" ht="14.25" customHeight="1">
      <c r="C568" s="5"/>
      <c r="E568" s="6"/>
    </row>
    <row r="569" spans="3:5" ht="14.25" customHeight="1">
      <c r="C569" s="5"/>
      <c r="E569" s="6"/>
    </row>
    <row r="570" spans="3:5" ht="14.25" customHeight="1">
      <c r="C570" s="5"/>
      <c r="E570" s="6"/>
    </row>
    <row r="571" spans="3:5" ht="14.25" customHeight="1">
      <c r="C571" s="5"/>
      <c r="E571" s="6"/>
    </row>
    <row r="572" spans="3:5" ht="14.25" customHeight="1">
      <c r="C572" s="5"/>
      <c r="E572" s="6"/>
    </row>
    <row r="573" spans="3:5" ht="14.25" customHeight="1">
      <c r="C573" s="5"/>
      <c r="E573" s="6"/>
    </row>
    <row r="574" spans="3:5" ht="14.25" customHeight="1">
      <c r="C574" s="5"/>
      <c r="E574" s="6"/>
    </row>
    <row r="575" spans="3:5" ht="14.25" customHeight="1">
      <c r="C575" s="5"/>
      <c r="E575" s="6"/>
    </row>
    <row r="576" spans="3:5" ht="14.25" customHeight="1">
      <c r="C576" s="5"/>
      <c r="E576" s="6"/>
    </row>
    <row r="577" spans="3:5" ht="14.25" customHeight="1">
      <c r="C577" s="5"/>
      <c r="E577" s="6"/>
    </row>
    <row r="578" spans="3:5" ht="14.25" customHeight="1">
      <c r="C578" s="5"/>
      <c r="E578" s="6"/>
    </row>
    <row r="579" spans="3:5" ht="14.25" customHeight="1">
      <c r="C579" s="5"/>
      <c r="E579" s="6"/>
    </row>
    <row r="580" spans="3:5" ht="14.25" customHeight="1">
      <c r="C580" s="5"/>
      <c r="E580" s="6"/>
    </row>
    <row r="581" spans="3:5" ht="14.25" customHeight="1">
      <c r="C581" s="5"/>
      <c r="E581" s="6"/>
    </row>
    <row r="582" spans="3:5" ht="14.25" customHeight="1">
      <c r="C582" s="5"/>
      <c r="E582" s="6"/>
    </row>
    <row r="583" spans="3:5" ht="14.25" customHeight="1">
      <c r="C583" s="5"/>
      <c r="E583" s="6"/>
    </row>
    <row r="584" spans="3:5" ht="14.25" customHeight="1">
      <c r="C584" s="5"/>
      <c r="E584" s="6"/>
    </row>
    <row r="585" spans="3:5" ht="14.25" customHeight="1">
      <c r="C585" s="5"/>
      <c r="E585" s="6"/>
    </row>
    <row r="586" spans="3:5" ht="14.25" customHeight="1">
      <c r="C586" s="5"/>
      <c r="E586" s="6"/>
    </row>
    <row r="587" spans="3:5" ht="14.25" customHeight="1">
      <c r="C587" s="5"/>
      <c r="E587" s="6"/>
    </row>
    <row r="588" spans="3:5" ht="14.25" customHeight="1">
      <c r="C588" s="5"/>
      <c r="E588" s="6"/>
    </row>
    <row r="589" spans="3:5" ht="14.25" customHeight="1">
      <c r="C589" s="5"/>
      <c r="E589" s="6"/>
    </row>
    <row r="590" spans="3:5" ht="14.25" customHeight="1">
      <c r="C590" s="5"/>
      <c r="E590" s="6"/>
    </row>
    <row r="591" spans="3:5" ht="14.25" customHeight="1">
      <c r="C591" s="5"/>
      <c r="E591" s="6"/>
    </row>
    <row r="592" spans="3:5" ht="14.25" customHeight="1">
      <c r="C592" s="5"/>
      <c r="E592" s="6"/>
    </row>
    <row r="593" spans="3:5" ht="14.25" customHeight="1">
      <c r="C593" s="5"/>
      <c r="E593" s="6"/>
    </row>
    <row r="594" spans="3:5" ht="14.25" customHeight="1">
      <c r="C594" s="5"/>
      <c r="E594" s="6"/>
    </row>
    <row r="595" spans="3:5" ht="14.25" customHeight="1">
      <c r="C595" s="5"/>
      <c r="E595" s="6"/>
    </row>
    <row r="596" spans="3:5" ht="14.25" customHeight="1">
      <c r="C596" s="5"/>
      <c r="E596" s="6"/>
    </row>
    <row r="597" spans="3:5" ht="14.25" customHeight="1">
      <c r="C597" s="5"/>
      <c r="E597" s="6"/>
    </row>
    <row r="598" spans="3:5" ht="14.25" customHeight="1">
      <c r="C598" s="5"/>
      <c r="E598" s="6"/>
    </row>
    <row r="599" spans="3:5" ht="14.25" customHeight="1">
      <c r="C599" s="5"/>
      <c r="E599" s="6"/>
    </row>
    <row r="600" spans="3:5" ht="14.25" customHeight="1">
      <c r="C600" s="5"/>
      <c r="E600" s="6"/>
    </row>
    <row r="601" spans="3:5" ht="14.25" customHeight="1">
      <c r="C601" s="5"/>
      <c r="E601" s="6"/>
    </row>
    <row r="602" spans="3:5" ht="14.25" customHeight="1">
      <c r="C602" s="5"/>
      <c r="E602" s="6"/>
    </row>
    <row r="603" spans="3:5" ht="14.25" customHeight="1">
      <c r="C603" s="5"/>
      <c r="E603" s="6"/>
    </row>
    <row r="604" spans="3:5" ht="14.25" customHeight="1">
      <c r="C604" s="5"/>
      <c r="E604" s="6"/>
    </row>
    <row r="605" spans="3:5" ht="14.25" customHeight="1">
      <c r="C605" s="5"/>
      <c r="E605" s="6"/>
    </row>
    <row r="606" spans="3:5" ht="14.25" customHeight="1">
      <c r="C606" s="5"/>
      <c r="E606" s="6"/>
    </row>
    <row r="607" spans="3:5" ht="14.25" customHeight="1">
      <c r="C607" s="5"/>
      <c r="E607" s="6"/>
    </row>
    <row r="608" spans="3:5" ht="14.25" customHeight="1">
      <c r="C608" s="5"/>
      <c r="E608" s="6"/>
    </row>
    <row r="609" spans="3:5" ht="14.25" customHeight="1">
      <c r="C609" s="5"/>
      <c r="E609" s="6"/>
    </row>
    <row r="610" spans="3:5" ht="14.25" customHeight="1">
      <c r="C610" s="5"/>
      <c r="E610" s="6"/>
    </row>
    <row r="611" spans="3:5" ht="14.25" customHeight="1">
      <c r="C611" s="5"/>
      <c r="E611" s="6"/>
    </row>
    <row r="612" spans="3:5" ht="14.25" customHeight="1">
      <c r="C612" s="5"/>
      <c r="E612" s="6"/>
    </row>
    <row r="613" spans="3:5" ht="14.25" customHeight="1">
      <c r="C613" s="5"/>
      <c r="E613" s="6"/>
    </row>
    <row r="614" spans="3:5" ht="14.25" customHeight="1">
      <c r="C614" s="5"/>
      <c r="E614" s="6"/>
    </row>
    <row r="615" spans="3:5" ht="14.25" customHeight="1">
      <c r="C615" s="5"/>
      <c r="E615" s="6"/>
    </row>
    <row r="616" spans="3:5" ht="14.25" customHeight="1">
      <c r="C616" s="5"/>
      <c r="E616" s="6"/>
    </row>
    <row r="617" spans="3:5" ht="14.25" customHeight="1">
      <c r="C617" s="5"/>
      <c r="E617" s="6"/>
    </row>
    <row r="618" spans="3:5" ht="14.25" customHeight="1">
      <c r="C618" s="5"/>
      <c r="E618" s="6"/>
    </row>
    <row r="619" spans="3:5" ht="14.25" customHeight="1">
      <c r="C619" s="5"/>
      <c r="E619" s="6"/>
    </row>
    <row r="620" spans="3:5" ht="14.25" customHeight="1">
      <c r="C620" s="5"/>
      <c r="E620" s="6"/>
    </row>
    <row r="621" spans="3:5" ht="14.25" customHeight="1">
      <c r="C621" s="5"/>
      <c r="E621" s="6"/>
    </row>
    <row r="622" spans="3:5" ht="14.25" customHeight="1">
      <c r="C622" s="5"/>
      <c r="E622" s="6"/>
    </row>
    <row r="623" spans="3:5" ht="14.25" customHeight="1">
      <c r="C623" s="5"/>
      <c r="E623" s="6"/>
    </row>
    <row r="624" spans="3:5" ht="14.25" customHeight="1">
      <c r="C624" s="5"/>
      <c r="E624" s="6"/>
    </row>
    <row r="625" spans="3:5" ht="14.25" customHeight="1">
      <c r="C625" s="5"/>
      <c r="E625" s="6"/>
    </row>
    <row r="626" spans="3:5" ht="14.25" customHeight="1">
      <c r="C626" s="5"/>
      <c r="E626" s="6"/>
    </row>
    <row r="627" spans="3:5" ht="14.25" customHeight="1">
      <c r="C627" s="5"/>
      <c r="E627" s="6"/>
    </row>
    <row r="628" spans="3:5" ht="14.25" customHeight="1">
      <c r="C628" s="5"/>
      <c r="E628" s="6"/>
    </row>
    <row r="629" spans="3:5" ht="14.25" customHeight="1">
      <c r="C629" s="5"/>
      <c r="E629" s="6"/>
    </row>
    <row r="630" spans="3:5" ht="14.25" customHeight="1">
      <c r="C630" s="5"/>
      <c r="E630" s="6"/>
    </row>
    <row r="631" spans="3:5" ht="14.25" customHeight="1">
      <c r="C631" s="5"/>
      <c r="E631" s="6"/>
    </row>
    <row r="632" spans="3:5" ht="14.25" customHeight="1">
      <c r="C632" s="5"/>
      <c r="E632" s="6"/>
    </row>
    <row r="633" spans="3:5" ht="14.25" customHeight="1">
      <c r="C633" s="5"/>
      <c r="E633" s="6"/>
    </row>
    <row r="634" spans="3:5" ht="14.25" customHeight="1">
      <c r="C634" s="5"/>
      <c r="E634" s="6"/>
    </row>
    <row r="635" spans="3:5" ht="14.25" customHeight="1">
      <c r="C635" s="5"/>
      <c r="E635" s="6"/>
    </row>
    <row r="636" spans="3:5" ht="14.25" customHeight="1">
      <c r="C636" s="5"/>
      <c r="E636" s="6"/>
    </row>
    <row r="637" spans="3:5" ht="14.25" customHeight="1">
      <c r="C637" s="5"/>
      <c r="E637" s="6"/>
    </row>
    <row r="638" spans="3:5" ht="14.25" customHeight="1">
      <c r="C638" s="5"/>
      <c r="E638" s="6"/>
    </row>
    <row r="639" spans="3:5" ht="14.25" customHeight="1">
      <c r="C639" s="5"/>
      <c r="E639" s="6"/>
    </row>
    <row r="640" spans="3:5" ht="14.25" customHeight="1">
      <c r="C640" s="5"/>
      <c r="E640" s="6"/>
    </row>
    <row r="641" spans="3:5" ht="14.25" customHeight="1">
      <c r="C641" s="5"/>
      <c r="E641" s="6"/>
    </row>
    <row r="642" spans="3:5" ht="14.25" customHeight="1">
      <c r="C642" s="5"/>
      <c r="E642" s="6"/>
    </row>
    <row r="643" spans="3:5" ht="14.25" customHeight="1">
      <c r="C643" s="5"/>
      <c r="E643" s="6"/>
    </row>
    <row r="644" spans="3:5" ht="14.25" customHeight="1">
      <c r="C644" s="5"/>
      <c r="E644" s="6"/>
    </row>
    <row r="645" spans="3:5" ht="14.25" customHeight="1">
      <c r="C645" s="5"/>
      <c r="E645" s="6"/>
    </row>
    <row r="646" spans="3:5" ht="14.25" customHeight="1">
      <c r="C646" s="5"/>
      <c r="E646" s="6"/>
    </row>
    <row r="647" spans="3:5" ht="14.25" customHeight="1">
      <c r="C647" s="5"/>
      <c r="E647" s="6"/>
    </row>
    <row r="648" spans="3:5" ht="14.25" customHeight="1">
      <c r="C648" s="5"/>
      <c r="E648" s="6"/>
    </row>
    <row r="649" spans="3:5" ht="14.25" customHeight="1">
      <c r="C649" s="5"/>
      <c r="E649" s="6"/>
    </row>
    <row r="650" spans="3:5" ht="14.25" customHeight="1">
      <c r="C650" s="5"/>
      <c r="E650" s="6"/>
    </row>
    <row r="651" spans="3:5" ht="14.25" customHeight="1">
      <c r="C651" s="5"/>
      <c r="E651" s="6"/>
    </row>
    <row r="652" spans="3:5" ht="14.25" customHeight="1">
      <c r="C652" s="5"/>
      <c r="E652" s="6"/>
    </row>
    <row r="653" spans="3:5" ht="14.25" customHeight="1">
      <c r="C653" s="5"/>
      <c r="E653" s="6"/>
    </row>
    <row r="654" spans="3:5" ht="14.25" customHeight="1">
      <c r="C654" s="5"/>
      <c r="E654" s="6"/>
    </row>
    <row r="655" spans="3:5" ht="14.25" customHeight="1">
      <c r="C655" s="5"/>
      <c r="E655" s="6"/>
    </row>
    <row r="656" spans="3:5" ht="14.25" customHeight="1">
      <c r="C656" s="5"/>
      <c r="E656" s="6"/>
    </row>
    <row r="657" spans="3:5" ht="14.25" customHeight="1">
      <c r="C657" s="5"/>
      <c r="E657" s="6"/>
    </row>
    <row r="658" spans="3:5" ht="14.25" customHeight="1">
      <c r="C658" s="5"/>
      <c r="E658" s="6"/>
    </row>
    <row r="659" spans="3:5" ht="14.25" customHeight="1">
      <c r="C659" s="5"/>
      <c r="E659" s="6"/>
    </row>
    <row r="660" spans="3:5" ht="14.25" customHeight="1">
      <c r="C660" s="5"/>
      <c r="E660" s="6"/>
    </row>
    <row r="661" spans="3:5" ht="14.25" customHeight="1">
      <c r="C661" s="5"/>
      <c r="E661" s="6"/>
    </row>
    <row r="662" spans="3:5" ht="14.25" customHeight="1">
      <c r="C662" s="5"/>
      <c r="E662" s="6"/>
    </row>
    <row r="663" spans="3:5" ht="14.25" customHeight="1">
      <c r="C663" s="5"/>
      <c r="E663" s="6"/>
    </row>
    <row r="664" spans="3:5" ht="14.25" customHeight="1">
      <c r="C664" s="5"/>
      <c r="E664" s="6"/>
    </row>
    <row r="665" spans="3:5" ht="14.25" customHeight="1">
      <c r="C665" s="5"/>
      <c r="E665" s="6"/>
    </row>
    <row r="666" spans="3:5" ht="14.25" customHeight="1">
      <c r="C666" s="5"/>
      <c r="E666" s="6"/>
    </row>
    <row r="667" spans="3:5" ht="14.25" customHeight="1">
      <c r="C667" s="5"/>
      <c r="E667" s="6"/>
    </row>
    <row r="668" spans="3:5" ht="14.25" customHeight="1">
      <c r="C668" s="5"/>
      <c r="E668" s="6"/>
    </row>
    <row r="669" spans="3:5" ht="14.25" customHeight="1">
      <c r="C669" s="5"/>
      <c r="E669" s="6"/>
    </row>
    <row r="670" spans="3:5" ht="14.25" customHeight="1">
      <c r="C670" s="5"/>
      <c r="E670" s="6"/>
    </row>
    <row r="671" spans="3:5" ht="14.25" customHeight="1">
      <c r="C671" s="5"/>
      <c r="E671" s="6"/>
    </row>
    <row r="672" spans="3:5" ht="14.25" customHeight="1">
      <c r="C672" s="5"/>
      <c r="E672" s="6"/>
    </row>
    <row r="673" spans="3:5" ht="14.25" customHeight="1">
      <c r="C673" s="5"/>
      <c r="E673" s="6"/>
    </row>
    <row r="674" spans="3:5" ht="14.25" customHeight="1">
      <c r="C674" s="5"/>
      <c r="E674" s="6"/>
    </row>
    <row r="675" spans="3:5" ht="14.25" customHeight="1">
      <c r="C675" s="5"/>
      <c r="E675" s="6"/>
    </row>
    <row r="676" spans="3:5" ht="14.25" customHeight="1">
      <c r="C676" s="5"/>
      <c r="E676" s="6"/>
    </row>
    <row r="677" spans="3:5" ht="14.25" customHeight="1">
      <c r="C677" s="5"/>
      <c r="E677" s="6"/>
    </row>
    <row r="678" spans="3:5" ht="14.25" customHeight="1">
      <c r="C678" s="5"/>
      <c r="E678" s="6"/>
    </row>
    <row r="679" spans="3:5" ht="14.25" customHeight="1">
      <c r="C679" s="5"/>
      <c r="E679" s="6"/>
    </row>
    <row r="680" spans="3:5" ht="14.25" customHeight="1">
      <c r="C680" s="5"/>
      <c r="E680" s="6"/>
    </row>
    <row r="681" spans="3:5" ht="14.25" customHeight="1">
      <c r="C681" s="5"/>
      <c r="E681" s="6"/>
    </row>
    <row r="682" spans="3:5" ht="14.25" customHeight="1">
      <c r="C682" s="5"/>
      <c r="E682" s="6"/>
    </row>
    <row r="683" spans="3:5" ht="14.25" customHeight="1">
      <c r="C683" s="5"/>
      <c r="E683" s="6"/>
    </row>
    <row r="684" spans="3:5" ht="14.25" customHeight="1">
      <c r="C684" s="5"/>
      <c r="E684" s="6"/>
    </row>
    <row r="685" spans="3:5" ht="14.25" customHeight="1">
      <c r="C685" s="5"/>
      <c r="E685" s="6"/>
    </row>
    <row r="686" spans="3:5" ht="14.25" customHeight="1">
      <c r="C686" s="5"/>
      <c r="E686" s="6"/>
    </row>
    <row r="687" spans="3:5" ht="14.25" customHeight="1">
      <c r="C687" s="5"/>
      <c r="E687" s="6"/>
    </row>
    <row r="688" spans="3:5" ht="14.25" customHeight="1">
      <c r="C688" s="5"/>
      <c r="E688" s="6"/>
    </row>
    <row r="689" spans="3:5" ht="14.25" customHeight="1">
      <c r="C689" s="5"/>
      <c r="E689" s="6"/>
    </row>
    <row r="690" spans="3:5" ht="14.25" customHeight="1">
      <c r="C690" s="5"/>
      <c r="E690" s="6"/>
    </row>
    <row r="691" spans="3:5" ht="14.25" customHeight="1">
      <c r="C691" s="5"/>
      <c r="E691" s="6"/>
    </row>
    <row r="692" spans="3:5" ht="14.25" customHeight="1">
      <c r="C692" s="5"/>
      <c r="E692" s="6"/>
    </row>
    <row r="693" spans="3:5" ht="14.25" customHeight="1">
      <c r="C693" s="5"/>
      <c r="E693" s="6"/>
    </row>
    <row r="694" spans="3:5" ht="14.25" customHeight="1">
      <c r="C694" s="5"/>
      <c r="E694" s="6"/>
    </row>
    <row r="695" spans="3:5" ht="14.25" customHeight="1">
      <c r="C695" s="5"/>
      <c r="E695" s="6"/>
    </row>
    <row r="696" spans="3:5" ht="14.25" customHeight="1">
      <c r="C696" s="5"/>
      <c r="E696" s="6"/>
    </row>
    <row r="697" spans="3:5" ht="14.25" customHeight="1">
      <c r="C697" s="5"/>
      <c r="E697" s="6"/>
    </row>
    <row r="698" spans="3:5" ht="14.25" customHeight="1">
      <c r="C698" s="5"/>
      <c r="E698" s="6"/>
    </row>
    <row r="699" spans="3:5" ht="14.25" customHeight="1">
      <c r="C699" s="5"/>
      <c r="E699" s="6"/>
    </row>
    <row r="700" spans="3:5" ht="14.25" customHeight="1">
      <c r="C700" s="5"/>
      <c r="E700" s="6"/>
    </row>
    <row r="701" spans="3:5" ht="14.25" customHeight="1">
      <c r="C701" s="5"/>
      <c r="E701" s="6"/>
    </row>
    <row r="702" spans="3:5" ht="14.25" customHeight="1">
      <c r="C702" s="5"/>
      <c r="E702" s="6"/>
    </row>
    <row r="703" spans="3:5" ht="14.25" customHeight="1">
      <c r="C703" s="5"/>
      <c r="E703" s="6"/>
    </row>
    <row r="704" spans="3:5" ht="14.25" customHeight="1">
      <c r="C704" s="5"/>
      <c r="E704" s="6"/>
    </row>
    <row r="705" spans="3:5" ht="14.25" customHeight="1">
      <c r="C705" s="5"/>
      <c r="E705" s="6"/>
    </row>
    <row r="706" spans="3:5" ht="14.25" customHeight="1">
      <c r="C706" s="5"/>
      <c r="E706" s="6"/>
    </row>
    <row r="707" spans="3:5" ht="14.25" customHeight="1">
      <c r="C707" s="5"/>
      <c r="E707" s="6"/>
    </row>
    <row r="708" spans="3:5" ht="14.25" customHeight="1">
      <c r="C708" s="5"/>
      <c r="E708" s="6"/>
    </row>
    <row r="709" spans="3:5" ht="14.25" customHeight="1">
      <c r="C709" s="5"/>
      <c r="E709" s="6"/>
    </row>
    <row r="710" spans="3:5" ht="14.25" customHeight="1">
      <c r="C710" s="5"/>
      <c r="E710" s="6"/>
    </row>
    <row r="711" spans="3:5" ht="14.25" customHeight="1">
      <c r="C711" s="5"/>
      <c r="E711" s="6"/>
    </row>
    <row r="712" spans="3:5" ht="14.25" customHeight="1">
      <c r="C712" s="5"/>
      <c r="E712" s="6"/>
    </row>
    <row r="713" spans="3:5" ht="14.25" customHeight="1">
      <c r="C713" s="5"/>
      <c r="E713" s="6"/>
    </row>
    <row r="714" spans="3:5" ht="14.25" customHeight="1">
      <c r="C714" s="5"/>
      <c r="E714" s="6"/>
    </row>
    <row r="715" spans="3:5" ht="14.25" customHeight="1">
      <c r="C715" s="5"/>
      <c r="E715" s="6"/>
    </row>
    <row r="716" spans="3:5" ht="14.25" customHeight="1">
      <c r="C716" s="5"/>
      <c r="E716" s="6"/>
    </row>
    <row r="717" spans="3:5" ht="14.25" customHeight="1">
      <c r="C717" s="5"/>
      <c r="E717" s="6"/>
    </row>
    <row r="718" spans="3:5" ht="14.25" customHeight="1">
      <c r="C718" s="5"/>
      <c r="E718" s="6"/>
    </row>
    <row r="719" spans="3:5" ht="14.25" customHeight="1">
      <c r="C719" s="5"/>
      <c r="E719" s="6"/>
    </row>
    <row r="720" spans="3:5" ht="14.25" customHeight="1">
      <c r="C720" s="5"/>
      <c r="E720" s="6"/>
    </row>
    <row r="721" spans="3:5" ht="14.25" customHeight="1">
      <c r="C721" s="5"/>
      <c r="E721" s="6"/>
    </row>
    <row r="722" spans="3:5" ht="14.25" customHeight="1">
      <c r="C722" s="5"/>
      <c r="E722" s="6"/>
    </row>
    <row r="723" spans="3:5" ht="14.25" customHeight="1">
      <c r="C723" s="5"/>
      <c r="E723" s="6"/>
    </row>
    <row r="724" spans="3:5" ht="14.25" customHeight="1">
      <c r="C724" s="5"/>
      <c r="E724" s="6"/>
    </row>
    <row r="725" spans="3:5" ht="14.25" customHeight="1">
      <c r="C725" s="5"/>
      <c r="E725" s="6"/>
    </row>
    <row r="726" spans="3:5" ht="14.25" customHeight="1">
      <c r="C726" s="5"/>
      <c r="E726" s="6"/>
    </row>
    <row r="727" spans="3:5" ht="14.25" customHeight="1">
      <c r="C727" s="5"/>
      <c r="E727" s="6"/>
    </row>
    <row r="728" spans="3:5" ht="14.25" customHeight="1">
      <c r="C728" s="5"/>
      <c r="E728" s="6"/>
    </row>
    <row r="729" spans="3:5" ht="14.25" customHeight="1">
      <c r="C729" s="5"/>
      <c r="E729" s="6"/>
    </row>
    <row r="730" spans="3:5" ht="14.25" customHeight="1">
      <c r="C730" s="5"/>
      <c r="E730" s="6"/>
    </row>
    <row r="731" spans="3:5" ht="14.25" customHeight="1">
      <c r="C731" s="5"/>
      <c r="E731" s="6"/>
    </row>
    <row r="732" spans="3:5" ht="14.25" customHeight="1">
      <c r="C732" s="5"/>
      <c r="E732" s="6"/>
    </row>
    <row r="733" spans="3:5" ht="14.25" customHeight="1">
      <c r="C733" s="5"/>
      <c r="E733" s="6"/>
    </row>
    <row r="734" spans="3:5" ht="14.25" customHeight="1">
      <c r="C734" s="5"/>
      <c r="E734" s="6"/>
    </row>
    <row r="735" spans="3:5" ht="14.25" customHeight="1">
      <c r="C735" s="5"/>
      <c r="E735" s="6"/>
    </row>
    <row r="736" spans="3:5" ht="14.25" customHeight="1">
      <c r="C736" s="5"/>
      <c r="E736" s="6"/>
    </row>
    <row r="737" spans="3:5" ht="14.25" customHeight="1">
      <c r="C737" s="5"/>
      <c r="E737" s="6"/>
    </row>
    <row r="738" spans="3:5" ht="14.25" customHeight="1">
      <c r="C738" s="5"/>
      <c r="E738" s="6"/>
    </row>
    <row r="739" spans="3:5" ht="14.25" customHeight="1">
      <c r="C739" s="5"/>
      <c r="E739" s="6"/>
    </row>
    <row r="740" spans="3:5" ht="14.25" customHeight="1">
      <c r="C740" s="5"/>
      <c r="E740" s="6"/>
    </row>
    <row r="741" spans="3:5" ht="14.25" customHeight="1">
      <c r="C741" s="5"/>
      <c r="E741" s="6"/>
    </row>
    <row r="742" spans="3:5" ht="14.25" customHeight="1">
      <c r="C742" s="5"/>
      <c r="E742" s="6"/>
    </row>
    <row r="743" spans="3:5" ht="14.25" customHeight="1">
      <c r="C743" s="5"/>
      <c r="E743" s="6"/>
    </row>
    <row r="744" spans="3:5" ht="14.25" customHeight="1">
      <c r="C744" s="5"/>
      <c r="E744" s="6"/>
    </row>
    <row r="745" spans="3:5" ht="14.25" customHeight="1">
      <c r="C745" s="5"/>
      <c r="E745" s="6"/>
    </row>
    <row r="746" spans="3:5" ht="14.25" customHeight="1">
      <c r="C746" s="5"/>
      <c r="E746" s="6"/>
    </row>
    <row r="747" spans="3:5" ht="14.25" customHeight="1">
      <c r="C747" s="5"/>
      <c r="E747" s="6"/>
    </row>
    <row r="748" spans="3:5" ht="14.25" customHeight="1">
      <c r="C748" s="5"/>
      <c r="E748" s="6"/>
    </row>
    <row r="749" spans="3:5" ht="14.25" customHeight="1">
      <c r="C749" s="5"/>
      <c r="E749" s="6"/>
    </row>
    <row r="750" spans="3:5" ht="14.25" customHeight="1">
      <c r="C750" s="5"/>
      <c r="E750" s="6"/>
    </row>
    <row r="751" spans="3:5" ht="14.25" customHeight="1">
      <c r="C751" s="5"/>
      <c r="E751" s="6"/>
    </row>
    <row r="752" spans="3:5" ht="14.25" customHeight="1">
      <c r="C752" s="5"/>
      <c r="E752" s="6"/>
    </row>
    <row r="753" spans="3:5" ht="14.25" customHeight="1">
      <c r="C753" s="5"/>
      <c r="E753" s="6"/>
    </row>
    <row r="754" spans="3:5" ht="14.25" customHeight="1">
      <c r="C754" s="5"/>
      <c r="E754" s="6"/>
    </row>
    <row r="755" spans="3:5" ht="14.25" customHeight="1">
      <c r="C755" s="5"/>
      <c r="E755" s="6"/>
    </row>
    <row r="756" spans="3:5" ht="14.25" customHeight="1">
      <c r="C756" s="5"/>
      <c r="E756" s="6"/>
    </row>
    <row r="757" spans="3:5" ht="14.25" customHeight="1">
      <c r="C757" s="5"/>
      <c r="E757" s="6"/>
    </row>
    <row r="758" spans="3:5" ht="14.25" customHeight="1">
      <c r="C758" s="5"/>
      <c r="E758" s="6"/>
    </row>
    <row r="759" spans="3:5" ht="14.25" customHeight="1">
      <c r="C759" s="5"/>
      <c r="E759" s="6"/>
    </row>
    <row r="760" spans="3:5" ht="14.25" customHeight="1">
      <c r="C760" s="5"/>
      <c r="E760" s="6"/>
    </row>
    <row r="761" spans="3:5" ht="14.25" customHeight="1">
      <c r="C761" s="5"/>
      <c r="E761" s="6"/>
    </row>
    <row r="762" spans="3:5" ht="14.25" customHeight="1">
      <c r="C762" s="5"/>
      <c r="E762" s="6"/>
    </row>
    <row r="763" spans="3:5" ht="14.25" customHeight="1">
      <c r="C763" s="5"/>
      <c r="E763" s="6"/>
    </row>
    <row r="764" spans="3:5" ht="14.25" customHeight="1">
      <c r="C764" s="5"/>
      <c r="E764" s="6"/>
    </row>
    <row r="765" spans="3:5" ht="14.25" customHeight="1">
      <c r="C765" s="5"/>
      <c r="E765" s="6"/>
    </row>
    <row r="766" spans="3:5" ht="14.25" customHeight="1">
      <c r="C766" s="5"/>
      <c r="E766" s="6"/>
    </row>
    <row r="767" spans="3:5" ht="14.25" customHeight="1">
      <c r="C767" s="5"/>
      <c r="E767" s="6"/>
    </row>
    <row r="768" spans="3:5" ht="14.25" customHeight="1">
      <c r="C768" s="5"/>
      <c r="E768" s="6"/>
    </row>
    <row r="769" spans="3:5" ht="14.25" customHeight="1">
      <c r="C769" s="5"/>
      <c r="E769" s="6"/>
    </row>
    <row r="770" spans="3:5" ht="14.25" customHeight="1">
      <c r="C770" s="5"/>
      <c r="E770" s="6"/>
    </row>
    <row r="771" spans="3:5" ht="14.25" customHeight="1">
      <c r="C771" s="5"/>
      <c r="E771" s="6"/>
    </row>
    <row r="772" spans="3:5" ht="14.25" customHeight="1">
      <c r="C772" s="5"/>
      <c r="E772" s="6"/>
    </row>
    <row r="773" spans="3:5" ht="14.25" customHeight="1">
      <c r="C773" s="5"/>
      <c r="E773" s="6"/>
    </row>
    <row r="774" spans="3:5" ht="14.25" customHeight="1">
      <c r="C774" s="5"/>
      <c r="E774" s="6"/>
    </row>
    <row r="775" spans="3:5" ht="14.25" customHeight="1">
      <c r="C775" s="5"/>
      <c r="E775" s="6"/>
    </row>
    <row r="776" spans="3:5" ht="14.25" customHeight="1">
      <c r="C776" s="5"/>
      <c r="E776" s="6"/>
    </row>
    <row r="777" spans="3:5" ht="14.25" customHeight="1">
      <c r="C777" s="5"/>
      <c r="E777" s="6"/>
    </row>
    <row r="778" spans="3:5" ht="14.25" customHeight="1">
      <c r="C778" s="5"/>
      <c r="E778" s="6"/>
    </row>
    <row r="779" spans="3:5" ht="14.25" customHeight="1">
      <c r="C779" s="5"/>
      <c r="E779" s="6"/>
    </row>
    <row r="780" spans="3:5" ht="14.25" customHeight="1">
      <c r="C780" s="5"/>
      <c r="E780" s="6"/>
    </row>
    <row r="781" spans="3:5" ht="14.25" customHeight="1">
      <c r="C781" s="5"/>
      <c r="E781" s="6"/>
    </row>
    <row r="782" spans="3:5" ht="14.25" customHeight="1">
      <c r="C782" s="5"/>
      <c r="E782" s="6"/>
    </row>
    <row r="783" spans="3:5" ht="14.25" customHeight="1">
      <c r="C783" s="5"/>
      <c r="E783" s="6"/>
    </row>
    <row r="784" spans="3:5" ht="14.25" customHeight="1">
      <c r="C784" s="5"/>
      <c r="E784" s="6"/>
    </row>
    <row r="785" spans="3:5" ht="14.25" customHeight="1">
      <c r="C785" s="5"/>
      <c r="E785" s="6"/>
    </row>
    <row r="786" spans="3:5" ht="14.25" customHeight="1">
      <c r="C786" s="5"/>
      <c r="E786" s="6"/>
    </row>
    <row r="787" spans="3:5" ht="14.25" customHeight="1">
      <c r="C787" s="5"/>
      <c r="E787" s="6"/>
    </row>
    <row r="788" spans="3:5" ht="14.25" customHeight="1">
      <c r="C788" s="5"/>
      <c r="E788" s="6"/>
    </row>
    <row r="789" spans="3:5" ht="14.25" customHeight="1">
      <c r="C789" s="5"/>
      <c r="E789" s="6"/>
    </row>
    <row r="790" spans="3:5" ht="14.25" customHeight="1">
      <c r="C790" s="5"/>
      <c r="E790" s="6"/>
    </row>
    <row r="791" spans="3:5" ht="14.25" customHeight="1">
      <c r="C791" s="5"/>
      <c r="E791" s="6"/>
    </row>
    <row r="792" spans="3:5" ht="14.25" customHeight="1">
      <c r="C792" s="5"/>
      <c r="E792" s="6"/>
    </row>
    <row r="793" spans="3:5" ht="14.25" customHeight="1">
      <c r="C793" s="5"/>
      <c r="E793" s="6"/>
    </row>
    <row r="794" spans="3:5" ht="14.25" customHeight="1">
      <c r="C794" s="5"/>
      <c r="E794" s="6"/>
    </row>
    <row r="795" spans="3:5" ht="14.25" customHeight="1">
      <c r="C795" s="5"/>
      <c r="E795" s="6"/>
    </row>
    <row r="796" spans="3:5" ht="14.25" customHeight="1">
      <c r="C796" s="5"/>
      <c r="E796" s="6"/>
    </row>
    <row r="797" spans="3:5" ht="14.25" customHeight="1">
      <c r="C797" s="5"/>
      <c r="E797" s="6"/>
    </row>
    <row r="798" spans="3:5" ht="14.25" customHeight="1">
      <c r="C798" s="5"/>
      <c r="E798" s="6"/>
    </row>
    <row r="799" spans="3:5" ht="14.25" customHeight="1">
      <c r="C799" s="5"/>
      <c r="E799" s="6"/>
    </row>
    <row r="800" spans="3:5" ht="14.25" customHeight="1">
      <c r="C800" s="5"/>
      <c r="E800" s="6"/>
    </row>
    <row r="801" spans="3:5" ht="14.25" customHeight="1">
      <c r="C801" s="5"/>
      <c r="E801" s="6"/>
    </row>
    <row r="802" spans="3:5" ht="14.25" customHeight="1">
      <c r="C802" s="5"/>
      <c r="E802" s="6"/>
    </row>
    <row r="803" spans="3:5" ht="14.25" customHeight="1">
      <c r="C803" s="5"/>
      <c r="E803" s="6"/>
    </row>
    <row r="804" spans="3:5" ht="14.25" customHeight="1">
      <c r="C804" s="5"/>
      <c r="E804" s="6"/>
    </row>
    <row r="805" spans="3:5" ht="14.25" customHeight="1">
      <c r="C805" s="5"/>
      <c r="E805" s="6"/>
    </row>
    <row r="806" spans="3:5" ht="14.25" customHeight="1">
      <c r="C806" s="5"/>
      <c r="E806" s="6"/>
    </row>
    <row r="807" spans="3:5" ht="14.25" customHeight="1">
      <c r="C807" s="5"/>
      <c r="E807" s="6"/>
    </row>
    <row r="808" spans="3:5" ht="14.25" customHeight="1">
      <c r="C808" s="5"/>
      <c r="E808" s="6"/>
    </row>
    <row r="809" spans="3:5" ht="14.25" customHeight="1">
      <c r="C809" s="5"/>
      <c r="E809" s="6"/>
    </row>
    <row r="810" spans="3:5" ht="14.25" customHeight="1">
      <c r="C810" s="5"/>
      <c r="E810" s="6"/>
    </row>
    <row r="811" spans="3:5" ht="14.25" customHeight="1">
      <c r="C811" s="5"/>
      <c r="E811" s="6"/>
    </row>
    <row r="812" spans="3:5" ht="14.25" customHeight="1">
      <c r="C812" s="5"/>
      <c r="E812" s="6"/>
    </row>
    <row r="813" spans="3:5" ht="14.25" customHeight="1">
      <c r="C813" s="5"/>
      <c r="E813" s="6"/>
    </row>
    <row r="814" spans="3:5" ht="14.25" customHeight="1">
      <c r="C814" s="5"/>
      <c r="E814" s="6"/>
    </row>
    <row r="815" spans="3:5" ht="14.25" customHeight="1">
      <c r="C815" s="5"/>
      <c r="E815" s="6"/>
    </row>
    <row r="816" spans="3:5" ht="14.25" customHeight="1">
      <c r="C816" s="5"/>
      <c r="E816" s="6"/>
    </row>
    <row r="817" spans="3:5" ht="14.25" customHeight="1">
      <c r="C817" s="5"/>
      <c r="E817" s="6"/>
    </row>
    <row r="818" spans="3:5" ht="14.25" customHeight="1">
      <c r="C818" s="5"/>
      <c r="E818" s="6"/>
    </row>
    <row r="819" spans="3:5" ht="14.25" customHeight="1">
      <c r="C819" s="5"/>
      <c r="E819" s="6"/>
    </row>
    <row r="820" spans="3:5" ht="14.25" customHeight="1">
      <c r="C820" s="5"/>
      <c r="E820" s="6"/>
    </row>
    <row r="821" spans="3:5" ht="14.25" customHeight="1">
      <c r="C821" s="5"/>
      <c r="E821" s="6"/>
    </row>
    <row r="822" spans="3:5" ht="14.25" customHeight="1">
      <c r="C822" s="5"/>
      <c r="E822" s="6"/>
    </row>
    <row r="823" spans="3:5" ht="14.25" customHeight="1">
      <c r="C823" s="5"/>
      <c r="E823" s="6"/>
    </row>
    <row r="824" spans="3:5" ht="14.25" customHeight="1">
      <c r="C824" s="5"/>
      <c r="E824" s="6"/>
    </row>
    <row r="825" spans="3:5" ht="14.25" customHeight="1">
      <c r="C825" s="5"/>
      <c r="E825" s="6"/>
    </row>
    <row r="826" spans="3:5" ht="14.25" customHeight="1">
      <c r="C826" s="5"/>
      <c r="E826" s="6"/>
    </row>
    <row r="827" spans="3:5" ht="14.25" customHeight="1">
      <c r="C827" s="5"/>
      <c r="E827" s="6"/>
    </row>
    <row r="828" spans="3:5" ht="14.25" customHeight="1">
      <c r="C828" s="5"/>
      <c r="E828" s="6"/>
    </row>
    <row r="829" spans="3:5" ht="14.25" customHeight="1">
      <c r="C829" s="5"/>
      <c r="E829" s="6"/>
    </row>
    <row r="830" spans="3:5" ht="14.25" customHeight="1">
      <c r="C830" s="5"/>
      <c r="E830" s="6"/>
    </row>
    <row r="831" spans="3:5" ht="14.25" customHeight="1">
      <c r="C831" s="5"/>
      <c r="E831" s="6"/>
    </row>
    <row r="832" spans="3:5" ht="14.25" customHeight="1">
      <c r="C832" s="5"/>
      <c r="E832" s="6"/>
    </row>
    <row r="833" spans="3:5" ht="14.25" customHeight="1">
      <c r="C833" s="5"/>
      <c r="E833" s="6"/>
    </row>
    <row r="834" spans="3:5" ht="14.25" customHeight="1">
      <c r="C834" s="5"/>
      <c r="E834" s="6"/>
    </row>
    <row r="835" spans="3:5" ht="14.25" customHeight="1">
      <c r="C835" s="5"/>
      <c r="E835" s="6"/>
    </row>
    <row r="836" spans="3:5" ht="14.25" customHeight="1">
      <c r="C836" s="5"/>
      <c r="E836" s="6"/>
    </row>
    <row r="837" spans="3:5" ht="14.25" customHeight="1">
      <c r="C837" s="5"/>
      <c r="E837" s="6"/>
    </row>
    <row r="838" spans="3:5" ht="14.25" customHeight="1">
      <c r="C838" s="5"/>
      <c r="E838" s="6"/>
    </row>
    <row r="839" spans="3:5" ht="14.25" customHeight="1">
      <c r="C839" s="5"/>
      <c r="E839" s="6"/>
    </row>
    <row r="840" spans="3:5" ht="14.25" customHeight="1">
      <c r="C840" s="5"/>
      <c r="E840" s="6"/>
    </row>
    <row r="841" spans="3:5" ht="14.25" customHeight="1">
      <c r="C841" s="5"/>
      <c r="E841" s="6"/>
    </row>
    <row r="842" spans="3:5" ht="14.25" customHeight="1">
      <c r="C842" s="5"/>
      <c r="E842" s="6"/>
    </row>
    <row r="843" spans="3:5" ht="14.25" customHeight="1">
      <c r="C843" s="5"/>
      <c r="E843" s="6"/>
    </row>
    <row r="844" spans="3:5" ht="14.25" customHeight="1">
      <c r="C844" s="5"/>
      <c r="E844" s="6"/>
    </row>
    <row r="845" spans="3:5" ht="14.25" customHeight="1">
      <c r="C845" s="5"/>
      <c r="E845" s="6"/>
    </row>
    <row r="846" spans="3:5" ht="14.25" customHeight="1">
      <c r="C846" s="5"/>
      <c r="E846" s="6"/>
    </row>
    <row r="847" spans="3:5" ht="14.25" customHeight="1">
      <c r="C847" s="5"/>
      <c r="E847" s="6"/>
    </row>
    <row r="848" spans="3:5" ht="14.25" customHeight="1">
      <c r="C848" s="5"/>
      <c r="E848" s="6"/>
    </row>
    <row r="849" spans="3:5" ht="14.25" customHeight="1">
      <c r="C849" s="5"/>
      <c r="E849" s="6"/>
    </row>
    <row r="850" spans="3:5" ht="14.25" customHeight="1">
      <c r="C850" s="5"/>
      <c r="E850" s="6"/>
    </row>
    <row r="851" spans="3:5" ht="14.25" customHeight="1">
      <c r="C851" s="5"/>
      <c r="E851" s="6"/>
    </row>
    <row r="852" spans="3:5" ht="14.25" customHeight="1">
      <c r="C852" s="5"/>
      <c r="E852" s="6"/>
    </row>
    <row r="853" spans="3:5" ht="14.25" customHeight="1">
      <c r="C853" s="5"/>
      <c r="E853" s="6"/>
    </row>
    <row r="854" spans="3:5" ht="14.25" customHeight="1">
      <c r="C854" s="5"/>
      <c r="E854" s="6"/>
    </row>
    <row r="855" spans="3:5" ht="14.25" customHeight="1">
      <c r="C855" s="5"/>
      <c r="E855" s="6"/>
    </row>
    <row r="856" spans="3:5" ht="14.25" customHeight="1">
      <c r="C856" s="5"/>
      <c r="E856" s="6"/>
    </row>
    <row r="857" spans="3:5" ht="14.25" customHeight="1">
      <c r="C857" s="5"/>
      <c r="E857" s="6"/>
    </row>
    <row r="858" spans="3:5" ht="14.25" customHeight="1">
      <c r="C858" s="5"/>
      <c r="E858" s="6"/>
    </row>
    <row r="859" spans="3:5" ht="14.25" customHeight="1">
      <c r="C859" s="5"/>
      <c r="E859" s="6"/>
    </row>
    <row r="860" spans="3:5" ht="14.25" customHeight="1">
      <c r="C860" s="5"/>
      <c r="E860" s="6"/>
    </row>
    <row r="861" spans="3:5" ht="14.25" customHeight="1">
      <c r="C861" s="5"/>
      <c r="E861" s="6"/>
    </row>
    <row r="862" spans="3:5" ht="14.25" customHeight="1">
      <c r="C862" s="5"/>
      <c r="E862" s="6"/>
    </row>
    <row r="863" spans="3:5" ht="14.25" customHeight="1">
      <c r="C863" s="5"/>
      <c r="E863" s="6"/>
    </row>
    <row r="864" spans="3:5" ht="14.25" customHeight="1">
      <c r="C864" s="5"/>
      <c r="E864" s="6"/>
    </row>
    <row r="865" spans="3:5" ht="14.25" customHeight="1">
      <c r="C865" s="5"/>
      <c r="E865" s="6"/>
    </row>
    <row r="866" spans="3:5" ht="14.25" customHeight="1">
      <c r="C866" s="5"/>
      <c r="E866" s="6"/>
    </row>
    <row r="867" spans="3:5" ht="14.25" customHeight="1">
      <c r="C867" s="5"/>
      <c r="E867" s="6"/>
    </row>
    <row r="868" spans="3:5" ht="14.25" customHeight="1">
      <c r="C868" s="5"/>
      <c r="E868" s="6"/>
    </row>
    <row r="869" spans="3:5" ht="14.25" customHeight="1">
      <c r="C869" s="5"/>
      <c r="E869" s="6"/>
    </row>
    <row r="870" spans="3:5" ht="14.25" customHeight="1">
      <c r="C870" s="5"/>
      <c r="E870" s="6"/>
    </row>
    <row r="871" spans="3:5" ht="14.25" customHeight="1">
      <c r="C871" s="5"/>
      <c r="E871" s="6"/>
    </row>
    <row r="872" spans="3:5" ht="14.25" customHeight="1">
      <c r="C872" s="5"/>
      <c r="E872" s="6"/>
    </row>
    <row r="873" spans="3:5" ht="14.25" customHeight="1">
      <c r="C873" s="5"/>
      <c r="E873" s="6"/>
    </row>
    <row r="874" spans="3:5" ht="14.25" customHeight="1">
      <c r="C874" s="5"/>
      <c r="E874" s="6"/>
    </row>
    <row r="875" spans="3:5" ht="14.25" customHeight="1">
      <c r="C875" s="5"/>
      <c r="E875" s="6"/>
    </row>
    <row r="876" spans="3:5" ht="14.25" customHeight="1">
      <c r="C876" s="5"/>
      <c r="E876" s="6"/>
    </row>
    <row r="877" spans="3:5" ht="14.25" customHeight="1">
      <c r="C877" s="5"/>
      <c r="E877" s="6"/>
    </row>
    <row r="878" spans="3:5" ht="14.25" customHeight="1">
      <c r="C878" s="5"/>
      <c r="E878" s="6"/>
    </row>
    <row r="879" spans="3:5" ht="14.25" customHeight="1">
      <c r="C879" s="5"/>
      <c r="E879" s="6"/>
    </row>
    <row r="880" spans="3:5" ht="14.25" customHeight="1">
      <c r="C880" s="5"/>
      <c r="E880" s="6"/>
    </row>
    <row r="881" spans="3:5" ht="14.25" customHeight="1">
      <c r="C881" s="5"/>
      <c r="E881" s="6"/>
    </row>
    <row r="882" spans="3:5" ht="14.25" customHeight="1">
      <c r="C882" s="5"/>
      <c r="E882" s="6"/>
    </row>
    <row r="883" spans="3:5" ht="14.25" customHeight="1">
      <c r="C883" s="5"/>
      <c r="E883" s="6"/>
    </row>
    <row r="884" spans="3:5" ht="14.25" customHeight="1">
      <c r="C884" s="5"/>
      <c r="E884" s="6"/>
    </row>
    <row r="885" spans="3:5" ht="14.25" customHeight="1">
      <c r="C885" s="5"/>
      <c r="E885" s="6"/>
    </row>
    <row r="886" spans="3:5" ht="14.25" customHeight="1">
      <c r="C886" s="5"/>
      <c r="E886" s="6"/>
    </row>
    <row r="887" spans="3:5" ht="14.25" customHeight="1">
      <c r="C887" s="5"/>
      <c r="E887" s="6"/>
    </row>
    <row r="888" spans="3:5" ht="14.25" customHeight="1">
      <c r="C888" s="5"/>
      <c r="E888" s="6"/>
    </row>
    <row r="889" spans="3:5" ht="14.25" customHeight="1">
      <c r="C889" s="5"/>
      <c r="E889" s="6"/>
    </row>
    <row r="890" spans="3:5" ht="14.25" customHeight="1">
      <c r="C890" s="5"/>
      <c r="E890" s="6"/>
    </row>
    <row r="891" spans="3:5" ht="14.25" customHeight="1">
      <c r="C891" s="5"/>
      <c r="E891" s="6"/>
    </row>
    <row r="892" spans="3:5" ht="14.25" customHeight="1">
      <c r="C892" s="5"/>
      <c r="E892" s="6"/>
    </row>
    <row r="893" spans="3:5" ht="14.25" customHeight="1">
      <c r="C893" s="5"/>
      <c r="E893" s="6"/>
    </row>
    <row r="894" spans="3:5" ht="14.25" customHeight="1">
      <c r="C894" s="5"/>
      <c r="E894" s="6"/>
    </row>
    <row r="895" spans="3:5" ht="14.25" customHeight="1">
      <c r="C895" s="5"/>
      <c r="E895" s="6"/>
    </row>
    <row r="896" spans="3:5" ht="14.25" customHeight="1">
      <c r="C896" s="5"/>
      <c r="E896" s="6"/>
    </row>
    <row r="897" spans="3:5" ht="14.25" customHeight="1">
      <c r="C897" s="5"/>
      <c r="E897" s="6"/>
    </row>
    <row r="898" spans="3:5" ht="14.25" customHeight="1">
      <c r="C898" s="5"/>
      <c r="E898" s="6"/>
    </row>
    <row r="899" spans="3:5" ht="14.25" customHeight="1">
      <c r="C899" s="5"/>
      <c r="E899" s="6"/>
    </row>
    <row r="900" spans="3:5" ht="14.25" customHeight="1">
      <c r="C900" s="5"/>
      <c r="E900" s="6"/>
    </row>
    <row r="901" spans="3:5" ht="14.25" customHeight="1">
      <c r="C901" s="5"/>
      <c r="E901" s="6"/>
    </row>
    <row r="902" spans="3:5" ht="14.25" customHeight="1">
      <c r="C902" s="5"/>
      <c r="E902" s="6"/>
    </row>
    <row r="903" spans="3:5" ht="14.25" customHeight="1">
      <c r="C903" s="5"/>
      <c r="E903" s="6"/>
    </row>
    <row r="904" spans="3:5" ht="14.25" customHeight="1">
      <c r="C904" s="5"/>
      <c r="E904" s="6"/>
    </row>
    <row r="905" spans="3:5" ht="14.25" customHeight="1">
      <c r="C905" s="5"/>
      <c r="E905" s="6"/>
    </row>
    <row r="906" spans="3:5" ht="14.25" customHeight="1">
      <c r="C906" s="5"/>
      <c r="E906" s="6"/>
    </row>
    <row r="907" spans="3:5" ht="14.25" customHeight="1">
      <c r="C907" s="5"/>
      <c r="E907" s="6"/>
    </row>
    <row r="908" spans="3:5" ht="14.25" customHeight="1">
      <c r="C908" s="5"/>
      <c r="E908" s="6"/>
    </row>
    <row r="909" spans="3:5" ht="14.25" customHeight="1">
      <c r="C909" s="5"/>
      <c r="E909" s="6"/>
    </row>
    <row r="910" spans="3:5" ht="14.25" customHeight="1">
      <c r="C910" s="5"/>
      <c r="E910" s="6"/>
    </row>
    <row r="911" spans="3:5" ht="14.25" customHeight="1">
      <c r="C911" s="5"/>
      <c r="E911" s="6"/>
    </row>
    <row r="912" spans="3:5" ht="14.25" customHeight="1">
      <c r="C912" s="5"/>
      <c r="E912" s="6"/>
    </row>
    <row r="913" spans="3:5" ht="14.25" customHeight="1">
      <c r="C913" s="5"/>
      <c r="E913" s="6"/>
    </row>
    <row r="914" spans="3:5" ht="14.25" customHeight="1">
      <c r="C914" s="5"/>
      <c r="E914" s="6"/>
    </row>
    <row r="915" spans="3:5" ht="14.25" customHeight="1">
      <c r="C915" s="5"/>
      <c r="E915" s="6"/>
    </row>
    <row r="916" spans="3:5" ht="14.25" customHeight="1">
      <c r="C916" s="5"/>
      <c r="E916" s="6"/>
    </row>
    <row r="917" spans="3:5" ht="14.25" customHeight="1">
      <c r="C917" s="5"/>
      <c r="E917" s="6"/>
    </row>
    <row r="918" spans="3:5" ht="14.25" customHeight="1">
      <c r="C918" s="5"/>
      <c r="E918" s="6"/>
    </row>
    <row r="919" spans="3:5" ht="14.25" customHeight="1">
      <c r="C919" s="5"/>
      <c r="E919" s="6"/>
    </row>
    <row r="920" spans="3:5" ht="14.25" customHeight="1">
      <c r="C920" s="5"/>
      <c r="E920" s="6"/>
    </row>
    <row r="921" spans="3:5" ht="14.25" customHeight="1">
      <c r="C921" s="5"/>
      <c r="E921" s="6"/>
    </row>
    <row r="922" spans="3:5" ht="14.25" customHeight="1">
      <c r="C922" s="5"/>
      <c r="E922" s="6"/>
    </row>
    <row r="923" spans="3:5" ht="14.25" customHeight="1">
      <c r="C923" s="5"/>
      <c r="E923" s="6"/>
    </row>
    <row r="924" spans="3:5" ht="14.25" customHeight="1">
      <c r="C924" s="5"/>
      <c r="E924" s="6"/>
    </row>
    <row r="925" spans="3:5" ht="14.25" customHeight="1">
      <c r="C925" s="5"/>
      <c r="E925" s="6"/>
    </row>
    <row r="926" spans="3:5" ht="14.25" customHeight="1">
      <c r="C926" s="5"/>
      <c r="E926" s="6"/>
    </row>
    <row r="927" spans="3:5" ht="14.25" customHeight="1">
      <c r="C927" s="5"/>
      <c r="E927" s="6"/>
    </row>
    <row r="928" spans="3:5" ht="14.25" customHeight="1">
      <c r="C928" s="5"/>
      <c r="E928" s="6"/>
    </row>
    <row r="929" spans="3:5" ht="14.25" customHeight="1">
      <c r="C929" s="5"/>
      <c r="E929" s="6"/>
    </row>
    <row r="930" spans="3:5" ht="14.25" customHeight="1">
      <c r="C930" s="5"/>
      <c r="E930" s="6"/>
    </row>
    <row r="931" spans="3:5" ht="14.25" customHeight="1">
      <c r="C931" s="5"/>
      <c r="E931" s="6"/>
    </row>
    <row r="932" spans="3:5" ht="14.25" customHeight="1">
      <c r="C932" s="5"/>
      <c r="E932" s="6"/>
    </row>
    <row r="933" spans="3:5" ht="14.25" customHeight="1">
      <c r="C933" s="5"/>
      <c r="E933" s="6"/>
    </row>
    <row r="934" spans="3:5" ht="14.25" customHeight="1">
      <c r="C934" s="5"/>
      <c r="E934" s="6"/>
    </row>
    <row r="935" spans="3:5" ht="14.25" customHeight="1">
      <c r="C935" s="5"/>
      <c r="E935" s="6"/>
    </row>
    <row r="936" spans="3:5" ht="14.25" customHeight="1">
      <c r="C936" s="5"/>
      <c r="E936" s="6"/>
    </row>
    <row r="937" spans="3:5" ht="14.25" customHeight="1">
      <c r="C937" s="5"/>
      <c r="E937" s="6"/>
    </row>
    <row r="938" spans="3:5" ht="14.25" customHeight="1">
      <c r="C938" s="5"/>
      <c r="E938" s="6"/>
    </row>
    <row r="939" spans="3:5" ht="14.25" customHeight="1">
      <c r="C939" s="5"/>
      <c r="E939" s="6"/>
    </row>
    <row r="940" spans="3:5" ht="14.25" customHeight="1">
      <c r="C940" s="5"/>
      <c r="E940" s="6"/>
    </row>
    <row r="941" spans="3:5" ht="14.25" customHeight="1">
      <c r="C941" s="5"/>
      <c r="E941" s="6"/>
    </row>
    <row r="942" spans="3:5" ht="14.25" customHeight="1">
      <c r="C942" s="5"/>
      <c r="E942" s="6"/>
    </row>
    <row r="943" spans="3:5" ht="14.25" customHeight="1">
      <c r="C943" s="5"/>
      <c r="E943" s="6"/>
    </row>
    <row r="944" spans="3:5" ht="14.25" customHeight="1">
      <c r="C944" s="5"/>
      <c r="E944" s="6"/>
    </row>
    <row r="945" spans="3:5" ht="14.25" customHeight="1">
      <c r="C945" s="5"/>
      <c r="E945" s="6"/>
    </row>
    <row r="946" spans="3:5" ht="14.25" customHeight="1">
      <c r="C946" s="5"/>
      <c r="E946" s="6"/>
    </row>
    <row r="947" spans="3:5" ht="14.25" customHeight="1">
      <c r="C947" s="5"/>
      <c r="E947" s="6"/>
    </row>
    <row r="948" spans="3:5" ht="14.25" customHeight="1">
      <c r="C948" s="5"/>
      <c r="E948" s="6"/>
    </row>
    <row r="949" spans="3:5" ht="14.25" customHeight="1">
      <c r="C949" s="5"/>
      <c r="E949" s="6"/>
    </row>
    <row r="950" spans="3:5" ht="14.25" customHeight="1">
      <c r="C950" s="5"/>
      <c r="E950" s="6"/>
    </row>
    <row r="951" spans="3:5" ht="14.25" customHeight="1">
      <c r="C951" s="5"/>
      <c r="E951" s="6"/>
    </row>
    <row r="952" spans="3:5" ht="14.25" customHeight="1">
      <c r="C952" s="5"/>
      <c r="E952" s="6"/>
    </row>
    <row r="953" spans="3:5" ht="14.25" customHeight="1">
      <c r="C953" s="5"/>
      <c r="E953" s="6"/>
    </row>
    <row r="954" spans="3:5" ht="14.25" customHeight="1">
      <c r="C954" s="5"/>
      <c r="E954" s="6"/>
    </row>
    <row r="955" spans="3:5" ht="14.25" customHeight="1">
      <c r="C955" s="5"/>
      <c r="E955" s="6"/>
    </row>
    <row r="956" spans="3:5" ht="14.25" customHeight="1">
      <c r="C956" s="5"/>
      <c r="E956" s="6"/>
    </row>
    <row r="957" spans="3:5" ht="14.25" customHeight="1">
      <c r="C957" s="5"/>
      <c r="E957" s="6"/>
    </row>
    <row r="958" spans="3:5" ht="14.25" customHeight="1">
      <c r="C958" s="5"/>
      <c r="E958" s="6"/>
    </row>
    <row r="959" spans="3:5" ht="14.25" customHeight="1">
      <c r="C959" s="5"/>
      <c r="E959" s="6"/>
    </row>
    <row r="960" spans="3:5" ht="14.25" customHeight="1">
      <c r="C960" s="5"/>
      <c r="E960" s="6"/>
    </row>
    <row r="961" spans="3:5" ht="14.25" customHeight="1">
      <c r="C961" s="5"/>
      <c r="E961" s="6"/>
    </row>
    <row r="962" spans="3:5" ht="14.25" customHeight="1">
      <c r="C962" s="5"/>
      <c r="E962" s="6"/>
    </row>
    <row r="963" spans="3:5" ht="14.25" customHeight="1">
      <c r="C963" s="5"/>
      <c r="E963" s="6"/>
    </row>
    <row r="964" spans="3:5" ht="14.25" customHeight="1">
      <c r="C964" s="5"/>
      <c r="E964" s="6"/>
    </row>
    <row r="965" spans="3:5" ht="14.25" customHeight="1">
      <c r="C965" s="5"/>
      <c r="E965" s="6"/>
    </row>
    <row r="966" spans="3:5" ht="14.25" customHeight="1">
      <c r="C966" s="5"/>
      <c r="E966" s="6"/>
    </row>
    <row r="967" spans="3:5" ht="14.25" customHeight="1">
      <c r="C967" s="5"/>
      <c r="E967" s="6"/>
    </row>
    <row r="968" spans="3:5" ht="14.25" customHeight="1">
      <c r="C968" s="5"/>
      <c r="E968" s="6"/>
    </row>
    <row r="969" spans="3:5" ht="14.25" customHeight="1">
      <c r="C969" s="5"/>
      <c r="E969" s="6"/>
    </row>
    <row r="970" spans="3:5" ht="14.25" customHeight="1">
      <c r="C970" s="5"/>
      <c r="E970" s="6"/>
    </row>
    <row r="971" spans="3:5" ht="14.25" customHeight="1">
      <c r="C971" s="5"/>
      <c r="E971" s="6"/>
    </row>
    <row r="972" spans="3:5" ht="14.25" customHeight="1">
      <c r="C972" s="5"/>
      <c r="E972" s="6"/>
    </row>
    <row r="973" spans="3:5" ht="14.25" customHeight="1">
      <c r="C973" s="5"/>
      <c r="E973" s="6"/>
    </row>
    <row r="974" spans="3:5" ht="14.25" customHeight="1">
      <c r="C974" s="5"/>
      <c r="E974" s="6"/>
    </row>
    <row r="975" spans="3:5" ht="14.25" customHeight="1">
      <c r="C975" s="5"/>
      <c r="E975" s="6"/>
    </row>
  </sheetData>
  <hyperlinks>
    <hyperlink ref="F3" r:id="rId1" xr:uid="{00000000-0004-0000-0200-000000000000}"/>
    <hyperlink ref="F18" r:id="rId2" xr:uid="{00000000-0004-0000-0200-000001000000}"/>
    <hyperlink ref="F23" r:id="rId3" location="2" xr:uid="{00000000-0004-0000-0200-000002000000}"/>
    <hyperlink ref="F31" r:id="rId4" xr:uid="{00000000-0004-0000-0200-000003000000}"/>
    <hyperlink ref="F14" r:id="rId5" xr:uid="{00000000-0004-0000-0200-000004000000}"/>
    <hyperlink ref="F42" r:id="rId6" xr:uid="{00000000-0004-0000-0200-000005000000}"/>
    <hyperlink ref="F22" r:id="rId7" xr:uid="{00000000-0004-0000-0200-000006000000}"/>
    <hyperlink ref="F41" r:id="rId8" xr:uid="{B83F7BD8-9021-2445-BA7E-CED104A22E93}"/>
  </hyperlinks>
  <pageMargins left="0.7" right="0.7" top="0.75" bottom="0.75" header="0" footer="0"/>
  <pageSetup orientation="landscape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74"/>
  <sheetViews>
    <sheetView zoomScale="85" zoomScaleNormal="85" workbookViewId="0">
      <selection activeCell="A13" sqref="A13"/>
    </sheetView>
  </sheetViews>
  <sheetFormatPr defaultColWidth="14.453125" defaultRowHeight="15" customHeight="1"/>
  <cols>
    <col min="1" max="1" width="55.6328125" style="100" customWidth="1"/>
    <col min="2" max="2" width="31.36328125" style="100" customWidth="1"/>
    <col min="3" max="3" width="23.6328125" style="100" customWidth="1"/>
    <col min="4" max="4" width="20.08984375" style="100" customWidth="1"/>
    <col min="5" max="5" width="17.6328125" style="100" customWidth="1"/>
    <col min="6" max="6" width="18.453125" style="100" customWidth="1"/>
    <col min="7" max="16384" width="14.453125" style="100"/>
  </cols>
  <sheetData>
    <row r="1" spans="1:26" ht="15" customHeight="1">
      <c r="A1" s="101" t="s">
        <v>174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ht="15" customHeight="1">
      <c r="A2" s="102" t="s">
        <v>183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 ht="15" customHeight="1">
      <c r="A3" s="103" t="s">
        <v>182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ht="15" customHeight="1" thickBot="1">
      <c r="A4" s="104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 spans="1:26" ht="29">
      <c r="A5" s="107" t="s">
        <v>164</v>
      </c>
      <c r="B5" s="108" t="s">
        <v>143</v>
      </c>
      <c r="C5" s="109" t="s">
        <v>144</v>
      </c>
      <c r="D5" s="110" t="s">
        <v>141</v>
      </c>
      <c r="E5" s="111" t="s">
        <v>172</v>
      </c>
      <c r="F5" s="112" t="s">
        <v>171</v>
      </c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</row>
    <row r="6" spans="1:26" ht="15" customHeight="1" thickBot="1">
      <c r="A6" s="113" t="s">
        <v>163</v>
      </c>
      <c r="B6" s="114">
        <f>37752210283-1549593642</f>
        <v>36202616641</v>
      </c>
      <c r="C6" s="115">
        <f>B6/Calc_Budget!$B$11</f>
        <v>564325611.68786633</v>
      </c>
      <c r="D6" s="115">
        <f>C6*Variables!$C$10</f>
        <v>575612123.92162371</v>
      </c>
      <c r="E6" s="116">
        <f>D6/$B$10</f>
        <v>170299.44494722594</v>
      </c>
      <c r="F6" s="118">
        <f>E6/B12</f>
        <v>652488.29481695767</v>
      </c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 spans="1:26" ht="15" customHeight="1">
      <c r="A7" s="97"/>
      <c r="B7" s="98"/>
      <c r="C7" s="99"/>
      <c r="D7" s="99"/>
      <c r="E7" s="67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 spans="1:26" ht="15" customHeight="1">
      <c r="A8" s="97"/>
      <c r="B8" s="98"/>
      <c r="C8" s="99"/>
      <c r="D8" s="99"/>
      <c r="E8" s="67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</row>
    <row r="9" spans="1:26" ht="15" customHeight="1">
      <c r="A9" s="132" t="s">
        <v>169</v>
      </c>
      <c r="B9" s="132" t="s">
        <v>168</v>
      </c>
      <c r="C9" s="132" t="s">
        <v>166</v>
      </c>
      <c r="D9" s="117"/>
      <c r="E9" s="105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 spans="1:26" ht="15" customHeight="1">
      <c r="A10" s="132" t="s">
        <v>165</v>
      </c>
      <c r="B10" s="133">
        <v>3380</v>
      </c>
      <c r="C10" s="134" t="s">
        <v>167</v>
      </c>
      <c r="D10" s="117"/>
      <c r="E10" s="105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 spans="1:26" ht="15" customHeight="1">
      <c r="A11" s="135" t="s">
        <v>170</v>
      </c>
      <c r="B11" s="136">
        <v>64.152000000000001</v>
      </c>
      <c r="C11" s="134" t="s">
        <v>29</v>
      </c>
      <c r="D11" s="117"/>
      <c r="E11" s="10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 spans="1:26" ht="14.25" customHeight="1">
      <c r="A12" s="135" t="s">
        <v>27</v>
      </c>
      <c r="B12" s="137">
        <v>0.26100000000000001</v>
      </c>
      <c r="C12" s="135" t="s">
        <v>28</v>
      </c>
      <c r="D12" s="117"/>
      <c r="E12" s="106"/>
    </row>
    <row r="13" spans="1:26" ht="15.75" customHeight="1">
      <c r="A13" s="96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</row>
    <row r="14" spans="1:26" ht="15.75" customHeight="1">
      <c r="A14" s="96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 spans="1:26" ht="15.75" customHeight="1">
      <c r="A15" s="96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 spans="1:26" ht="15.75" customHeight="1">
      <c r="A16" s="96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 spans="1:26" ht="15.75" customHeight="1">
      <c r="A17" s="96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 spans="1:26" ht="15.75" customHeight="1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 spans="1:26" ht="15.75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 spans="1:26" ht="15.75" customHeight="1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 spans="1:26" ht="15.75" customHeight="1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 spans="1:26" ht="15.75" customHeight="1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 spans="1:26" ht="15.75" customHeight="1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</row>
    <row r="24" spans="1:26" ht="15.75" customHeight="1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 spans="1:26" ht="15.75" customHeight="1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 spans="1:26" ht="15.75" customHeight="1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 spans="1:26" ht="15.75" customHeight="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 spans="1:26" ht="15.75" customHeight="1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 spans="1:26" ht="15.75" customHeight="1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 spans="1:26" ht="15.75" customHeight="1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 spans="1:26" ht="15.75" customHeight="1">
      <c r="A31" s="96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 spans="1:26" ht="15.75" customHeight="1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 spans="1:26" ht="15.75" customHeight="1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 spans="1:26" ht="15.75" customHeight="1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 spans="1:26" ht="15.75" customHeight="1">
      <c r="A35" s="96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 spans="1:26" ht="15.75" customHeight="1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 ht="15.75" customHeight="1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 ht="15.75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 ht="15.75" customHeight="1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 ht="15.75" customHeight="1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 ht="15.75" customHeight="1">
      <c r="A41" s="96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 ht="15.75" customHeight="1">
      <c r="A42" s="96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 ht="15.75" customHeight="1">
      <c r="A43" s="96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 ht="15.75" customHeight="1">
      <c r="A44" s="96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ht="15.75" customHeight="1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 ht="15.75" customHeight="1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 ht="15.75" customHeight="1">
      <c r="A47" s="96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 ht="15.75" customHeight="1">
      <c r="A48" s="96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15.75" customHeight="1">
      <c r="A49" s="96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 ht="15.75" customHeight="1">
      <c r="A50" s="96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 ht="15.75" customHeight="1">
      <c r="A51" s="96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 ht="15.75" customHeight="1">
      <c r="A52" s="96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 ht="15.75" customHeight="1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 ht="15.75" customHeight="1">
      <c r="A54" s="96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 ht="15.75" customHeight="1">
      <c r="A55" s="96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 ht="15.75" customHeight="1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 ht="15.75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 ht="15.75" customHeight="1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 ht="15.75" customHeight="1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 ht="15.75" customHeight="1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 ht="15.75" customHeight="1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 ht="15.75" customHeight="1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 ht="15.75" customHeight="1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 ht="15.75" customHeight="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ht="15.75" customHeight="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ht="15.75" customHeight="1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ht="15.75" customHeight="1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ht="15.75" customHeight="1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 spans="1:26" ht="15.75" customHeight="1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</row>
    <row r="70" spans="1:26" ht="15.75" customHeight="1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</row>
    <row r="71" spans="1:26" ht="15.75" customHeight="1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</row>
    <row r="72" spans="1:26" ht="15.75" customHeight="1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</row>
    <row r="73" spans="1:26" ht="15.75" customHeight="1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</row>
    <row r="74" spans="1:26" ht="15.75" customHeight="1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</row>
    <row r="75" spans="1:26" ht="15.75" customHeight="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</row>
    <row r="76" spans="1:26" ht="15.75" customHeight="1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7" spans="1:26" ht="15.75" customHeight="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</row>
    <row r="78" spans="1:26" ht="15.75" customHeight="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79" spans="1:26" ht="15.75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</row>
    <row r="80" spans="1:26" ht="15.75" customHeight="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 spans="1:26" ht="15.75" customHeight="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</row>
    <row r="82" spans="1:26" ht="15.75" customHeight="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</row>
    <row r="83" spans="1:26" ht="15.75" customHeight="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</row>
    <row r="84" spans="1:26" ht="15.75" customHeight="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</row>
    <row r="85" spans="1:26" ht="15.75" customHeight="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</row>
    <row r="86" spans="1:26" ht="15.75" customHeight="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</row>
    <row r="87" spans="1:26" ht="15.75" customHeight="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</row>
    <row r="88" spans="1:26" ht="15.75" customHeight="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</row>
    <row r="89" spans="1:26" ht="15.75" customHeight="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</row>
    <row r="90" spans="1:26" ht="15.75" customHeight="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</row>
    <row r="91" spans="1:26" ht="15.75" customHeight="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</row>
    <row r="92" spans="1:26" ht="15.75" customHeight="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</row>
    <row r="93" spans="1:26" ht="15.75" customHeight="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</row>
    <row r="94" spans="1:26" ht="15.75" customHeight="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</row>
    <row r="95" spans="1:26" ht="15.75" customHeight="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</row>
    <row r="96" spans="1:26" ht="15.75" customHeight="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</row>
    <row r="97" spans="1:26" ht="15.75" customHeight="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</row>
    <row r="98" spans="1:26" ht="15.75" customHeight="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</row>
    <row r="99" spans="1:26" ht="15.75" customHeight="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</row>
    <row r="100" spans="1:26" ht="15.75" customHeight="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</row>
    <row r="101" spans="1:26" ht="15.75" customHeight="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</row>
    <row r="102" spans="1:26" ht="15.75" customHeight="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 spans="1:26" ht="15.75" customHeight="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</row>
    <row r="104" spans="1:26" ht="15.75" customHeight="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</row>
    <row r="105" spans="1:26" ht="15.75" customHeight="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</row>
    <row r="106" spans="1:26" ht="15.75" customHeight="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</row>
    <row r="107" spans="1:26" ht="15.75" customHeight="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</row>
    <row r="108" spans="1:26" ht="15.75" customHeight="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</row>
    <row r="109" spans="1:26" ht="15.75" customHeight="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</row>
    <row r="110" spans="1:26" ht="15.75" customHeight="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</row>
    <row r="111" spans="1:26" ht="15.75" customHeight="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</row>
    <row r="112" spans="1:26" ht="15.75" customHeight="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</row>
    <row r="113" spans="1:26" ht="15.75" customHeight="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</row>
    <row r="114" spans="1:26" ht="15.75" customHeight="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</row>
    <row r="115" spans="1:26" ht="15.75" customHeight="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</row>
    <row r="116" spans="1:26" ht="15.75" customHeight="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</row>
    <row r="117" spans="1:26" ht="15.75" customHeight="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</row>
    <row r="118" spans="1:26" ht="15.75" customHeight="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</row>
    <row r="119" spans="1:26" ht="15.75" customHeight="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</row>
    <row r="120" spans="1:26" ht="15.75" customHeight="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</row>
    <row r="121" spans="1:26" ht="15.75" customHeight="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</row>
    <row r="122" spans="1:26" ht="15.75" customHeight="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</row>
    <row r="123" spans="1:26" ht="15.75" customHeight="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</row>
    <row r="124" spans="1:26" ht="15.75" customHeight="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</row>
    <row r="125" spans="1:26" ht="15.75" customHeight="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</row>
    <row r="126" spans="1:26" ht="15.75" customHeight="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</row>
    <row r="127" spans="1:26" ht="15.75" customHeight="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</row>
    <row r="128" spans="1:26" ht="15.75" customHeight="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</row>
    <row r="129" spans="1:26" ht="15.75" customHeight="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</row>
    <row r="130" spans="1:26" ht="15.75" customHeight="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</row>
    <row r="131" spans="1:26" ht="15.75" customHeight="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</row>
    <row r="132" spans="1:26" ht="15.75" customHeight="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</row>
    <row r="133" spans="1:26" ht="15.75" customHeight="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</row>
    <row r="134" spans="1:26" ht="15.75" customHeight="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</row>
    <row r="135" spans="1:26" ht="15.75" customHeight="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</row>
    <row r="136" spans="1:26" ht="15.75" customHeight="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</row>
    <row r="137" spans="1:26" ht="15.75" customHeight="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</row>
    <row r="138" spans="1:26" ht="15.75" customHeight="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</row>
    <row r="139" spans="1:26" ht="15.75" customHeight="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</row>
    <row r="140" spans="1:26" ht="15.75" customHeight="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</row>
    <row r="141" spans="1:26" ht="15.75" customHeight="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</row>
    <row r="142" spans="1:26" ht="15.75" customHeight="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</row>
    <row r="143" spans="1:26" ht="15.75" customHeight="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</row>
    <row r="144" spans="1:26" ht="15.75" customHeight="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</row>
    <row r="145" spans="1:26" ht="15.75" customHeight="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</row>
    <row r="146" spans="1:26" ht="15.75" customHeight="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</row>
    <row r="147" spans="1:26" ht="15.75" customHeight="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</row>
    <row r="148" spans="1:26" ht="15.75" customHeight="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</row>
    <row r="149" spans="1:26" ht="15.75" customHeight="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</row>
    <row r="150" spans="1:26" ht="15.75" customHeight="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</row>
    <row r="151" spans="1:26" ht="15.75" customHeight="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</row>
    <row r="152" spans="1:26" ht="15.75" customHeight="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</row>
    <row r="153" spans="1:26" ht="15.75" customHeight="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</row>
    <row r="154" spans="1:26" ht="15.75" customHeight="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</row>
    <row r="155" spans="1:26" ht="15.75" customHeight="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</row>
    <row r="156" spans="1:26" ht="15.75" customHeight="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</row>
    <row r="157" spans="1:26" ht="15.75" customHeight="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</row>
    <row r="158" spans="1:26" ht="15.75" customHeight="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</row>
    <row r="159" spans="1:26" ht="15.75" customHeight="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</row>
    <row r="160" spans="1:26" ht="15.75" customHeight="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</row>
    <row r="161" spans="1:26" ht="15.75" customHeight="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</row>
    <row r="162" spans="1:26" ht="15.75" customHeight="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</row>
    <row r="163" spans="1:26" ht="15.75" customHeight="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</row>
    <row r="164" spans="1:26" ht="15.75" customHeight="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</row>
    <row r="165" spans="1:26" ht="15.75" customHeight="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</row>
    <row r="166" spans="1:26" ht="15.75" customHeight="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</row>
    <row r="167" spans="1:26" ht="15.75" customHeight="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</row>
    <row r="168" spans="1:26" ht="15.75" customHeight="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</row>
    <row r="169" spans="1:26" ht="15.75" customHeight="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</row>
    <row r="170" spans="1:26" ht="15.75" customHeight="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</row>
    <row r="171" spans="1:26" ht="15.75" customHeight="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</row>
    <row r="172" spans="1:26" ht="15.75" customHeight="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</row>
    <row r="173" spans="1:26" ht="15.75" customHeight="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</row>
    <row r="174" spans="1:26" ht="15.75" customHeight="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</row>
    <row r="175" spans="1:26" ht="15.75" customHeight="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</row>
    <row r="176" spans="1:26" ht="15.75" customHeight="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</row>
    <row r="177" spans="1:26" ht="15.75" customHeight="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</row>
    <row r="178" spans="1:26" ht="15.75" customHeight="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</row>
    <row r="179" spans="1:26" ht="15.75" customHeight="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</row>
    <row r="180" spans="1:26" ht="15.75" customHeight="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</row>
    <row r="181" spans="1:26" ht="15.75" customHeight="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</row>
    <row r="182" spans="1:26" ht="15.75" customHeight="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</row>
    <row r="183" spans="1:26" ht="15.75" customHeight="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</row>
    <row r="184" spans="1:26" ht="15.75" customHeight="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</row>
    <row r="185" spans="1:26" ht="15.75" customHeight="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</row>
    <row r="186" spans="1:26" ht="15.75" customHeight="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</row>
    <row r="187" spans="1:26" ht="15.75" customHeight="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</row>
    <row r="188" spans="1:26" ht="15.75" customHeight="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</row>
    <row r="189" spans="1:26" ht="15.75" customHeight="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</row>
    <row r="190" spans="1:26" ht="15.75" customHeight="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</row>
    <row r="191" spans="1:26" ht="15.75" customHeight="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</row>
    <row r="192" spans="1:26" ht="15.75" customHeight="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</row>
    <row r="193" spans="1:26" ht="15.75" customHeight="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</row>
    <row r="194" spans="1:26" ht="15.75" customHeight="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</row>
    <row r="195" spans="1:26" ht="15.75" customHeight="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</row>
    <row r="196" spans="1:26" ht="15.75" customHeight="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</row>
    <row r="197" spans="1:26" ht="15.75" customHeight="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</row>
    <row r="198" spans="1:26" ht="15.75" customHeight="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</row>
    <row r="199" spans="1:26" ht="15.75" customHeight="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</row>
    <row r="200" spans="1:26" ht="15.75" customHeight="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</row>
    <row r="201" spans="1:26" ht="15.75" customHeight="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</row>
    <row r="202" spans="1:26" ht="15.75" customHeight="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</row>
    <row r="203" spans="1:26" ht="15.75" customHeight="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</row>
    <row r="204" spans="1:26" ht="15.75" customHeight="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</row>
    <row r="205" spans="1:26" ht="15.75" customHeight="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</row>
    <row r="206" spans="1:26" ht="15.75" customHeight="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</row>
    <row r="207" spans="1:26" ht="15.75" customHeight="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</row>
    <row r="208" spans="1:26" ht="15.75" customHeight="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</row>
    <row r="209" spans="1:26" ht="15.75" customHeight="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</row>
    <row r="210" spans="1:26" ht="15.75" customHeight="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</row>
    <row r="211" spans="1:26" ht="14.25" customHeight="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</row>
    <row r="212" spans="1:26" ht="14.25" customHeight="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</row>
    <row r="213" spans="1:26" ht="14.25" customHeight="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</row>
    <row r="214" spans="1:26" ht="14.25" customHeight="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</row>
    <row r="215" spans="1:26" ht="14.25" customHeight="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</row>
    <row r="216" spans="1:26" ht="14.25" customHeight="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</row>
    <row r="217" spans="1:26" ht="14.25" customHeight="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</row>
    <row r="218" spans="1:26" ht="14.25" customHeight="1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</row>
    <row r="219" spans="1:26" ht="14.25" customHeight="1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</row>
    <row r="220" spans="1:26" ht="14.25" customHeight="1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</row>
    <row r="221" spans="1:26" ht="14.25" customHeight="1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</row>
    <row r="222" spans="1:26" ht="14.25" customHeight="1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</row>
    <row r="223" spans="1:26" ht="14.25" customHeight="1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</row>
    <row r="224" spans="1:26" ht="14.25" customHeight="1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</row>
    <row r="225" spans="1:26" ht="14.25" customHeight="1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</row>
    <row r="226" spans="1:26" ht="14.25" customHeight="1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</row>
    <row r="227" spans="1:26" ht="14.25" customHeight="1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</row>
    <row r="228" spans="1:26" ht="14.25" customHeight="1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</row>
    <row r="229" spans="1:26" ht="14.25" customHeight="1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</row>
    <row r="230" spans="1:26" ht="14.25" customHeight="1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</row>
    <row r="231" spans="1:26" ht="14.25" customHeight="1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</row>
    <row r="232" spans="1:26" ht="14.25" customHeight="1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</row>
    <row r="233" spans="1:26" ht="14.25" customHeight="1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</row>
    <row r="234" spans="1:26" ht="14.25" customHeight="1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</row>
    <row r="235" spans="1:26" ht="14.25" customHeight="1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</row>
    <row r="236" spans="1:26" ht="14.25" customHeight="1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</row>
    <row r="237" spans="1:26" ht="14.25" customHeight="1">
      <c r="A237" s="96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</row>
    <row r="238" spans="1:26" ht="14.25" customHeight="1">
      <c r="A238" s="96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</row>
    <row r="239" spans="1:26" ht="14.25" customHeight="1">
      <c r="A239" s="96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</row>
    <row r="240" spans="1:26" ht="14.25" customHeight="1">
      <c r="A240" s="96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</row>
    <row r="241" spans="1:26" ht="14.25" customHeight="1">
      <c r="A241" s="96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</row>
    <row r="242" spans="1:26" ht="14.25" customHeight="1">
      <c r="A242" s="96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</row>
    <row r="243" spans="1:26" ht="14.25" customHeight="1">
      <c r="A243" s="96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</row>
    <row r="244" spans="1:26" ht="14.25" customHeight="1">
      <c r="A244" s="96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</row>
    <row r="245" spans="1:26" ht="14.25" customHeight="1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</row>
    <row r="246" spans="1:26" ht="14.25" customHeight="1">
      <c r="A246" s="96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</row>
    <row r="247" spans="1:26" ht="14.25" customHeight="1">
      <c r="A247" s="96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</row>
    <row r="248" spans="1:26" ht="14.25" customHeight="1">
      <c r="A248" s="96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</row>
    <row r="249" spans="1:26" ht="14.25" customHeight="1">
      <c r="A249" s="96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</row>
    <row r="250" spans="1:26" ht="14.25" customHeight="1">
      <c r="A250" s="96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</row>
    <row r="251" spans="1:26" ht="14.25" customHeight="1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</row>
    <row r="252" spans="1:26" ht="14.25" customHeight="1">
      <c r="A252" s="96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</row>
    <row r="253" spans="1:26" ht="14.25" customHeight="1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</row>
    <row r="254" spans="1:26" ht="14.25" customHeight="1">
      <c r="A254" s="96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</row>
    <row r="255" spans="1:26" ht="14.25" customHeight="1">
      <c r="A255" s="96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</row>
    <row r="256" spans="1:26" ht="14.25" customHeight="1">
      <c r="A256" s="96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</row>
    <row r="257" spans="1:26" ht="14.25" customHeight="1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</row>
    <row r="258" spans="1:26" ht="14.25" customHeight="1">
      <c r="A258" s="96"/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</row>
    <row r="259" spans="1:26" ht="14.25" customHeight="1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</row>
    <row r="260" spans="1:26" ht="14.25" customHeight="1">
      <c r="A260" s="96"/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</row>
    <row r="261" spans="1:26" ht="14.25" customHeight="1">
      <c r="A261" s="96"/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</row>
    <row r="262" spans="1:26" ht="14.25" customHeight="1">
      <c r="A262" s="96"/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</row>
    <row r="263" spans="1:26" ht="14.25" customHeight="1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</row>
    <row r="264" spans="1:26" ht="14.25" customHeight="1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</row>
    <row r="265" spans="1:26" ht="14.25" customHeight="1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</row>
    <row r="266" spans="1:26" ht="14.25" customHeight="1">
      <c r="A266" s="96"/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</row>
    <row r="267" spans="1:26" ht="14.25" customHeight="1">
      <c r="A267" s="96"/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</row>
    <row r="268" spans="1:26" ht="14.25" customHeight="1">
      <c r="A268" s="96"/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</row>
    <row r="269" spans="1:26" ht="14.25" customHeight="1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</row>
    <row r="270" spans="1:26" ht="14.25" customHeight="1">
      <c r="A270" s="96"/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</row>
    <row r="271" spans="1:26" ht="14.25" customHeight="1">
      <c r="A271" s="96"/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</row>
    <row r="272" spans="1:26" ht="14.25" customHeight="1">
      <c r="A272" s="96"/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</row>
    <row r="273" spans="1:26" ht="14.25" customHeight="1">
      <c r="A273" s="96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</row>
    <row r="274" spans="1:26" ht="14.25" customHeight="1">
      <c r="A274" s="96"/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</row>
    <row r="275" spans="1:26" ht="14.25" customHeight="1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</row>
    <row r="276" spans="1:26" ht="14.25" customHeight="1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</row>
    <row r="277" spans="1:26" ht="14.25" customHeight="1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</row>
    <row r="278" spans="1:26" ht="14.25" customHeight="1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</row>
    <row r="279" spans="1:26" ht="14.25" customHeight="1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</row>
    <row r="280" spans="1:26" ht="14.25" customHeight="1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</row>
    <row r="281" spans="1:26" ht="14.25" customHeight="1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</row>
    <row r="282" spans="1:26" ht="14.25" customHeight="1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</row>
    <row r="283" spans="1:26" ht="14.25" customHeight="1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</row>
    <row r="284" spans="1:26" ht="14.25" customHeight="1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</row>
    <row r="285" spans="1:26" ht="14.25" customHeight="1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</row>
    <row r="286" spans="1:26" ht="14.25" customHeight="1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</row>
    <row r="287" spans="1:26" ht="14.25" customHeight="1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</row>
    <row r="288" spans="1:26" ht="14.25" customHeight="1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</row>
    <row r="289" spans="1:26" ht="14.25" customHeight="1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</row>
    <row r="290" spans="1:26" ht="14.25" customHeight="1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</row>
    <row r="291" spans="1:26" ht="14.25" customHeight="1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</row>
    <row r="292" spans="1:26" ht="14.25" customHeight="1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</row>
    <row r="293" spans="1:26" ht="14.25" customHeight="1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</row>
    <row r="294" spans="1:26" ht="14.25" customHeight="1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</row>
    <row r="295" spans="1:26" ht="14.25" customHeight="1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</row>
    <row r="296" spans="1:26" ht="14.25" customHeight="1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</row>
    <row r="297" spans="1:26" ht="14.25" customHeight="1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</row>
    <row r="298" spans="1:26" ht="14.25" customHeight="1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</row>
    <row r="299" spans="1:26" ht="14.25" customHeight="1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</row>
    <row r="300" spans="1:26" ht="14.25" customHeight="1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</row>
    <row r="301" spans="1:26" ht="14.25" customHeight="1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</row>
    <row r="302" spans="1:26" ht="14.25" customHeight="1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</row>
    <row r="303" spans="1:26" ht="14.25" customHeight="1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</row>
    <row r="304" spans="1:26" ht="14.25" customHeight="1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</row>
    <row r="305" spans="1:26" ht="14.25" customHeight="1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</row>
    <row r="306" spans="1:26" ht="14.25" customHeight="1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</row>
    <row r="307" spans="1:26" ht="14.25" customHeight="1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</row>
    <row r="308" spans="1:26" ht="14.25" customHeight="1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</row>
    <row r="309" spans="1:26" ht="14.25" customHeight="1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</row>
    <row r="310" spans="1:26" ht="14.25" customHeight="1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</row>
    <row r="311" spans="1:26" ht="14.25" customHeight="1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</row>
    <row r="312" spans="1:26" ht="14.25" customHeight="1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</row>
    <row r="313" spans="1:26" ht="14.25" customHeight="1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</row>
    <row r="314" spans="1:26" ht="14.25" customHeight="1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</row>
    <row r="315" spans="1:26" ht="14.25" customHeight="1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</row>
    <row r="316" spans="1:26" ht="14.25" customHeight="1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</row>
    <row r="317" spans="1:26" ht="14.25" customHeight="1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</row>
    <row r="318" spans="1:26" ht="14.25" customHeight="1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</row>
    <row r="319" spans="1:26" ht="14.25" customHeight="1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</row>
    <row r="320" spans="1:26" ht="14.25" customHeight="1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</row>
    <row r="321" spans="1:26" ht="14.25" customHeight="1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</row>
    <row r="322" spans="1:26" ht="14.25" customHeight="1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</row>
    <row r="323" spans="1:26" ht="14.25" customHeight="1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</row>
    <row r="324" spans="1:26" ht="14.25" customHeight="1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</row>
    <row r="325" spans="1:26" ht="14.25" customHeight="1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</row>
    <row r="326" spans="1:26" ht="14.25" customHeight="1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</row>
    <row r="327" spans="1:26" ht="14.25" customHeight="1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</row>
    <row r="328" spans="1:26" ht="14.25" customHeight="1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</row>
    <row r="329" spans="1:26" ht="14.25" customHeight="1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</row>
    <row r="330" spans="1:26" ht="14.25" customHeight="1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</row>
    <row r="331" spans="1:26" ht="14.25" customHeight="1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</row>
    <row r="332" spans="1:26" ht="14.25" customHeight="1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</row>
    <row r="333" spans="1:26" ht="14.25" customHeight="1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</row>
    <row r="334" spans="1:26" ht="14.25" customHeight="1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</row>
    <row r="335" spans="1:26" ht="14.25" customHeight="1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</row>
    <row r="336" spans="1:26" ht="14.25" customHeight="1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</row>
    <row r="337" spans="1:26" ht="14.25" customHeight="1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</row>
    <row r="338" spans="1:26" ht="14.25" customHeight="1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</row>
    <row r="339" spans="1:26" ht="14.25" customHeight="1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</row>
    <row r="340" spans="1:26" ht="14.25" customHeight="1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</row>
    <row r="341" spans="1:26" ht="14.25" customHeight="1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</row>
    <row r="342" spans="1:26" ht="14.25" customHeight="1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</row>
    <row r="343" spans="1:26" ht="14.25" customHeight="1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</row>
    <row r="344" spans="1:26" ht="14.25" customHeight="1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</row>
    <row r="345" spans="1:26" ht="14.25" customHeight="1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</row>
    <row r="346" spans="1:26" ht="14.25" customHeight="1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</row>
    <row r="347" spans="1:26" ht="14.25" customHeight="1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</row>
    <row r="348" spans="1:26" ht="14.25" customHeight="1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</row>
    <row r="349" spans="1:26" ht="14.25" customHeight="1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</row>
    <row r="350" spans="1:26" ht="14.25" customHeight="1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</row>
    <row r="351" spans="1:26" ht="14.25" customHeight="1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</row>
    <row r="352" spans="1:26" ht="14.25" customHeight="1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</row>
    <row r="353" spans="1:26" ht="14.25" customHeight="1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</row>
    <row r="354" spans="1:26" ht="14.25" customHeight="1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</row>
    <row r="355" spans="1:26" ht="14.25" customHeight="1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</row>
    <row r="356" spans="1:26" ht="14.25" customHeight="1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</row>
    <row r="357" spans="1:26" ht="14.25" customHeight="1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</row>
    <row r="358" spans="1:26" ht="14.25" customHeight="1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</row>
    <row r="359" spans="1:26" ht="14.25" customHeight="1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</row>
    <row r="360" spans="1:26" ht="14.25" customHeight="1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</row>
    <row r="361" spans="1:26" ht="14.25" customHeight="1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</row>
    <row r="362" spans="1:26" ht="14.25" customHeight="1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</row>
    <row r="363" spans="1:26" ht="14.25" customHeight="1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</row>
    <row r="364" spans="1:26" ht="14.25" customHeight="1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</row>
    <row r="365" spans="1:26" ht="14.25" customHeight="1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</row>
    <row r="366" spans="1:26" ht="14.25" customHeight="1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</row>
    <row r="367" spans="1:26" ht="14.25" customHeight="1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</row>
    <row r="368" spans="1:26" ht="14.25" customHeight="1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</row>
    <row r="369" spans="1:26" ht="14.25" customHeight="1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</row>
    <row r="370" spans="1:26" ht="14.25" customHeight="1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</row>
    <row r="371" spans="1:26" ht="14.25" customHeight="1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</row>
    <row r="372" spans="1:26" ht="14.25" customHeight="1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</row>
    <row r="373" spans="1:26" ht="14.25" customHeight="1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</row>
    <row r="374" spans="1:26" ht="14.25" customHeight="1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</row>
    <row r="375" spans="1:26" ht="14.25" customHeight="1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</row>
    <row r="376" spans="1:26" ht="14.25" customHeight="1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</row>
    <row r="377" spans="1:26" ht="14.25" customHeight="1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</row>
    <row r="378" spans="1:26" ht="14.25" customHeight="1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</row>
    <row r="379" spans="1:26" ht="14.25" customHeight="1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</row>
    <row r="380" spans="1:26" ht="14.25" customHeight="1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</row>
    <row r="381" spans="1:26" ht="14.25" customHeight="1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</row>
    <row r="382" spans="1:26" ht="14.25" customHeight="1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</row>
    <row r="383" spans="1:26" ht="14.25" customHeight="1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</row>
    <row r="384" spans="1:26" ht="14.25" customHeight="1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</row>
    <row r="385" spans="1:26" ht="14.25" customHeight="1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</row>
    <row r="386" spans="1:26" ht="14.25" customHeight="1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</row>
    <row r="387" spans="1:26" ht="14.25" customHeight="1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</row>
    <row r="388" spans="1:26" ht="14.25" customHeight="1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</row>
    <row r="389" spans="1:26" ht="14.25" customHeight="1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</row>
    <row r="390" spans="1:26" ht="14.25" customHeight="1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</row>
    <row r="391" spans="1:26" ht="14.25" customHeight="1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</row>
    <row r="392" spans="1:26" ht="14.25" customHeight="1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</row>
    <row r="393" spans="1:26" ht="14.25" customHeight="1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</row>
    <row r="394" spans="1:26" ht="14.25" customHeight="1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</row>
    <row r="395" spans="1:26" ht="14.25" customHeight="1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</row>
    <row r="396" spans="1:26" ht="14.25" customHeight="1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</row>
    <row r="397" spans="1:26" ht="14.25" customHeight="1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</row>
    <row r="398" spans="1:26" ht="14.25" customHeight="1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</row>
    <row r="399" spans="1:26" ht="14.25" customHeight="1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</row>
    <row r="400" spans="1:26" ht="14.25" customHeight="1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</row>
    <row r="401" spans="1:26" ht="14.25" customHeight="1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</row>
    <row r="402" spans="1:26" ht="14.25" customHeight="1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</row>
    <row r="403" spans="1:26" ht="14.25" customHeight="1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</row>
    <row r="404" spans="1:26" ht="14.25" customHeight="1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</row>
    <row r="405" spans="1:26" ht="14.25" customHeight="1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</row>
    <row r="406" spans="1:26" ht="14.25" customHeight="1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</row>
    <row r="407" spans="1:26" ht="14.25" customHeight="1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</row>
    <row r="408" spans="1:26" ht="14.25" customHeight="1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</row>
    <row r="409" spans="1:26" ht="14.25" customHeight="1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</row>
    <row r="410" spans="1:26" ht="14.25" customHeight="1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</row>
    <row r="411" spans="1:26" ht="14.25" customHeight="1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</row>
    <row r="412" spans="1:26" ht="14.25" customHeight="1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</row>
    <row r="413" spans="1:26" ht="14.25" customHeight="1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</row>
    <row r="414" spans="1:26" ht="14.25" customHeight="1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</row>
    <row r="415" spans="1:26" ht="14.25" customHeight="1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</row>
    <row r="416" spans="1:26" ht="14.25" customHeight="1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</row>
    <row r="417" spans="1:26" ht="14.25" customHeight="1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</row>
    <row r="418" spans="1:26" ht="14.25" customHeight="1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</row>
    <row r="419" spans="1:26" ht="14.25" customHeight="1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</row>
    <row r="420" spans="1:26" ht="14.25" customHeight="1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</row>
    <row r="421" spans="1:26" ht="14.25" customHeight="1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</row>
    <row r="422" spans="1:26" ht="14.25" customHeight="1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</row>
    <row r="423" spans="1:26" ht="14.25" customHeight="1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</row>
    <row r="424" spans="1:26" ht="14.25" customHeight="1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</row>
    <row r="425" spans="1:26" ht="14.25" customHeight="1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</row>
    <row r="426" spans="1:26" ht="14.25" customHeight="1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</row>
    <row r="427" spans="1:26" ht="14.25" customHeight="1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</row>
    <row r="428" spans="1:26" ht="14.25" customHeight="1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</row>
    <row r="429" spans="1:26" ht="14.25" customHeight="1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</row>
    <row r="430" spans="1:26" ht="14.25" customHeight="1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</row>
    <row r="431" spans="1:26" ht="14.25" customHeight="1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</row>
    <row r="432" spans="1:26" ht="14.25" customHeight="1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</row>
    <row r="433" spans="1:26" ht="14.25" customHeight="1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</row>
    <row r="434" spans="1:26" ht="14.25" customHeight="1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</row>
    <row r="435" spans="1:26" ht="14.25" customHeight="1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</row>
    <row r="436" spans="1:26" ht="14.25" customHeight="1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</row>
    <row r="437" spans="1:26" ht="14.25" customHeight="1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</row>
    <row r="438" spans="1:26" ht="14.25" customHeight="1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</row>
    <row r="439" spans="1:26" ht="14.25" customHeight="1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</row>
    <row r="440" spans="1:26" ht="14.25" customHeight="1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</row>
    <row r="441" spans="1:26" ht="14.25" customHeight="1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</row>
    <row r="442" spans="1:26" ht="14.25" customHeight="1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</row>
    <row r="443" spans="1:26" ht="14.25" customHeight="1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</row>
    <row r="444" spans="1:26" ht="14.25" customHeight="1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</row>
    <row r="445" spans="1:26" ht="14.25" customHeight="1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</row>
    <row r="446" spans="1:26" ht="14.25" customHeight="1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</row>
    <row r="447" spans="1:26" ht="14.25" customHeight="1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</row>
    <row r="448" spans="1:26" ht="14.25" customHeight="1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</row>
    <row r="449" spans="1:26" ht="14.25" customHeight="1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</row>
    <row r="450" spans="1:26" ht="14.25" customHeight="1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</row>
    <row r="451" spans="1:26" ht="14.25" customHeight="1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</row>
    <row r="452" spans="1:26" ht="14.25" customHeight="1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</row>
    <row r="453" spans="1:26" ht="14.25" customHeight="1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</row>
    <row r="454" spans="1:26" ht="14.25" customHeight="1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</row>
    <row r="455" spans="1:26" ht="14.25" customHeight="1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</row>
    <row r="456" spans="1:26" ht="14.25" customHeight="1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</row>
    <row r="457" spans="1:26" ht="14.25" customHeight="1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</row>
    <row r="458" spans="1:26" ht="14.25" customHeight="1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</row>
    <row r="459" spans="1:26" ht="14.25" customHeight="1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</row>
    <row r="460" spans="1:26" ht="14.25" customHeight="1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</row>
    <row r="461" spans="1:26" ht="14.25" customHeight="1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</row>
    <row r="462" spans="1:26" ht="14.25" customHeight="1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</row>
    <row r="463" spans="1:26" ht="14.25" customHeight="1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</row>
    <row r="464" spans="1:26" ht="14.25" customHeight="1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</row>
    <row r="465" spans="1:26" ht="14.25" customHeight="1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</row>
    <row r="466" spans="1:26" ht="14.25" customHeight="1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</row>
    <row r="467" spans="1:26" ht="14.25" customHeight="1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</row>
    <row r="468" spans="1:26" ht="14.25" customHeight="1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</row>
    <row r="469" spans="1:26" ht="14.25" customHeight="1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</row>
    <row r="470" spans="1:26" ht="14.25" customHeight="1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</row>
    <row r="471" spans="1:26" ht="14.25" customHeight="1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</row>
    <row r="472" spans="1:26" ht="14.25" customHeight="1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</row>
    <row r="473" spans="1:26" ht="14.25" customHeight="1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</row>
    <row r="474" spans="1:26" ht="14.25" customHeight="1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</row>
    <row r="475" spans="1:26" ht="14.25" customHeight="1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</row>
    <row r="476" spans="1:26" ht="14.25" customHeight="1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</row>
    <row r="477" spans="1:26" ht="14.25" customHeight="1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</row>
    <row r="478" spans="1:26" ht="14.25" customHeight="1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</row>
    <row r="479" spans="1:26" ht="14.25" customHeight="1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</row>
    <row r="480" spans="1:26" ht="14.25" customHeight="1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</row>
    <row r="481" spans="1:26" ht="14.25" customHeight="1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</row>
    <row r="482" spans="1:26" ht="14.25" customHeight="1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</row>
    <row r="483" spans="1:26" ht="14.25" customHeight="1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</row>
    <row r="484" spans="1:26" ht="14.25" customHeight="1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</row>
    <row r="485" spans="1:26" ht="14.25" customHeight="1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</row>
    <row r="486" spans="1:26" ht="14.25" customHeight="1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</row>
    <row r="487" spans="1:26" ht="14.25" customHeight="1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</row>
    <row r="488" spans="1:26" ht="14.25" customHeight="1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</row>
    <row r="489" spans="1:26" ht="14.25" customHeight="1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</row>
    <row r="490" spans="1:26" ht="14.25" customHeight="1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</row>
    <row r="491" spans="1:26" ht="14.25" customHeight="1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</row>
    <row r="492" spans="1:26" ht="14.25" customHeight="1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</row>
    <row r="493" spans="1:26" ht="14.25" customHeight="1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</row>
    <row r="494" spans="1:26" ht="14.25" customHeight="1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</row>
    <row r="495" spans="1:26" ht="14.25" customHeight="1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</row>
    <row r="496" spans="1:26" ht="14.25" customHeight="1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</row>
    <row r="497" spans="1:26" ht="14.25" customHeight="1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</row>
    <row r="498" spans="1:26" ht="14.25" customHeight="1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</row>
    <row r="499" spans="1:26" ht="14.25" customHeight="1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</row>
    <row r="500" spans="1:26" ht="14.25" customHeight="1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</row>
    <row r="501" spans="1:26" ht="14.25" customHeight="1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</row>
    <row r="502" spans="1:26" ht="14.25" customHeight="1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</row>
    <row r="503" spans="1:26" ht="14.25" customHeight="1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</row>
    <row r="504" spans="1:26" ht="14.25" customHeight="1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</row>
    <row r="505" spans="1:26" ht="14.25" customHeight="1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</row>
    <row r="506" spans="1:26" ht="14.25" customHeight="1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</row>
    <row r="507" spans="1:26" ht="14.25" customHeight="1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</row>
    <row r="508" spans="1:26" ht="14.25" customHeight="1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</row>
    <row r="509" spans="1:26" ht="14.25" customHeight="1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</row>
    <row r="510" spans="1:26" ht="14.25" customHeight="1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</row>
    <row r="511" spans="1:26" ht="14.25" customHeight="1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</row>
    <row r="512" spans="1:26" ht="14.25" customHeight="1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</row>
    <row r="513" spans="1:26" ht="14.25" customHeight="1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</row>
    <row r="514" spans="1:26" ht="14.25" customHeight="1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</row>
    <row r="515" spans="1:26" ht="14.25" customHeight="1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</row>
    <row r="516" spans="1:26" ht="14.25" customHeight="1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</row>
    <row r="517" spans="1:26" ht="14.25" customHeight="1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</row>
    <row r="518" spans="1:26" ht="14.25" customHeight="1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</row>
    <row r="519" spans="1:26" ht="14.25" customHeight="1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</row>
    <row r="520" spans="1:26" ht="14.25" customHeight="1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</row>
    <row r="521" spans="1:26" ht="14.25" customHeight="1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</row>
    <row r="522" spans="1:26" ht="14.25" customHeight="1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</row>
    <row r="523" spans="1:26" ht="14.25" customHeight="1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</row>
    <row r="524" spans="1:26" ht="14.25" customHeight="1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</row>
    <row r="525" spans="1:26" ht="14.25" customHeight="1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</row>
    <row r="526" spans="1:26" ht="14.25" customHeight="1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</row>
    <row r="527" spans="1:26" ht="14.25" customHeight="1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</row>
    <row r="528" spans="1:26" ht="14.25" customHeight="1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</row>
    <row r="529" spans="1:26" ht="14.25" customHeight="1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</row>
    <row r="530" spans="1:26" ht="14.25" customHeight="1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</row>
    <row r="531" spans="1:26" ht="14.25" customHeight="1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</row>
    <row r="532" spans="1:26" ht="14.25" customHeight="1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</row>
    <row r="533" spans="1:26" ht="14.25" customHeight="1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</row>
    <row r="534" spans="1:26" ht="14.25" customHeight="1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</row>
    <row r="535" spans="1:26" ht="14.25" customHeight="1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</row>
    <row r="536" spans="1:26" ht="14.25" customHeight="1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</row>
    <row r="537" spans="1:26" ht="14.25" customHeight="1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</row>
    <row r="538" spans="1:26" ht="14.25" customHeight="1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</row>
    <row r="539" spans="1:26" ht="14.25" customHeight="1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</row>
    <row r="540" spans="1:26" ht="14.25" customHeight="1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</row>
    <row r="541" spans="1:26" ht="14.25" customHeight="1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</row>
    <row r="542" spans="1:26" ht="14.25" customHeight="1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</row>
    <row r="543" spans="1:26" ht="14.25" customHeight="1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</row>
    <row r="544" spans="1:26" ht="14.25" customHeight="1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</row>
    <row r="545" spans="1:26" ht="14.25" customHeight="1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</row>
    <row r="546" spans="1:26" ht="14.25" customHeight="1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</row>
    <row r="547" spans="1:26" ht="14.25" customHeight="1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</row>
    <row r="548" spans="1:26" ht="14.25" customHeight="1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</row>
    <row r="549" spans="1:26" ht="14.25" customHeight="1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</row>
    <row r="550" spans="1:26" ht="14.25" customHeight="1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</row>
    <row r="551" spans="1:26" ht="14.25" customHeight="1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</row>
    <row r="552" spans="1:26" ht="14.25" customHeight="1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</row>
    <row r="553" spans="1:26" ht="14.25" customHeight="1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</row>
    <row r="554" spans="1:26" ht="14.25" customHeight="1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</row>
    <row r="555" spans="1:26" ht="14.25" customHeight="1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</row>
    <row r="556" spans="1:26" ht="14.25" customHeight="1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</row>
    <row r="557" spans="1:26" ht="14.25" customHeight="1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</row>
    <row r="558" spans="1:26" ht="14.25" customHeight="1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</row>
    <row r="559" spans="1:26" ht="14.25" customHeight="1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</row>
    <row r="560" spans="1:26" ht="14.25" customHeight="1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</row>
    <row r="561" spans="1:26" ht="14.25" customHeight="1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</row>
    <row r="562" spans="1:26" ht="14.25" customHeight="1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</row>
    <row r="563" spans="1:26" ht="14.25" customHeight="1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</row>
    <row r="564" spans="1:26" ht="14.25" customHeight="1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</row>
    <row r="565" spans="1:26" ht="14.25" customHeight="1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</row>
    <row r="566" spans="1:26" ht="14.25" customHeight="1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</row>
    <row r="567" spans="1:26" ht="14.25" customHeight="1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</row>
    <row r="568" spans="1:26" ht="14.25" customHeight="1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</row>
    <row r="569" spans="1:26" ht="14.25" customHeight="1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</row>
    <row r="570" spans="1:26" ht="14.25" customHeight="1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</row>
    <row r="571" spans="1:26" ht="14.25" customHeight="1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</row>
    <row r="572" spans="1:26" ht="14.25" customHeight="1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</row>
    <row r="573" spans="1:26" ht="14.25" customHeight="1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</row>
    <row r="574" spans="1:26" ht="14.25" customHeight="1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</row>
    <row r="575" spans="1:26" ht="14.25" customHeight="1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</row>
    <row r="576" spans="1:26" ht="14.25" customHeight="1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</row>
    <row r="577" spans="1:26" ht="14.25" customHeight="1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</row>
    <row r="578" spans="1:26" ht="14.25" customHeight="1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</row>
    <row r="579" spans="1:26" ht="14.25" customHeight="1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</row>
    <row r="580" spans="1:26" ht="14.25" customHeight="1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</row>
    <row r="581" spans="1:26" ht="14.25" customHeight="1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</row>
    <row r="582" spans="1:26" ht="14.25" customHeight="1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</row>
    <row r="583" spans="1:26" ht="14.25" customHeight="1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</row>
    <row r="584" spans="1:26" ht="14.25" customHeight="1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</row>
    <row r="585" spans="1:26" ht="14.25" customHeight="1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</row>
    <row r="586" spans="1:26" ht="14.25" customHeight="1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</row>
    <row r="587" spans="1:26" ht="14.25" customHeight="1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</row>
    <row r="588" spans="1:26" ht="14.25" customHeight="1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</row>
    <row r="589" spans="1:26" ht="14.25" customHeight="1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</row>
    <row r="590" spans="1:26" ht="14.25" customHeight="1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</row>
    <row r="591" spans="1:26" ht="14.25" customHeight="1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</row>
    <row r="592" spans="1:26" ht="14.25" customHeight="1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 spans="1:26" ht="14.25" customHeight="1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 spans="1:26" ht="14.25" customHeight="1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 spans="1:26" ht="14.25" customHeight="1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 spans="1:26" ht="14.25" customHeight="1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 spans="1:26" ht="14.25" customHeight="1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</row>
    <row r="598" spans="1:26" ht="14.25" customHeight="1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</row>
    <row r="599" spans="1:26" ht="14.25" customHeight="1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</row>
    <row r="600" spans="1:26" ht="14.25" customHeight="1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</row>
    <row r="601" spans="1:26" ht="14.25" customHeight="1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</row>
    <row r="602" spans="1:26" ht="14.25" customHeight="1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</row>
    <row r="603" spans="1:26" ht="14.25" customHeight="1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</row>
    <row r="604" spans="1:26" ht="14.25" customHeight="1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</row>
    <row r="605" spans="1:26" ht="14.25" customHeight="1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</row>
    <row r="606" spans="1:26" ht="14.25" customHeight="1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</row>
    <row r="607" spans="1:26" ht="14.25" customHeight="1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</row>
    <row r="608" spans="1:26" ht="14.25" customHeight="1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</row>
    <row r="609" spans="1:26" ht="14.25" customHeight="1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</row>
    <row r="610" spans="1:26" ht="14.25" customHeight="1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</row>
    <row r="611" spans="1:26" ht="14.25" customHeight="1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</row>
    <row r="612" spans="1:26" ht="14.25" customHeight="1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</row>
    <row r="613" spans="1:26" ht="14.25" customHeight="1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</row>
    <row r="614" spans="1:26" ht="14.25" customHeight="1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</row>
    <row r="615" spans="1:26" ht="14.25" customHeight="1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</row>
    <row r="616" spans="1:26" ht="14.25" customHeight="1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</row>
    <row r="617" spans="1:26" ht="14.25" customHeight="1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</row>
    <row r="618" spans="1:26" ht="14.25" customHeight="1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</row>
    <row r="619" spans="1:26" ht="14.25" customHeight="1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</row>
    <row r="620" spans="1:26" ht="14.25" customHeight="1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</row>
    <row r="621" spans="1:26" ht="14.25" customHeight="1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</row>
    <row r="622" spans="1:26" ht="14.25" customHeight="1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</row>
    <row r="623" spans="1:26" ht="14.25" customHeight="1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</row>
    <row r="624" spans="1:26" ht="14.25" customHeight="1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</row>
    <row r="625" spans="1:26" ht="14.25" customHeight="1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</row>
    <row r="626" spans="1:26" ht="14.25" customHeight="1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</row>
    <row r="627" spans="1:26" ht="14.25" customHeight="1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</row>
    <row r="628" spans="1:26" ht="14.25" customHeight="1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</row>
    <row r="629" spans="1:26" ht="14.25" customHeight="1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</row>
    <row r="630" spans="1:26" ht="14.25" customHeight="1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</row>
    <row r="631" spans="1:26" ht="14.25" customHeight="1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</row>
    <row r="632" spans="1:26" ht="14.25" customHeight="1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</row>
    <row r="633" spans="1:26" ht="14.25" customHeight="1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</row>
    <row r="634" spans="1:26" ht="14.25" customHeight="1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</row>
    <row r="635" spans="1:26" ht="14.25" customHeight="1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</row>
    <row r="636" spans="1:26" ht="14.25" customHeight="1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</row>
    <row r="637" spans="1:26" ht="14.25" customHeight="1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</row>
    <row r="638" spans="1:26" ht="14.25" customHeight="1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</row>
    <row r="639" spans="1:26" ht="14.25" customHeight="1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</row>
    <row r="640" spans="1:26" ht="14.25" customHeight="1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</row>
    <row r="641" spans="1:26" ht="14.25" customHeight="1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</row>
    <row r="642" spans="1:26" ht="14.25" customHeight="1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</row>
    <row r="643" spans="1:26" ht="14.25" customHeight="1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</row>
    <row r="644" spans="1:26" ht="14.25" customHeight="1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</row>
    <row r="645" spans="1:26" ht="14.25" customHeight="1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</row>
    <row r="646" spans="1:26" ht="14.25" customHeight="1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</row>
    <row r="647" spans="1:26" ht="14.25" customHeight="1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</row>
    <row r="648" spans="1:26" ht="14.25" customHeight="1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</row>
    <row r="649" spans="1:26" ht="14.25" customHeight="1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</row>
    <row r="650" spans="1:26" ht="14.25" customHeight="1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</row>
    <row r="651" spans="1:26" ht="14.25" customHeight="1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</row>
    <row r="652" spans="1:26" ht="14.25" customHeight="1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</row>
    <row r="653" spans="1:26" ht="14.25" customHeight="1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</row>
    <row r="654" spans="1:26" ht="14.25" customHeight="1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</row>
    <row r="655" spans="1:26" ht="14.25" customHeight="1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</row>
    <row r="656" spans="1:26" ht="14.25" customHeight="1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</row>
    <row r="657" spans="1:26" ht="14.25" customHeight="1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</row>
    <row r="658" spans="1:26" ht="14.25" customHeight="1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</row>
    <row r="659" spans="1:26" ht="14.25" customHeight="1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</row>
    <row r="660" spans="1:26" ht="14.25" customHeight="1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</row>
    <row r="661" spans="1:26" ht="14.25" customHeight="1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</row>
    <row r="662" spans="1:26" ht="14.25" customHeight="1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</row>
    <row r="663" spans="1:26" ht="14.25" customHeight="1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</row>
    <row r="664" spans="1:26" ht="14.25" customHeight="1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</row>
    <row r="665" spans="1:26" ht="14.25" customHeight="1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</row>
    <row r="666" spans="1:26" ht="14.25" customHeight="1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</row>
    <row r="667" spans="1:26" ht="14.25" customHeight="1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</row>
    <row r="668" spans="1:26" ht="14.25" customHeight="1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</row>
    <row r="669" spans="1:26" ht="14.25" customHeight="1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</row>
    <row r="670" spans="1:26" ht="14.25" customHeight="1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</row>
    <row r="671" spans="1:26" ht="14.25" customHeight="1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</row>
    <row r="672" spans="1:26" ht="14.25" customHeight="1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</row>
    <row r="673" spans="1:26" ht="14.25" customHeight="1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</row>
    <row r="674" spans="1:26" ht="14.25" customHeight="1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</row>
    <row r="675" spans="1:26" ht="14.25" customHeight="1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</row>
    <row r="676" spans="1:26" ht="14.25" customHeight="1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</row>
    <row r="677" spans="1:26" ht="14.25" customHeight="1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</row>
    <row r="678" spans="1:26" ht="14.25" customHeight="1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</row>
    <row r="679" spans="1:26" ht="14.25" customHeight="1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</row>
    <row r="680" spans="1:26" ht="14.25" customHeight="1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</row>
    <row r="681" spans="1:26" ht="14.25" customHeight="1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</row>
    <row r="682" spans="1:26" ht="14.25" customHeight="1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</row>
    <row r="683" spans="1:26" ht="14.25" customHeight="1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</row>
    <row r="684" spans="1:26" ht="14.25" customHeight="1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</row>
    <row r="685" spans="1:26" ht="14.25" customHeight="1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</row>
    <row r="686" spans="1:26" ht="14.25" customHeight="1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</row>
    <row r="687" spans="1:26" ht="14.25" customHeight="1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</row>
    <row r="688" spans="1:26" ht="14.25" customHeight="1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</row>
    <row r="689" spans="1:26" ht="14.25" customHeight="1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</row>
    <row r="690" spans="1:26" ht="14.25" customHeight="1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</row>
    <row r="691" spans="1:26" ht="14.25" customHeight="1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</row>
    <row r="692" spans="1:26" ht="14.25" customHeight="1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</row>
    <row r="693" spans="1:26" ht="14.25" customHeight="1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</row>
    <row r="694" spans="1:26" ht="14.25" customHeight="1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</row>
    <row r="695" spans="1:26" ht="14.25" customHeight="1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</row>
    <row r="696" spans="1:26" ht="14.25" customHeight="1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</row>
    <row r="697" spans="1:26" ht="14.25" customHeight="1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</row>
    <row r="698" spans="1:26" ht="14.25" customHeight="1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</row>
    <row r="699" spans="1:26" ht="14.25" customHeight="1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</row>
    <row r="700" spans="1:26" ht="14.25" customHeight="1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</row>
    <row r="701" spans="1:26" ht="14.25" customHeight="1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</row>
    <row r="702" spans="1:26" ht="14.25" customHeight="1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</row>
    <row r="703" spans="1:26" ht="14.25" customHeight="1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</row>
    <row r="704" spans="1:26" ht="14.25" customHeight="1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</row>
    <row r="705" spans="1:26" ht="14.25" customHeight="1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</row>
    <row r="706" spans="1:26" ht="14.25" customHeight="1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</row>
    <row r="707" spans="1:26" ht="14.25" customHeight="1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</row>
    <row r="708" spans="1:26" ht="14.25" customHeight="1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</row>
    <row r="709" spans="1:26" ht="14.25" customHeight="1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</row>
    <row r="710" spans="1:26" ht="14.25" customHeight="1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</row>
    <row r="711" spans="1:26" ht="14.25" customHeight="1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</row>
    <row r="712" spans="1:26" ht="14.25" customHeight="1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</row>
    <row r="713" spans="1:26" ht="14.25" customHeight="1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</row>
    <row r="714" spans="1:26" ht="14.25" customHeight="1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</row>
    <row r="715" spans="1:26" ht="14.25" customHeight="1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</row>
    <row r="716" spans="1:26" ht="14.25" customHeight="1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</row>
    <row r="717" spans="1:26" ht="14.25" customHeight="1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</row>
    <row r="718" spans="1:26" ht="14.25" customHeight="1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</row>
    <row r="719" spans="1:26" ht="14.25" customHeight="1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</row>
    <row r="720" spans="1:26" ht="14.25" customHeight="1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</row>
    <row r="721" spans="1:26" ht="14.25" customHeight="1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</row>
    <row r="722" spans="1:26" ht="14.25" customHeight="1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</row>
    <row r="723" spans="1:26" ht="14.25" customHeight="1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</row>
    <row r="724" spans="1:26" ht="14.25" customHeight="1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</row>
    <row r="725" spans="1:26" ht="14.25" customHeight="1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</row>
    <row r="726" spans="1:26" ht="14.25" customHeight="1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</row>
    <row r="727" spans="1:26" ht="14.25" customHeight="1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</row>
    <row r="728" spans="1:26" ht="14.25" customHeight="1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</row>
    <row r="729" spans="1:26" ht="14.25" customHeight="1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</row>
    <row r="730" spans="1:26" ht="14.25" customHeight="1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</row>
    <row r="731" spans="1:26" ht="14.25" customHeight="1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</row>
    <row r="732" spans="1:26" ht="14.25" customHeight="1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</row>
    <row r="733" spans="1:26" ht="14.25" customHeight="1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</row>
    <row r="734" spans="1:26" ht="14.25" customHeight="1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</row>
    <row r="735" spans="1:26" ht="14.25" customHeight="1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</row>
    <row r="736" spans="1:26" ht="14.25" customHeight="1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</row>
    <row r="737" spans="1:26" ht="14.25" customHeight="1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</row>
    <row r="738" spans="1:26" ht="14.25" customHeight="1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</row>
    <row r="739" spans="1:26" ht="14.25" customHeight="1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</row>
    <row r="740" spans="1:26" ht="14.25" customHeight="1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</row>
    <row r="741" spans="1:26" ht="14.25" customHeight="1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</row>
    <row r="742" spans="1:26" ht="14.25" customHeight="1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</row>
    <row r="743" spans="1:26" ht="14.25" customHeight="1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</row>
    <row r="744" spans="1:26" ht="14.25" customHeight="1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</row>
    <row r="745" spans="1:26" ht="14.25" customHeight="1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</row>
    <row r="746" spans="1:26" ht="14.25" customHeight="1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</row>
    <row r="747" spans="1:26" ht="14.25" customHeight="1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</row>
    <row r="748" spans="1:26" ht="14.25" customHeight="1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</row>
    <row r="749" spans="1:26" ht="14.25" customHeight="1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</row>
    <row r="750" spans="1:26" ht="14.25" customHeight="1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</row>
    <row r="751" spans="1:26" ht="14.25" customHeight="1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</row>
    <row r="752" spans="1:26" ht="14.25" customHeight="1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</row>
    <row r="753" spans="1:26" ht="14.25" customHeight="1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</row>
    <row r="754" spans="1:26" ht="14.25" customHeight="1">
      <c r="A754" s="96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</row>
    <row r="755" spans="1:26" ht="14.25" customHeight="1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</row>
    <row r="756" spans="1:26" ht="14.25" customHeight="1">
      <c r="A756" s="96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</row>
    <row r="757" spans="1:26" ht="14.25" customHeight="1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</row>
    <row r="758" spans="1:26" ht="14.25" customHeight="1">
      <c r="A758" s="96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</row>
    <row r="759" spans="1:26" ht="14.25" customHeight="1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</row>
    <row r="760" spans="1:26" ht="14.25" customHeight="1">
      <c r="A760" s="96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</row>
    <row r="761" spans="1:26" ht="14.25" customHeight="1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</row>
    <row r="762" spans="1:26" ht="14.25" customHeight="1">
      <c r="A762" s="96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</row>
    <row r="763" spans="1:26" ht="14.25" customHeight="1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</row>
    <row r="764" spans="1:26" ht="14.25" customHeight="1">
      <c r="A764" s="96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</row>
    <row r="765" spans="1:26" ht="14.25" customHeight="1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</row>
    <row r="766" spans="1:26" ht="14.25" customHeight="1">
      <c r="A766" s="96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</row>
    <row r="767" spans="1:26" ht="14.25" customHeight="1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</row>
    <row r="768" spans="1:26" ht="14.25" customHeight="1">
      <c r="A768" s="96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</row>
    <row r="769" spans="1:26" ht="14.25" customHeight="1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</row>
    <row r="770" spans="1:26" ht="14.25" customHeight="1">
      <c r="A770" s="96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</row>
    <row r="771" spans="1:26" ht="14.25" customHeight="1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</row>
    <row r="772" spans="1:26" ht="14.25" customHeight="1">
      <c r="A772" s="96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</row>
    <row r="773" spans="1:26" ht="14.25" customHeight="1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</row>
    <row r="774" spans="1:26" ht="14.25" customHeight="1">
      <c r="A774" s="96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</row>
    <row r="775" spans="1:26" ht="14.25" customHeight="1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</row>
    <row r="776" spans="1:26" ht="14.25" customHeight="1">
      <c r="A776" s="96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</row>
    <row r="777" spans="1:26" ht="14.25" customHeight="1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</row>
    <row r="778" spans="1:26" ht="14.25" customHeight="1">
      <c r="A778" s="96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</row>
    <row r="779" spans="1:26" ht="14.25" customHeight="1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</row>
    <row r="780" spans="1:26" ht="14.25" customHeight="1">
      <c r="A780" s="96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</row>
    <row r="781" spans="1:26" ht="14.25" customHeight="1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</row>
    <row r="782" spans="1:26" ht="14.25" customHeight="1">
      <c r="A782" s="96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</row>
    <row r="783" spans="1:26" ht="14.25" customHeight="1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</row>
    <row r="784" spans="1:26" ht="14.25" customHeight="1">
      <c r="A784" s="96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</row>
    <row r="785" spans="1:26" ht="14.25" customHeight="1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</row>
    <row r="786" spans="1:26" ht="14.25" customHeight="1">
      <c r="A786" s="96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</row>
    <row r="787" spans="1:26" ht="14.25" customHeight="1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</row>
    <row r="788" spans="1:26" ht="14.25" customHeight="1">
      <c r="A788" s="96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</row>
    <row r="789" spans="1:26" ht="14.25" customHeight="1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</row>
    <row r="790" spans="1:26" ht="14.25" customHeight="1">
      <c r="A790" s="96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</row>
    <row r="791" spans="1:26" ht="14.25" customHeight="1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</row>
    <row r="792" spans="1:26" ht="14.25" customHeight="1">
      <c r="A792" s="96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</row>
    <row r="793" spans="1:26" ht="14.25" customHeight="1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</row>
    <row r="794" spans="1:26" ht="14.25" customHeight="1">
      <c r="A794" s="96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</row>
    <row r="795" spans="1:26" ht="14.25" customHeight="1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</row>
    <row r="796" spans="1:26" ht="14.25" customHeight="1">
      <c r="A796" s="96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</row>
    <row r="797" spans="1:26" ht="14.25" customHeight="1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</row>
    <row r="798" spans="1:26" ht="14.25" customHeight="1">
      <c r="A798" s="96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</row>
    <row r="799" spans="1:26" ht="14.25" customHeight="1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</row>
    <row r="800" spans="1:26" ht="14.25" customHeight="1">
      <c r="A800" s="96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</row>
    <row r="801" spans="1:26" ht="14.25" customHeight="1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</row>
    <row r="802" spans="1:26" ht="14.25" customHeight="1">
      <c r="A802" s="96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</row>
    <row r="803" spans="1:26" ht="14.25" customHeight="1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</row>
    <row r="804" spans="1:26" ht="14.25" customHeight="1">
      <c r="A804" s="96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</row>
    <row r="805" spans="1:26" ht="14.25" customHeight="1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</row>
    <row r="806" spans="1:26" ht="14.25" customHeight="1">
      <c r="A806" s="96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</row>
    <row r="807" spans="1:26" ht="14.25" customHeight="1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</row>
    <row r="808" spans="1:26" ht="14.25" customHeight="1">
      <c r="A808" s="96"/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</row>
    <row r="809" spans="1:26" ht="14.25" customHeight="1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</row>
    <row r="810" spans="1:26" ht="14.25" customHeight="1">
      <c r="A810" s="96"/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</row>
    <row r="811" spans="1:26" ht="14.25" customHeight="1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</row>
    <row r="812" spans="1:26" ht="14.25" customHeight="1">
      <c r="A812" s="96"/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</row>
    <row r="813" spans="1:26" ht="14.25" customHeight="1">
      <c r="A813" s="96"/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</row>
    <row r="814" spans="1:26" ht="14.25" customHeight="1">
      <c r="A814" s="96"/>
      <c r="B814" s="96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</row>
    <row r="815" spans="1:26" ht="14.25" customHeight="1">
      <c r="A815" s="96"/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</row>
    <row r="816" spans="1:26" ht="14.25" customHeight="1">
      <c r="A816" s="96"/>
      <c r="B816" s="96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</row>
    <row r="817" spans="1:26" ht="14.25" customHeight="1">
      <c r="A817" s="96"/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</row>
    <row r="818" spans="1:26" ht="14.25" customHeight="1">
      <c r="A818" s="96"/>
      <c r="B818" s="96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</row>
    <row r="819" spans="1:26" ht="14.25" customHeight="1">
      <c r="A819" s="96"/>
      <c r="B819" s="96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</row>
    <row r="820" spans="1:26" ht="14.25" customHeight="1">
      <c r="A820" s="96"/>
      <c r="B820" s="96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</row>
    <row r="821" spans="1:26" ht="14.25" customHeight="1">
      <c r="A821" s="96"/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</row>
    <row r="822" spans="1:26" ht="14.25" customHeight="1">
      <c r="A822" s="96"/>
      <c r="B822" s="96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</row>
    <row r="823" spans="1:26" ht="14.25" customHeight="1">
      <c r="A823" s="96"/>
      <c r="B823" s="96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</row>
    <row r="824" spans="1:26" ht="14.25" customHeight="1">
      <c r="A824" s="96"/>
      <c r="B824" s="96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</row>
    <row r="825" spans="1:26" ht="14.25" customHeight="1">
      <c r="A825" s="96"/>
      <c r="B825" s="96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</row>
    <row r="826" spans="1:26" ht="14.25" customHeight="1">
      <c r="A826" s="96"/>
      <c r="B826" s="96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</row>
    <row r="827" spans="1:26" ht="14.25" customHeight="1">
      <c r="A827" s="96"/>
      <c r="B827" s="96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</row>
    <row r="828" spans="1:26" ht="14.25" customHeight="1">
      <c r="A828" s="96"/>
      <c r="B828" s="96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</row>
    <row r="829" spans="1:26" ht="14.25" customHeight="1">
      <c r="A829" s="96"/>
      <c r="B829" s="96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</row>
    <row r="830" spans="1:26" ht="14.25" customHeight="1">
      <c r="A830" s="96"/>
      <c r="B830" s="96"/>
      <c r="C830" s="96"/>
      <c r="D830" s="96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</row>
    <row r="831" spans="1:26" ht="14.25" customHeight="1">
      <c r="A831" s="96"/>
      <c r="B831" s="96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</row>
    <row r="832" spans="1:26" ht="14.25" customHeight="1">
      <c r="A832" s="96"/>
      <c r="B832" s="96"/>
      <c r="C832" s="96"/>
      <c r="D832" s="96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</row>
    <row r="833" spans="1:26" ht="14.25" customHeight="1">
      <c r="A833" s="96"/>
      <c r="B833" s="96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</row>
    <row r="834" spans="1:26" ht="14.25" customHeight="1">
      <c r="A834" s="96"/>
      <c r="B834" s="96"/>
      <c r="C834" s="96"/>
      <c r="D834" s="96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</row>
    <row r="835" spans="1:26" ht="14.25" customHeight="1">
      <c r="A835" s="96"/>
      <c r="B835" s="96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</row>
    <row r="836" spans="1:26" ht="14.25" customHeight="1">
      <c r="A836" s="96"/>
      <c r="B836" s="96"/>
      <c r="C836" s="96"/>
      <c r="D836" s="96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</row>
    <row r="837" spans="1:26" ht="14.25" customHeight="1">
      <c r="A837" s="96"/>
      <c r="B837" s="96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</row>
    <row r="838" spans="1:26" ht="14.25" customHeight="1">
      <c r="A838" s="96"/>
      <c r="B838" s="96"/>
      <c r="C838" s="96"/>
      <c r="D838" s="96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</row>
    <row r="839" spans="1:26" ht="14.25" customHeight="1">
      <c r="A839" s="96"/>
      <c r="B839" s="96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</row>
    <row r="840" spans="1:26" ht="14.25" customHeight="1">
      <c r="A840" s="96"/>
      <c r="B840" s="96"/>
      <c r="C840" s="96"/>
      <c r="D840" s="96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</row>
    <row r="841" spans="1:26" ht="14.25" customHeight="1">
      <c r="A841" s="96"/>
      <c r="B841" s="96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</row>
    <row r="842" spans="1:26" ht="14.25" customHeight="1">
      <c r="A842" s="96"/>
      <c r="B842" s="96"/>
      <c r="C842" s="96"/>
      <c r="D842" s="96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</row>
    <row r="843" spans="1:26" ht="14.25" customHeight="1">
      <c r="A843" s="96"/>
      <c r="B843" s="96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</row>
    <row r="844" spans="1:26" ht="14.25" customHeight="1">
      <c r="A844" s="96"/>
      <c r="B844" s="96"/>
      <c r="C844" s="96"/>
      <c r="D844" s="96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</row>
    <row r="845" spans="1:26" ht="14.25" customHeight="1">
      <c r="A845" s="96"/>
      <c r="B845" s="96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</row>
    <row r="846" spans="1:26" ht="14.25" customHeight="1">
      <c r="A846" s="96"/>
      <c r="B846" s="96"/>
      <c r="C846" s="96"/>
      <c r="D846" s="96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</row>
    <row r="847" spans="1:26" ht="14.25" customHeight="1">
      <c r="A847" s="96"/>
      <c r="B847" s="96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</row>
    <row r="848" spans="1:26" ht="14.25" customHeight="1">
      <c r="A848" s="96"/>
      <c r="B848" s="96"/>
      <c r="C848" s="96"/>
      <c r="D848" s="96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</row>
    <row r="849" spans="1:26" ht="14.25" customHeight="1">
      <c r="A849" s="96"/>
      <c r="B849" s="96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</row>
    <row r="850" spans="1:26" ht="14.25" customHeight="1">
      <c r="A850" s="96"/>
      <c r="B850" s="96"/>
      <c r="C850" s="96"/>
      <c r="D850" s="96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</row>
    <row r="851" spans="1:26" ht="14.25" customHeight="1">
      <c r="A851" s="96"/>
      <c r="B851" s="96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</row>
    <row r="852" spans="1:26" ht="14.25" customHeight="1">
      <c r="A852" s="96"/>
      <c r="B852" s="96"/>
      <c r="C852" s="96"/>
      <c r="D852" s="96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</row>
    <row r="853" spans="1:26" ht="14.25" customHeight="1">
      <c r="A853" s="96"/>
      <c r="B853" s="96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</row>
    <row r="854" spans="1:26" ht="14.25" customHeight="1">
      <c r="A854" s="96"/>
      <c r="B854" s="96"/>
      <c r="C854" s="96"/>
      <c r="D854" s="96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</row>
    <row r="855" spans="1:26" ht="14.25" customHeight="1">
      <c r="A855" s="96"/>
      <c r="B855" s="96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</row>
    <row r="856" spans="1:26" ht="14.25" customHeight="1">
      <c r="A856" s="96"/>
      <c r="B856" s="96"/>
      <c r="C856" s="96"/>
      <c r="D856" s="96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</row>
    <row r="857" spans="1:26" ht="14.25" customHeight="1">
      <c r="A857" s="96"/>
      <c r="B857" s="96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</row>
    <row r="858" spans="1:26" ht="14.25" customHeight="1">
      <c r="A858" s="96"/>
      <c r="B858" s="96"/>
      <c r="C858" s="96"/>
      <c r="D858" s="96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</row>
    <row r="859" spans="1:26" ht="14.25" customHeight="1">
      <c r="A859" s="96"/>
      <c r="B859" s="96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</row>
    <row r="860" spans="1:26" ht="14.25" customHeight="1">
      <c r="A860" s="96"/>
      <c r="B860" s="96"/>
      <c r="C860" s="96"/>
      <c r="D860" s="96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</row>
    <row r="861" spans="1:26" ht="14.25" customHeight="1">
      <c r="A861" s="96"/>
      <c r="B861" s="96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</row>
    <row r="862" spans="1:26" ht="14.25" customHeight="1">
      <c r="A862" s="96"/>
      <c r="B862" s="96"/>
      <c r="C862" s="96"/>
      <c r="D862" s="96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</row>
    <row r="863" spans="1:26" ht="14.25" customHeight="1">
      <c r="A863" s="96"/>
      <c r="B863" s="96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</row>
    <row r="864" spans="1:26" ht="14.25" customHeight="1">
      <c r="A864" s="96"/>
      <c r="B864" s="96"/>
      <c r="C864" s="96"/>
      <c r="D864" s="96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</row>
    <row r="865" spans="1:26" ht="14.25" customHeight="1">
      <c r="A865" s="96"/>
      <c r="B865" s="96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</row>
    <row r="866" spans="1:26" ht="14.25" customHeight="1">
      <c r="A866" s="96"/>
      <c r="B866" s="96"/>
      <c r="C866" s="96"/>
      <c r="D866" s="96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</row>
    <row r="867" spans="1:26" ht="14.25" customHeight="1">
      <c r="A867" s="96"/>
      <c r="B867" s="96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</row>
    <row r="868" spans="1:26" ht="14.25" customHeight="1">
      <c r="A868" s="96"/>
      <c r="B868" s="96"/>
      <c r="C868" s="96"/>
      <c r="D868" s="96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</row>
    <row r="869" spans="1:26" ht="14.25" customHeight="1">
      <c r="A869" s="96"/>
      <c r="B869" s="96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</row>
    <row r="870" spans="1:26" ht="14.25" customHeight="1">
      <c r="A870" s="96"/>
      <c r="B870" s="96"/>
      <c r="C870" s="96"/>
      <c r="D870" s="96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</row>
    <row r="871" spans="1:26" ht="14.25" customHeight="1">
      <c r="A871" s="96"/>
      <c r="B871" s="96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</row>
    <row r="872" spans="1:26" ht="14.25" customHeight="1">
      <c r="A872" s="96"/>
      <c r="B872" s="96"/>
      <c r="C872" s="96"/>
      <c r="D872" s="96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</row>
    <row r="873" spans="1:26" ht="14.25" customHeight="1">
      <c r="A873" s="96"/>
      <c r="B873" s="96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</row>
    <row r="874" spans="1:26" ht="14.25" customHeight="1">
      <c r="A874" s="96"/>
      <c r="B874" s="96"/>
      <c r="C874" s="96"/>
      <c r="D874" s="96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</row>
    <row r="875" spans="1:26" ht="14.25" customHeight="1">
      <c r="A875" s="96"/>
      <c r="B875" s="96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</row>
    <row r="876" spans="1:26" ht="14.25" customHeight="1">
      <c r="A876" s="96"/>
      <c r="B876" s="96"/>
      <c r="C876" s="96"/>
      <c r="D876" s="96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</row>
    <row r="877" spans="1:26" ht="14.25" customHeight="1">
      <c r="A877" s="96"/>
      <c r="B877" s="96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</row>
    <row r="878" spans="1:26" ht="14.25" customHeight="1">
      <c r="A878" s="96"/>
      <c r="B878" s="96"/>
      <c r="C878" s="96"/>
      <c r="D878" s="96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</row>
    <row r="879" spans="1:26" ht="14.25" customHeight="1">
      <c r="A879" s="96"/>
      <c r="B879" s="96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</row>
    <row r="880" spans="1:26" ht="14.25" customHeight="1">
      <c r="A880" s="96"/>
      <c r="B880" s="96"/>
      <c r="C880" s="96"/>
      <c r="D880" s="96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</row>
    <row r="881" spans="1:26" ht="14.25" customHeight="1">
      <c r="A881" s="96"/>
      <c r="B881" s="96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</row>
    <row r="882" spans="1:26" ht="14.25" customHeight="1">
      <c r="A882" s="96"/>
      <c r="B882" s="96"/>
      <c r="C882" s="96"/>
      <c r="D882" s="96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</row>
    <row r="883" spans="1:26" ht="14.25" customHeight="1">
      <c r="A883" s="96"/>
      <c r="B883" s="96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</row>
    <row r="884" spans="1:26" ht="14.25" customHeight="1">
      <c r="A884" s="96"/>
      <c r="B884" s="96"/>
      <c r="C884" s="96"/>
      <c r="D884" s="96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</row>
    <row r="885" spans="1:26" ht="14.25" customHeight="1">
      <c r="A885" s="96"/>
      <c r="B885" s="96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</row>
    <row r="886" spans="1:26" ht="14.25" customHeight="1">
      <c r="A886" s="96"/>
      <c r="B886" s="96"/>
      <c r="C886" s="96"/>
      <c r="D886" s="96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</row>
    <row r="887" spans="1:26" ht="14.25" customHeight="1">
      <c r="A887" s="96"/>
      <c r="B887" s="96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</row>
    <row r="888" spans="1:26" ht="14.25" customHeight="1">
      <c r="A888" s="96"/>
      <c r="B888" s="96"/>
      <c r="C888" s="96"/>
      <c r="D888" s="96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</row>
    <row r="889" spans="1:26" ht="14.25" customHeight="1">
      <c r="A889" s="96"/>
      <c r="B889" s="96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</row>
    <row r="890" spans="1:26" ht="14.25" customHeight="1">
      <c r="A890" s="96"/>
      <c r="B890" s="96"/>
      <c r="C890" s="96"/>
      <c r="D890" s="96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</row>
    <row r="891" spans="1:26" ht="14.25" customHeight="1">
      <c r="A891" s="96"/>
      <c r="B891" s="96"/>
      <c r="C891" s="96"/>
      <c r="D891" s="96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</row>
    <row r="892" spans="1:26" ht="14.25" customHeight="1">
      <c r="A892" s="96"/>
      <c r="B892" s="96"/>
      <c r="C892" s="96"/>
      <c r="D892" s="96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6"/>
    </row>
    <row r="893" spans="1:26" ht="14.25" customHeight="1">
      <c r="A893" s="96"/>
      <c r="B893" s="96"/>
      <c r="C893" s="96"/>
      <c r="D893" s="96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</row>
    <row r="894" spans="1:26" ht="14.25" customHeight="1">
      <c r="A894" s="96"/>
      <c r="B894" s="96"/>
      <c r="C894" s="96"/>
      <c r="D894" s="96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6"/>
    </row>
    <row r="895" spans="1:26" ht="14.25" customHeight="1">
      <c r="A895" s="96"/>
      <c r="B895" s="96"/>
      <c r="C895" s="96"/>
      <c r="D895" s="96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6"/>
    </row>
    <row r="896" spans="1:26" ht="14.25" customHeight="1">
      <c r="A896" s="96"/>
      <c r="B896" s="96"/>
      <c r="C896" s="96"/>
      <c r="D896" s="96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6"/>
    </row>
    <row r="897" spans="1:26" ht="14.25" customHeight="1">
      <c r="A897" s="96"/>
      <c r="B897" s="96"/>
      <c r="C897" s="96"/>
      <c r="D897" s="96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6"/>
    </row>
    <row r="898" spans="1:26" ht="14.25" customHeight="1">
      <c r="A898" s="96"/>
      <c r="B898" s="96"/>
      <c r="C898" s="96"/>
      <c r="D898" s="96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6"/>
    </row>
    <row r="899" spans="1:26" ht="14.25" customHeight="1">
      <c r="A899" s="96"/>
      <c r="B899" s="96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</row>
    <row r="900" spans="1:26" ht="14.25" customHeight="1">
      <c r="A900" s="96"/>
      <c r="B900" s="96"/>
      <c r="C900" s="96"/>
      <c r="D900" s="96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6"/>
    </row>
    <row r="901" spans="1:26" ht="14.25" customHeight="1">
      <c r="A901" s="96"/>
      <c r="B901" s="96"/>
      <c r="C901" s="96"/>
      <c r="D901" s="96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6"/>
    </row>
    <row r="902" spans="1:26" ht="14.25" customHeight="1">
      <c r="A902" s="96"/>
      <c r="B902" s="96"/>
      <c r="C902" s="96"/>
      <c r="D902" s="96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6"/>
    </row>
    <row r="903" spans="1:26" ht="14.25" customHeight="1">
      <c r="A903" s="96"/>
      <c r="B903" s="96"/>
      <c r="C903" s="96"/>
      <c r="D903" s="96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6"/>
    </row>
    <row r="904" spans="1:26" ht="14.25" customHeight="1">
      <c r="A904" s="96"/>
      <c r="B904" s="96"/>
      <c r="C904" s="96"/>
      <c r="D904" s="96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6"/>
    </row>
    <row r="905" spans="1:26" ht="14.25" customHeight="1">
      <c r="A905" s="96"/>
      <c r="B905" s="96"/>
      <c r="C905" s="96"/>
      <c r="D905" s="96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6"/>
    </row>
    <row r="906" spans="1:26" ht="14.25" customHeight="1">
      <c r="A906" s="96"/>
      <c r="B906" s="96"/>
      <c r="C906" s="96"/>
      <c r="D906" s="96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6"/>
    </row>
    <row r="907" spans="1:26" ht="14.25" customHeight="1">
      <c r="A907" s="96"/>
      <c r="B907" s="96"/>
      <c r="C907" s="96"/>
      <c r="D907" s="96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6"/>
    </row>
    <row r="908" spans="1:26" ht="14.25" customHeight="1">
      <c r="A908" s="96"/>
      <c r="B908" s="96"/>
      <c r="C908" s="96"/>
      <c r="D908" s="96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6"/>
    </row>
    <row r="909" spans="1:26" ht="14.25" customHeight="1">
      <c r="A909" s="96"/>
      <c r="B909" s="96"/>
      <c r="C909" s="96"/>
      <c r="D909" s="96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6"/>
    </row>
    <row r="910" spans="1:26" ht="14.25" customHeight="1">
      <c r="A910" s="96"/>
      <c r="B910" s="96"/>
      <c r="C910" s="96"/>
      <c r="D910" s="96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6"/>
    </row>
    <row r="911" spans="1:26" ht="14.25" customHeight="1">
      <c r="A911" s="96"/>
      <c r="B911" s="96"/>
      <c r="C911" s="96"/>
      <c r="D911" s="96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6"/>
    </row>
    <row r="912" spans="1:26" ht="14.25" customHeight="1">
      <c r="A912" s="96"/>
      <c r="B912" s="96"/>
      <c r="C912" s="96"/>
      <c r="D912" s="96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6"/>
    </row>
    <row r="913" spans="1:26" ht="14.25" customHeight="1">
      <c r="A913" s="96"/>
      <c r="B913" s="96"/>
      <c r="C913" s="96"/>
      <c r="D913" s="96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6"/>
    </row>
    <row r="914" spans="1:26" ht="14.25" customHeight="1">
      <c r="A914" s="96"/>
      <c r="B914" s="96"/>
      <c r="C914" s="96"/>
      <c r="D914" s="96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6"/>
    </row>
    <row r="915" spans="1:26" ht="14.25" customHeight="1">
      <c r="A915" s="96"/>
      <c r="B915" s="96"/>
      <c r="C915" s="96"/>
      <c r="D915" s="96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6"/>
    </row>
    <row r="916" spans="1:26" ht="14.25" customHeight="1">
      <c r="A916" s="96"/>
      <c r="B916" s="96"/>
      <c r="C916" s="96"/>
      <c r="D916" s="96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6"/>
    </row>
    <row r="917" spans="1:26" ht="14.25" customHeight="1">
      <c r="A917" s="96"/>
      <c r="B917" s="96"/>
      <c r="C917" s="96"/>
      <c r="D917" s="96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6"/>
    </row>
    <row r="918" spans="1:26" ht="14.25" customHeight="1">
      <c r="A918" s="96"/>
      <c r="B918" s="96"/>
      <c r="C918" s="96"/>
      <c r="D918" s="96"/>
      <c r="E918" s="96"/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6"/>
    </row>
    <row r="919" spans="1:26" ht="14.25" customHeight="1">
      <c r="A919" s="96"/>
      <c r="B919" s="96"/>
      <c r="C919" s="96"/>
      <c r="D919" s="96"/>
      <c r="E919" s="96"/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  <c r="Z919" s="96"/>
    </row>
    <row r="920" spans="1:26" ht="14.25" customHeight="1">
      <c r="A920" s="96"/>
      <c r="B920" s="96"/>
      <c r="C920" s="96"/>
      <c r="D920" s="96"/>
      <c r="E920" s="96"/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  <c r="Z920" s="96"/>
    </row>
    <row r="921" spans="1:26" ht="14.25" customHeight="1">
      <c r="A921" s="96"/>
      <c r="B921" s="96"/>
      <c r="C921" s="96"/>
      <c r="D921" s="96"/>
      <c r="E921" s="96"/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  <c r="Z921" s="96"/>
    </row>
    <row r="922" spans="1:26" ht="14.25" customHeight="1">
      <c r="A922" s="96"/>
      <c r="B922" s="96"/>
      <c r="C922" s="96"/>
      <c r="D922" s="96"/>
      <c r="E922" s="96"/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  <c r="Z922" s="96"/>
    </row>
    <row r="923" spans="1:26" ht="14.25" customHeight="1">
      <c r="A923" s="96"/>
      <c r="B923" s="96"/>
      <c r="C923" s="96"/>
      <c r="D923" s="96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  <c r="Z923" s="96"/>
    </row>
    <row r="924" spans="1:26" ht="14.25" customHeight="1">
      <c r="A924" s="96"/>
      <c r="B924" s="96"/>
      <c r="C924" s="96"/>
      <c r="D924" s="96"/>
      <c r="E924" s="96"/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  <c r="Z924" s="96"/>
    </row>
    <row r="925" spans="1:26" ht="14.25" customHeight="1">
      <c r="A925" s="96"/>
      <c r="B925" s="96"/>
      <c r="C925" s="96"/>
      <c r="D925" s="96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  <c r="Z925" s="96"/>
    </row>
    <row r="926" spans="1:26" ht="14.25" customHeight="1">
      <c r="A926" s="96"/>
      <c r="B926" s="96"/>
      <c r="C926" s="96"/>
      <c r="D926" s="96"/>
      <c r="E926" s="96"/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6"/>
    </row>
    <row r="927" spans="1:26" ht="14.25" customHeight="1">
      <c r="A927" s="96"/>
      <c r="B927" s="96"/>
      <c r="C927" s="96"/>
      <c r="D927" s="96"/>
      <c r="E927" s="96"/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  <c r="Z927" s="96"/>
    </row>
    <row r="928" spans="1:26" ht="14.25" customHeight="1">
      <c r="A928" s="96"/>
      <c r="B928" s="96"/>
      <c r="C928" s="96"/>
      <c r="D928" s="96"/>
      <c r="E928" s="96"/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6"/>
    </row>
    <row r="929" spans="1:26" ht="14.25" customHeight="1">
      <c r="A929" s="96"/>
      <c r="B929" s="96"/>
      <c r="C929" s="96"/>
      <c r="D929" s="96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6"/>
    </row>
    <row r="930" spans="1:26" ht="14.25" customHeight="1">
      <c r="A930" s="96"/>
      <c r="B930" s="96"/>
      <c r="C930" s="96"/>
      <c r="D930" s="96"/>
      <c r="E930" s="96"/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6"/>
    </row>
    <row r="931" spans="1:26" ht="14.25" customHeight="1">
      <c r="A931" s="96"/>
      <c r="B931" s="96"/>
      <c r="C931" s="96"/>
      <c r="D931" s="96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6"/>
    </row>
    <row r="932" spans="1:26" ht="14.25" customHeight="1">
      <c r="A932" s="96"/>
      <c r="B932" s="96"/>
      <c r="C932" s="96"/>
      <c r="D932" s="96"/>
      <c r="E932" s="96"/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6"/>
    </row>
    <row r="933" spans="1:26" ht="14.25" customHeight="1">
      <c r="A933" s="96"/>
      <c r="B933" s="96"/>
      <c r="C933" s="96"/>
      <c r="D933" s="96"/>
      <c r="E933" s="96"/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6"/>
    </row>
    <row r="934" spans="1:26" ht="14.25" customHeight="1">
      <c r="A934" s="96"/>
      <c r="B934" s="96"/>
      <c r="C934" s="96"/>
      <c r="D934" s="96"/>
      <c r="E934" s="96"/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6"/>
    </row>
    <row r="935" spans="1:26" ht="14.25" customHeight="1">
      <c r="A935" s="96"/>
      <c r="B935" s="96"/>
      <c r="C935" s="96"/>
      <c r="D935" s="96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  <c r="Z935" s="96"/>
    </row>
    <row r="936" spans="1:26" ht="14.25" customHeight="1">
      <c r="A936" s="96"/>
      <c r="B936" s="96"/>
      <c r="C936" s="96"/>
      <c r="D936" s="96"/>
      <c r="E936" s="96"/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  <c r="Z936" s="96"/>
    </row>
    <row r="937" spans="1:26" ht="14.25" customHeight="1">
      <c r="A937" s="96"/>
      <c r="B937" s="96"/>
      <c r="C937" s="96"/>
      <c r="D937" s="96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  <c r="Z937" s="96"/>
    </row>
    <row r="938" spans="1:26" ht="14.25" customHeight="1">
      <c r="A938" s="96"/>
      <c r="B938" s="96"/>
      <c r="C938" s="96"/>
      <c r="D938" s="96"/>
      <c r="E938" s="96"/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  <c r="Z938" s="96"/>
    </row>
    <row r="939" spans="1:26" ht="14.25" customHeight="1">
      <c r="A939" s="96"/>
      <c r="B939" s="96"/>
      <c r="C939" s="96"/>
      <c r="D939" s="96"/>
      <c r="E939" s="96"/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  <c r="Z939" s="96"/>
    </row>
    <row r="940" spans="1:26" ht="14.25" customHeight="1">
      <c r="A940" s="96"/>
      <c r="B940" s="96"/>
      <c r="C940" s="96"/>
      <c r="D940" s="96"/>
      <c r="E940" s="96"/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  <c r="Z940" s="96"/>
    </row>
    <row r="941" spans="1:26" ht="14.25" customHeight="1">
      <c r="A941" s="96"/>
      <c r="B941" s="96"/>
      <c r="C941" s="96"/>
      <c r="D941" s="96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6"/>
    </row>
    <row r="942" spans="1:26" ht="14.25" customHeight="1">
      <c r="A942" s="96"/>
      <c r="B942" s="96"/>
      <c r="C942" s="96"/>
      <c r="D942" s="96"/>
      <c r="E942" s="96"/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6"/>
    </row>
    <row r="943" spans="1:26" ht="14.25" customHeight="1">
      <c r="A943" s="96"/>
      <c r="B943" s="96"/>
      <c r="C943" s="96"/>
      <c r="D943" s="96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  <c r="Z943" s="96"/>
    </row>
    <row r="944" spans="1:26" ht="14.25" customHeight="1">
      <c r="A944" s="96"/>
      <c r="B944" s="96"/>
      <c r="C944" s="96"/>
      <c r="D944" s="96"/>
      <c r="E944" s="96"/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6"/>
    </row>
    <row r="945" spans="1:26" ht="14.25" customHeight="1">
      <c r="A945" s="96"/>
      <c r="B945" s="96"/>
      <c r="C945" s="96"/>
      <c r="D945" s="96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6"/>
    </row>
    <row r="946" spans="1:26" ht="14.25" customHeight="1">
      <c r="A946" s="96"/>
      <c r="B946" s="96"/>
      <c r="C946" s="96"/>
      <c r="D946" s="96"/>
      <c r="E946" s="96"/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6"/>
    </row>
    <row r="947" spans="1:26" ht="14.25" customHeight="1">
      <c r="A947" s="96"/>
      <c r="B947" s="96"/>
      <c r="C947" s="96"/>
      <c r="D947" s="96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6"/>
    </row>
    <row r="948" spans="1:26" ht="14.25" customHeight="1">
      <c r="A948" s="96"/>
      <c r="B948" s="96"/>
      <c r="C948" s="96"/>
      <c r="D948" s="96"/>
      <c r="E948" s="96"/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6"/>
    </row>
    <row r="949" spans="1:26" ht="14.25" customHeight="1">
      <c r="A949" s="96"/>
      <c r="B949" s="96"/>
      <c r="C949" s="96"/>
      <c r="D949" s="96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6"/>
    </row>
    <row r="950" spans="1:26" ht="14.25" customHeight="1">
      <c r="A950" s="96"/>
      <c r="B950" s="96"/>
      <c r="C950" s="96"/>
      <c r="D950" s="96"/>
      <c r="E950" s="96"/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6"/>
    </row>
    <row r="951" spans="1:26" ht="14.25" customHeight="1">
      <c r="A951" s="96"/>
      <c r="B951" s="96"/>
      <c r="C951" s="96"/>
      <c r="D951" s="96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  <c r="Z951" s="96"/>
    </row>
    <row r="952" spans="1:26" ht="14.25" customHeight="1">
      <c r="A952" s="96"/>
      <c r="B952" s="96"/>
      <c r="C952" s="96"/>
      <c r="D952" s="96"/>
      <c r="E952" s="96"/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  <c r="Z952" s="96"/>
    </row>
    <row r="953" spans="1:26" ht="14.25" customHeight="1">
      <c r="A953" s="96"/>
      <c r="B953" s="96"/>
      <c r="C953" s="96"/>
      <c r="D953" s="96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  <c r="Z953" s="96"/>
    </row>
    <row r="954" spans="1:26" ht="14.25" customHeight="1">
      <c r="A954" s="96"/>
      <c r="B954" s="96"/>
      <c r="C954" s="96"/>
      <c r="D954" s="96"/>
      <c r="E954" s="96"/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  <c r="Z954" s="96"/>
    </row>
    <row r="955" spans="1:26" ht="14.25" customHeight="1">
      <c r="A955" s="96"/>
      <c r="B955" s="96"/>
      <c r="C955" s="96"/>
      <c r="D955" s="96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  <c r="Z955" s="96"/>
    </row>
    <row r="956" spans="1:26" ht="14.25" customHeight="1">
      <c r="A956" s="96"/>
      <c r="B956" s="96"/>
      <c r="C956" s="96"/>
      <c r="D956" s="96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  <c r="Z956" s="96"/>
    </row>
    <row r="957" spans="1:26" ht="14.25" customHeight="1">
      <c r="A957" s="96"/>
      <c r="B957" s="96"/>
      <c r="C957" s="96"/>
      <c r="D957" s="96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  <c r="Z957" s="96"/>
    </row>
    <row r="958" spans="1:26" ht="14.25" customHeight="1">
      <c r="A958" s="96"/>
      <c r="B958" s="96"/>
      <c r="C958" s="96"/>
      <c r="D958" s="96"/>
      <c r="E958" s="96"/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6"/>
    </row>
    <row r="959" spans="1:26" ht="14.25" customHeight="1">
      <c r="A959" s="96"/>
      <c r="B959" s="96"/>
      <c r="C959" s="96"/>
      <c r="D959" s="96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6"/>
    </row>
    <row r="960" spans="1:26" ht="14.25" customHeight="1">
      <c r="A960" s="96"/>
      <c r="B960" s="96"/>
      <c r="C960" s="96"/>
      <c r="D960" s="96"/>
      <c r="E960" s="96"/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6"/>
    </row>
    <row r="961" spans="1:26" ht="14.25" customHeight="1">
      <c r="A961" s="96"/>
      <c r="B961" s="96"/>
      <c r="C961" s="96"/>
      <c r="D961" s="96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  <c r="Z961" s="96"/>
    </row>
    <row r="962" spans="1:26" ht="14.25" customHeight="1">
      <c r="A962" s="96"/>
      <c r="B962" s="96"/>
      <c r="C962" s="96"/>
      <c r="D962" s="96"/>
      <c r="E962" s="96"/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6"/>
    </row>
    <row r="963" spans="1:26" ht="14.25" customHeight="1">
      <c r="A963" s="96"/>
      <c r="B963" s="96"/>
      <c r="C963" s="96"/>
      <c r="D963" s="96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6"/>
    </row>
    <row r="964" spans="1:26" ht="14.25" customHeight="1">
      <c r="A964" s="96"/>
      <c r="B964" s="96"/>
      <c r="C964" s="96"/>
      <c r="D964" s="96"/>
      <c r="E964" s="96"/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6"/>
    </row>
    <row r="965" spans="1:26" ht="14.25" customHeight="1">
      <c r="A965" s="96"/>
      <c r="B965" s="96"/>
      <c r="C965" s="96"/>
      <c r="D965" s="96"/>
      <c r="E965" s="96"/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6"/>
    </row>
    <row r="966" spans="1:26" ht="14.25" customHeight="1">
      <c r="A966" s="96"/>
      <c r="B966" s="96"/>
      <c r="C966" s="96"/>
      <c r="D966" s="96"/>
      <c r="E966" s="96"/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6"/>
    </row>
    <row r="967" spans="1:26" ht="14.25" customHeight="1">
      <c r="A967" s="96"/>
      <c r="B967" s="96"/>
      <c r="C967" s="96"/>
      <c r="D967" s="96"/>
      <c r="E967" s="96"/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  <c r="Z967" s="96"/>
    </row>
    <row r="968" spans="1:26" ht="14.25" customHeight="1">
      <c r="A968" s="96"/>
      <c r="B968" s="96"/>
      <c r="C968" s="96"/>
      <c r="D968" s="96"/>
      <c r="E968" s="96"/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  <c r="Z968" s="96"/>
    </row>
    <row r="969" spans="1:26" ht="14.25" customHeight="1">
      <c r="A969" s="96"/>
      <c r="B969" s="96"/>
      <c r="C969" s="96"/>
      <c r="D969" s="96"/>
      <c r="E969" s="96"/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  <c r="Z969" s="96"/>
    </row>
    <row r="970" spans="1:26" ht="14.25" customHeight="1">
      <c r="A970" s="96"/>
      <c r="B970" s="96"/>
      <c r="C970" s="96"/>
      <c r="D970" s="96"/>
      <c r="E970" s="96"/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  <c r="Z970" s="96"/>
    </row>
    <row r="971" spans="1:26" ht="14.25" customHeight="1">
      <c r="A971" s="96"/>
      <c r="B971" s="96"/>
      <c r="C971" s="96"/>
      <c r="D971" s="96"/>
      <c r="E971" s="96"/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  <c r="Z971" s="96"/>
    </row>
    <row r="972" spans="1:26" ht="14.25" customHeight="1">
      <c r="A972" s="96"/>
      <c r="B972" s="96"/>
      <c r="C972" s="96"/>
      <c r="D972" s="96"/>
      <c r="E972" s="96"/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  <c r="Z972" s="96"/>
    </row>
    <row r="973" spans="1:26" ht="14.25" customHeight="1">
      <c r="A973" s="96"/>
      <c r="B973" s="96"/>
      <c r="C973" s="96"/>
      <c r="D973" s="96"/>
      <c r="E973" s="96"/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  <c r="Z973" s="96"/>
    </row>
    <row r="974" spans="1:26" ht="14.25" customHeight="1">
      <c r="A974" s="96"/>
      <c r="B974" s="96"/>
      <c r="C974" s="96"/>
      <c r="D974" s="96"/>
      <c r="E974" s="96"/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6"/>
    </row>
  </sheetData>
  <hyperlinks>
    <hyperlink ref="A2" r:id="rId1" display="www.bestundertaking.com/in/pdf/2018-19/2019-statement_of_account_english_16-17.pdf" xr:uid="{00000000-0004-0000-0300-000000000000}"/>
    <hyperlink ref="C10" r:id="rId2" xr:uid="{00000000-0004-0000-0300-000001000000}"/>
    <hyperlink ref="C11" r:id="rId3" xr:uid="{00000000-0004-0000-0300-000002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1"/>
  <sheetViews>
    <sheetView workbookViewId="0">
      <selection activeCell="D19" sqref="D19"/>
    </sheetView>
  </sheetViews>
  <sheetFormatPr defaultColWidth="8.90625" defaultRowHeight="14.5"/>
  <cols>
    <col min="1" max="1" width="18.36328125" customWidth="1"/>
    <col min="2" max="2" width="8.453125" bestFit="1" customWidth="1"/>
    <col min="3" max="3" width="11.90625" bestFit="1" customWidth="1"/>
    <col min="4" max="4" width="12.453125" bestFit="1" customWidth="1"/>
    <col min="5" max="5" width="26" customWidth="1"/>
  </cols>
  <sheetData>
    <row r="1" spans="1:26" ht="15" customHeight="1">
      <c r="A1" s="39" t="s">
        <v>178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" customHeight="1">
      <c r="A2" s="68" t="s">
        <v>176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" customHeight="1">
      <c r="A3" s="68" t="s">
        <v>175</v>
      </c>
      <c r="B3" s="11" t="s">
        <v>177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s="63" customFormat="1" ht="15" customHeight="1" thickBot="1">
      <c r="A4" s="39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124" t="s">
        <v>104</v>
      </c>
      <c r="B5" s="125" t="s">
        <v>105</v>
      </c>
      <c r="C5" s="126" t="s">
        <v>126</v>
      </c>
      <c r="D5" s="125" t="s">
        <v>127</v>
      </c>
      <c r="E5" s="127" t="s">
        <v>128</v>
      </c>
      <c r="F5" s="41"/>
      <c r="G5" s="41"/>
      <c r="H5" s="41"/>
      <c r="I5" s="11"/>
      <c r="J5" s="42"/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4.25" customHeight="1" thickBot="1">
      <c r="A6" s="128" t="s">
        <v>129</v>
      </c>
      <c r="B6" s="129">
        <v>2007</v>
      </c>
      <c r="C6" s="130">
        <v>44994</v>
      </c>
      <c r="D6" s="130">
        <v>13126760</v>
      </c>
      <c r="E6" s="131">
        <v>3.4299999999999999E-3</v>
      </c>
      <c r="F6" s="45"/>
      <c r="G6" s="45"/>
      <c r="H6" s="45"/>
      <c r="I6" s="11"/>
      <c r="J6" s="47"/>
      <c r="K6" s="47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s="63" customFormat="1" ht="15" customHeight="1">
      <c r="A7" s="68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s="95" customFormat="1" ht="60.65" customHeight="1">
      <c r="A8" s="93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spans="1:26" s="63" customFormat="1">
      <c r="A9" s="68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39" t="s">
        <v>130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>
      <c r="A11" s="49" t="s">
        <v>131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49" t="s">
        <v>132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>
      <c r="A13" s="49" t="s">
        <v>133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 thickBot="1">
      <c r="A14" s="11"/>
      <c r="B14" s="11"/>
      <c r="C14" s="11"/>
      <c r="D14" s="11"/>
      <c r="E14" s="5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25" customHeight="1" thickBot="1">
      <c r="A15" s="86"/>
      <c r="B15" s="87" t="s">
        <v>134</v>
      </c>
      <c r="C15" s="88" t="s">
        <v>135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25" customHeight="1">
      <c r="A16" s="89" t="s">
        <v>136</v>
      </c>
      <c r="B16" s="85">
        <v>1.2</v>
      </c>
      <c r="C16" s="91">
        <f t="shared" ref="C16:C21" si="0">100*(B16/$B$21)</f>
        <v>5.4298642533936645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25" customHeight="1">
      <c r="A17" s="90" t="s">
        <v>137</v>
      </c>
      <c r="B17" s="85">
        <v>2.1</v>
      </c>
      <c r="C17" s="91">
        <f t="shared" si="0"/>
        <v>9.502262443438914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25" customHeight="1">
      <c r="A18" s="90" t="s">
        <v>138</v>
      </c>
      <c r="B18" s="85">
        <v>2.2000000000000002</v>
      </c>
      <c r="C18" s="91">
        <f t="shared" si="0"/>
        <v>9.9547511312217196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25" customHeight="1">
      <c r="A19" s="90" t="s">
        <v>139</v>
      </c>
      <c r="B19" s="85">
        <v>0</v>
      </c>
      <c r="C19" s="91">
        <f t="shared" si="0"/>
        <v>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25" customHeight="1" thickBot="1">
      <c r="A20" s="90" t="s">
        <v>115</v>
      </c>
      <c r="B20" s="85">
        <v>16</v>
      </c>
      <c r="C20" s="91">
        <f t="shared" si="0"/>
        <v>72.398190045248867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4.25" customHeight="1" thickBot="1">
      <c r="A21" s="92" t="s">
        <v>140</v>
      </c>
      <c r="B21" s="149">
        <v>22.1</v>
      </c>
      <c r="C21" s="138">
        <f t="shared" si="0"/>
        <v>100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999"/>
  <sheetViews>
    <sheetView workbookViewId="0">
      <selection activeCell="C3" sqref="C3"/>
    </sheetView>
  </sheetViews>
  <sheetFormatPr defaultColWidth="14.453125" defaultRowHeight="15" customHeight="1"/>
  <cols>
    <col min="1" max="1" width="3.6328125" style="122" bestFit="1" customWidth="1"/>
    <col min="2" max="2" width="8.6328125" style="123" customWidth="1"/>
    <col min="3" max="3" width="10.08984375" bestFit="1" customWidth="1"/>
    <col min="4" max="9" width="10.08984375" style="167" bestFit="1" customWidth="1"/>
    <col min="10" max="21" width="10.08984375" bestFit="1" customWidth="1"/>
    <col min="22" max="26" width="8.6328125" customWidth="1"/>
  </cols>
  <sheetData>
    <row r="1" spans="1:21" s="120" customFormat="1" ht="14.25" customHeight="1" thickBot="1">
      <c r="A1" s="119" t="s">
        <v>184</v>
      </c>
      <c r="B1" s="121" t="s">
        <v>104</v>
      </c>
      <c r="C1" s="120">
        <v>2012</v>
      </c>
      <c r="D1" s="120">
        <v>2013</v>
      </c>
      <c r="E1" s="120">
        <v>2014</v>
      </c>
      <c r="F1" s="120">
        <v>2015</v>
      </c>
      <c r="G1" s="120">
        <v>2016</v>
      </c>
      <c r="H1" s="120">
        <v>2017</v>
      </c>
      <c r="I1" s="120">
        <v>2018</v>
      </c>
      <c r="J1" s="120">
        <v>2019</v>
      </c>
      <c r="K1" s="120">
        <v>2020</v>
      </c>
      <c r="L1" s="120">
        <v>2021</v>
      </c>
      <c r="M1" s="120">
        <v>2022</v>
      </c>
      <c r="N1" s="120">
        <v>2023</v>
      </c>
      <c r="O1" s="120">
        <v>2024</v>
      </c>
      <c r="P1" s="120">
        <v>2025</v>
      </c>
      <c r="Q1" s="120">
        <v>2026</v>
      </c>
      <c r="R1" s="120">
        <v>2027</v>
      </c>
      <c r="S1" s="120">
        <v>2028</v>
      </c>
      <c r="T1" s="120">
        <v>2029</v>
      </c>
      <c r="U1" s="120">
        <v>2030</v>
      </c>
    </row>
    <row r="2" spans="1:21" ht="14.25" customHeight="1">
      <c r="A2" s="122">
        <v>1</v>
      </c>
      <c r="B2" s="123" t="s">
        <v>125</v>
      </c>
      <c r="C2" s="33">
        <v>238798</v>
      </c>
      <c r="D2" s="33">
        <f>$C2*POWER(SUM(1,Variables!$C$5), J$1-$C$1)</f>
        <v>265028.74551111902</v>
      </c>
      <c r="E2" s="33">
        <f>$C2*POWER(SUM(1,Variables!$C$5), K$1-$C$1)</f>
        <v>269004.17669378582</v>
      </c>
      <c r="F2" s="33">
        <f>$C2*POWER(SUM(1,Variables!$C$5), L$1-$C$1)</f>
        <v>273039.23934419255</v>
      </c>
      <c r="G2" s="33">
        <f>$C2*POWER(SUM(1,Variables!$C$5), M$1-$C$1)</f>
        <v>277134.82793435542</v>
      </c>
      <c r="H2" s="33">
        <f>$C2*POWER(SUM(1,Variables!$C$5), N$1-$C$1)</f>
        <v>281291.85035337071</v>
      </c>
      <c r="I2" s="33">
        <f>$C2*POWER(SUM(1,Variables!$C$5), O$1-$C$1)</f>
        <v>285511.2281086712</v>
      </c>
      <c r="J2" s="55">
        <f>$C2*POWER(SUM(1,Variables!$C$5), J$1-$C$1)</f>
        <v>265028.74551111902</v>
      </c>
      <c r="K2" s="55">
        <f>$C2*POWER(SUM(1,Variables!$C$5), K$1-$C$1)</f>
        <v>269004.17669378582</v>
      </c>
      <c r="L2" s="55">
        <f>$C2*POWER(SUM(1,Variables!$C$5), L$1-$C$1)</f>
        <v>273039.23934419255</v>
      </c>
      <c r="M2" s="55">
        <f>$C2*POWER(SUM(1,Variables!$C$5), M$1-$C$1)</f>
        <v>277134.82793435542</v>
      </c>
      <c r="N2" s="55">
        <f>$C2*POWER(SUM(1,Variables!$C$5), N$1-$C$1)</f>
        <v>281291.85035337071</v>
      </c>
      <c r="O2" s="55">
        <f>$C2*POWER(SUM(1,Variables!$C$5), O$1-$C$1)</f>
        <v>285511.2281086712</v>
      </c>
      <c r="P2" s="55">
        <f>$C2*POWER(SUM(1,Variables!$C$5), P$1-$C$1)</f>
        <v>289793.89653030125</v>
      </c>
      <c r="Q2" s="55">
        <f>$C2*POWER(SUM(1,Variables!$C$5), Q$1-$C$1)</f>
        <v>294140.80497825571</v>
      </c>
      <c r="R2" s="55">
        <f>$C2*POWER(SUM(1,Variables!$C$5), R$1-$C$1)</f>
        <v>298552.91705292952</v>
      </c>
      <c r="S2" s="55">
        <f>$C2*POWER(SUM(1,Variables!$C$5), S$1-$C$1)</f>
        <v>303031.21080872341</v>
      </c>
      <c r="T2" s="55">
        <f>$C2*POWER(SUM(1,Variables!$C$5), T$1-$C$1)</f>
        <v>307576.67897085421</v>
      </c>
      <c r="U2" s="55">
        <f>$C2*POWER(SUM(1,Variables!$C$5), U$1-$C$1)</f>
        <v>312190.32915541704</v>
      </c>
    </row>
    <row r="3" spans="1:21" ht="14.25" customHeight="1">
      <c r="A3" s="122">
        <v>2</v>
      </c>
      <c r="B3" s="123" t="s">
        <v>142</v>
      </c>
      <c r="C3" s="33">
        <v>758845</v>
      </c>
      <c r="D3" s="33">
        <f>$C3*POWER(SUM(1,Variables!$C$5), J$1-$C$1)</f>
        <v>842200.26293095062</v>
      </c>
      <c r="E3" s="33">
        <f>$C3*POWER(SUM(1,Variables!$C$5), K$1-$C$1)</f>
        <v>854833.26687491476</v>
      </c>
      <c r="F3" s="33">
        <f>$C3*POWER(SUM(1,Variables!$C$5), L$1-$C$1)</f>
        <v>867655.76587803836</v>
      </c>
      <c r="G3" s="33">
        <f>$C3*POWER(SUM(1,Variables!$C$5), M$1-$C$1)</f>
        <v>880670.6023662088</v>
      </c>
      <c r="H3" s="33">
        <f>$C3*POWER(SUM(1,Variables!$C$5), N$1-$C$1)</f>
        <v>893880.66140170186</v>
      </c>
      <c r="I3" s="33">
        <f>$C3*POWER(SUM(1,Variables!$C$5), O$1-$C$1)</f>
        <v>907288.87132272718</v>
      </c>
      <c r="J3" s="55">
        <f>$C3*POWER(SUM(1,Variables!$C$5), J$1-$C$1)</f>
        <v>842200.26293095062</v>
      </c>
      <c r="K3" s="55">
        <f>$C3*POWER(SUM(1,Variables!$C$5), K$1-$C$1)</f>
        <v>854833.26687491476</v>
      </c>
      <c r="L3" s="55">
        <f>$C3*POWER(SUM(1,Variables!$C$5), L$1-$C$1)</f>
        <v>867655.76587803836</v>
      </c>
      <c r="M3" s="55">
        <f>$C3*POWER(SUM(1,Variables!$C$5), M$1-$C$1)</f>
        <v>880670.6023662088</v>
      </c>
      <c r="N3" s="55">
        <f>$C3*POWER(SUM(1,Variables!$C$5), N$1-$C$1)</f>
        <v>893880.66140170186</v>
      </c>
      <c r="O3" s="55">
        <f>$C3*POWER(SUM(1,Variables!$C$5), O$1-$C$1)</f>
        <v>907288.87132272718</v>
      </c>
      <c r="P3" s="55">
        <f>$C3*POWER(SUM(1,Variables!$C$5), P$1-$C$1)</f>
        <v>920898.20439256809</v>
      </c>
      <c r="Q3" s="55">
        <f>$C3*POWER(SUM(1,Variables!$C$5), Q$1-$C$1)</f>
        <v>934711.67745845637</v>
      </c>
      <c r="R3" s="55">
        <f>$C3*POWER(SUM(1,Variables!$C$5), R$1-$C$1)</f>
        <v>948732.35262033308</v>
      </c>
      <c r="S3" s="55">
        <f>$C3*POWER(SUM(1,Variables!$C$5), S$1-$C$1)</f>
        <v>962963.33790963795</v>
      </c>
      <c r="T3" s="55">
        <f>$C3*POWER(SUM(1,Variables!$C$5), T$1-$C$1)</f>
        <v>977407.78797828231</v>
      </c>
      <c r="U3" s="55">
        <f>$C3*POWER(SUM(1,Variables!$C$5), U$1-$C$1)</f>
        <v>992068.90479795658</v>
      </c>
    </row>
    <row r="4" spans="1:21" ht="14.25" customHeight="1">
      <c r="A4" s="122">
        <v>3</v>
      </c>
      <c r="B4" s="123" t="s">
        <v>145</v>
      </c>
      <c r="C4" s="33">
        <v>846880</v>
      </c>
      <c r="D4" s="33">
        <f>$C4*POWER(SUM(1,Variables!$C$5), J$1-$C$1)</f>
        <v>939905.45983825868</v>
      </c>
      <c r="E4" s="33">
        <f>$C4*POWER(SUM(1,Variables!$C$5), K$1-$C$1)</f>
        <v>954004.04173583246</v>
      </c>
      <c r="F4" s="33">
        <f>$C4*POWER(SUM(1,Variables!$C$5), L$1-$C$1)</f>
        <v>968314.10236186988</v>
      </c>
      <c r="G4" s="33">
        <f>$C4*POWER(SUM(1,Variables!$C$5), M$1-$C$1)</f>
        <v>982838.81389729783</v>
      </c>
      <c r="H4" s="33">
        <f>$C4*POWER(SUM(1,Variables!$C$5), N$1-$C$1)</f>
        <v>997581.3961057571</v>
      </c>
      <c r="I4" s="33">
        <f>$C4*POWER(SUM(1,Variables!$C$5), O$1-$C$1)</f>
        <v>1012545.1170473433</v>
      </c>
      <c r="J4" s="55">
        <f>$C4*POWER(SUM(1,Variables!$C$5), J$1-$C$1)</f>
        <v>939905.45983825868</v>
      </c>
      <c r="K4" s="55">
        <f>$C4*POWER(SUM(1,Variables!$C$5), K$1-$C$1)</f>
        <v>954004.04173583246</v>
      </c>
      <c r="L4" s="55">
        <f>$C4*POWER(SUM(1,Variables!$C$5), L$1-$C$1)</f>
        <v>968314.10236186988</v>
      </c>
      <c r="M4" s="55">
        <f>$C4*POWER(SUM(1,Variables!$C$5), M$1-$C$1)</f>
        <v>982838.81389729783</v>
      </c>
      <c r="N4" s="55">
        <f>$C4*POWER(SUM(1,Variables!$C$5), N$1-$C$1)</f>
        <v>997581.3961057571</v>
      </c>
      <c r="O4" s="55">
        <f>$C4*POWER(SUM(1,Variables!$C$5), O$1-$C$1)</f>
        <v>1012545.1170473433</v>
      </c>
      <c r="P4" s="55">
        <f>$C4*POWER(SUM(1,Variables!$C$5), P$1-$C$1)</f>
        <v>1027733.2938030533</v>
      </c>
      <c r="Q4" s="55">
        <f>$C4*POWER(SUM(1,Variables!$C$5), Q$1-$C$1)</f>
        <v>1043149.2932100989</v>
      </c>
      <c r="R4" s="55">
        <f>$C4*POWER(SUM(1,Variables!$C$5), R$1-$C$1)</f>
        <v>1058796.5326082502</v>
      </c>
      <c r="S4" s="55">
        <f>$C4*POWER(SUM(1,Variables!$C$5), S$1-$C$1)</f>
        <v>1074678.4805973738</v>
      </c>
      <c r="T4" s="55">
        <f>$C4*POWER(SUM(1,Variables!$C$5), T$1-$C$1)</f>
        <v>1090798.6578063343</v>
      </c>
      <c r="U4" s="55">
        <f>$C4*POWER(SUM(1,Variables!$C$5), U$1-$C$1)</f>
        <v>1107160.6376734292</v>
      </c>
    </row>
    <row r="5" spans="1:21" ht="14.25" customHeight="1">
      <c r="A5" s="122">
        <v>4</v>
      </c>
      <c r="B5" s="123" t="s">
        <v>146</v>
      </c>
      <c r="C5" s="33">
        <v>62979</v>
      </c>
      <c r="D5" s="33">
        <f>$C5*POWER(SUM(1,Variables!$C$5), J$1-$C$1)</f>
        <v>69896.92276964114</v>
      </c>
      <c r="E5" s="33">
        <f>$C5*POWER(SUM(1,Variables!$C$5), K$1-$C$1)</f>
        <v>70945.376611185755</v>
      </c>
      <c r="F5" s="33">
        <f>$C5*POWER(SUM(1,Variables!$C$5), L$1-$C$1)</f>
        <v>72009.55726035354</v>
      </c>
      <c r="G5" s="33">
        <f>$C5*POWER(SUM(1,Variables!$C$5), M$1-$C$1)</f>
        <v>73089.700619258831</v>
      </c>
      <c r="H5" s="33">
        <f>$C5*POWER(SUM(1,Variables!$C$5), N$1-$C$1)</f>
        <v>74186.046128547707</v>
      </c>
      <c r="I5" s="33">
        <f>$C5*POWER(SUM(1,Variables!$C$5), O$1-$C$1)</f>
        <v>75298.836820475903</v>
      </c>
      <c r="J5" s="55">
        <f>$C5*POWER(SUM(1,Variables!$C$5), J$1-$C$1)</f>
        <v>69896.92276964114</v>
      </c>
      <c r="K5" s="55">
        <f>$C5*POWER(SUM(1,Variables!$C$5), K$1-$C$1)</f>
        <v>70945.376611185755</v>
      </c>
      <c r="L5" s="55">
        <f>$C5*POWER(SUM(1,Variables!$C$5), L$1-$C$1)</f>
        <v>72009.55726035354</v>
      </c>
      <c r="M5" s="55">
        <f>$C5*POWER(SUM(1,Variables!$C$5), M$1-$C$1)</f>
        <v>73089.700619258831</v>
      </c>
      <c r="N5" s="55">
        <f>$C5*POWER(SUM(1,Variables!$C$5), N$1-$C$1)</f>
        <v>74186.046128547707</v>
      </c>
      <c r="O5" s="55">
        <f>$C5*POWER(SUM(1,Variables!$C$5), O$1-$C$1)</f>
        <v>75298.836820475903</v>
      </c>
      <c r="P5" s="55">
        <f>$C5*POWER(SUM(1,Variables!$C$5), P$1-$C$1)</f>
        <v>76428.319372783037</v>
      </c>
      <c r="Q5" s="55">
        <f>$C5*POWER(SUM(1,Variables!$C$5), Q$1-$C$1)</f>
        <v>77574.744163374766</v>
      </c>
      <c r="R5" s="55">
        <f>$C5*POWER(SUM(1,Variables!$C$5), R$1-$C$1)</f>
        <v>78738.365325825376</v>
      </c>
      <c r="S5" s="55">
        <f>$C5*POWER(SUM(1,Variables!$C$5), S$1-$C$1)</f>
        <v>79919.440805712744</v>
      </c>
      <c r="T5" s="55">
        <f>$C5*POWER(SUM(1,Variables!$C$5), T$1-$C$1)</f>
        <v>81118.232417798426</v>
      </c>
      <c r="U5" s="55">
        <f>$C5*POWER(SUM(1,Variables!$C$5), U$1-$C$1)</f>
        <v>82335.005904065401</v>
      </c>
    </row>
    <row r="6" spans="1:21" ht="14.25" customHeight="1">
      <c r="A6" s="122">
        <v>5</v>
      </c>
      <c r="B6" s="123" t="s">
        <v>147</v>
      </c>
      <c r="C6" s="33">
        <v>632013</v>
      </c>
      <c r="D6" s="33">
        <f>$C6*POWER(SUM(1,Variables!$C$5), J$1-$C$1)</f>
        <v>701436.41293779213</v>
      </c>
      <c r="E6" s="33">
        <f>$C6*POWER(SUM(1,Variables!$C$5), K$1-$C$1)</f>
        <v>711957.95913185889</v>
      </c>
      <c r="F6" s="33">
        <f>$C6*POWER(SUM(1,Variables!$C$5), L$1-$C$1)</f>
        <v>722637.32851883676</v>
      </c>
      <c r="G6" s="33">
        <f>$C6*POWER(SUM(1,Variables!$C$5), M$1-$C$1)</f>
        <v>733476.88844661915</v>
      </c>
      <c r="H6" s="33">
        <f>$C6*POWER(SUM(1,Variables!$C$5), N$1-$C$1)</f>
        <v>744479.04177331843</v>
      </c>
      <c r="I6" s="33">
        <f>$C6*POWER(SUM(1,Variables!$C$5), O$1-$C$1)</f>
        <v>755646.22739991802</v>
      </c>
      <c r="J6" s="55">
        <f>$C6*POWER(SUM(1,Variables!$C$5), J$1-$C$1)</f>
        <v>701436.41293779213</v>
      </c>
      <c r="K6" s="55">
        <f>$C6*POWER(SUM(1,Variables!$C$5), K$1-$C$1)</f>
        <v>711957.95913185889</v>
      </c>
      <c r="L6" s="55">
        <f>$C6*POWER(SUM(1,Variables!$C$5), L$1-$C$1)</f>
        <v>722637.32851883676</v>
      </c>
      <c r="M6" s="55">
        <f>$C6*POWER(SUM(1,Variables!$C$5), M$1-$C$1)</f>
        <v>733476.88844661915</v>
      </c>
      <c r="N6" s="55">
        <f>$C6*POWER(SUM(1,Variables!$C$5), N$1-$C$1)</f>
        <v>744479.04177331843</v>
      </c>
      <c r="O6" s="55">
        <f>$C6*POWER(SUM(1,Variables!$C$5), O$1-$C$1)</f>
        <v>755646.22739991802</v>
      </c>
      <c r="P6" s="55">
        <f>$C6*POWER(SUM(1,Variables!$C$5), P$1-$C$1)</f>
        <v>766980.92081091669</v>
      </c>
      <c r="Q6" s="55">
        <f>$C6*POWER(SUM(1,Variables!$C$5), Q$1-$C$1)</f>
        <v>778485.63462308026</v>
      </c>
      <c r="R6" s="55">
        <f>$C6*POWER(SUM(1,Variables!$C$5), R$1-$C$1)</f>
        <v>790162.91914242646</v>
      </c>
      <c r="S6" s="55">
        <f>$C6*POWER(SUM(1,Variables!$C$5), S$1-$C$1)</f>
        <v>802015.36292956269</v>
      </c>
      <c r="T6" s="55">
        <f>$C6*POWER(SUM(1,Variables!$C$5), T$1-$C$1)</f>
        <v>814045.59337350598</v>
      </c>
      <c r="U6" s="55">
        <f>$C6*POWER(SUM(1,Variables!$C$5), U$1-$C$1)</f>
        <v>826256.27727410849</v>
      </c>
    </row>
    <row r="7" spans="1:21" ht="14.25" customHeight="1">
      <c r="A7" s="122">
        <v>6</v>
      </c>
      <c r="B7" s="123" t="s">
        <v>148</v>
      </c>
      <c r="C7" s="33">
        <v>117859</v>
      </c>
      <c r="D7" s="33">
        <f>$C7*POWER(SUM(1,Variables!$C$5), J$1-$C$1)</f>
        <v>130805.21158969078</v>
      </c>
      <c r="E7" s="33">
        <f>$C7*POWER(SUM(1,Variables!$C$5), K$1-$C$1)</f>
        <v>132767.28976353613</v>
      </c>
      <c r="F7" s="33">
        <f>$C7*POWER(SUM(1,Variables!$C$5), L$1-$C$1)</f>
        <v>134758.79910998917</v>
      </c>
      <c r="G7" s="33">
        <f>$C7*POWER(SUM(1,Variables!$C$5), M$1-$C$1)</f>
        <v>136780.18109663899</v>
      </c>
      <c r="H7" s="33">
        <f>$C7*POWER(SUM(1,Variables!$C$5), N$1-$C$1)</f>
        <v>138831.88381308856</v>
      </c>
      <c r="I7" s="33">
        <f>$C7*POWER(SUM(1,Variables!$C$5), O$1-$C$1)</f>
        <v>140914.36207028484</v>
      </c>
      <c r="J7" s="55">
        <f>$C7*POWER(SUM(1,Variables!$C$5), J$1-$C$1)</f>
        <v>130805.21158969078</v>
      </c>
      <c r="K7" s="55">
        <f>$C7*POWER(SUM(1,Variables!$C$5), K$1-$C$1)</f>
        <v>132767.28976353613</v>
      </c>
      <c r="L7" s="55">
        <f>$C7*POWER(SUM(1,Variables!$C$5), L$1-$C$1)</f>
        <v>134758.79910998917</v>
      </c>
      <c r="M7" s="55">
        <f>$C7*POWER(SUM(1,Variables!$C$5), M$1-$C$1)</f>
        <v>136780.18109663899</v>
      </c>
      <c r="N7" s="55">
        <f>$C7*POWER(SUM(1,Variables!$C$5), N$1-$C$1)</f>
        <v>138831.88381308856</v>
      </c>
      <c r="O7" s="55">
        <f>$C7*POWER(SUM(1,Variables!$C$5), O$1-$C$1)</f>
        <v>140914.36207028484</v>
      </c>
      <c r="P7" s="55">
        <f>$C7*POWER(SUM(1,Variables!$C$5), P$1-$C$1)</f>
        <v>143028.07750133911</v>
      </c>
      <c r="Q7" s="55">
        <f>$C7*POWER(SUM(1,Variables!$C$5), Q$1-$C$1)</f>
        <v>145173.49866385915</v>
      </c>
      <c r="R7" s="55">
        <f>$C7*POWER(SUM(1,Variables!$C$5), R$1-$C$1)</f>
        <v>147351.10114381704</v>
      </c>
      <c r="S7" s="55">
        <f>$C7*POWER(SUM(1,Variables!$C$5), S$1-$C$1)</f>
        <v>149561.36766097427</v>
      </c>
      <c r="T7" s="55">
        <f>$C7*POWER(SUM(1,Variables!$C$5), T$1-$C$1)</f>
        <v>151804.78817588885</v>
      </c>
      <c r="U7" s="55">
        <f>$C7*POWER(SUM(1,Variables!$C$5), U$1-$C$1)</f>
        <v>154081.85999852719</v>
      </c>
    </row>
    <row r="8" spans="1:21" ht="14.25" customHeight="1">
      <c r="A8" s="122">
        <v>7</v>
      </c>
      <c r="B8" s="123" t="s">
        <v>149</v>
      </c>
      <c r="C8" s="33">
        <v>49473</v>
      </c>
      <c r="D8" s="33">
        <f>$C8*POWER(SUM(1,Variables!$C$5), J$1-$C$1)</f>
        <v>54907.357375989719</v>
      </c>
      <c r="E8" s="33">
        <f>$C8*POWER(SUM(1,Variables!$C$5), K$1-$C$1)</f>
        <v>55730.967736629558</v>
      </c>
      <c r="F8" s="33">
        <f>$C8*POWER(SUM(1,Variables!$C$5), L$1-$C$1)</f>
        <v>56566.932252678998</v>
      </c>
      <c r="G8" s="33">
        <f>$C8*POWER(SUM(1,Variables!$C$5), M$1-$C$1)</f>
        <v>57415.436236469177</v>
      </c>
      <c r="H8" s="33">
        <f>$C8*POWER(SUM(1,Variables!$C$5), N$1-$C$1)</f>
        <v>58276.667780016207</v>
      </c>
      <c r="I8" s="33">
        <f>$C8*POWER(SUM(1,Variables!$C$5), O$1-$C$1)</f>
        <v>59150.817796716437</v>
      </c>
      <c r="J8" s="55">
        <f>$C8*POWER(SUM(1,Variables!$C$5), J$1-$C$1)</f>
        <v>54907.357375989719</v>
      </c>
      <c r="K8" s="55">
        <f>$C8*POWER(SUM(1,Variables!$C$5), K$1-$C$1)</f>
        <v>55730.967736629558</v>
      </c>
      <c r="L8" s="55">
        <f>$C8*POWER(SUM(1,Variables!$C$5), L$1-$C$1)</f>
        <v>56566.932252678998</v>
      </c>
      <c r="M8" s="55">
        <f>$C8*POWER(SUM(1,Variables!$C$5), M$1-$C$1)</f>
        <v>57415.436236469177</v>
      </c>
      <c r="N8" s="55">
        <f>$C8*POWER(SUM(1,Variables!$C$5), N$1-$C$1)</f>
        <v>58276.667780016207</v>
      </c>
      <c r="O8" s="55">
        <f>$C8*POWER(SUM(1,Variables!$C$5), O$1-$C$1)</f>
        <v>59150.817796716437</v>
      </c>
      <c r="P8" s="55">
        <f>$C8*POWER(SUM(1,Variables!$C$5), P$1-$C$1)</f>
        <v>60038.080063667177</v>
      </c>
      <c r="Q8" s="55">
        <f>$C8*POWER(SUM(1,Variables!$C$5), Q$1-$C$1)</f>
        <v>60938.651264622167</v>
      </c>
      <c r="R8" s="55">
        <f>$C8*POWER(SUM(1,Variables!$C$5), R$1-$C$1)</f>
        <v>61852.731033591495</v>
      </c>
      <c r="S8" s="55">
        <f>$C8*POWER(SUM(1,Variables!$C$5), S$1-$C$1)</f>
        <v>62780.521999095356</v>
      </c>
      <c r="T8" s="55">
        <f>$C8*POWER(SUM(1,Variables!$C$5), T$1-$C$1)</f>
        <v>63722.229829081778</v>
      </c>
      <c r="U8" s="55">
        <f>$C8*POWER(SUM(1,Variables!$C$5), U$1-$C$1)</f>
        <v>64678.063276518005</v>
      </c>
    </row>
    <row r="9" spans="1:21" ht="14.25" customHeight="1">
      <c r="A9" s="122">
        <v>8</v>
      </c>
      <c r="B9" s="123" t="s">
        <v>150</v>
      </c>
      <c r="C9" s="33">
        <v>51990</v>
      </c>
      <c r="D9" s="33">
        <f>$C9*POWER(SUM(1,Variables!$C$5), J$1-$C$1)</f>
        <v>57700.837021763495</v>
      </c>
      <c r="E9" s="33">
        <f>$C9*POWER(SUM(1,Variables!$C$5), K$1-$C$1)</f>
        <v>58566.349577089946</v>
      </c>
      <c r="F9" s="33">
        <f>$C9*POWER(SUM(1,Variables!$C$5), L$1-$C$1)</f>
        <v>59444.844820746286</v>
      </c>
      <c r="G9" s="33">
        <f>$C9*POWER(SUM(1,Variables!$C$5), M$1-$C$1)</f>
        <v>60336.517493057472</v>
      </c>
      <c r="H9" s="33">
        <f>$C9*POWER(SUM(1,Variables!$C$5), N$1-$C$1)</f>
        <v>61241.56525545333</v>
      </c>
      <c r="I9" s="33">
        <f>$C9*POWER(SUM(1,Variables!$C$5), O$1-$C$1)</f>
        <v>62160.188734285111</v>
      </c>
      <c r="J9" s="55">
        <f>$C9*POWER(SUM(1,Variables!$C$5), J$1-$C$1)</f>
        <v>57700.837021763495</v>
      </c>
      <c r="K9" s="55">
        <f>$C9*POWER(SUM(1,Variables!$C$5), K$1-$C$1)</f>
        <v>58566.349577089946</v>
      </c>
      <c r="L9" s="55">
        <f>$C9*POWER(SUM(1,Variables!$C$5), L$1-$C$1)</f>
        <v>59444.844820746286</v>
      </c>
      <c r="M9" s="55">
        <f>$C9*POWER(SUM(1,Variables!$C$5), M$1-$C$1)</f>
        <v>60336.517493057472</v>
      </c>
      <c r="N9" s="55">
        <f>$C9*POWER(SUM(1,Variables!$C$5), N$1-$C$1)</f>
        <v>61241.56525545333</v>
      </c>
      <c r="O9" s="55">
        <f>$C9*POWER(SUM(1,Variables!$C$5), O$1-$C$1)</f>
        <v>62160.188734285111</v>
      </c>
      <c r="P9" s="55">
        <f>$C9*POWER(SUM(1,Variables!$C$5), P$1-$C$1)</f>
        <v>63092.591565299386</v>
      </c>
      <c r="Q9" s="55">
        <f>$C9*POWER(SUM(1,Variables!$C$5), Q$1-$C$1)</f>
        <v>64038.980438778861</v>
      </c>
      <c r="R9" s="55">
        <f>$C9*POWER(SUM(1,Variables!$C$5), R$1-$C$1)</f>
        <v>64999.565145360539</v>
      </c>
      <c r="S9" s="55">
        <f>$C9*POWER(SUM(1,Variables!$C$5), S$1-$C$1)</f>
        <v>65974.558622540935</v>
      </c>
      <c r="T9" s="55">
        <f>$C9*POWER(SUM(1,Variables!$C$5), T$1-$C$1)</f>
        <v>66964.177001879041</v>
      </c>
      <c r="U9" s="55">
        <f>$C9*POWER(SUM(1,Variables!$C$5), U$1-$C$1)</f>
        <v>67968.639656907224</v>
      </c>
    </row>
    <row r="10" spans="1:21" ht="14.25" customHeight="1">
      <c r="A10" s="122">
        <v>9</v>
      </c>
      <c r="B10" s="123" t="s">
        <v>151</v>
      </c>
      <c r="C10" s="33">
        <v>150110</v>
      </c>
      <c r="D10" s="33">
        <f>$C10*POWER(SUM(1,Variables!$C$5), J$1-$C$1)</f>
        <v>166598.81987568605</v>
      </c>
      <c r="E10" s="33">
        <f>$C10*POWER(SUM(1,Variables!$C$5), K$1-$C$1)</f>
        <v>169097.80217382134</v>
      </c>
      <c r="F10" s="33">
        <f>$C10*POWER(SUM(1,Variables!$C$5), L$1-$C$1)</f>
        <v>171634.26920642864</v>
      </c>
      <c r="G10" s="33">
        <f>$C10*POWER(SUM(1,Variables!$C$5), M$1-$C$1)</f>
        <v>174208.78324452505</v>
      </c>
      <c r="H10" s="33">
        <f>$C10*POWER(SUM(1,Variables!$C$5), N$1-$C$1)</f>
        <v>176821.91499319291</v>
      </c>
      <c r="I10" s="33">
        <f>$C10*POWER(SUM(1,Variables!$C$5), O$1-$C$1)</f>
        <v>179474.24371809076</v>
      </c>
      <c r="J10" s="55">
        <f>$C10*POWER(SUM(1,Variables!$C$5), J$1-$C$1)</f>
        <v>166598.81987568605</v>
      </c>
      <c r="K10" s="55">
        <f>$C10*POWER(SUM(1,Variables!$C$5), K$1-$C$1)</f>
        <v>169097.80217382134</v>
      </c>
      <c r="L10" s="55">
        <f>$C10*POWER(SUM(1,Variables!$C$5), L$1-$C$1)</f>
        <v>171634.26920642864</v>
      </c>
      <c r="M10" s="55">
        <f>$C10*POWER(SUM(1,Variables!$C$5), M$1-$C$1)</f>
        <v>174208.78324452505</v>
      </c>
      <c r="N10" s="55">
        <f>$C10*POWER(SUM(1,Variables!$C$5), N$1-$C$1)</f>
        <v>176821.91499319291</v>
      </c>
      <c r="O10" s="55">
        <f>$C10*POWER(SUM(1,Variables!$C$5), O$1-$C$1)</f>
        <v>179474.24371809076</v>
      </c>
      <c r="P10" s="55">
        <f>$C10*POWER(SUM(1,Variables!$C$5), P$1-$C$1)</f>
        <v>182166.35737386212</v>
      </c>
      <c r="Q10" s="55">
        <f>$C10*POWER(SUM(1,Variables!$C$5), Q$1-$C$1)</f>
        <v>184898.85273446998</v>
      </c>
      <c r="R10" s="55">
        <f>$C10*POWER(SUM(1,Variables!$C$5), R$1-$C$1)</f>
        <v>187672.33552548703</v>
      </c>
      <c r="S10" s="55">
        <f>$C10*POWER(SUM(1,Variables!$C$5), S$1-$C$1)</f>
        <v>190487.42055836931</v>
      </c>
      <c r="T10" s="55">
        <f>$C10*POWER(SUM(1,Variables!$C$5), T$1-$C$1)</f>
        <v>193344.73186674481</v>
      </c>
      <c r="U10" s="55">
        <f>$C10*POWER(SUM(1,Variables!$C$5), U$1-$C$1)</f>
        <v>196244.90284474596</v>
      </c>
    </row>
    <row r="11" spans="1:21" ht="14.25" customHeight="1">
      <c r="A11" s="122">
        <v>10</v>
      </c>
      <c r="B11" s="123" t="s">
        <v>152</v>
      </c>
      <c r="C11" s="33">
        <v>264943</v>
      </c>
      <c r="D11" s="33">
        <f>$C11*POWER(SUM(1,Variables!$C$5), J$1-$C$1)</f>
        <v>294045.64075893606</v>
      </c>
      <c r="E11" s="33">
        <f>$C11*POWER(SUM(1,Variables!$C$5), K$1-$C$1)</f>
        <v>298456.32537032006</v>
      </c>
      <c r="F11" s="33">
        <f>$C11*POWER(SUM(1,Variables!$C$5), L$1-$C$1)</f>
        <v>302933.17025087483</v>
      </c>
      <c r="G11" s="33">
        <f>$C11*POWER(SUM(1,Variables!$C$5), M$1-$C$1)</f>
        <v>307477.16780463792</v>
      </c>
      <c r="H11" s="33">
        <f>$C11*POWER(SUM(1,Variables!$C$5), N$1-$C$1)</f>
        <v>312089.32532170747</v>
      </c>
      <c r="I11" s="33">
        <f>$C11*POWER(SUM(1,Variables!$C$5), O$1-$C$1)</f>
        <v>316770.665201533</v>
      </c>
      <c r="J11" s="55">
        <f>$C11*POWER(SUM(1,Variables!$C$5), J$1-$C$1)</f>
        <v>294045.64075893606</v>
      </c>
      <c r="K11" s="55">
        <f>$C11*POWER(SUM(1,Variables!$C$5), K$1-$C$1)</f>
        <v>298456.32537032006</v>
      </c>
      <c r="L11" s="55">
        <f>$C11*POWER(SUM(1,Variables!$C$5), L$1-$C$1)</f>
        <v>302933.17025087483</v>
      </c>
      <c r="M11" s="55">
        <f>$C11*POWER(SUM(1,Variables!$C$5), M$1-$C$1)</f>
        <v>307477.16780463792</v>
      </c>
      <c r="N11" s="55">
        <f>$C11*POWER(SUM(1,Variables!$C$5), N$1-$C$1)</f>
        <v>312089.32532170747</v>
      </c>
      <c r="O11" s="55">
        <f>$C11*POWER(SUM(1,Variables!$C$5), O$1-$C$1)</f>
        <v>316770.665201533</v>
      </c>
      <c r="P11" s="55">
        <f>$C11*POWER(SUM(1,Variables!$C$5), P$1-$C$1)</f>
        <v>321522.225179556</v>
      </c>
      <c r="Q11" s="55">
        <f>$C11*POWER(SUM(1,Variables!$C$5), Q$1-$C$1)</f>
        <v>326345.05855724926</v>
      </c>
      <c r="R11" s="55">
        <f>$C11*POWER(SUM(1,Variables!$C$5), R$1-$C$1)</f>
        <v>331240.23443560791</v>
      </c>
      <c r="S11" s="55">
        <f>$C11*POWER(SUM(1,Variables!$C$5), S$1-$C$1)</f>
        <v>336208.837952142</v>
      </c>
      <c r="T11" s="55">
        <f>$C11*POWER(SUM(1,Variables!$C$5), T$1-$C$1)</f>
        <v>341251.97052142408</v>
      </c>
      <c r="U11" s="55">
        <f>$C11*POWER(SUM(1,Variables!$C$5), U$1-$C$1)</f>
        <v>346370.75007924542</v>
      </c>
    </row>
    <row r="12" spans="1:21" ht="14.25" customHeight="1">
      <c r="A12" s="122">
        <v>11</v>
      </c>
      <c r="B12" s="123" t="s">
        <v>153</v>
      </c>
      <c r="C12" s="33">
        <v>176022</v>
      </c>
      <c r="D12" s="33">
        <f>$C12*POWER(SUM(1,Variables!$C$5), J$1-$C$1)</f>
        <v>195357.12125879695</v>
      </c>
      <c r="E12" s="33">
        <f>$C12*POWER(SUM(1,Variables!$C$5), K$1-$C$1)</f>
        <v>198287.47807767891</v>
      </c>
      <c r="F12" s="33">
        <f>$C12*POWER(SUM(1,Variables!$C$5), L$1-$C$1)</f>
        <v>201261.79024884404</v>
      </c>
      <c r="G12" s="33">
        <f>$C12*POWER(SUM(1,Variables!$C$5), M$1-$C$1)</f>
        <v>204280.71710257669</v>
      </c>
      <c r="H12" s="33">
        <f>$C12*POWER(SUM(1,Variables!$C$5), N$1-$C$1)</f>
        <v>207344.92785911533</v>
      </c>
      <c r="I12" s="33">
        <f>$C12*POWER(SUM(1,Variables!$C$5), O$1-$C$1)</f>
        <v>210455.10177700201</v>
      </c>
      <c r="J12" s="55">
        <f>$C12*POWER(SUM(1,Variables!$C$5), J$1-$C$1)</f>
        <v>195357.12125879695</v>
      </c>
      <c r="K12" s="55">
        <f>$C12*POWER(SUM(1,Variables!$C$5), K$1-$C$1)</f>
        <v>198287.47807767891</v>
      </c>
      <c r="L12" s="55">
        <f>$C12*POWER(SUM(1,Variables!$C$5), L$1-$C$1)</f>
        <v>201261.79024884404</v>
      </c>
      <c r="M12" s="55">
        <f>$C12*POWER(SUM(1,Variables!$C$5), M$1-$C$1)</f>
        <v>204280.71710257669</v>
      </c>
      <c r="N12" s="55">
        <f>$C12*POWER(SUM(1,Variables!$C$5), N$1-$C$1)</f>
        <v>207344.92785911533</v>
      </c>
      <c r="O12" s="55">
        <f>$C12*POWER(SUM(1,Variables!$C$5), O$1-$C$1)</f>
        <v>210455.10177700201</v>
      </c>
      <c r="P12" s="55">
        <f>$C12*POWER(SUM(1,Variables!$C$5), P$1-$C$1)</f>
        <v>213611.92830365701</v>
      </c>
      <c r="Q12" s="55">
        <f>$C12*POWER(SUM(1,Variables!$C$5), Q$1-$C$1)</f>
        <v>216816.10722821183</v>
      </c>
      <c r="R12" s="55">
        <f>$C12*POWER(SUM(1,Variables!$C$5), R$1-$C$1)</f>
        <v>220068.34883663498</v>
      </c>
      <c r="S12" s="55">
        <f>$C12*POWER(SUM(1,Variables!$C$5), S$1-$C$1)</f>
        <v>223369.37406918447</v>
      </c>
      <c r="T12" s="55">
        <f>$C12*POWER(SUM(1,Variables!$C$5), T$1-$C$1)</f>
        <v>226719.91468022219</v>
      </c>
      <c r="U12" s="55">
        <f>$C12*POWER(SUM(1,Variables!$C$5), U$1-$C$1)</f>
        <v>230120.71340042553</v>
      </c>
    </row>
    <row r="13" spans="1:21" ht="14.25" customHeight="1">
      <c r="A13" s="122">
        <v>12</v>
      </c>
      <c r="B13" s="123" t="s">
        <v>154</v>
      </c>
      <c r="C13" s="33">
        <v>179561</v>
      </c>
      <c r="D13" s="33">
        <f>$C13*POWER(SUM(1,Variables!$C$5), J$1-$C$1)</f>
        <v>199284.86240555637</v>
      </c>
      <c r="E13" s="33">
        <f>$C13*POWER(SUM(1,Variables!$C$5), K$1-$C$1)</f>
        <v>202274.13534163969</v>
      </c>
      <c r="F13" s="33">
        <f>$C13*POWER(SUM(1,Variables!$C$5), L$1-$C$1)</f>
        <v>205308.24737176427</v>
      </c>
      <c r="G13" s="33">
        <f>$C13*POWER(SUM(1,Variables!$C$5), M$1-$C$1)</f>
        <v>208387.87108234069</v>
      </c>
      <c r="H13" s="33">
        <f>$C13*POWER(SUM(1,Variables!$C$5), N$1-$C$1)</f>
        <v>211513.6891485758</v>
      </c>
      <c r="I13" s="33">
        <f>$C13*POWER(SUM(1,Variables!$C$5), O$1-$C$1)</f>
        <v>214686.39448580437</v>
      </c>
      <c r="J13" s="55">
        <f>$C13*POWER(SUM(1,Variables!$C$5), J$1-$C$1)</f>
        <v>199284.86240555637</v>
      </c>
      <c r="K13" s="55">
        <f>$C13*POWER(SUM(1,Variables!$C$5), K$1-$C$1)</f>
        <v>202274.13534163969</v>
      </c>
      <c r="L13" s="55">
        <f>$C13*POWER(SUM(1,Variables!$C$5), L$1-$C$1)</f>
        <v>205308.24737176427</v>
      </c>
      <c r="M13" s="55">
        <f>$C13*POWER(SUM(1,Variables!$C$5), M$1-$C$1)</f>
        <v>208387.87108234069</v>
      </c>
      <c r="N13" s="55">
        <f>$C13*POWER(SUM(1,Variables!$C$5), N$1-$C$1)</f>
        <v>211513.6891485758</v>
      </c>
      <c r="O13" s="55">
        <f>$C13*POWER(SUM(1,Variables!$C$5), O$1-$C$1)</f>
        <v>214686.39448580437</v>
      </c>
      <c r="P13" s="55">
        <f>$C13*POWER(SUM(1,Variables!$C$5), P$1-$C$1)</f>
        <v>217906.69040309143</v>
      </c>
      <c r="Q13" s="55">
        <f>$C13*POWER(SUM(1,Variables!$C$5), Q$1-$C$1)</f>
        <v>221175.29075913774</v>
      </c>
      <c r="R13" s="55">
        <f>$C13*POWER(SUM(1,Variables!$C$5), R$1-$C$1)</f>
        <v>224492.92012052477</v>
      </c>
      <c r="S13" s="55">
        <f>$C13*POWER(SUM(1,Variables!$C$5), S$1-$C$1)</f>
        <v>227860.31392233263</v>
      </c>
      <c r="T13" s="55">
        <f>$C13*POWER(SUM(1,Variables!$C$5), T$1-$C$1)</f>
        <v>231278.21863116758</v>
      </c>
      <c r="U13" s="55">
        <f>$C13*POWER(SUM(1,Variables!$C$5), U$1-$C$1)</f>
        <v>234747.39191063508</v>
      </c>
    </row>
    <row r="14" spans="1:21" ht="14.25" customHeight="1">
      <c r="A14" s="122">
        <v>13</v>
      </c>
      <c r="B14" s="123" t="s">
        <v>155</v>
      </c>
      <c r="C14" s="33">
        <v>61917</v>
      </c>
      <c r="D14" s="33">
        <f>$C14*POWER(SUM(1,Variables!$C$5), J$1-$C$1)</f>
        <v>68718.267472139458</v>
      </c>
      <c r="E14" s="33">
        <f>$C14*POWER(SUM(1,Variables!$C$5), K$1-$C$1)</f>
        <v>69749.04148422154</v>
      </c>
      <c r="F14" s="33">
        <f>$C14*POWER(SUM(1,Variables!$C$5), L$1-$C$1)</f>
        <v>70795.277106484864</v>
      </c>
      <c r="G14" s="33">
        <f>$C14*POWER(SUM(1,Variables!$C$5), M$1-$C$1)</f>
        <v>71857.206263082116</v>
      </c>
      <c r="H14" s="33">
        <f>$C14*POWER(SUM(1,Variables!$C$5), N$1-$C$1)</f>
        <v>72935.064357028343</v>
      </c>
      <c r="I14" s="33">
        <f>$C14*POWER(SUM(1,Variables!$C$5), O$1-$C$1)</f>
        <v>74029.090322383752</v>
      </c>
      <c r="J14" s="55">
        <f>$C14*POWER(SUM(1,Variables!$C$5), J$1-$C$1)</f>
        <v>68718.267472139458</v>
      </c>
      <c r="K14" s="55">
        <f>$C14*POWER(SUM(1,Variables!$C$5), K$1-$C$1)</f>
        <v>69749.04148422154</v>
      </c>
      <c r="L14" s="55">
        <f>$C14*POWER(SUM(1,Variables!$C$5), L$1-$C$1)</f>
        <v>70795.277106484864</v>
      </c>
      <c r="M14" s="55">
        <f>$C14*POWER(SUM(1,Variables!$C$5), M$1-$C$1)</f>
        <v>71857.206263082116</v>
      </c>
      <c r="N14" s="55">
        <f>$C14*POWER(SUM(1,Variables!$C$5), N$1-$C$1)</f>
        <v>72935.064357028343</v>
      </c>
      <c r="O14" s="55">
        <f>$C14*POWER(SUM(1,Variables!$C$5), O$1-$C$1)</f>
        <v>74029.090322383752</v>
      </c>
      <c r="P14" s="55">
        <f>$C14*POWER(SUM(1,Variables!$C$5), P$1-$C$1)</f>
        <v>75139.526677219503</v>
      </c>
      <c r="Q14" s="55">
        <f>$C14*POWER(SUM(1,Variables!$C$5), Q$1-$C$1)</f>
        <v>76266.619577377787</v>
      </c>
      <c r="R14" s="55">
        <f>$C14*POWER(SUM(1,Variables!$C$5), R$1-$C$1)</f>
        <v>77410.61887103843</v>
      </c>
      <c r="S14" s="55">
        <f>$C14*POWER(SUM(1,Variables!$C$5), S$1-$C$1)</f>
        <v>78571.778154104002</v>
      </c>
      <c r="T14" s="55">
        <f>$C14*POWER(SUM(1,Variables!$C$5), T$1-$C$1)</f>
        <v>79750.354826415554</v>
      </c>
      <c r="U14" s="55">
        <f>$C14*POWER(SUM(1,Variables!$C$5), U$1-$C$1)</f>
        <v>80946.610148811786</v>
      </c>
    </row>
    <row r="15" spans="1:21" ht="14.25" customHeight="1">
      <c r="A15" s="122">
        <v>14</v>
      </c>
      <c r="B15" s="123" t="s">
        <v>156</v>
      </c>
      <c r="C15" s="33">
        <v>1442396</v>
      </c>
      <c r="D15" s="33">
        <f>$C15*POWER(SUM(1,Variables!$C$5), J$1-$C$1)</f>
        <v>1600835.8629898746</v>
      </c>
      <c r="E15" s="33">
        <f>$C15*POWER(SUM(1,Variables!$C$5), K$1-$C$1)</f>
        <v>1624848.4009347225</v>
      </c>
      <c r="F15" s="33">
        <f>$C15*POWER(SUM(1,Variables!$C$5), L$1-$C$1)</f>
        <v>1649221.1269487431</v>
      </c>
      <c r="G15" s="33">
        <f>$C15*POWER(SUM(1,Variables!$C$5), M$1-$C$1)</f>
        <v>1673959.4438529741</v>
      </c>
      <c r="H15" s="33">
        <f>$C15*POWER(SUM(1,Variables!$C$5), N$1-$C$1)</f>
        <v>1699068.8355107687</v>
      </c>
      <c r="I15" s="33">
        <f>$C15*POWER(SUM(1,Variables!$C$5), O$1-$C$1)</f>
        <v>1724554.8680434297</v>
      </c>
      <c r="J15" s="55">
        <f>$C15*POWER(SUM(1,Variables!$C$5), J$1-$C$1)</f>
        <v>1600835.8629898746</v>
      </c>
      <c r="K15" s="55">
        <f>$C15*POWER(SUM(1,Variables!$C$5), K$1-$C$1)</f>
        <v>1624848.4009347225</v>
      </c>
      <c r="L15" s="55">
        <f>$C15*POWER(SUM(1,Variables!$C$5), L$1-$C$1)</f>
        <v>1649221.1269487431</v>
      </c>
      <c r="M15" s="55">
        <f>$C15*POWER(SUM(1,Variables!$C$5), M$1-$C$1)</f>
        <v>1673959.4438529741</v>
      </c>
      <c r="N15" s="55">
        <f>$C15*POWER(SUM(1,Variables!$C$5), N$1-$C$1)</f>
        <v>1699068.8355107687</v>
      </c>
      <c r="O15" s="55">
        <f>$C15*POWER(SUM(1,Variables!$C$5), O$1-$C$1)</f>
        <v>1724554.8680434297</v>
      </c>
      <c r="P15" s="55">
        <f>$C15*POWER(SUM(1,Variables!$C$5), P$1-$C$1)</f>
        <v>1750423.1910640812</v>
      </c>
      <c r="Q15" s="55">
        <f>$C15*POWER(SUM(1,Variables!$C$5), Q$1-$C$1)</f>
        <v>1776679.5389300419</v>
      </c>
      <c r="R15" s="55">
        <f>$C15*POWER(SUM(1,Variables!$C$5), R$1-$C$1)</f>
        <v>1803329.7320139923</v>
      </c>
      <c r="S15" s="55">
        <f>$C15*POWER(SUM(1,Variables!$C$5), S$1-$C$1)</f>
        <v>1830379.6779942019</v>
      </c>
      <c r="T15" s="55">
        <f>$C15*POWER(SUM(1,Variables!$C$5), T$1-$C$1)</f>
        <v>1857835.3731641145</v>
      </c>
      <c r="U15" s="55">
        <f>$C15*POWER(SUM(1,Variables!$C$5), U$1-$C$1)</f>
        <v>1885702.9037615762</v>
      </c>
    </row>
    <row r="16" spans="1:21" ht="14.25" customHeight="1">
      <c r="A16" s="122">
        <v>15</v>
      </c>
      <c r="B16" s="123" t="s">
        <v>157</v>
      </c>
      <c r="C16" s="33">
        <v>74546</v>
      </c>
      <c r="D16" s="33">
        <f>$C16*POWER(SUM(1,Variables!$C$5), J$1-$C$1)</f>
        <v>82734.498877176025</v>
      </c>
      <c r="E16" s="33">
        <f>$C16*POWER(SUM(1,Variables!$C$5), K$1-$C$1)</f>
        <v>83975.516360333655</v>
      </c>
      <c r="F16" s="33">
        <f>$C16*POWER(SUM(1,Variables!$C$5), L$1-$C$1)</f>
        <v>85235.149105738659</v>
      </c>
      <c r="G16" s="33">
        <f>$C16*POWER(SUM(1,Variables!$C$5), M$1-$C$1)</f>
        <v>86513.676342324718</v>
      </c>
      <c r="H16" s="33">
        <f>$C16*POWER(SUM(1,Variables!$C$5), N$1-$C$1)</f>
        <v>87811.381487459585</v>
      </c>
      <c r="I16" s="33">
        <f>$C16*POWER(SUM(1,Variables!$C$5), O$1-$C$1)</f>
        <v>89128.552209771457</v>
      </c>
      <c r="J16" s="55">
        <f>$C16*POWER(SUM(1,Variables!$C$5), J$1-$C$1)</f>
        <v>82734.498877176025</v>
      </c>
      <c r="K16" s="55">
        <f>$C16*POWER(SUM(1,Variables!$C$5), K$1-$C$1)</f>
        <v>83975.516360333655</v>
      </c>
      <c r="L16" s="55">
        <f>$C16*POWER(SUM(1,Variables!$C$5), L$1-$C$1)</f>
        <v>85235.149105738659</v>
      </c>
      <c r="M16" s="55">
        <f>$C16*POWER(SUM(1,Variables!$C$5), M$1-$C$1)</f>
        <v>86513.676342324718</v>
      </c>
      <c r="N16" s="55">
        <f>$C16*POWER(SUM(1,Variables!$C$5), N$1-$C$1)</f>
        <v>87811.381487459585</v>
      </c>
      <c r="O16" s="55">
        <f>$C16*POWER(SUM(1,Variables!$C$5), O$1-$C$1)</f>
        <v>89128.552209771457</v>
      </c>
      <c r="P16" s="55">
        <f>$C16*POWER(SUM(1,Variables!$C$5), P$1-$C$1)</f>
        <v>90465.480492918025</v>
      </c>
      <c r="Q16" s="55">
        <f>$C16*POWER(SUM(1,Variables!$C$5), Q$1-$C$1)</f>
        <v>91822.462700311778</v>
      </c>
      <c r="R16" s="55">
        <f>$C16*POWER(SUM(1,Variables!$C$5), R$1-$C$1)</f>
        <v>93199.799640816433</v>
      </c>
      <c r="S16" s="55">
        <f>$C16*POWER(SUM(1,Variables!$C$5), S$1-$C$1)</f>
        <v>94597.796635428676</v>
      </c>
      <c r="T16" s="55">
        <f>$C16*POWER(SUM(1,Variables!$C$5), T$1-$C$1)</f>
        <v>96016.763584960092</v>
      </c>
      <c r="U16" s="55">
        <f>$C16*POWER(SUM(1,Variables!$C$5), U$1-$C$1)</f>
        <v>97457.015038734477</v>
      </c>
    </row>
    <row r="17" spans="1:21" ht="14.25" customHeight="1">
      <c r="A17" s="122">
        <v>16</v>
      </c>
      <c r="B17" s="123" t="s">
        <v>158</v>
      </c>
      <c r="C17" s="33">
        <v>77918</v>
      </c>
      <c r="D17" s="33">
        <f>$C17*POWER(SUM(1,Variables!$C$5), J$1-$C$1)</f>
        <v>86476.895923480828</v>
      </c>
      <c r="E17" s="33">
        <f>$C17*POWER(SUM(1,Variables!$C$5), K$1-$C$1)</f>
        <v>87774.049362333026</v>
      </c>
      <c r="F17" s="33">
        <f>$C17*POWER(SUM(1,Variables!$C$5), L$1-$C$1)</f>
        <v>89090.660102768015</v>
      </c>
      <c r="G17" s="33">
        <f>$C17*POWER(SUM(1,Variables!$C$5), M$1-$C$1)</f>
        <v>90427.020004309525</v>
      </c>
      <c r="H17" s="33">
        <f>$C17*POWER(SUM(1,Variables!$C$5), N$1-$C$1)</f>
        <v>91783.425304374163</v>
      </c>
      <c r="I17" s="33">
        <f>$C17*POWER(SUM(1,Variables!$C$5), O$1-$C$1)</f>
        <v>93160.176683939746</v>
      </c>
      <c r="J17" s="55">
        <f>$C17*POWER(SUM(1,Variables!$C$5), J$1-$C$1)</f>
        <v>86476.895923480828</v>
      </c>
      <c r="K17" s="55">
        <f>$C17*POWER(SUM(1,Variables!$C$5), K$1-$C$1)</f>
        <v>87774.049362333026</v>
      </c>
      <c r="L17" s="55">
        <f>$C17*POWER(SUM(1,Variables!$C$5), L$1-$C$1)</f>
        <v>89090.660102768015</v>
      </c>
      <c r="M17" s="55">
        <f>$C17*POWER(SUM(1,Variables!$C$5), M$1-$C$1)</f>
        <v>90427.020004309525</v>
      </c>
      <c r="N17" s="55">
        <f>$C17*POWER(SUM(1,Variables!$C$5), N$1-$C$1)</f>
        <v>91783.425304374163</v>
      </c>
      <c r="O17" s="55">
        <f>$C17*POWER(SUM(1,Variables!$C$5), O$1-$C$1)</f>
        <v>93160.176683939746</v>
      </c>
      <c r="P17" s="55">
        <f>$C17*POWER(SUM(1,Variables!$C$5), P$1-$C$1)</f>
        <v>94557.579334198846</v>
      </c>
      <c r="Q17" s="55">
        <f>$C17*POWER(SUM(1,Variables!$C$5), Q$1-$C$1)</f>
        <v>95975.943024211796</v>
      </c>
      <c r="R17" s="55">
        <f>$C17*POWER(SUM(1,Variables!$C$5), R$1-$C$1)</f>
        <v>97415.582169574962</v>
      </c>
      <c r="S17" s="55">
        <f>$C17*POWER(SUM(1,Variables!$C$5), S$1-$C$1)</f>
        <v>98876.815902118571</v>
      </c>
      <c r="T17" s="55">
        <f>$C17*POWER(SUM(1,Variables!$C$5), T$1-$C$1)</f>
        <v>100359.96814065034</v>
      </c>
      <c r="U17" s="55">
        <f>$C17*POWER(SUM(1,Variables!$C$5), U$1-$C$1)</f>
        <v>101865.36766276008</v>
      </c>
    </row>
    <row r="18" spans="1:21" ht="14.25" customHeight="1">
      <c r="A18" s="122">
        <v>17</v>
      </c>
      <c r="B18" s="123" t="s">
        <v>159</v>
      </c>
      <c r="C18" s="33">
        <v>107298</v>
      </c>
      <c r="D18" s="33">
        <f>$C18*POWER(SUM(1,Variables!$C$5), J$1-$C$1)</f>
        <v>119084.1394645351</v>
      </c>
      <c r="E18" s="33">
        <f>$C18*POWER(SUM(1,Variables!$C$5), K$1-$C$1)</f>
        <v>120870.40155650311</v>
      </c>
      <c r="F18" s="33">
        <f>$C18*POWER(SUM(1,Variables!$C$5), L$1-$C$1)</f>
        <v>122683.45757985064</v>
      </c>
      <c r="G18" s="33">
        <f>$C18*POWER(SUM(1,Variables!$C$5), M$1-$C$1)</f>
        <v>124523.70944354839</v>
      </c>
      <c r="H18" s="33">
        <f>$C18*POWER(SUM(1,Variables!$C$5), N$1-$C$1)</f>
        <v>126391.5650852016</v>
      </c>
      <c r="I18" s="33">
        <f>$C18*POWER(SUM(1,Variables!$C$5), O$1-$C$1)</f>
        <v>128287.43856147959</v>
      </c>
      <c r="J18" s="55">
        <f>$C18*POWER(SUM(1,Variables!$C$5), J$1-$C$1)</f>
        <v>119084.1394645351</v>
      </c>
      <c r="K18" s="55">
        <f>$C18*POWER(SUM(1,Variables!$C$5), K$1-$C$1)</f>
        <v>120870.40155650311</v>
      </c>
      <c r="L18" s="55">
        <f>$C18*POWER(SUM(1,Variables!$C$5), L$1-$C$1)</f>
        <v>122683.45757985064</v>
      </c>
      <c r="M18" s="55">
        <f>$C18*POWER(SUM(1,Variables!$C$5), M$1-$C$1)</f>
        <v>124523.70944354839</v>
      </c>
      <c r="N18" s="55">
        <f>$C18*POWER(SUM(1,Variables!$C$5), N$1-$C$1)</f>
        <v>126391.5650852016</v>
      </c>
      <c r="O18" s="55">
        <f>$C18*POWER(SUM(1,Variables!$C$5), O$1-$C$1)</f>
        <v>128287.43856147959</v>
      </c>
      <c r="P18" s="55">
        <f>$C18*POWER(SUM(1,Variables!$C$5), P$1-$C$1)</f>
        <v>130211.75013990178</v>
      </c>
      <c r="Q18" s="55">
        <f>$C18*POWER(SUM(1,Variables!$C$5), Q$1-$C$1)</f>
        <v>132164.92639200028</v>
      </c>
      <c r="R18" s="55">
        <f>$C18*POWER(SUM(1,Variables!$C$5), R$1-$C$1)</f>
        <v>134147.40028788027</v>
      </c>
      <c r="S18" s="55">
        <f>$C18*POWER(SUM(1,Variables!$C$5), S$1-$C$1)</f>
        <v>136159.61129219845</v>
      </c>
      <c r="T18" s="55">
        <f>$C18*POWER(SUM(1,Variables!$C$5), T$1-$C$1)</f>
        <v>138202.0054615814</v>
      </c>
      <c r="U18" s="55">
        <f>$C18*POWER(SUM(1,Variables!$C$5), U$1-$C$1)</f>
        <v>140275.0355435051</v>
      </c>
    </row>
    <row r="19" spans="1:21" ht="14.25" customHeight="1">
      <c r="A19" s="122">
        <v>18</v>
      </c>
      <c r="B19" s="123" t="s">
        <v>160</v>
      </c>
      <c r="C19" s="33">
        <v>101628</v>
      </c>
      <c r="D19" s="33">
        <f>$C19*POWER(SUM(1,Variables!$C$5), J$1-$C$1)</f>
        <v>112791.31880838201</v>
      </c>
      <c r="E19" s="33">
        <f>$C19*POWER(SUM(1,Variables!$C$5), K$1-$C$1)</f>
        <v>114483.18859050774</v>
      </c>
      <c r="F19" s="33">
        <f>$C19*POWER(SUM(1,Variables!$C$5), L$1-$C$1)</f>
        <v>116200.43641936533</v>
      </c>
      <c r="G19" s="33">
        <f>$C19*POWER(SUM(1,Variables!$C$5), M$1-$C$1)</f>
        <v>117943.44296565579</v>
      </c>
      <c r="H19" s="33">
        <f>$C19*POWER(SUM(1,Variables!$C$5), N$1-$C$1)</f>
        <v>119712.59461014062</v>
      </c>
      <c r="I19" s="33">
        <f>$C19*POWER(SUM(1,Variables!$C$5), O$1-$C$1)</f>
        <v>121508.2835292927</v>
      </c>
      <c r="J19" s="55">
        <f>$C19*POWER(SUM(1,Variables!$C$5), J$1-$C$1)</f>
        <v>112791.31880838201</v>
      </c>
      <c r="K19" s="55">
        <f>$C19*POWER(SUM(1,Variables!$C$5), K$1-$C$1)</f>
        <v>114483.18859050774</v>
      </c>
      <c r="L19" s="55">
        <f>$C19*POWER(SUM(1,Variables!$C$5), L$1-$C$1)</f>
        <v>116200.43641936533</v>
      </c>
      <c r="M19" s="55">
        <f>$C19*POWER(SUM(1,Variables!$C$5), M$1-$C$1)</f>
        <v>117943.44296565579</v>
      </c>
      <c r="N19" s="55">
        <f>$C19*POWER(SUM(1,Variables!$C$5), N$1-$C$1)</f>
        <v>119712.59461014062</v>
      </c>
      <c r="O19" s="55">
        <f>$C19*POWER(SUM(1,Variables!$C$5), O$1-$C$1)</f>
        <v>121508.2835292927</v>
      </c>
      <c r="P19" s="55">
        <f>$C19*POWER(SUM(1,Variables!$C$5), P$1-$C$1)</f>
        <v>123330.90778223208</v>
      </c>
      <c r="Q19" s="55">
        <f>$C19*POWER(SUM(1,Variables!$C$5), Q$1-$C$1)</f>
        <v>125180.87139896554</v>
      </c>
      <c r="R19" s="55">
        <f>$C19*POWER(SUM(1,Variables!$C$5), R$1-$C$1)</f>
        <v>127058.58446995</v>
      </c>
      <c r="S19" s="55">
        <f>$C19*POWER(SUM(1,Variables!$C$5), S$1-$C$1)</f>
        <v>128964.46323699923</v>
      </c>
      <c r="T19" s="55">
        <f>$C19*POWER(SUM(1,Variables!$C$5), T$1-$C$1)</f>
        <v>130898.9301855542</v>
      </c>
      <c r="U19" s="55">
        <f>$C19*POWER(SUM(1,Variables!$C$5), U$1-$C$1)</f>
        <v>132862.41413833751</v>
      </c>
    </row>
    <row r="20" spans="1:21" ht="14.25" customHeight="1">
      <c r="A20" s="122">
        <v>19</v>
      </c>
      <c r="B20" s="123" t="s">
        <v>161</v>
      </c>
      <c r="C20" s="33">
        <v>78773</v>
      </c>
      <c r="D20" s="33">
        <f>$C20*POWER(SUM(1,Variables!$C$5), J$1-$C$1)</f>
        <v>87425.813324011848</v>
      </c>
      <c r="E20" s="33">
        <f>$C20*POWER(SUM(1,Variables!$C$5), K$1-$C$1)</f>
        <v>88737.200523872016</v>
      </c>
      <c r="F20" s="33">
        <f>$C20*POWER(SUM(1,Variables!$C$5), L$1-$C$1)</f>
        <v>90068.258531730084</v>
      </c>
      <c r="G20" s="33">
        <f>$C20*POWER(SUM(1,Variables!$C$5), M$1-$C$1)</f>
        <v>91419.282409706022</v>
      </c>
      <c r="H20" s="33">
        <f>$C20*POWER(SUM(1,Variables!$C$5), N$1-$C$1)</f>
        <v>92790.571645851611</v>
      </c>
      <c r="I20" s="33">
        <f>$C20*POWER(SUM(1,Variables!$C$5), O$1-$C$1)</f>
        <v>94182.430220539361</v>
      </c>
      <c r="J20" s="55">
        <f>$C20*POWER(SUM(1,Variables!$C$5), J$1-$C$1)</f>
        <v>87425.813324011848</v>
      </c>
      <c r="K20" s="55">
        <f>$C20*POWER(SUM(1,Variables!$C$5), K$1-$C$1)</f>
        <v>88737.200523872016</v>
      </c>
      <c r="L20" s="55">
        <f>$C20*POWER(SUM(1,Variables!$C$5), L$1-$C$1)</f>
        <v>90068.258531730084</v>
      </c>
      <c r="M20" s="55">
        <f>$C20*POWER(SUM(1,Variables!$C$5), M$1-$C$1)</f>
        <v>91419.282409706022</v>
      </c>
      <c r="N20" s="55">
        <f>$C20*POWER(SUM(1,Variables!$C$5), N$1-$C$1)</f>
        <v>92790.571645851611</v>
      </c>
      <c r="O20" s="55">
        <f>$C20*POWER(SUM(1,Variables!$C$5), O$1-$C$1)</f>
        <v>94182.430220539361</v>
      </c>
      <c r="P20" s="55">
        <f>$C20*POWER(SUM(1,Variables!$C$5), P$1-$C$1)</f>
        <v>95595.166673847445</v>
      </c>
      <c r="Q20" s="55">
        <f>$C20*POWER(SUM(1,Variables!$C$5), Q$1-$C$1)</f>
        <v>97029.094173955134</v>
      </c>
      <c r="R20" s="55">
        <f>$C20*POWER(SUM(1,Variables!$C$5), R$1-$C$1)</f>
        <v>98484.530586564448</v>
      </c>
      <c r="S20" s="55">
        <f>$C20*POWER(SUM(1,Variables!$C$5), S$1-$C$1)</f>
        <v>99961.798545362893</v>
      </c>
      <c r="T20" s="55">
        <f>$C20*POWER(SUM(1,Variables!$C$5), T$1-$C$1)</f>
        <v>101461.22552354333</v>
      </c>
      <c r="U20" s="55">
        <f>$C20*POWER(SUM(1,Variables!$C$5), U$1-$C$1)</f>
        <v>102983.14390639646</v>
      </c>
    </row>
    <row r="21" spans="1:21" ht="14.25" customHeight="1">
      <c r="A21" s="122">
        <v>20</v>
      </c>
      <c r="B21" s="123" t="s">
        <v>162</v>
      </c>
      <c r="C21" s="33">
        <v>44120</v>
      </c>
      <c r="D21" s="33">
        <f>$C21*POWER(SUM(1,Variables!$C$5), J$1-$C$1)</f>
        <v>48966.357557226496</v>
      </c>
      <c r="E21" s="33">
        <f>$C21*POWER(SUM(1,Variables!$C$5), K$1-$C$1)</f>
        <v>49700.85292058489</v>
      </c>
      <c r="F21" s="33">
        <f>$C21*POWER(SUM(1,Variables!$C$5), L$1-$C$1)</f>
        <v>50446.365714393658</v>
      </c>
      <c r="G21" s="33">
        <f>$C21*POWER(SUM(1,Variables!$C$5), M$1-$C$1)</f>
        <v>51203.061200109551</v>
      </c>
      <c r="H21" s="33">
        <f>$C21*POWER(SUM(1,Variables!$C$5), N$1-$C$1)</f>
        <v>51971.107118111191</v>
      </c>
      <c r="I21" s="33">
        <f>$C21*POWER(SUM(1,Variables!$C$5), O$1-$C$1)</f>
        <v>52750.67372488285</v>
      </c>
      <c r="J21" s="55">
        <f>$C21*POWER(SUM(1,Variables!$C$5), J$1-$C$1)</f>
        <v>48966.357557226496</v>
      </c>
      <c r="K21" s="55">
        <f>$C21*POWER(SUM(1,Variables!$C$5), K$1-$C$1)</f>
        <v>49700.85292058489</v>
      </c>
      <c r="L21" s="55">
        <f>$C21*POWER(SUM(1,Variables!$C$5), L$1-$C$1)</f>
        <v>50446.365714393658</v>
      </c>
      <c r="M21" s="55">
        <f>$C21*POWER(SUM(1,Variables!$C$5), M$1-$C$1)</f>
        <v>51203.061200109551</v>
      </c>
      <c r="N21" s="55">
        <f>$C21*POWER(SUM(1,Variables!$C$5), N$1-$C$1)</f>
        <v>51971.107118111191</v>
      </c>
      <c r="O21" s="55">
        <f>$C21*POWER(SUM(1,Variables!$C$5), O$1-$C$1)</f>
        <v>52750.67372488285</v>
      </c>
      <c r="P21" s="55">
        <f>$C21*POWER(SUM(1,Variables!$C$5), P$1-$C$1)</f>
        <v>53541.93383075609</v>
      </c>
      <c r="Q21" s="55">
        <f>$C21*POWER(SUM(1,Variables!$C$5), Q$1-$C$1)</f>
        <v>54345.062838217411</v>
      </c>
      <c r="R21" s="55">
        <f>$C21*POWER(SUM(1,Variables!$C$5), R$1-$C$1)</f>
        <v>55160.238780790671</v>
      </c>
      <c r="S21" s="55">
        <f>$C21*POWER(SUM(1,Variables!$C$5), S$1-$C$1)</f>
        <v>55987.64236250252</v>
      </c>
      <c r="T21" s="55">
        <f>$C21*POWER(SUM(1,Variables!$C$5), T$1-$C$1)</f>
        <v>56827.456997940048</v>
      </c>
      <c r="U21" s="55">
        <f>$C21*POWER(SUM(1,Variables!$C$5), U$1-$C$1)</f>
        <v>57679.868852909145</v>
      </c>
    </row>
    <row r="22" spans="1:21" ht="14.25" customHeight="1"/>
    <row r="23" spans="1:21" ht="14.25" customHeight="1"/>
    <row r="24" spans="1:21" ht="14.25" customHeight="1"/>
    <row r="25" spans="1:21" ht="14.25" customHeight="1"/>
    <row r="26" spans="1:21" ht="14.25" customHeight="1"/>
    <row r="27" spans="1:21" ht="14.25" customHeight="1"/>
    <row r="28" spans="1:21" ht="14.25" customHeight="1"/>
    <row r="29" spans="1:21" ht="14.25" customHeight="1"/>
    <row r="30" spans="1:21" ht="14.25" customHeight="1"/>
    <row r="31" spans="1:21" ht="14.25" customHeight="1"/>
    <row r="32" spans="1:2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1"/>
  <sheetViews>
    <sheetView workbookViewId="0">
      <selection activeCell="L15" sqref="L15"/>
    </sheetView>
  </sheetViews>
  <sheetFormatPr defaultColWidth="14.453125" defaultRowHeight="15" customHeight="1"/>
  <cols>
    <col min="1" max="1" width="3.6328125" style="122" bestFit="1" customWidth="1"/>
    <col min="2" max="2" width="14.453125" style="123"/>
    <col min="3" max="3" width="5.26953125" bestFit="1" customWidth="1"/>
    <col min="4" max="21" width="5.453125" bestFit="1" customWidth="1"/>
  </cols>
  <sheetData>
    <row r="1" spans="1:21" s="120" customFormat="1" thickBot="1">
      <c r="A1" s="119" t="s">
        <v>184</v>
      </c>
      <c r="B1" s="121" t="s">
        <v>104</v>
      </c>
      <c r="C1" s="120">
        <v>2012</v>
      </c>
      <c r="D1" s="120">
        <v>2013</v>
      </c>
      <c r="E1" s="120">
        <v>2014</v>
      </c>
      <c r="F1" s="120">
        <v>2015</v>
      </c>
      <c r="G1" s="120">
        <v>2016</v>
      </c>
      <c r="H1" s="120">
        <v>2017</v>
      </c>
      <c r="I1" s="120">
        <v>2018</v>
      </c>
      <c r="J1" s="120">
        <v>2019</v>
      </c>
      <c r="K1" s="120">
        <v>2020</v>
      </c>
      <c r="L1" s="120">
        <v>2021</v>
      </c>
      <c r="M1" s="120">
        <v>2022</v>
      </c>
      <c r="N1" s="120">
        <v>2023</v>
      </c>
      <c r="O1" s="120">
        <v>2024</v>
      </c>
      <c r="P1" s="120">
        <v>2025</v>
      </c>
      <c r="Q1" s="120">
        <v>2026</v>
      </c>
      <c r="R1" s="120">
        <v>2027</v>
      </c>
      <c r="S1" s="120">
        <v>2028</v>
      </c>
      <c r="T1" s="120">
        <v>2029</v>
      </c>
      <c r="U1" s="120">
        <v>2030</v>
      </c>
    </row>
    <row r="2" spans="1:21" ht="14.5">
      <c r="A2" s="122">
        <v>1</v>
      </c>
      <c r="B2" s="123" t="s">
        <v>125</v>
      </c>
      <c r="C2" s="34">
        <v>30.200942526801001</v>
      </c>
      <c r="D2" s="155">
        <f>Population!C2/((Population!C2/C2)*(1+Variables!$C$9))</f>
        <v>30.723237565413022</v>
      </c>
      <c r="E2" s="155">
        <f>Population!D2/((Population!D2/D2)*(1+Variables!$C$9))</f>
        <v>31.254565173360145</v>
      </c>
      <c r="F2" s="155">
        <f>Population!E2/((Population!E2/E2)*(1+Variables!$C$9))</f>
        <v>31.795081559878071</v>
      </c>
      <c r="G2" s="155">
        <f>Population!F2/((Population!F2/F2)*(1+Variables!$C$9))</f>
        <v>32.344945635684716</v>
      </c>
      <c r="H2" s="155">
        <f>Population!G2/((Population!G2/G2)*(1+Variables!$C$9))</f>
        <v>32.904319059699617</v>
      </c>
      <c r="I2" s="155">
        <f>Population!H2/((Population!H2/H2)*(1+Variables!$C$9))</f>
        <v>33.473366286571327</v>
      </c>
      <c r="J2" s="155">
        <f>Population!I2/((Population!I2/I2)*(1+Variables!$C$9))</f>
        <v>34.052254615026783</v>
      </c>
      <c r="K2" s="155">
        <f>Population!J2/((Population!J2/J2)*(1+Variables!$C$9))</f>
        <v>34.641154237056746</v>
      </c>
      <c r="L2" s="155">
        <f>Population!K2/((Population!K2/K2)*(1+Variables!$C$9))</f>
        <v>35.240238287951925</v>
      </c>
      <c r="M2" s="155">
        <f>Population!L2/((Population!L2/L2)*(1+Variables!$C$9))</f>
        <v>35.849682897204396</v>
      </c>
      <c r="N2" s="155">
        <f>Population!M2/((Population!M2/M2)*(1+Variables!$C$9))</f>
        <v>36.469667240289318</v>
      </c>
      <c r="O2" s="155">
        <f>Population!N2/((Population!N2/N2)*(1+Variables!$C$9))</f>
        <v>37.100373591342134</v>
      </c>
      <c r="P2" s="155">
        <f>Population!O2/((Population!O2/O2)*(1+Variables!$C$9))</f>
        <v>37.741987376746835</v>
      </c>
      <c r="Q2" s="155">
        <f>Population!P2/((Population!P2/P2)*(1+Variables!$C$9))</f>
        <v>38.394697229650902</v>
      </c>
      <c r="R2" s="155">
        <f>Population!Q2/((Population!Q2/Q2)*(1+Variables!$C$9))</f>
        <v>39.0586950454231</v>
      </c>
      <c r="S2" s="155">
        <f>Population!R2/((Population!R2/R2)*(1+Variables!$C$9))</f>
        <v>39.734176038070295</v>
      </c>
      <c r="T2" s="155">
        <f>Population!S2/((Population!S2/S2)*(1+Variables!$C$9))</f>
        <v>40.421338797630007</v>
      </c>
      <c r="U2" s="155">
        <f>Population!T2/((Population!T2/T2)*(1+Variables!$C$9))</f>
        <v>41.120385348555445</v>
      </c>
    </row>
    <row r="3" spans="1:21" ht="14.5">
      <c r="A3" s="122">
        <v>2</v>
      </c>
      <c r="B3" s="123" t="s">
        <v>142</v>
      </c>
      <c r="C3" s="34">
        <v>80.409304588400005</v>
      </c>
      <c r="D3" s="155">
        <f>Population!C3/((Population!C3/C3)*(1+Variables!$C$9))</f>
        <v>81.799902938351991</v>
      </c>
      <c r="E3" s="155">
        <f>Population!D3/((Population!D3/D3)*(1+Variables!$C$9))</f>
        <v>83.21455029333876</v>
      </c>
      <c r="F3" s="155">
        <f>Population!E3/((Population!E3/E3)*(1+Variables!$C$9))</f>
        <v>84.653662556804434</v>
      </c>
      <c r="G3" s="155">
        <f>Population!F3/((Population!F3/F3)*(1+Variables!$C$9))</f>
        <v>86.117662824826496</v>
      </c>
      <c r="H3" s="155">
        <f>Population!G3/((Population!G3/G3)*(1+Variables!$C$9))</f>
        <v>87.606981510505094</v>
      </c>
      <c r="I3" s="155">
        <f>Population!H3/((Population!H3/H3)*(1+Variables!$C$9))</f>
        <v>89.122056470503651</v>
      </c>
      <c r="J3" s="155">
        <f>Population!I3/((Population!I3/I3)*(1+Variables!$C$9))</f>
        <v>90.663333133777869</v>
      </c>
      <c r="K3" s="155">
        <f>Population!J3/((Population!J3/J3)*(1+Variables!$C$9))</f>
        <v>92.231264632530909</v>
      </c>
      <c r="L3" s="155">
        <f>Population!K3/((Population!K3/K3)*(1+Variables!$C$9))</f>
        <v>93.826311935433282</v>
      </c>
      <c r="M3" s="155">
        <f>Population!L3/((Population!L3/L3)*(1+Variables!$C$9))</f>
        <v>95.448943983146776</v>
      </c>
      <c r="N3" s="155">
        <f>Population!M3/((Population!M3/M3)*(1+Variables!$C$9))</f>
        <v>97.099637826192051</v>
      </c>
      <c r="O3" s="155">
        <f>Population!N3/((Population!N3/N3)*(1+Variables!$C$9))</f>
        <v>98.77887876520046</v>
      </c>
      <c r="P3" s="155">
        <f>Population!O3/((Population!O3/O3)*(1+Variables!$C$9))</f>
        <v>100.48716049359153</v>
      </c>
      <c r="Q3" s="155">
        <f>Population!P3/((Population!P3/P3)*(1+Variables!$C$9))</f>
        <v>102.22498524271774</v>
      </c>
      <c r="R3" s="155">
        <f>Population!Q3/((Population!Q3/Q3)*(1+Variables!$C$9))</f>
        <v>103.99286392951957</v>
      </c>
      <c r="S3" s="155">
        <f>Population!R3/((Population!R3/R3)*(1+Variables!$C$9))</f>
        <v>105.79131630673405</v>
      </c>
      <c r="T3" s="155">
        <f>Population!S3/((Population!S3/S3)*(1+Variables!$C$9))</f>
        <v>107.62087111570096</v>
      </c>
      <c r="U3" s="155">
        <f>Population!T3/((Population!T3/T3)*(1+Variables!$C$9))</f>
        <v>109.48206624181176</v>
      </c>
    </row>
    <row r="4" spans="1:21" ht="14.5">
      <c r="A4" s="122">
        <v>3</v>
      </c>
      <c r="B4" s="123" t="s">
        <v>145</v>
      </c>
      <c r="C4" s="34">
        <v>144.64953104300002</v>
      </c>
      <c r="D4" s="155">
        <f>Population!C4/((Population!C4/C4)*(1+Variables!$C$9))</f>
        <v>147.15109973855547</v>
      </c>
      <c r="E4" s="155">
        <f>Population!D4/((Population!D4/D4)*(1+Variables!$C$9))</f>
        <v>149.69593055804222</v>
      </c>
      <c r="F4" s="155">
        <f>Population!E4/((Population!E4/E4)*(1+Variables!$C$9))</f>
        <v>152.28477167654347</v>
      </c>
      <c r="G4" s="155">
        <f>Population!F4/((Population!F4/F4)*(1+Variables!$C$9))</f>
        <v>154.91838420808085</v>
      </c>
      <c r="H4" s="155">
        <f>Population!G4/((Population!G4/G4)*(1+Variables!$C$9))</f>
        <v>157.59754242938033</v>
      </c>
      <c r="I4" s="155">
        <f>Population!H4/((Population!H4/H4)*(1+Variables!$C$9))</f>
        <v>160.32303400750797</v>
      </c>
      <c r="J4" s="155">
        <f>Population!I4/((Population!I4/I4)*(1+Variables!$C$9))</f>
        <v>163.09566023144248</v>
      </c>
      <c r="K4" s="155">
        <f>Population!J4/((Population!J4/J4)*(1+Variables!$C$9))</f>
        <v>165.91623624765256</v>
      </c>
      <c r="L4" s="155">
        <f>Population!K4/((Population!K4/K4)*(1+Variables!$C$9))</f>
        <v>168.78559129974826</v>
      </c>
      <c r="M4" s="155">
        <f>Population!L4/((Population!L4/L4)*(1+Variables!$C$9))</f>
        <v>171.70456897227695</v>
      </c>
      <c r="N4" s="155">
        <f>Population!M4/((Population!M4/M4)*(1+Variables!$C$9))</f>
        <v>174.67402743873546</v>
      </c>
      <c r="O4" s="155">
        <f>Population!N4/((Population!N4/N4)*(1+Variables!$C$9))</f>
        <v>177.69483971387129</v>
      </c>
      <c r="P4" s="155">
        <f>Population!O4/((Population!O4/O4)*(1+Variables!$C$9))</f>
        <v>180.76789391034717</v>
      </c>
      <c r="Q4" s="155">
        <f>Population!P4/((Population!P4/P4)*(1+Variables!$C$9))</f>
        <v>183.89409349984453</v>
      </c>
      <c r="R4" s="155">
        <f>Population!Q4/((Population!Q4/Q4)*(1+Variables!$C$9))</f>
        <v>187.07435757868214</v>
      </c>
      <c r="S4" s="155">
        <f>Population!R4/((Population!R4/R4)*(1+Variables!$C$9))</f>
        <v>190.30962113802863</v>
      </c>
      <c r="T4" s="155">
        <f>Population!S4/((Population!S4/S4)*(1+Variables!$C$9))</f>
        <v>193.60083533878804</v>
      </c>
      <c r="U4" s="155">
        <f>Population!T4/((Population!T4/T4)*(1+Variables!$C$9))</f>
        <v>196.94896779123911</v>
      </c>
    </row>
    <row r="5" spans="1:21" ht="14.5">
      <c r="A5" s="122">
        <v>4</v>
      </c>
      <c r="B5" s="123" t="s">
        <v>146</v>
      </c>
      <c r="C5" s="34">
        <v>19.325162815799999</v>
      </c>
      <c r="D5" s="155">
        <f>Population!C5/((Population!C5/C5)*(1+Variables!$C$9))</f>
        <v>19.659372142217698</v>
      </c>
      <c r="E5" s="155">
        <f>Population!D5/((Population!D5/D5)*(1+Variables!$C$9))</f>
        <v>19.999361284046486</v>
      </c>
      <c r="F5" s="155">
        <f>Population!E5/((Population!E5/E5)*(1+Variables!$C$9))</f>
        <v>20.345230197402326</v>
      </c>
      <c r="G5" s="155">
        <f>Population!F5/((Population!F5/F5)*(1+Variables!$C$9))</f>
        <v>20.69708056704204</v>
      </c>
      <c r="H5" s="155">
        <f>Population!G5/((Population!G5/G5)*(1+Variables!$C$9))</f>
        <v>21.055015836258434</v>
      </c>
      <c r="I5" s="155">
        <f>Population!H5/((Population!H5/H5)*(1+Variables!$C$9))</f>
        <v>21.419141237292408</v>
      </c>
      <c r="J5" s="155">
        <f>Population!I5/((Population!I5/I5)*(1+Variables!$C$9))</f>
        <v>21.789563822271017</v>
      </c>
      <c r="K5" s="155">
        <f>Population!J5/((Population!J5/J5)*(1+Variables!$C$9))</f>
        <v>22.166392494680586</v>
      </c>
      <c r="L5" s="155">
        <f>Population!K5/((Population!K5/K5)*(1+Variables!$C$9))</f>
        <v>22.549738041384117</v>
      </c>
      <c r="M5" s="155">
        <f>Population!L5/((Population!L5/L5)*(1+Variables!$C$9))</f>
        <v>22.939713165192387</v>
      </c>
      <c r="N5" s="155">
        <f>Population!M5/((Population!M5/M5)*(1+Variables!$C$9))</f>
        <v>23.336432517998361</v>
      </c>
      <c r="O5" s="155">
        <f>Population!N5/((Population!N5/N5)*(1+Variables!$C$9))</f>
        <v>23.740012734484598</v>
      </c>
      <c r="P5" s="155">
        <f>Population!O5/((Population!O5/O5)*(1+Variables!$C$9))</f>
        <v>24.150572466413632</v>
      </c>
      <c r="Q5" s="155">
        <f>Population!P5/((Population!P5/P5)*(1+Variables!$C$9))</f>
        <v>24.568232417511322</v>
      </c>
      <c r="R5" s="155">
        <f>Population!Q5/((Population!Q5/Q5)*(1+Variables!$C$9))</f>
        <v>24.993115378953533</v>
      </c>
      <c r="S5" s="155">
        <f>Population!R5/((Population!R5/R5)*(1+Variables!$C$9))</f>
        <v>25.425346265466462</v>
      </c>
      <c r="T5" s="155">
        <f>Population!S5/((Population!S5/S5)*(1+Variables!$C$9))</f>
        <v>25.865052152051334</v>
      </c>
      <c r="U5" s="155">
        <f>Population!T5/((Population!T5/T5)*(1+Variables!$C$9))</f>
        <v>26.312362311344184</v>
      </c>
    </row>
    <row r="6" spans="1:21" ht="14.5">
      <c r="A6" s="122">
        <v>5</v>
      </c>
      <c r="B6" s="123" t="s">
        <v>147</v>
      </c>
      <c r="C6" s="34">
        <v>118.88196017731801</v>
      </c>
      <c r="D6" s="155">
        <f>Population!C6/((Population!C6/C6)*(1+Variables!$C$9))</f>
        <v>120.93790455474873</v>
      </c>
      <c r="E6" s="155">
        <f>Population!D6/((Population!D6/D6)*(1+Variables!$C$9))</f>
        <v>123.02940443005976</v>
      </c>
      <c r="F6" s="155">
        <f>Population!E6/((Population!E6/E6)*(1+Variables!$C$9))</f>
        <v>125.15707469995907</v>
      </c>
      <c r="G6" s="155">
        <f>Population!F6/((Population!F6/F6)*(1+Variables!$C$9))</f>
        <v>127.32154089517708</v>
      </c>
      <c r="H6" s="155">
        <f>Population!G6/((Population!G6/G6)*(1+Variables!$C$9))</f>
        <v>129.5234393643714</v>
      </c>
      <c r="I6" s="155">
        <f>Population!H6/((Population!H6/H6)*(1+Variables!$C$9))</f>
        <v>131.76341746121201</v>
      </c>
      <c r="J6" s="155">
        <f>Population!I6/((Population!I6/I6)*(1+Variables!$C$9))</f>
        <v>134.04213373470196</v>
      </c>
      <c r="K6" s="155">
        <f>Population!J6/((Population!J6/J6)*(1+Variables!$C$9))</f>
        <v>136.36025812278939</v>
      </c>
      <c r="L6" s="155">
        <f>Population!K6/((Population!K6/K6)*(1+Variables!$C$9))</f>
        <v>138.71847214932797</v>
      </c>
      <c r="M6" s="155">
        <f>Population!L6/((Population!L6/L6)*(1+Variables!$C$9))</f>
        <v>141.11746912444352</v>
      </c>
      <c r="N6" s="155">
        <f>Population!M6/((Population!M6/M6)*(1+Variables!$C$9))</f>
        <v>143.55795434836574</v>
      </c>
      <c r="O6" s="155">
        <f>Population!N6/((Population!N6/N6)*(1+Variables!$C$9))</f>
        <v>146.04064531878507</v>
      </c>
      <c r="P6" s="155">
        <f>Population!O6/((Population!O6/O6)*(1+Variables!$C$9))</f>
        <v>148.56627194179561</v>
      </c>
      <c r="Q6" s="155">
        <f>Population!P6/((Population!P6/P6)*(1+Variables!$C$9))</f>
        <v>151.13557674648587</v>
      </c>
      <c r="R6" s="155">
        <f>Population!Q6/((Population!Q6/Q6)*(1+Variables!$C$9))</f>
        <v>153.74931510324097</v>
      </c>
      <c r="S6" s="155">
        <f>Population!R6/((Population!R6/R6)*(1+Variables!$C$9))</f>
        <v>156.40825544581992</v>
      </c>
      <c r="T6" s="155">
        <f>Population!S6/((Population!S6/S6)*(1+Variables!$C$9))</f>
        <v>159.11317949727359</v>
      </c>
      <c r="U6" s="155">
        <f>Population!T6/((Population!T6/T6)*(1+Variables!$C$9))</f>
        <v>161.86488249976969</v>
      </c>
    </row>
    <row r="7" spans="1:21" ht="14.5">
      <c r="A7" s="122">
        <v>6</v>
      </c>
      <c r="B7" s="123" t="s">
        <v>148</v>
      </c>
      <c r="C7" s="34">
        <v>22.083198860100001</v>
      </c>
      <c r="D7" s="155">
        <f>Population!C7/((Population!C7/C7)*(1+Variables!$C$9))</f>
        <v>22.465105656256362</v>
      </c>
      <c r="E7" s="155">
        <f>Population!D7/((Population!D7/D7)*(1+Variables!$C$9))</f>
        <v>22.853617147768428</v>
      </c>
      <c r="F7" s="155">
        <f>Population!E7/((Population!E7/E7)*(1+Variables!$C$9))</f>
        <v>23.248847556224241</v>
      </c>
      <c r="G7" s="155">
        <f>Population!F7/((Population!F7/F7)*(1+Variables!$C$9))</f>
        <v>23.650913078559757</v>
      </c>
      <c r="H7" s="155">
        <f>Population!G7/((Population!G7/G7)*(1+Variables!$C$9))</f>
        <v>24.059931921220503</v>
      </c>
      <c r="I7" s="155">
        <f>Population!H7/((Population!H7/H7)*(1+Variables!$C$9))</f>
        <v>24.476024334914044</v>
      </c>
      <c r="J7" s="155">
        <f>Population!I7/((Population!I7/I7)*(1+Variables!$C$9))</f>
        <v>24.899312649963424</v>
      </c>
      <c r="K7" s="155">
        <f>Population!J7/((Population!J7/J7)*(1+Variables!$C$9))</f>
        <v>25.329921312272052</v>
      </c>
      <c r="L7" s="155">
        <f>Population!K7/((Population!K7/K7)*(1+Variables!$C$9))</f>
        <v>25.767976919910534</v>
      </c>
      <c r="M7" s="155">
        <f>Population!L7/((Population!L7/L7)*(1+Variables!$C$9))</f>
        <v>26.213608260336247</v>
      </c>
      <c r="N7" s="155">
        <f>Population!M7/((Population!M7/M7)*(1+Variables!$C$9))</f>
        <v>26.666946348256609</v>
      </c>
      <c r="O7" s="155">
        <f>Population!N7/((Population!N7/N7)*(1+Variables!$C$9))</f>
        <v>27.12812446414711</v>
      </c>
      <c r="P7" s="155">
        <f>Population!O7/((Population!O7/O7)*(1+Variables!$C$9))</f>
        <v>27.59727819343551</v>
      </c>
      <c r="Q7" s="155">
        <f>Population!P7/((Population!P7/P7)*(1+Variables!$C$9))</f>
        <v>28.074545466363695</v>
      </c>
      <c r="R7" s="155">
        <f>Population!Q7/((Population!Q7/Q7)*(1+Variables!$C$9))</f>
        <v>28.56006659853885</v>
      </c>
      <c r="S7" s="155">
        <f>Population!R7/((Population!R7/R7)*(1+Variables!$C$9))</f>
        <v>29.053984332186012</v>
      </c>
      <c r="T7" s="155">
        <f>Population!S7/((Population!S7/S7)*(1+Variables!$C$9))</f>
        <v>29.556443878113949</v>
      </c>
      <c r="U7" s="155">
        <f>Population!T7/((Population!T7/T7)*(1+Variables!$C$9))</f>
        <v>30.067592958406866</v>
      </c>
    </row>
    <row r="8" spans="1:21" ht="14.5">
      <c r="A8" s="122">
        <v>7</v>
      </c>
      <c r="B8" s="123" t="s">
        <v>149</v>
      </c>
      <c r="C8" s="34">
        <v>13.762181487341</v>
      </c>
      <c r="D8" s="155">
        <f>Population!C8/((Population!C8/C8)*(1+Variables!$C$9))</f>
        <v>14.000184625982707</v>
      </c>
      <c r="E8" s="155">
        <f>Population!D8/((Population!D8/D8)*(1+Variables!$C$9))</f>
        <v>14.242303790419845</v>
      </c>
      <c r="F8" s="155">
        <f>Population!E8/((Population!E8/E8)*(1+Variables!$C$9))</f>
        <v>14.488610163194146</v>
      </c>
      <c r="G8" s="155">
        <f>Population!F8/((Population!F8/F8)*(1+Variables!$C$9))</f>
        <v>14.739176157878072</v>
      </c>
      <c r="H8" s="155">
        <f>Population!G8/((Population!G8/G8)*(1+Variables!$C$9))</f>
        <v>14.994075440364265</v>
      </c>
      <c r="I8" s="155">
        <f>Population!H8/((Population!H8/H8)*(1+Variables!$C$9))</f>
        <v>15.253382950523159</v>
      </c>
      <c r="J8" s="155">
        <f>Population!I8/((Population!I8/I8)*(1+Variables!$C$9))</f>
        <v>15.517174924235158</v>
      </c>
      <c r="K8" s="155">
        <f>Population!J8/((Population!J8/J8)*(1+Variables!$C$9))</f>
        <v>15.785528915803823</v>
      </c>
      <c r="L8" s="155">
        <f>Population!K8/((Population!K8/K8)*(1+Variables!$C$9))</f>
        <v>16.058523820756687</v>
      </c>
      <c r="M8" s="155">
        <f>Population!L8/((Population!L8/L8)*(1+Variables!$C$9))</f>
        <v>16.336239899040372</v>
      </c>
      <c r="N8" s="155">
        <f>Population!M8/((Population!M8/M8)*(1+Variables!$C$9))</f>
        <v>16.618758798616856</v>
      </c>
      <c r="O8" s="155">
        <f>Population!N8/((Population!N8/N8)*(1+Variables!$C$9))</f>
        <v>16.906163579467808</v>
      </c>
      <c r="P8" s="155">
        <f>Population!O8/((Population!O8/O8)*(1+Variables!$C$9))</f>
        <v>17.198538738014047</v>
      </c>
      <c r="Q8" s="155">
        <f>Population!P8/((Population!P8/P8)*(1+Variables!$C$9))</f>
        <v>17.495970231957322</v>
      </c>
      <c r="R8" s="155">
        <f>Population!Q8/((Population!Q8/Q8)*(1+Variables!$C$9))</f>
        <v>17.798545505551701</v>
      </c>
      <c r="S8" s="155">
        <f>Population!R8/((Population!R8/R8)*(1+Variables!$C$9))</f>
        <v>18.106353515312005</v>
      </c>
      <c r="T8" s="155">
        <f>Population!S8/((Population!S8/S8)*(1+Variables!$C$9))</f>
        <v>18.419484756166842</v>
      </c>
      <c r="U8" s="155">
        <f>Population!T8/((Population!T8/T8)*(1+Variables!$C$9))</f>
        <v>18.738031288063929</v>
      </c>
    </row>
    <row r="9" spans="1:21" ht="14.5">
      <c r="A9" s="122">
        <v>8</v>
      </c>
      <c r="B9" s="123" t="s">
        <v>150</v>
      </c>
      <c r="C9" s="34">
        <v>10.059630040717</v>
      </c>
      <c r="D9" s="155">
        <f>Population!C9/((Population!C9/C9)*(1+Variables!$C$9))</f>
        <v>10.233601262173957</v>
      </c>
      <c r="E9" s="155">
        <f>Population!D9/((Population!D9/D9)*(1+Variables!$C$9))</f>
        <v>10.410581141580831</v>
      </c>
      <c r="F9" s="155">
        <f>Population!E9/((Population!E9/E9)*(1+Variables!$C$9))</f>
        <v>10.590621710662088</v>
      </c>
      <c r="G9" s="155">
        <f>Population!F9/((Population!F9/F9)*(1+Variables!$C$9))</f>
        <v>10.773775900978727</v>
      </c>
      <c r="H9" s="155">
        <f>Population!G9/((Population!G9/G9)*(1+Variables!$C$9))</f>
        <v>10.960097559490057</v>
      </c>
      <c r="I9" s="155">
        <f>Population!H9/((Population!H9/H9)*(1+Variables!$C$9))</f>
        <v>11.149641464384596</v>
      </c>
      <c r="J9" s="155">
        <f>Population!I9/((Population!I9/I9)*(1+Variables!$C$9))</f>
        <v>11.342463341184736</v>
      </c>
      <c r="K9" s="155">
        <f>Population!J9/((Population!J9/J9)*(1+Variables!$C$9))</f>
        <v>11.538619879129946</v>
      </c>
      <c r="L9" s="155">
        <f>Population!K9/((Population!K9/K9)*(1+Variables!$C$9))</f>
        <v>11.738168747843282</v>
      </c>
      <c r="M9" s="155">
        <f>Population!L9/((Population!L9/L9)*(1+Variables!$C$9))</f>
        <v>11.941168614286147</v>
      </c>
      <c r="N9" s="155">
        <f>Population!M9/((Population!M9/M9)*(1+Variables!$C$9))</f>
        <v>12.147679160006252</v>
      </c>
      <c r="O9" s="155">
        <f>Population!N9/((Population!N9/N9)*(1+Variables!$C$9))</f>
        <v>12.357761098683879</v>
      </c>
      <c r="P9" s="155">
        <f>Population!O9/((Population!O9/O9)*(1+Variables!$C$9))</f>
        <v>12.571476193981566</v>
      </c>
      <c r="Q9" s="155">
        <f>Population!P9/((Population!P9/P9)*(1+Variables!$C$9))</f>
        <v>12.788887277702509</v>
      </c>
      <c r="R9" s="155">
        <f>Population!Q9/((Population!Q9/Q9)*(1+Variables!$C$9))</f>
        <v>13.010058268262981</v>
      </c>
      <c r="S9" s="155">
        <f>Population!R9/((Population!R9/R9)*(1+Variables!$C$9))</f>
        <v>13.235054189484213</v>
      </c>
      <c r="T9" s="155">
        <f>Population!S9/((Population!S9/S9)*(1+Variables!$C$9))</f>
        <v>13.463941189709271</v>
      </c>
      <c r="U9" s="155">
        <f>Population!T9/((Population!T9/T9)*(1+Variables!$C$9))</f>
        <v>13.69678656125053</v>
      </c>
    </row>
    <row r="10" spans="1:21" ht="14.5">
      <c r="A10" s="122">
        <v>9</v>
      </c>
      <c r="B10" s="123" t="s">
        <v>151</v>
      </c>
      <c r="C10" s="34">
        <v>39.247460691299999</v>
      </c>
      <c r="D10" s="155">
        <f>Population!C10/((Population!C10/C10)*(1+Variables!$C$9))</f>
        <v>39.92620619664293</v>
      </c>
      <c r="E10" s="155">
        <f>Population!D10/((Population!D10/D10)*(1+Variables!$C$9))</f>
        <v>40.616689925374295</v>
      </c>
      <c r="F10" s="155">
        <f>Population!E10/((Population!E10/E10)*(1+Variables!$C$9))</f>
        <v>41.319114878305491</v>
      </c>
      <c r="G10" s="155">
        <f>Population!F10/((Population!F10/F10)*(1+Variables!$C$9))</f>
        <v>42.033687566943534</v>
      </c>
      <c r="H10" s="155">
        <f>Population!G10/((Population!G10/G10)*(1+Variables!$C$9))</f>
        <v>42.760618074205027</v>
      </c>
      <c r="I10" s="155">
        <f>Population!H10/((Population!H10/H10)*(1+Variables!$C$9))</f>
        <v>43.500120116180085</v>
      </c>
      <c r="J10" s="155">
        <f>Population!I10/((Population!I10/I10)*(1+Variables!$C$9))</f>
        <v>44.25241110496448</v>
      </c>
      <c r="K10" s="155">
        <f>Population!J10/((Population!J10/J10)*(1+Variables!$C$9))</f>
        <v>45.01771221257831</v>
      </c>
      <c r="L10" s="155">
        <f>Population!K10/((Population!K10/K10)*(1+Variables!$C$9))</f>
        <v>45.796248435990144</v>
      </c>
      <c r="M10" s="155">
        <f>Population!L10/((Population!L10/L10)*(1+Variables!$C$9))</f>
        <v>46.588248663265659</v>
      </c>
      <c r="N10" s="155">
        <f>Population!M10/((Population!M10/M10)*(1+Variables!$C$9))</f>
        <v>47.393945740860289</v>
      </c>
      <c r="O10" s="155">
        <f>Population!N10/((Population!N10/N10)*(1+Variables!$C$9))</f>
        <v>48.213576542075572</v>
      </c>
      <c r="P10" s="155">
        <f>Population!O10/((Population!O10/O10)*(1+Variables!$C$9))</f>
        <v>49.047382036699467</v>
      </c>
      <c r="Q10" s="155">
        <f>Population!P10/((Population!P10/P10)*(1+Variables!$C$9))</f>
        <v>49.895607361850935</v>
      </c>
      <c r="R10" s="155">
        <f>Population!Q10/((Population!Q10/Q10)*(1+Variables!$C$9))</f>
        <v>50.758501894049786</v>
      </c>
      <c r="S10" s="155">
        <f>Population!R10/((Population!R10/R10)*(1+Variables!$C$9))</f>
        <v>51.636319322532842</v>
      </c>
      <c r="T10" s="155">
        <f>Population!S10/((Population!S10/S10)*(1+Variables!$C$9))</f>
        <v>52.529317723838091</v>
      </c>
      <c r="U10" s="155">
        <f>Population!T10/((Population!T10/T10)*(1+Variables!$C$9))</f>
        <v>53.437759637678631</v>
      </c>
    </row>
    <row r="11" spans="1:21" ht="14.5">
      <c r="A11" s="122">
        <v>10</v>
      </c>
      <c r="B11" s="123" t="s">
        <v>152</v>
      </c>
      <c r="C11" s="34">
        <v>53.844878747700001</v>
      </c>
      <c r="D11" s="155">
        <f>Population!C11/((Population!C11/C11)*(1+Variables!$C$9))</f>
        <v>54.776071971210577</v>
      </c>
      <c r="E11" s="155">
        <f>Population!D11/((Population!D11/D11)*(1+Variables!$C$9))</f>
        <v>55.723369248433947</v>
      </c>
      <c r="F11" s="155">
        <f>Population!E11/((Population!E11/E11)*(1+Variables!$C$9))</f>
        <v>56.687049082842265</v>
      </c>
      <c r="G11" s="155">
        <f>Population!F11/((Population!F11/F11)*(1+Variables!$C$9))</f>
        <v>57.667394794346151</v>
      </c>
      <c r="H11" s="155">
        <f>Population!G11/((Population!G11/G11)*(1+Variables!$C$9))</f>
        <v>58.664694602590188</v>
      </c>
      <c r="I11" s="155">
        <f>Population!H11/((Population!H11/H11)*(1+Variables!$C$9))</f>
        <v>59.679241711688896</v>
      </c>
      <c r="J11" s="155">
        <f>Population!I11/((Population!I11/I11)*(1+Variables!$C$9))</f>
        <v>60.711334396428164</v>
      </c>
      <c r="K11" s="155">
        <f>Population!J11/((Population!J11/J11)*(1+Variables!$C$9))</f>
        <v>61.761276089957441</v>
      </c>
      <c r="L11" s="155">
        <f>Population!K11/((Population!K11/K11)*(1+Variables!$C$9))</f>
        <v>62.829375472998407</v>
      </c>
      <c r="M11" s="155">
        <f>Population!L11/((Population!L11/L11)*(1+Variables!$C$9))</f>
        <v>63.915946564596553</v>
      </c>
      <c r="N11" s="155">
        <f>Population!M11/((Population!M11/M11)*(1+Variables!$C$9))</f>
        <v>65.021308814442065</v>
      </c>
      <c r="O11" s="155">
        <f>Population!N11/((Population!N11/N11)*(1+Variables!$C$9))</f>
        <v>66.145787196787452</v>
      </c>
      <c r="P11" s="155">
        <f>Population!O11/((Population!O11/O11)*(1+Variables!$C$9))</f>
        <v>67.289712305989269</v>
      </c>
      <c r="Q11" s="155">
        <f>Population!P11/((Population!P11/P11)*(1+Variables!$C$9))</f>
        <v>68.453420453702208</v>
      </c>
      <c r="R11" s="155">
        <f>Population!Q11/((Population!Q11/Q11)*(1+Variables!$C$9))</f>
        <v>69.637253767754032</v>
      </c>
      <c r="S11" s="155">
        <f>Population!R11/((Population!R11/R11)*(1+Variables!$C$9))</f>
        <v>70.841560292730449</v>
      </c>
      <c r="T11" s="155">
        <f>Population!S11/((Population!S11/S11)*(1+Variables!$C$9))</f>
        <v>72.066694092299542</v>
      </c>
      <c r="U11" s="155">
        <f>Population!T11/((Population!T11/T11)*(1+Variables!$C$9))</f>
        <v>73.313015353305744</v>
      </c>
    </row>
    <row r="12" spans="1:21" ht="14.5">
      <c r="A12" s="122">
        <v>11</v>
      </c>
      <c r="B12" s="123" t="s">
        <v>153</v>
      </c>
      <c r="C12" s="34">
        <v>16.670891491900001</v>
      </c>
      <c r="D12" s="155">
        <f>Population!C12/((Population!C12/C12)*(1+Variables!$C$9))</f>
        <v>16.959197855442525</v>
      </c>
      <c r="E12" s="155">
        <f>Population!D12/((Population!D12/D12)*(1+Variables!$C$9))</f>
        <v>17.252490188649571</v>
      </c>
      <c r="F12" s="155">
        <f>Population!E12/((Population!E12/E12)*(1+Variables!$C$9))</f>
        <v>17.550854718870369</v>
      </c>
      <c r="G12" s="155">
        <f>Population!F12/((Population!F12/F12)*(1+Variables!$C$9))</f>
        <v>17.854379164669755</v>
      </c>
      <c r="H12" s="155">
        <f>Population!G12/((Population!G12/G12)*(1+Variables!$C$9))</f>
        <v>18.163152761617251</v>
      </c>
      <c r="I12" s="155">
        <f>Population!H12/((Population!H12/H12)*(1+Variables!$C$9))</f>
        <v>18.477266288522127</v>
      </c>
      <c r="J12" s="155">
        <f>Population!I12/((Population!I12/I12)*(1+Variables!$C$9))</f>
        <v>18.796812094122206</v>
      </c>
      <c r="K12" s="155">
        <f>Population!J12/((Population!J12/J12)*(1+Variables!$C$9))</f>
        <v>19.121884124234189</v>
      </c>
      <c r="L12" s="155">
        <f>Population!K12/((Population!K12/K12)*(1+Variables!$C$9))</f>
        <v>19.452577949373541</v>
      </c>
      <c r="M12" s="155">
        <f>Population!L12/((Population!L12/L12)*(1+Variables!$C$9))</f>
        <v>19.788990792852026</v>
      </c>
      <c r="N12" s="155">
        <f>Population!M12/((Population!M12/M12)*(1+Variables!$C$9))</f>
        <v>20.131221559361165</v>
      </c>
      <c r="O12" s="155">
        <f>Population!N12/((Population!N12/N12)*(1+Variables!$C$9))</f>
        <v>20.479370864050015</v>
      </c>
      <c r="P12" s="155">
        <f>Population!O12/((Population!O12/O12)*(1+Variables!$C$9))</f>
        <v>20.833541062105812</v>
      </c>
      <c r="Q12" s="155">
        <f>Population!P12/((Population!P12/P12)*(1+Variables!$C$9))</f>
        <v>21.193836278846202</v>
      </c>
      <c r="R12" s="155">
        <f>Population!Q12/((Population!Q12/Q12)*(1+Variables!$C$9))</f>
        <v>21.560362440331843</v>
      </c>
      <c r="S12" s="155">
        <f>Population!R12/((Population!R12/R12)*(1+Variables!$C$9))</f>
        <v>21.933227304508488</v>
      </c>
      <c r="T12" s="155">
        <f>Population!S12/((Population!S12/S12)*(1+Variables!$C$9))</f>
        <v>22.312540492887575</v>
      </c>
      <c r="U12" s="155">
        <f>Population!T12/((Population!T12/T12)*(1+Variables!$C$9))</f>
        <v>22.698413522774743</v>
      </c>
    </row>
    <row r="13" spans="1:21" ht="14.5">
      <c r="A13" s="122">
        <v>12</v>
      </c>
      <c r="B13" s="123" t="s">
        <v>154</v>
      </c>
      <c r="C13" s="34">
        <v>36.024494253870003</v>
      </c>
      <c r="D13" s="155">
        <f>Population!C13/((Population!C13/C13)*(1+Variables!$C$9))</f>
        <v>36.647501784201424</v>
      </c>
      <c r="E13" s="155">
        <f>Population!D13/((Population!D13/D13)*(1+Variables!$C$9))</f>
        <v>37.281283605494835</v>
      </c>
      <c r="F13" s="155">
        <f>Population!E13/((Population!E13/E13)*(1+Variables!$C$9))</f>
        <v>37.926026048316217</v>
      </c>
      <c r="G13" s="155">
        <f>Population!F13/((Population!F13/F13)*(1+Variables!$C$9))</f>
        <v>38.581918665631967</v>
      </c>
      <c r="H13" s="155">
        <f>Population!G13/((Population!G13/G13)*(1+Variables!$C$9))</f>
        <v>39.249154288537099</v>
      </c>
      <c r="I13" s="155">
        <f>Population!H13/((Population!H13/H13)*(1+Variables!$C$9))</f>
        <v>39.927929082947202</v>
      </c>
      <c r="J13" s="155">
        <f>Population!I13/((Population!I13/I13)*(1+Variables!$C$9))</f>
        <v>40.618442607270801</v>
      </c>
      <c r="K13" s="155">
        <f>Population!J13/((Population!J13/J13)*(1+Variables!$C$9))</f>
        <v>41.320897871079147</v>
      </c>
      <c r="L13" s="155">
        <f>Population!K13/((Population!K13/K13)*(1+Variables!$C$9))</f>
        <v>42.035501394790593</v>
      </c>
      <c r="M13" s="155">
        <f>Population!L13/((Population!L13/L13)*(1+Variables!$C$9))</f>
        <v>42.76246327038718</v>
      </c>
      <c r="N13" s="155">
        <f>Population!M13/((Population!M13/M13)*(1+Variables!$C$9))</f>
        <v>43.501997223181256</v>
      </c>
      <c r="O13" s="155">
        <f>Population!N13/((Population!N13/N13)*(1+Variables!$C$9))</f>
        <v>44.254320674650316</v>
      </c>
      <c r="P13" s="155">
        <f>Population!O13/((Population!O13/O13)*(1+Variables!$C$9))</f>
        <v>45.019654806358417</v>
      </c>
      <c r="Q13" s="155">
        <f>Population!P13/((Population!P13/P13)*(1+Variables!$C$9))</f>
        <v>45.798224624983135</v>
      </c>
      <c r="R13" s="155">
        <f>Population!Q13/((Population!Q13/Q13)*(1+Variables!$C$9))</f>
        <v>46.590259028467081</v>
      </c>
      <c r="S13" s="155">
        <f>Population!R13/((Population!R13/R13)*(1+Variables!$C$9))</f>
        <v>47.395990873313409</v>
      </c>
      <c r="T13" s="155">
        <f>Population!S13/((Population!S13/S13)*(1+Variables!$C$9))</f>
        <v>48.215657043045177</v>
      </c>
      <c r="U13" s="155">
        <f>Population!T13/((Population!T13/T13)*(1+Variables!$C$9))</f>
        <v>49.049498517848612</v>
      </c>
    </row>
    <row r="14" spans="1:21" ht="14.5">
      <c r="A14" s="122">
        <v>13</v>
      </c>
      <c r="B14" s="123" t="s">
        <v>155</v>
      </c>
      <c r="C14" s="34">
        <v>10.033682091499999</v>
      </c>
      <c r="D14" s="155">
        <f>Population!C14/((Population!C14/C14)*(1+Variables!$C$9))</f>
        <v>10.207204569175991</v>
      </c>
      <c r="E14" s="155">
        <f>Population!D14/((Population!D14/D14)*(1+Variables!$C$9))</f>
        <v>10.383727944227864</v>
      </c>
      <c r="F14" s="155">
        <f>Population!E14/((Population!E14/E14)*(1+Variables!$C$9))</f>
        <v>10.563304114168732</v>
      </c>
      <c r="G14" s="155">
        <f>Population!F14/((Population!F14/F14)*(1+Variables!$C$9))</f>
        <v>10.745985874027195</v>
      </c>
      <c r="H14" s="155">
        <f>Population!G14/((Population!G14/G14)*(1+Variables!$C$9))</f>
        <v>10.931826931868967</v>
      </c>
      <c r="I14" s="155">
        <f>Population!H14/((Population!H14/H14)*(1+Variables!$C$9))</f>
        <v>11.120881924586945</v>
      </c>
      <c r="J14" s="155">
        <f>Population!I14/((Population!I14/I14)*(1+Variables!$C$9))</f>
        <v>11.313206433964337</v>
      </c>
      <c r="K14" s="155">
        <f>Population!J14/((Population!J14/J14)*(1+Variables!$C$9))</f>
        <v>11.508857003015603</v>
      </c>
      <c r="L14" s="155">
        <f>Population!K14/((Population!K14/K14)*(1+Variables!$C$9))</f>
        <v>11.707891152609973</v>
      </c>
      <c r="M14" s="155">
        <f>Population!L14/((Population!L14/L14)*(1+Variables!$C$9))</f>
        <v>11.910367398382474</v>
      </c>
      <c r="N14" s="155">
        <f>Population!M14/((Population!M14/M14)*(1+Variables!$C$9))</f>
        <v>12.11634526793741</v>
      </c>
      <c r="O14" s="155">
        <f>Population!N14/((Population!N14/N14)*(1+Variables!$C$9))</f>
        <v>12.325885318349348</v>
      </c>
      <c r="P14" s="155">
        <f>Population!O14/((Population!O14/O14)*(1+Variables!$C$9))</f>
        <v>12.539049153966785</v>
      </c>
      <c r="Q14" s="155">
        <f>Population!P14/((Population!P14/P14)*(1+Variables!$C$9))</f>
        <v>12.755899444523687</v>
      </c>
      <c r="R14" s="155">
        <f>Population!Q14/((Population!Q14/Q14)*(1+Variables!$C$9))</f>
        <v>12.97649994356428</v>
      </c>
      <c r="S14" s="155">
        <f>Population!R14/((Population!R14/R14)*(1+Variables!$C$9))</f>
        <v>13.200915507186449</v>
      </c>
      <c r="T14" s="155">
        <f>Population!S14/((Population!S14/S14)*(1+Variables!$C$9))</f>
        <v>13.429212113109308</v>
      </c>
      <c r="U14" s="155">
        <f>Population!T14/((Population!T14/T14)*(1+Variables!$C$9))</f>
        <v>13.661456880070507</v>
      </c>
    </row>
    <row r="15" spans="1:21" ht="14.5">
      <c r="A15" s="122">
        <v>14</v>
      </c>
      <c r="B15" s="123" t="s">
        <v>156</v>
      </c>
      <c r="C15" s="34">
        <v>288.239701928469</v>
      </c>
      <c r="D15" s="155">
        <f>Population!C15/((Population!C15/C15)*(1+Variables!$C$9))</f>
        <v>293.22451874717092</v>
      </c>
      <c r="E15" s="155">
        <f>Population!D15/((Population!D15/D15)*(1+Variables!$C$9))</f>
        <v>298.29554297779345</v>
      </c>
      <c r="F15" s="155">
        <f>Population!E15/((Population!E15/E15)*(1+Variables!$C$9))</f>
        <v>303.45426549114291</v>
      </c>
      <c r="G15" s="155">
        <f>Population!F15/((Population!F15/F15)*(1+Variables!$C$9))</f>
        <v>308.70220294114233</v>
      </c>
      <c r="H15" s="155">
        <f>Population!G15/((Population!G15/G15)*(1+Variables!$C$9))</f>
        <v>314.04089821072466</v>
      </c>
      <c r="I15" s="155">
        <f>Population!H15/((Population!H15/H15)*(1+Variables!$C$9))</f>
        <v>319.47192086543708</v>
      </c>
      <c r="J15" s="155">
        <f>Population!I15/((Population!I15/I15)*(1+Variables!$C$9))</f>
        <v>324.99686761489022</v>
      </c>
      <c r="K15" s="155">
        <f>Population!J15/((Population!J15/J15)*(1+Variables!$C$9))</f>
        <v>330.6173627821874</v>
      </c>
      <c r="L15" s="155">
        <f>Population!K15/((Population!K15/K15)*(1+Variables!$C$9))</f>
        <v>336.33505878147247</v>
      </c>
      <c r="M15" s="155">
        <f>Population!L15/((Population!L15/L15)*(1+Variables!$C$9))</f>
        <v>342.15163660373599</v>
      </c>
      <c r="N15" s="155">
        <f>Population!M15/((Population!M15/M15)*(1+Variables!$C$9))</f>
        <v>348.06880631102342</v>
      </c>
      <c r="O15" s="155">
        <f>Population!N15/((Population!N15/N15)*(1+Variables!$C$9))</f>
        <v>354.08830753918966</v>
      </c>
      <c r="P15" s="155">
        <f>Population!O15/((Population!O15/O15)*(1+Variables!$C$9))</f>
        <v>360.21191000934857</v>
      </c>
      <c r="Q15" s="155">
        <f>Population!P15/((Population!P15/P15)*(1+Variables!$C$9))</f>
        <v>366.44141404816747</v>
      </c>
      <c r="R15" s="155">
        <f>Population!Q15/((Population!Q15/Q15)*(1+Variables!$C$9))</f>
        <v>372.77865111715914</v>
      </c>
      <c r="S15" s="155">
        <f>Population!R15/((Population!R15/R15)*(1+Variables!$C$9))</f>
        <v>379.22548435112833</v>
      </c>
      <c r="T15" s="155">
        <f>Population!S15/((Population!S15/S15)*(1+Variables!$C$9))</f>
        <v>385.78380910592915</v>
      </c>
      <c r="U15" s="155">
        <f>Population!T15/((Population!T15/T15)*(1+Variables!$C$9))</f>
        <v>392.45555351569601</v>
      </c>
    </row>
    <row r="16" spans="1:21" ht="14.5">
      <c r="A16" s="122">
        <v>15</v>
      </c>
      <c r="B16" s="123" t="s">
        <v>157</v>
      </c>
      <c r="C16" s="34">
        <v>30.779136441199999</v>
      </c>
      <c r="D16" s="155">
        <f>Population!C16/((Population!C16/C16)*(1+Variables!$C$9))</f>
        <v>31.311430764191254</v>
      </c>
      <c r="E16" s="155">
        <f>Population!D16/((Population!D16/D16)*(1+Variables!$C$9))</f>
        <v>31.852930584121317</v>
      </c>
      <c r="F16" s="155">
        <f>Population!E16/((Population!E16/E16)*(1+Variables!$C$9))</f>
        <v>32.403795100835524</v>
      </c>
      <c r="G16" s="155">
        <f>Population!F16/((Population!F16/F16)*(1+Variables!$C$9))</f>
        <v>32.964186267381002</v>
      </c>
      <c r="H16" s="155">
        <f>Population!G16/((Population!G16/G16)*(1+Variables!$C$9))</f>
        <v>33.534268837620559</v>
      </c>
      <c r="I16" s="155">
        <f>Population!H16/((Population!H16/H16)*(1+Variables!$C$9))</f>
        <v>34.114210414669948</v>
      </c>
      <c r="J16" s="155">
        <f>Population!I16/((Population!I16/I16)*(1+Variables!$C$9))</f>
        <v>34.704181500172893</v>
      </c>
      <c r="K16" s="155">
        <f>Population!J16/((Population!J16/J16)*(1+Variables!$C$9))</f>
        <v>35.304355544428176</v>
      </c>
      <c r="L16" s="155">
        <f>Population!K16/((Population!K16/K16)*(1+Variables!$C$9))</f>
        <v>35.914908997383698</v>
      </c>
      <c r="M16" s="155">
        <f>Population!L16/((Population!L16/L16)*(1+Variables!$C$9))</f>
        <v>36.536021360512407</v>
      </c>
      <c r="N16" s="155">
        <f>Population!M16/((Population!M16/M16)*(1+Variables!$C$9))</f>
        <v>37.167875239585356</v>
      </c>
      <c r="O16" s="155">
        <f>Population!N16/((Population!N16/N16)*(1+Variables!$C$9))</f>
        <v>37.81065639835743</v>
      </c>
      <c r="P16" s="155">
        <f>Population!O16/((Population!O16/O16)*(1+Variables!$C$9))</f>
        <v>38.46455381318151</v>
      </c>
      <c r="Q16" s="155">
        <f>Population!P16/((Population!P16/P16)*(1+Variables!$C$9))</f>
        <v>39.129759728567151</v>
      </c>
      <c r="R16" s="155">
        <f>Population!Q16/((Population!Q16/Q16)*(1+Variables!$C$9))</f>
        <v>39.806469713700046</v>
      </c>
      <c r="S16" s="155">
        <f>Population!R16/((Population!R16/R16)*(1+Variables!$C$9))</f>
        <v>40.494882719939014</v>
      </c>
      <c r="T16" s="155">
        <f>Population!S16/((Population!S16/S16)*(1+Variables!$C$9))</f>
        <v>41.195201139307237</v>
      </c>
      <c r="U16" s="155">
        <f>Population!T16/((Population!T16/T16)*(1+Variables!$C$9))</f>
        <v>41.907630863995152</v>
      </c>
    </row>
    <row r="17" spans="1:21" ht="14.5">
      <c r="A17" s="122">
        <v>16</v>
      </c>
      <c r="B17" s="123" t="s">
        <v>158</v>
      </c>
      <c r="C17" s="34">
        <v>50.053697542400002</v>
      </c>
      <c r="D17" s="155">
        <f>Population!C17/((Population!C17/C17)*(1+Variables!$C$9))</f>
        <v>50.919326085859616</v>
      </c>
      <c r="E17" s="155">
        <f>Population!D17/((Population!D17/D17)*(1+Variables!$C$9))</f>
        <v>51.799924807588624</v>
      </c>
      <c r="F17" s="155">
        <f>Population!E17/((Population!E17/E17)*(1+Variables!$C$9))</f>
        <v>52.695752601819564</v>
      </c>
      <c r="G17" s="155">
        <f>Population!F17/((Population!F17/F17)*(1+Variables!$C$9))</f>
        <v>53.607072840101289</v>
      </c>
      <c r="H17" s="155">
        <f>Population!G17/((Population!G17/G17)*(1+Variables!$C$9))</f>
        <v>54.534153448729697</v>
      </c>
      <c r="I17" s="155">
        <f>Population!H17/((Population!H17/H17)*(1+Variables!$C$9))</f>
        <v>55.477266987517496</v>
      </c>
      <c r="J17" s="155">
        <f>Population!I17/((Population!I17/I17)*(1+Variables!$C$9))</f>
        <v>56.436690729926241</v>
      </c>
      <c r="K17" s="155">
        <f>Population!J17/((Population!J17/J17)*(1+Variables!$C$9))</f>
        <v>57.412706744584177</v>
      </c>
      <c r="L17" s="155">
        <f>Population!K17/((Population!K17/K17)*(1+Variables!$C$9))</f>
        <v>58.405601978213816</v>
      </c>
      <c r="M17" s="155">
        <f>Population!L17/((Population!L17/L17)*(1+Variables!$C$9))</f>
        <v>59.415668339993715</v>
      </c>
      <c r="N17" s="155">
        <f>Population!M17/((Population!M17/M17)*(1+Variables!$C$9))</f>
        <v>60.443202787379164</v>
      </c>
      <c r="O17" s="155">
        <f>Population!N17/((Population!N17/N17)*(1+Variables!$C$9))</f>
        <v>61.488507413407092</v>
      </c>
      <c r="P17" s="155">
        <f>Population!O17/((Population!O17/O17)*(1+Variables!$C$9))</f>
        <v>62.551889535510774</v>
      </c>
      <c r="Q17" s="155">
        <f>Population!P17/((Population!P17/P17)*(1+Variables!$C$9))</f>
        <v>63.633661785870572</v>
      </c>
      <c r="R17" s="155">
        <f>Population!Q17/((Population!Q17/Q17)*(1+Variables!$C$9))</f>
        <v>64.734142203327139</v>
      </c>
      <c r="S17" s="155">
        <f>Population!R17/((Population!R17/R17)*(1+Variables!$C$9))</f>
        <v>65.853654326884168</v>
      </c>
      <c r="T17" s="155">
        <f>Population!S17/((Population!S17/S17)*(1+Variables!$C$9))</f>
        <v>66.992527290828249</v>
      </c>
      <c r="U17" s="155">
        <f>Population!T17/((Population!T17/T17)*(1+Variables!$C$9))</f>
        <v>68.151095921493649</v>
      </c>
    </row>
    <row r="18" spans="1:21" ht="14.5">
      <c r="A18" s="122">
        <v>17</v>
      </c>
      <c r="B18" s="123" t="s">
        <v>159</v>
      </c>
      <c r="C18" s="34">
        <v>30.129119478431999</v>
      </c>
      <c r="D18" s="155">
        <f>Population!C18/((Population!C18/C18)*(1+Variables!$C$9))</f>
        <v>30.650172409391654</v>
      </c>
      <c r="E18" s="155">
        <f>Population!D18/((Population!D18/D18)*(1+Variables!$C$9))</f>
        <v>31.180236428679205</v>
      </c>
      <c r="F18" s="155">
        <f>Population!E18/((Population!E18/E18)*(1+Variables!$C$9))</f>
        <v>31.719467374037848</v>
      </c>
      <c r="G18" s="155">
        <f>Population!F18/((Population!F18/F18)*(1+Variables!$C$9))</f>
        <v>32.268023778268407</v>
      </c>
      <c r="H18" s="155">
        <f>Population!G18/((Population!G18/G18)*(1+Variables!$C$9))</f>
        <v>32.826066915837643</v>
      </c>
      <c r="I18" s="155">
        <f>Population!H18/((Population!H18/H18)*(1+Variables!$C$9))</f>
        <v>33.393760850292622</v>
      </c>
      <c r="J18" s="155">
        <f>Population!I18/((Population!I18/I18)*(1+Variables!$C$9))</f>
        <v>33.971272482495039</v>
      </c>
      <c r="K18" s="155">
        <f>Population!J18/((Population!J18/J18)*(1+Variables!$C$9))</f>
        <v>34.55877159968977</v>
      </c>
      <c r="L18" s="155">
        <f>Population!K18/((Population!K18/K18)*(1+Variables!$C$9))</f>
        <v>35.156430925421944</v>
      </c>
      <c r="M18" s="155">
        <f>Population!L18/((Population!L18/L18)*(1+Variables!$C$9))</f>
        <v>35.764426170317343</v>
      </c>
      <c r="N18" s="155">
        <f>Population!M18/((Population!M18/M18)*(1+Variables!$C$9))</f>
        <v>36.382936083740937</v>
      </c>
      <c r="O18" s="155">
        <f>Population!N18/((Population!N18/N18)*(1+Variables!$C$9))</f>
        <v>37.012142506348866</v>
      </c>
      <c r="P18" s="155">
        <f>Population!O18/((Population!O18/O18)*(1+Variables!$C$9))</f>
        <v>37.652230423549206</v>
      </c>
      <c r="Q18" s="155">
        <f>Population!P18/((Population!P18/P18)*(1+Variables!$C$9))</f>
        <v>38.303388019887294</v>
      </c>
      <c r="R18" s="155">
        <f>Population!Q18/((Population!Q18/Q18)*(1+Variables!$C$9))</f>
        <v>38.965806734371611</v>
      </c>
      <c r="S18" s="155">
        <f>Population!R18/((Population!R18/R18)*(1+Variables!$C$9))</f>
        <v>39.639681316756473</v>
      </c>
      <c r="T18" s="155">
        <f>Population!S18/((Population!S18/S18)*(1+Variables!$C$9))</f>
        <v>40.325209884798042</v>
      </c>
      <c r="U18" s="155">
        <f>Population!T18/((Population!T18/T18)*(1+Variables!$C$9))</f>
        <v>41.022593982500553</v>
      </c>
    </row>
    <row r="19" spans="1:21" ht="14.5">
      <c r="A19" s="122">
        <v>18</v>
      </c>
      <c r="B19" s="123" t="s">
        <v>160</v>
      </c>
      <c r="C19" s="34">
        <v>25.943884196999999</v>
      </c>
      <c r="D19" s="155">
        <f>Population!C19/((Population!C19/C19)*(1+Variables!$C$9))</f>
        <v>26.392557677517804</v>
      </c>
      <c r="E19" s="155">
        <f>Population!D19/((Population!D19/D19)*(1+Variables!$C$9))</f>
        <v>26.848990516294819</v>
      </c>
      <c r="F19" s="155">
        <f>Population!E19/((Population!E19/E19)*(1+Variables!$C$9))</f>
        <v>27.31331690365699</v>
      </c>
      <c r="G19" s="155">
        <f>Population!F19/((Population!F19/F19)*(1+Variables!$C$9))</f>
        <v>27.78567335061749</v>
      </c>
      <c r="H19" s="155">
        <f>Population!G19/((Population!G19/G19)*(1+Variables!$C$9))</f>
        <v>28.266198729010672</v>
      </c>
      <c r="I19" s="155">
        <f>Population!H19/((Population!H19/H19)*(1+Variables!$C$9))</f>
        <v>28.755034312320113</v>
      </c>
      <c r="J19" s="155">
        <f>Population!I19/((Population!I19/I19)*(1+Variables!$C$9))</f>
        <v>29.25232381721273</v>
      </c>
      <c r="K19" s="155">
        <f>Population!J19/((Population!J19/J19)*(1+Variables!$C$9))</f>
        <v>29.758213445791178</v>
      </c>
      <c r="L19" s="155">
        <f>Population!K19/((Population!K19/K19)*(1+Variables!$C$9))</f>
        <v>30.272851928576983</v>
      </c>
      <c r="M19" s="155">
        <f>Population!L19/((Population!L19/L19)*(1+Variables!$C$9))</f>
        <v>30.796390568237015</v>
      </c>
      <c r="N19" s="155">
        <f>Population!M19/((Population!M19/M19)*(1+Variables!$C$9))</f>
        <v>31.32898328406614</v>
      </c>
      <c r="O19" s="155">
        <f>Population!N19/((Population!N19/N19)*(1+Variables!$C$9))</f>
        <v>31.870786657239208</v>
      </c>
      <c r="P19" s="155">
        <f>Population!O19/((Population!O19/O19)*(1+Variables!$C$9))</f>
        <v>32.421959976845585</v>
      </c>
      <c r="Q19" s="155">
        <f>Population!P19/((Population!P19/P19)*(1+Variables!$C$9))</f>
        <v>32.982665286719822</v>
      </c>
      <c r="R19" s="155">
        <f>Population!Q19/((Population!Q19/Q19)*(1+Variables!$C$9))</f>
        <v>33.553067433082219</v>
      </c>
      <c r="S19" s="155">
        <f>Population!R19/((Population!R19/R19)*(1+Variables!$C$9))</f>
        <v>34.133334113003272</v>
      </c>
      <c r="T19" s="155">
        <f>Population!S19/((Population!S19/S19)*(1+Variables!$C$9))</f>
        <v>34.723635923706276</v>
      </c>
      <c r="U19" s="155">
        <f>Population!T19/((Population!T19/T19)*(1+Variables!$C$9))</f>
        <v>35.324146412722563</v>
      </c>
    </row>
    <row r="20" spans="1:21" ht="14.5">
      <c r="A20" s="122">
        <v>19</v>
      </c>
      <c r="B20" s="123" t="s">
        <v>161</v>
      </c>
      <c r="C20" s="34">
        <v>17.881453382490999</v>
      </c>
      <c r="D20" s="155">
        <f>Population!C20/((Population!C20/C20)*(1+Variables!$C$9))</f>
        <v>18.190695200906408</v>
      </c>
      <c r="E20" s="155">
        <f>Population!D20/((Population!D20/D20)*(1+Variables!$C$9))</f>
        <v>18.505285046700315</v>
      </c>
      <c r="F20" s="155">
        <f>Population!E20/((Population!E20/E20)*(1+Variables!$C$9))</f>
        <v>18.82531540864732</v>
      </c>
      <c r="G20" s="155">
        <f>Population!F20/((Population!F20/F20)*(1+Variables!$C$9))</f>
        <v>19.150880375022705</v>
      </c>
      <c r="H20" s="155">
        <f>Population!G20/((Population!G20/G20)*(1+Variables!$C$9))</f>
        <v>19.482075661264197</v>
      </c>
      <c r="I20" s="155">
        <f>Population!H20/((Population!H20/H20)*(1+Variables!$C$9))</f>
        <v>19.818998638112099</v>
      </c>
      <c r="J20" s="155">
        <f>Population!I20/((Population!I20/I20)*(1+Variables!$C$9))</f>
        <v>20.161748360236114</v>
      </c>
      <c r="K20" s="155">
        <f>Population!J20/((Population!J20/J20)*(1+Variables!$C$9))</f>
        <v>20.510425595357187</v>
      </c>
      <c r="L20" s="155">
        <f>Population!K20/((Population!K20/K20)*(1+Variables!$C$9))</f>
        <v>20.865132853873032</v>
      </c>
      <c r="M20" s="155">
        <f>Population!L20/((Population!L20/L20)*(1+Variables!$C$9))</f>
        <v>21.22597441899596</v>
      </c>
      <c r="N20" s="155">
        <f>Population!M20/((Population!M20/M20)*(1+Variables!$C$9))</f>
        <v>21.593056377411965</v>
      </c>
      <c r="O20" s="155">
        <f>Population!N20/((Population!N20/N20)*(1+Variables!$C$9))</f>
        <v>21.96648665046996</v>
      </c>
      <c r="P20" s="155">
        <f>Population!O20/((Population!O20/O20)*(1+Variables!$C$9))</f>
        <v>22.34637502591044</v>
      </c>
      <c r="Q20" s="155">
        <f>Population!P20/((Population!P20/P20)*(1+Variables!$C$9))</f>
        <v>22.732833190142866</v>
      </c>
      <c r="R20" s="155">
        <f>Population!Q20/((Population!Q20/Q20)*(1+Variables!$C$9))</f>
        <v>23.125974761081249</v>
      </c>
      <c r="S20" s="155">
        <f>Population!R20/((Population!R20/R20)*(1+Variables!$C$9))</f>
        <v>23.525915321547558</v>
      </c>
      <c r="T20" s="155">
        <f>Population!S20/((Population!S20/S20)*(1+Variables!$C$9))</f>
        <v>23.932772453252856</v>
      </c>
      <c r="U20" s="155">
        <f>Population!T20/((Population!T20/T20)*(1+Variables!$C$9))</f>
        <v>24.346665771366084</v>
      </c>
    </row>
    <row r="21" spans="1:21" ht="14.5">
      <c r="A21" s="122">
        <v>20</v>
      </c>
      <c r="B21" s="123" t="s">
        <v>162</v>
      </c>
      <c r="C21" s="34">
        <v>13.636743924724</v>
      </c>
      <c r="D21" s="155">
        <f>Population!C21/((Population!C21/C21)*(1+Variables!$C$9))</f>
        <v>13.872577746413022</v>
      </c>
      <c r="E21" s="155">
        <f>Population!D21/((Population!D21/D21)*(1+Variables!$C$9))</f>
        <v>14.112490077734508</v>
      </c>
      <c r="F21" s="155">
        <f>Population!E21/((Population!E21/E21)*(1+Variables!$C$9))</f>
        <v>14.356551452425746</v>
      </c>
      <c r="G21" s="155">
        <f>Population!F21/((Population!F21/F21)*(1+Variables!$C$9))</f>
        <v>14.604833624034329</v>
      </c>
      <c r="H21" s="155">
        <f>Population!G21/((Population!G21/G21)*(1+Variables!$C$9))</f>
        <v>14.857409587013562</v>
      </c>
      <c r="I21" s="155">
        <f>Population!H21/((Population!H21/H21)*(1+Variables!$C$9))</f>
        <v>15.114353598182667</v>
      </c>
      <c r="J21" s="155">
        <f>Population!I21/((Population!I21/I21)*(1+Variables!$C$9))</f>
        <v>15.375741198558158</v>
      </c>
      <c r="K21" s="155">
        <f>Population!J21/((Population!J21/J21)*(1+Variables!$C$9))</f>
        <v>15.641649235562724</v>
      </c>
      <c r="L21" s="155">
        <f>Population!K21/((Population!K21/K21)*(1+Variables!$C$9))</f>
        <v>15.912155885618235</v>
      </c>
      <c r="M21" s="155">
        <f>Population!L21/((Population!L21/L21)*(1+Variables!$C$9))</f>
        <v>16.187340677129434</v>
      </c>
      <c r="N21" s="155">
        <f>Population!M21/((Population!M21/M21)*(1+Variables!$C$9))</f>
        <v>16.467284513865142</v>
      </c>
      <c r="O21" s="155">
        <f>Population!N21/((Population!N21/N21)*(1+Variables!$C$9))</f>
        <v>16.752069698743785</v>
      </c>
      <c r="P21" s="155">
        <f>Population!O21/((Population!O21/O21)*(1+Variables!$C$9))</f>
        <v>17.0417799580303</v>
      </c>
      <c r="Q21" s="155">
        <f>Population!P21/((Population!P21/P21)*(1+Variables!$C$9))</f>
        <v>17.336500465951477</v>
      </c>
      <c r="R21" s="155">
        <f>Population!Q21/((Population!Q21/Q21)*(1+Variables!$C$9))</f>
        <v>17.636317869737006</v>
      </c>
      <c r="S21" s="155">
        <f>Population!R21/((Population!R21/R21)*(1+Variables!$C$9))</f>
        <v>17.941320315093598</v>
      </c>
      <c r="T21" s="155">
        <f>Population!S21/((Population!S21/S21)*(1+Variables!$C$9))</f>
        <v>18.251597472119631</v>
      </c>
      <c r="U21" s="155">
        <f>Population!T21/((Population!T21/T21)*(1+Variables!$C$9))</f>
        <v>18.567240561667987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Sheet - Transportation</vt:lpstr>
      <vt:lpstr>Cost Calculations</vt:lpstr>
      <vt:lpstr>Variables</vt:lpstr>
      <vt:lpstr>Calc_Budget</vt:lpstr>
      <vt:lpstr>Calc_Road data</vt:lpstr>
      <vt:lpstr>Population</vt:lpstr>
      <vt:lpstr>Area (Sq.km)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Prakash, Mihir</dc:creator>
  <cp:lastModifiedBy>Suzanne Schadel</cp:lastModifiedBy>
  <dcterms:created xsi:type="dcterms:W3CDTF">2019-07-15T11:45:00Z</dcterms:created>
  <dcterms:modified xsi:type="dcterms:W3CDTF">2020-01-28T21:54:32Z</dcterms:modified>
</cp:coreProperties>
</file>