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3" ContentType="application/octet-stream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Google Drive\UN Habitat SDG 11 Costing\Report (1)\Colombia Briefs\"/>
    </mc:Choice>
  </mc:AlternateContent>
  <xr:revisionPtr revIDLastSave="0" documentId="13_ncr:1_{ADBCA8FA-1660-4395-8E68-FA54E92017D4}" xr6:coauthVersionLast="45" xr6:coauthVersionMax="45" xr10:uidLastSave="{00000000-0000-0000-0000-000000000000}"/>
  <bookViews>
    <workbookView xWindow="57480" yWindow="-120" windowWidth="29040" windowHeight="15840" activeTab="2" xr2:uid="{00000000-000D-0000-FFFF-FFFF00000000}"/>
  </bookViews>
  <sheets>
    <sheet name="Summary Sheet - Housing" sheetId="1" r:id="rId1"/>
    <sheet name="Cost Calculations" sheetId="2" r:id="rId2"/>
    <sheet name="Variables" sheetId="3" r:id="rId3"/>
    <sheet name="Population" sheetId="4" state="hidden" r:id="rId4"/>
    <sheet name="Household Information, Defici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oundtripDataSignature="AMtx7mjopQKGzAfQAmwu/DNkDnvtCoePmw==" r:id="rId12"/>
    </ext>
  </extLst>
</workbook>
</file>

<file path=xl/calcChain.xml><?xml version="1.0" encoding="utf-8"?>
<calcChain xmlns="http://schemas.openxmlformats.org/spreadsheetml/2006/main">
  <c r="C12" i="1" l="1"/>
  <c r="O5" i="2" l="1"/>
  <c r="O6" i="2"/>
  <c r="O7" i="2"/>
  <c r="O8" i="2"/>
  <c r="O9" i="2"/>
  <c r="O10" i="2"/>
  <c r="O11" i="2"/>
  <c r="O13" i="2"/>
  <c r="O22" i="2"/>
  <c r="O51" i="2"/>
  <c r="O52" i="2"/>
  <c r="O53" i="2"/>
  <c r="O54" i="2"/>
  <c r="O55" i="2"/>
  <c r="O56" i="2"/>
  <c r="O57" i="2"/>
  <c r="O58" i="2"/>
  <c r="O60" i="2"/>
  <c r="O69" i="2"/>
  <c r="O98" i="2"/>
  <c r="O99" i="2"/>
  <c r="O100" i="2"/>
  <c r="O101" i="2"/>
  <c r="O102" i="2"/>
  <c r="O103" i="2"/>
  <c r="O104" i="2"/>
  <c r="O105" i="2"/>
  <c r="O107" i="2"/>
  <c r="O116" i="2"/>
  <c r="O145" i="2"/>
  <c r="O146" i="2"/>
  <c r="O147" i="2"/>
  <c r="O148" i="2"/>
  <c r="O149" i="2"/>
  <c r="O150" i="2"/>
  <c r="O151" i="2"/>
  <c r="O152" i="2"/>
  <c r="O154" i="2"/>
  <c r="O163" i="2"/>
  <c r="O192" i="2"/>
  <c r="O193" i="2"/>
  <c r="O194" i="2"/>
  <c r="O195" i="2"/>
  <c r="O196" i="2"/>
  <c r="O197" i="2"/>
  <c r="O198" i="2"/>
  <c r="O199" i="2"/>
  <c r="O201" i="2"/>
  <c r="O210" i="2"/>
  <c r="O239" i="2"/>
  <c r="O240" i="2"/>
  <c r="O241" i="2"/>
  <c r="O242" i="2"/>
  <c r="O243" i="2"/>
  <c r="O244" i="2"/>
  <c r="O245" i="2"/>
  <c r="O246" i="2"/>
  <c r="O248" i="2"/>
  <c r="O257" i="2"/>
  <c r="O286" i="2"/>
  <c r="O287" i="2"/>
  <c r="O288" i="2"/>
  <c r="O289" i="2"/>
  <c r="O290" i="2"/>
  <c r="O291" i="2"/>
  <c r="O292" i="2"/>
  <c r="O293" i="2"/>
  <c r="O295" i="2"/>
  <c r="O304" i="2"/>
  <c r="O333" i="2"/>
  <c r="O334" i="2"/>
  <c r="O335" i="2"/>
  <c r="O336" i="2"/>
  <c r="O337" i="2"/>
  <c r="O338" i="2"/>
  <c r="O339" i="2"/>
  <c r="O340" i="2"/>
  <c r="O342" i="2"/>
  <c r="O351" i="2"/>
  <c r="O380" i="2"/>
  <c r="O381" i="2"/>
  <c r="O382" i="2"/>
  <c r="O383" i="2"/>
  <c r="O384" i="2"/>
  <c r="O385" i="2"/>
  <c r="O386" i="2"/>
  <c r="O387" i="2"/>
  <c r="O389" i="2"/>
  <c r="O398" i="2"/>
  <c r="O427" i="2"/>
  <c r="O428" i="2"/>
  <c r="O429" i="2"/>
  <c r="O430" i="2"/>
  <c r="O431" i="2"/>
  <c r="O432" i="2"/>
  <c r="O433" i="2"/>
  <c r="O434" i="2"/>
  <c r="O436" i="2"/>
  <c r="O445" i="2"/>
  <c r="O474" i="2"/>
  <c r="O475" i="2"/>
  <c r="O476" i="2"/>
  <c r="O477" i="2"/>
  <c r="O478" i="2"/>
  <c r="O479" i="2"/>
  <c r="O480" i="2"/>
  <c r="O481" i="2"/>
  <c r="O483" i="2"/>
  <c r="O492" i="2"/>
  <c r="O521" i="2"/>
  <c r="O522" i="2"/>
  <c r="O523" i="2"/>
  <c r="O524" i="2"/>
  <c r="O525" i="2"/>
  <c r="O526" i="2"/>
  <c r="O527" i="2"/>
  <c r="O528" i="2"/>
  <c r="O530" i="2"/>
  <c r="O539" i="2"/>
  <c r="O4" i="2"/>
  <c r="F63" i="2"/>
  <c r="F110" i="2" s="1"/>
  <c r="F157" i="2" s="1"/>
  <c r="F204" i="2" s="1"/>
  <c r="F251" i="2" s="1"/>
  <c r="F298" i="2" s="1"/>
  <c r="F345" i="2" s="1"/>
  <c r="F392" i="2" s="1"/>
  <c r="F439" i="2" s="1"/>
  <c r="F486" i="2" s="1"/>
  <c r="F533" i="2" s="1"/>
  <c r="F95" i="2"/>
  <c r="F142" i="2" s="1"/>
  <c r="F189" i="2" s="1"/>
  <c r="F236" i="2" s="1"/>
  <c r="F283" i="2" s="1"/>
  <c r="F330" i="2" s="1"/>
  <c r="F377" i="2" s="1"/>
  <c r="F424" i="2" s="1"/>
  <c r="F471" i="2" s="1"/>
  <c r="F518" i="2" s="1"/>
  <c r="F565" i="2" s="1"/>
  <c r="F5" i="2"/>
  <c r="F52" i="2" s="1"/>
  <c r="F99" i="2" s="1"/>
  <c r="F146" i="2" s="1"/>
  <c r="F193" i="2" s="1"/>
  <c r="F240" i="2" s="1"/>
  <c r="F287" i="2" s="1"/>
  <c r="F334" i="2" s="1"/>
  <c r="F381" i="2" s="1"/>
  <c r="F428" i="2" s="1"/>
  <c r="F475" i="2" s="1"/>
  <c r="F522" i="2" s="1"/>
  <c r="F6" i="2"/>
  <c r="F53" i="2" s="1"/>
  <c r="F100" i="2" s="1"/>
  <c r="F147" i="2" s="1"/>
  <c r="F194" i="2" s="1"/>
  <c r="F241" i="2" s="1"/>
  <c r="F288" i="2" s="1"/>
  <c r="F335" i="2" s="1"/>
  <c r="F382" i="2" s="1"/>
  <c r="F429" i="2" s="1"/>
  <c r="F476" i="2" s="1"/>
  <c r="F523" i="2" s="1"/>
  <c r="F7" i="2"/>
  <c r="F54" i="2" s="1"/>
  <c r="F101" i="2" s="1"/>
  <c r="F148" i="2" s="1"/>
  <c r="F195" i="2" s="1"/>
  <c r="F242" i="2" s="1"/>
  <c r="F289" i="2" s="1"/>
  <c r="F336" i="2" s="1"/>
  <c r="F383" i="2" s="1"/>
  <c r="F430" i="2" s="1"/>
  <c r="F477" i="2" s="1"/>
  <c r="F524" i="2" s="1"/>
  <c r="F8" i="2"/>
  <c r="F55" i="2" s="1"/>
  <c r="F102" i="2" s="1"/>
  <c r="F149" i="2" s="1"/>
  <c r="F196" i="2" s="1"/>
  <c r="F243" i="2" s="1"/>
  <c r="F290" i="2" s="1"/>
  <c r="F337" i="2" s="1"/>
  <c r="F384" i="2" s="1"/>
  <c r="F431" i="2" s="1"/>
  <c r="F478" i="2" s="1"/>
  <c r="F525" i="2" s="1"/>
  <c r="F9" i="2"/>
  <c r="F56" i="2" s="1"/>
  <c r="F103" i="2" s="1"/>
  <c r="F150" i="2" s="1"/>
  <c r="F197" i="2" s="1"/>
  <c r="F244" i="2" s="1"/>
  <c r="F291" i="2" s="1"/>
  <c r="F338" i="2" s="1"/>
  <c r="F385" i="2" s="1"/>
  <c r="F432" i="2" s="1"/>
  <c r="F479" i="2" s="1"/>
  <c r="F526" i="2" s="1"/>
  <c r="F10" i="2"/>
  <c r="F57" i="2" s="1"/>
  <c r="F104" i="2" s="1"/>
  <c r="F151" i="2" s="1"/>
  <c r="F198" i="2" s="1"/>
  <c r="F245" i="2" s="1"/>
  <c r="F292" i="2" s="1"/>
  <c r="F339" i="2" s="1"/>
  <c r="F386" i="2" s="1"/>
  <c r="F433" i="2" s="1"/>
  <c r="F480" i="2" s="1"/>
  <c r="F527" i="2" s="1"/>
  <c r="F11" i="2"/>
  <c r="F58" i="2" s="1"/>
  <c r="F105" i="2" s="1"/>
  <c r="F152" i="2" s="1"/>
  <c r="F199" i="2" s="1"/>
  <c r="F246" i="2" s="1"/>
  <c r="F293" i="2" s="1"/>
  <c r="F340" i="2" s="1"/>
  <c r="F387" i="2" s="1"/>
  <c r="F434" i="2" s="1"/>
  <c r="F481" i="2" s="1"/>
  <c r="F528" i="2" s="1"/>
  <c r="F12" i="2"/>
  <c r="F59" i="2" s="1"/>
  <c r="F106" i="2" s="1"/>
  <c r="F153" i="2" s="1"/>
  <c r="F200" i="2" s="1"/>
  <c r="F247" i="2" s="1"/>
  <c r="F294" i="2" s="1"/>
  <c r="F341" i="2" s="1"/>
  <c r="F388" i="2" s="1"/>
  <c r="F435" i="2" s="1"/>
  <c r="F482" i="2" s="1"/>
  <c r="F529" i="2" s="1"/>
  <c r="F13" i="2"/>
  <c r="F60" i="2" s="1"/>
  <c r="F107" i="2" s="1"/>
  <c r="F154" i="2" s="1"/>
  <c r="F201" i="2" s="1"/>
  <c r="F248" i="2" s="1"/>
  <c r="F295" i="2" s="1"/>
  <c r="F342" i="2" s="1"/>
  <c r="F389" i="2" s="1"/>
  <c r="F436" i="2" s="1"/>
  <c r="F483" i="2" s="1"/>
  <c r="F530" i="2" s="1"/>
  <c r="F14" i="2"/>
  <c r="F61" i="2" s="1"/>
  <c r="F108" i="2" s="1"/>
  <c r="F155" i="2" s="1"/>
  <c r="F202" i="2" s="1"/>
  <c r="F249" i="2" s="1"/>
  <c r="F296" i="2" s="1"/>
  <c r="F343" i="2" s="1"/>
  <c r="F390" i="2" s="1"/>
  <c r="F437" i="2" s="1"/>
  <c r="F484" i="2" s="1"/>
  <c r="F531" i="2" s="1"/>
  <c r="F15" i="2"/>
  <c r="F62" i="2" s="1"/>
  <c r="F109" i="2" s="1"/>
  <c r="F156" i="2" s="1"/>
  <c r="F203" i="2" s="1"/>
  <c r="F250" i="2" s="1"/>
  <c r="F297" i="2" s="1"/>
  <c r="F344" i="2" s="1"/>
  <c r="F391" i="2" s="1"/>
  <c r="F438" i="2" s="1"/>
  <c r="F485" i="2" s="1"/>
  <c r="F532" i="2" s="1"/>
  <c r="F16" i="2"/>
  <c r="F17" i="2"/>
  <c r="F64" i="2" s="1"/>
  <c r="F111" i="2" s="1"/>
  <c r="F158" i="2" s="1"/>
  <c r="F205" i="2" s="1"/>
  <c r="F252" i="2" s="1"/>
  <c r="F299" i="2" s="1"/>
  <c r="F346" i="2" s="1"/>
  <c r="F393" i="2" s="1"/>
  <c r="F440" i="2" s="1"/>
  <c r="F487" i="2" s="1"/>
  <c r="F534" i="2" s="1"/>
  <c r="F18" i="2"/>
  <c r="F65" i="2" s="1"/>
  <c r="F112" i="2" s="1"/>
  <c r="F159" i="2" s="1"/>
  <c r="F206" i="2" s="1"/>
  <c r="F253" i="2" s="1"/>
  <c r="F300" i="2" s="1"/>
  <c r="F347" i="2" s="1"/>
  <c r="F394" i="2" s="1"/>
  <c r="F441" i="2" s="1"/>
  <c r="F488" i="2" s="1"/>
  <c r="F535" i="2" s="1"/>
  <c r="F19" i="2"/>
  <c r="F66" i="2" s="1"/>
  <c r="F113" i="2" s="1"/>
  <c r="F160" i="2" s="1"/>
  <c r="F207" i="2" s="1"/>
  <c r="F254" i="2" s="1"/>
  <c r="F301" i="2" s="1"/>
  <c r="F348" i="2" s="1"/>
  <c r="F395" i="2" s="1"/>
  <c r="F442" i="2" s="1"/>
  <c r="F489" i="2" s="1"/>
  <c r="F536" i="2" s="1"/>
  <c r="F20" i="2"/>
  <c r="F67" i="2" s="1"/>
  <c r="F114" i="2" s="1"/>
  <c r="F161" i="2" s="1"/>
  <c r="F208" i="2" s="1"/>
  <c r="F255" i="2" s="1"/>
  <c r="F302" i="2" s="1"/>
  <c r="F349" i="2" s="1"/>
  <c r="F396" i="2" s="1"/>
  <c r="F443" i="2" s="1"/>
  <c r="F490" i="2" s="1"/>
  <c r="F537" i="2" s="1"/>
  <c r="F21" i="2"/>
  <c r="F68" i="2" s="1"/>
  <c r="F115" i="2" s="1"/>
  <c r="F162" i="2" s="1"/>
  <c r="F209" i="2" s="1"/>
  <c r="F256" i="2" s="1"/>
  <c r="F303" i="2" s="1"/>
  <c r="F350" i="2" s="1"/>
  <c r="F397" i="2" s="1"/>
  <c r="F444" i="2" s="1"/>
  <c r="F491" i="2" s="1"/>
  <c r="F538" i="2" s="1"/>
  <c r="F22" i="2"/>
  <c r="F69" i="2" s="1"/>
  <c r="F116" i="2" s="1"/>
  <c r="F163" i="2" s="1"/>
  <c r="F210" i="2" s="1"/>
  <c r="F257" i="2" s="1"/>
  <c r="F304" i="2" s="1"/>
  <c r="F351" i="2" s="1"/>
  <c r="F398" i="2" s="1"/>
  <c r="F445" i="2" s="1"/>
  <c r="F492" i="2" s="1"/>
  <c r="F539" i="2" s="1"/>
  <c r="F23" i="2"/>
  <c r="F70" i="2" s="1"/>
  <c r="F117" i="2" s="1"/>
  <c r="F164" i="2" s="1"/>
  <c r="F211" i="2" s="1"/>
  <c r="F258" i="2" s="1"/>
  <c r="F305" i="2" s="1"/>
  <c r="F352" i="2" s="1"/>
  <c r="F399" i="2" s="1"/>
  <c r="F446" i="2" s="1"/>
  <c r="F493" i="2" s="1"/>
  <c r="F540" i="2" s="1"/>
  <c r="F24" i="2"/>
  <c r="F71" i="2" s="1"/>
  <c r="F118" i="2" s="1"/>
  <c r="F165" i="2" s="1"/>
  <c r="F212" i="2" s="1"/>
  <c r="F259" i="2" s="1"/>
  <c r="F306" i="2" s="1"/>
  <c r="F353" i="2" s="1"/>
  <c r="F400" i="2" s="1"/>
  <c r="F447" i="2" s="1"/>
  <c r="F494" i="2" s="1"/>
  <c r="F541" i="2" s="1"/>
  <c r="F25" i="2"/>
  <c r="F72" i="2" s="1"/>
  <c r="F119" i="2" s="1"/>
  <c r="F166" i="2" s="1"/>
  <c r="F213" i="2" s="1"/>
  <c r="F260" i="2" s="1"/>
  <c r="F307" i="2" s="1"/>
  <c r="F354" i="2" s="1"/>
  <c r="F401" i="2" s="1"/>
  <c r="F448" i="2" s="1"/>
  <c r="F495" i="2" s="1"/>
  <c r="F542" i="2" s="1"/>
  <c r="F26" i="2"/>
  <c r="F73" i="2" s="1"/>
  <c r="F120" i="2" s="1"/>
  <c r="F167" i="2" s="1"/>
  <c r="F214" i="2" s="1"/>
  <c r="F261" i="2" s="1"/>
  <c r="F308" i="2" s="1"/>
  <c r="F355" i="2" s="1"/>
  <c r="F402" i="2" s="1"/>
  <c r="F449" i="2" s="1"/>
  <c r="F496" i="2" s="1"/>
  <c r="F543" i="2" s="1"/>
  <c r="F27" i="2"/>
  <c r="F74" i="2" s="1"/>
  <c r="F121" i="2" s="1"/>
  <c r="F168" i="2" s="1"/>
  <c r="F215" i="2" s="1"/>
  <c r="F262" i="2" s="1"/>
  <c r="F309" i="2" s="1"/>
  <c r="F356" i="2" s="1"/>
  <c r="F403" i="2" s="1"/>
  <c r="F450" i="2" s="1"/>
  <c r="F497" i="2" s="1"/>
  <c r="F544" i="2" s="1"/>
  <c r="F28" i="2"/>
  <c r="F75" i="2" s="1"/>
  <c r="F122" i="2" s="1"/>
  <c r="F169" i="2" s="1"/>
  <c r="F216" i="2" s="1"/>
  <c r="F263" i="2" s="1"/>
  <c r="F310" i="2" s="1"/>
  <c r="F357" i="2" s="1"/>
  <c r="F404" i="2" s="1"/>
  <c r="F451" i="2" s="1"/>
  <c r="F498" i="2" s="1"/>
  <c r="F545" i="2" s="1"/>
  <c r="F29" i="2"/>
  <c r="F76" i="2" s="1"/>
  <c r="F123" i="2" s="1"/>
  <c r="F170" i="2" s="1"/>
  <c r="F217" i="2" s="1"/>
  <c r="F264" i="2" s="1"/>
  <c r="F311" i="2" s="1"/>
  <c r="F358" i="2" s="1"/>
  <c r="F405" i="2" s="1"/>
  <c r="F452" i="2" s="1"/>
  <c r="F499" i="2" s="1"/>
  <c r="F546" i="2" s="1"/>
  <c r="F30" i="2"/>
  <c r="F77" i="2" s="1"/>
  <c r="F124" i="2" s="1"/>
  <c r="F171" i="2" s="1"/>
  <c r="F218" i="2" s="1"/>
  <c r="F265" i="2" s="1"/>
  <c r="F312" i="2" s="1"/>
  <c r="F359" i="2" s="1"/>
  <c r="F406" i="2" s="1"/>
  <c r="F453" i="2" s="1"/>
  <c r="F500" i="2" s="1"/>
  <c r="F547" i="2" s="1"/>
  <c r="F31" i="2"/>
  <c r="F78" i="2" s="1"/>
  <c r="F125" i="2" s="1"/>
  <c r="F172" i="2" s="1"/>
  <c r="F219" i="2" s="1"/>
  <c r="F266" i="2" s="1"/>
  <c r="F313" i="2" s="1"/>
  <c r="F360" i="2" s="1"/>
  <c r="F407" i="2" s="1"/>
  <c r="F454" i="2" s="1"/>
  <c r="F501" i="2" s="1"/>
  <c r="F548" i="2" s="1"/>
  <c r="F32" i="2"/>
  <c r="F79" i="2" s="1"/>
  <c r="F126" i="2" s="1"/>
  <c r="F173" i="2" s="1"/>
  <c r="F220" i="2" s="1"/>
  <c r="F267" i="2" s="1"/>
  <c r="F314" i="2" s="1"/>
  <c r="F361" i="2" s="1"/>
  <c r="F408" i="2" s="1"/>
  <c r="F455" i="2" s="1"/>
  <c r="F502" i="2" s="1"/>
  <c r="F549" i="2" s="1"/>
  <c r="F33" i="2"/>
  <c r="F80" i="2" s="1"/>
  <c r="F127" i="2" s="1"/>
  <c r="F174" i="2" s="1"/>
  <c r="F221" i="2" s="1"/>
  <c r="F268" i="2" s="1"/>
  <c r="F315" i="2" s="1"/>
  <c r="F362" i="2" s="1"/>
  <c r="F409" i="2" s="1"/>
  <c r="F456" i="2" s="1"/>
  <c r="F503" i="2" s="1"/>
  <c r="F550" i="2" s="1"/>
  <c r="F34" i="2"/>
  <c r="F81" i="2" s="1"/>
  <c r="F128" i="2" s="1"/>
  <c r="F175" i="2" s="1"/>
  <c r="F222" i="2" s="1"/>
  <c r="F269" i="2" s="1"/>
  <c r="F316" i="2" s="1"/>
  <c r="F363" i="2" s="1"/>
  <c r="F410" i="2" s="1"/>
  <c r="F457" i="2" s="1"/>
  <c r="F504" i="2" s="1"/>
  <c r="F551" i="2" s="1"/>
  <c r="F35" i="2"/>
  <c r="F82" i="2" s="1"/>
  <c r="F129" i="2" s="1"/>
  <c r="F176" i="2" s="1"/>
  <c r="F223" i="2" s="1"/>
  <c r="F270" i="2" s="1"/>
  <c r="F317" i="2" s="1"/>
  <c r="F364" i="2" s="1"/>
  <c r="F411" i="2" s="1"/>
  <c r="F458" i="2" s="1"/>
  <c r="F505" i="2" s="1"/>
  <c r="F552" i="2" s="1"/>
  <c r="F36" i="2"/>
  <c r="F83" i="2" s="1"/>
  <c r="F130" i="2" s="1"/>
  <c r="F177" i="2" s="1"/>
  <c r="F224" i="2" s="1"/>
  <c r="F271" i="2" s="1"/>
  <c r="F318" i="2" s="1"/>
  <c r="F365" i="2" s="1"/>
  <c r="F412" i="2" s="1"/>
  <c r="F459" i="2" s="1"/>
  <c r="F506" i="2" s="1"/>
  <c r="F553" i="2" s="1"/>
  <c r="F37" i="2"/>
  <c r="F84" i="2" s="1"/>
  <c r="F131" i="2" s="1"/>
  <c r="F178" i="2" s="1"/>
  <c r="F225" i="2" s="1"/>
  <c r="F272" i="2" s="1"/>
  <c r="F319" i="2" s="1"/>
  <c r="F366" i="2" s="1"/>
  <c r="F413" i="2" s="1"/>
  <c r="F460" i="2" s="1"/>
  <c r="F507" i="2" s="1"/>
  <c r="F554" i="2" s="1"/>
  <c r="F38" i="2"/>
  <c r="F85" i="2" s="1"/>
  <c r="F132" i="2" s="1"/>
  <c r="F179" i="2" s="1"/>
  <c r="F226" i="2" s="1"/>
  <c r="F273" i="2" s="1"/>
  <c r="F320" i="2" s="1"/>
  <c r="F367" i="2" s="1"/>
  <c r="F414" i="2" s="1"/>
  <c r="F461" i="2" s="1"/>
  <c r="F508" i="2" s="1"/>
  <c r="F555" i="2" s="1"/>
  <c r="F39" i="2"/>
  <c r="F86" i="2" s="1"/>
  <c r="F133" i="2" s="1"/>
  <c r="F180" i="2" s="1"/>
  <c r="F227" i="2" s="1"/>
  <c r="F274" i="2" s="1"/>
  <c r="F321" i="2" s="1"/>
  <c r="F368" i="2" s="1"/>
  <c r="F415" i="2" s="1"/>
  <c r="F462" i="2" s="1"/>
  <c r="F509" i="2" s="1"/>
  <c r="F556" i="2" s="1"/>
  <c r="F40" i="2"/>
  <c r="F87" i="2" s="1"/>
  <c r="F134" i="2" s="1"/>
  <c r="F181" i="2" s="1"/>
  <c r="F228" i="2" s="1"/>
  <c r="F275" i="2" s="1"/>
  <c r="F322" i="2" s="1"/>
  <c r="F369" i="2" s="1"/>
  <c r="F416" i="2" s="1"/>
  <c r="F463" i="2" s="1"/>
  <c r="F510" i="2" s="1"/>
  <c r="F557" i="2" s="1"/>
  <c r="F41" i="2"/>
  <c r="F88" i="2" s="1"/>
  <c r="F135" i="2" s="1"/>
  <c r="F182" i="2" s="1"/>
  <c r="F229" i="2" s="1"/>
  <c r="F276" i="2" s="1"/>
  <c r="F323" i="2" s="1"/>
  <c r="F370" i="2" s="1"/>
  <c r="F417" i="2" s="1"/>
  <c r="F464" i="2" s="1"/>
  <c r="F511" i="2" s="1"/>
  <c r="F558" i="2" s="1"/>
  <c r="F42" i="2"/>
  <c r="F89" i="2" s="1"/>
  <c r="F136" i="2" s="1"/>
  <c r="F183" i="2" s="1"/>
  <c r="F230" i="2" s="1"/>
  <c r="F277" i="2" s="1"/>
  <c r="F324" i="2" s="1"/>
  <c r="F371" i="2" s="1"/>
  <c r="F418" i="2" s="1"/>
  <c r="F465" i="2" s="1"/>
  <c r="F512" i="2" s="1"/>
  <c r="F559" i="2" s="1"/>
  <c r="F43" i="2"/>
  <c r="F90" i="2" s="1"/>
  <c r="F137" i="2" s="1"/>
  <c r="F184" i="2" s="1"/>
  <c r="F231" i="2" s="1"/>
  <c r="F278" i="2" s="1"/>
  <c r="F325" i="2" s="1"/>
  <c r="F372" i="2" s="1"/>
  <c r="F419" i="2" s="1"/>
  <c r="F466" i="2" s="1"/>
  <c r="F513" i="2" s="1"/>
  <c r="F560" i="2" s="1"/>
  <c r="F44" i="2"/>
  <c r="F91" i="2" s="1"/>
  <c r="F138" i="2" s="1"/>
  <c r="F185" i="2" s="1"/>
  <c r="F232" i="2" s="1"/>
  <c r="F279" i="2" s="1"/>
  <c r="F326" i="2" s="1"/>
  <c r="F373" i="2" s="1"/>
  <c r="F420" i="2" s="1"/>
  <c r="F467" i="2" s="1"/>
  <c r="F514" i="2" s="1"/>
  <c r="F561" i="2" s="1"/>
  <c r="F45" i="2"/>
  <c r="F92" i="2" s="1"/>
  <c r="F139" i="2" s="1"/>
  <c r="F186" i="2" s="1"/>
  <c r="F233" i="2" s="1"/>
  <c r="F280" i="2" s="1"/>
  <c r="F327" i="2" s="1"/>
  <c r="F374" i="2" s="1"/>
  <c r="F421" i="2" s="1"/>
  <c r="F468" i="2" s="1"/>
  <c r="F515" i="2" s="1"/>
  <c r="F562" i="2" s="1"/>
  <c r="F46" i="2"/>
  <c r="F93" i="2" s="1"/>
  <c r="F140" i="2" s="1"/>
  <c r="F187" i="2" s="1"/>
  <c r="F234" i="2" s="1"/>
  <c r="F281" i="2" s="1"/>
  <c r="F328" i="2" s="1"/>
  <c r="F375" i="2" s="1"/>
  <c r="F422" i="2" s="1"/>
  <c r="F469" i="2" s="1"/>
  <c r="F516" i="2" s="1"/>
  <c r="F563" i="2" s="1"/>
  <c r="F47" i="2"/>
  <c r="F94" i="2" s="1"/>
  <c r="F141" i="2" s="1"/>
  <c r="F188" i="2" s="1"/>
  <c r="F235" i="2" s="1"/>
  <c r="F282" i="2" s="1"/>
  <c r="F329" i="2" s="1"/>
  <c r="F376" i="2" s="1"/>
  <c r="F423" i="2" s="1"/>
  <c r="F470" i="2" s="1"/>
  <c r="F517" i="2" s="1"/>
  <c r="F564" i="2" s="1"/>
  <c r="F48" i="2"/>
  <c r="F49" i="2"/>
  <c r="F96" i="2" s="1"/>
  <c r="F143" i="2" s="1"/>
  <c r="F190" i="2" s="1"/>
  <c r="F237" i="2" s="1"/>
  <c r="F284" i="2" s="1"/>
  <c r="F331" i="2" s="1"/>
  <c r="F378" i="2" s="1"/>
  <c r="F425" i="2" s="1"/>
  <c r="F472" i="2" s="1"/>
  <c r="F519" i="2" s="1"/>
  <c r="F566" i="2" s="1"/>
  <c r="F50" i="2"/>
  <c r="F97" i="2" s="1"/>
  <c r="F144" i="2" s="1"/>
  <c r="F191" i="2" s="1"/>
  <c r="F238" i="2" s="1"/>
  <c r="F285" i="2" s="1"/>
  <c r="F332" i="2" s="1"/>
  <c r="F379" i="2" s="1"/>
  <c r="F426" i="2" s="1"/>
  <c r="F473" i="2" s="1"/>
  <c r="F520" i="2" s="1"/>
  <c r="F567" i="2" s="1"/>
  <c r="F4" i="2"/>
  <c r="F51" i="2" s="1"/>
  <c r="F98" i="2" s="1"/>
  <c r="F145" i="2" s="1"/>
  <c r="F192" i="2" s="1"/>
  <c r="F239" i="2" s="1"/>
  <c r="F286" i="2" s="1"/>
  <c r="F333" i="2" s="1"/>
  <c r="F380" i="2" s="1"/>
  <c r="F427" i="2" s="1"/>
  <c r="F474" i="2" s="1"/>
  <c r="F521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4" i="2"/>
  <c r="M5" i="2"/>
  <c r="M6" i="2"/>
  <c r="M7" i="2"/>
  <c r="M8" i="2"/>
  <c r="M9" i="2"/>
  <c r="M10" i="2"/>
  <c r="M11" i="2"/>
  <c r="M13" i="2"/>
  <c r="M22" i="2"/>
  <c r="M51" i="2"/>
  <c r="M52" i="2"/>
  <c r="M53" i="2"/>
  <c r="M54" i="2"/>
  <c r="M55" i="2"/>
  <c r="M56" i="2"/>
  <c r="M57" i="2"/>
  <c r="M58" i="2"/>
  <c r="M60" i="2"/>
  <c r="M69" i="2"/>
  <c r="M98" i="2"/>
  <c r="M99" i="2"/>
  <c r="M100" i="2"/>
  <c r="M101" i="2"/>
  <c r="M102" i="2"/>
  <c r="M103" i="2"/>
  <c r="M104" i="2"/>
  <c r="M105" i="2"/>
  <c r="M107" i="2"/>
  <c r="M116" i="2"/>
  <c r="M145" i="2"/>
  <c r="M146" i="2"/>
  <c r="M147" i="2"/>
  <c r="M148" i="2"/>
  <c r="M149" i="2"/>
  <c r="M150" i="2"/>
  <c r="M151" i="2"/>
  <c r="M152" i="2"/>
  <c r="M154" i="2"/>
  <c r="M163" i="2"/>
  <c r="M192" i="2"/>
  <c r="M193" i="2"/>
  <c r="M194" i="2"/>
  <c r="M195" i="2"/>
  <c r="M196" i="2"/>
  <c r="M197" i="2"/>
  <c r="M198" i="2"/>
  <c r="M199" i="2"/>
  <c r="M201" i="2"/>
  <c r="M210" i="2"/>
  <c r="M239" i="2"/>
  <c r="M240" i="2"/>
  <c r="M241" i="2"/>
  <c r="M242" i="2"/>
  <c r="M243" i="2"/>
  <c r="M244" i="2"/>
  <c r="M245" i="2"/>
  <c r="M246" i="2"/>
  <c r="M248" i="2"/>
  <c r="M257" i="2"/>
  <c r="M286" i="2"/>
  <c r="M287" i="2"/>
  <c r="M288" i="2"/>
  <c r="M289" i="2"/>
  <c r="M290" i="2"/>
  <c r="M291" i="2"/>
  <c r="M292" i="2"/>
  <c r="M293" i="2"/>
  <c r="M295" i="2"/>
  <c r="M304" i="2"/>
  <c r="M333" i="2"/>
  <c r="M334" i="2"/>
  <c r="M335" i="2"/>
  <c r="M336" i="2"/>
  <c r="M337" i="2"/>
  <c r="M338" i="2"/>
  <c r="M339" i="2"/>
  <c r="M340" i="2"/>
  <c r="M342" i="2"/>
  <c r="M351" i="2"/>
  <c r="M380" i="2"/>
  <c r="M381" i="2"/>
  <c r="M382" i="2"/>
  <c r="M383" i="2"/>
  <c r="M384" i="2"/>
  <c r="M385" i="2"/>
  <c r="M386" i="2"/>
  <c r="M387" i="2"/>
  <c r="M389" i="2"/>
  <c r="M398" i="2"/>
  <c r="M427" i="2"/>
  <c r="M428" i="2"/>
  <c r="M429" i="2"/>
  <c r="M430" i="2"/>
  <c r="M431" i="2"/>
  <c r="M432" i="2"/>
  <c r="M433" i="2"/>
  <c r="M434" i="2"/>
  <c r="M436" i="2"/>
  <c r="M445" i="2"/>
  <c r="M474" i="2"/>
  <c r="M475" i="2"/>
  <c r="M476" i="2"/>
  <c r="M477" i="2"/>
  <c r="M478" i="2"/>
  <c r="M479" i="2"/>
  <c r="M480" i="2"/>
  <c r="M481" i="2"/>
  <c r="M483" i="2"/>
  <c r="M492" i="2"/>
  <c r="M521" i="2"/>
  <c r="M522" i="2"/>
  <c r="M523" i="2"/>
  <c r="M524" i="2"/>
  <c r="M525" i="2"/>
  <c r="M526" i="2"/>
  <c r="M527" i="2"/>
  <c r="M528" i="2"/>
  <c r="M530" i="2"/>
  <c r="M539" i="2"/>
  <c r="M568" i="2"/>
  <c r="M4" i="2"/>
  <c r="R4" i="5"/>
  <c r="K35" i="5" s="1"/>
  <c r="R3" i="5"/>
  <c r="Q4" i="5"/>
  <c r="L34" i="5" s="1"/>
  <c r="Q3" i="5"/>
  <c r="C1" i="5"/>
  <c r="D1" i="5"/>
  <c r="O365" i="2" l="1"/>
  <c r="O318" i="2"/>
  <c r="O271" i="2"/>
  <c r="O224" i="2"/>
  <c r="O177" i="2"/>
  <c r="O553" i="2"/>
  <c r="O130" i="2"/>
  <c r="O506" i="2"/>
  <c r="O36" i="2"/>
  <c r="O412" i="2"/>
  <c r="O83" i="2"/>
  <c r="O459" i="2"/>
  <c r="M178" i="2"/>
  <c r="M131" i="2"/>
  <c r="M84" i="2"/>
  <c r="M37" i="2"/>
  <c r="M225" i="2"/>
  <c r="M554" i="2"/>
  <c r="M507" i="2"/>
  <c r="M366" i="2"/>
  <c r="M272" i="2"/>
  <c r="M460" i="2"/>
  <c r="M413" i="2"/>
  <c r="M319" i="2"/>
  <c r="Q5" i="5"/>
  <c r="L14" i="5"/>
  <c r="L37" i="5"/>
  <c r="R5" i="5"/>
  <c r="K14" i="5"/>
  <c r="K26" i="5"/>
  <c r="L38" i="5"/>
  <c r="K34" i="5"/>
  <c r="L13" i="5"/>
  <c r="K10" i="5"/>
  <c r="K13" i="5"/>
  <c r="L21" i="5"/>
  <c r="K12" i="5"/>
  <c r="K23" i="5"/>
  <c r="L10" i="5"/>
  <c r="L35" i="5"/>
  <c r="K21" i="5"/>
  <c r="L19" i="5"/>
  <c r="L23" i="5"/>
  <c r="L24" i="5"/>
  <c r="K19" i="5"/>
  <c r="K38" i="5"/>
  <c r="K22" i="5"/>
  <c r="L12" i="5"/>
  <c r="L18" i="5"/>
  <c r="L22" i="5"/>
  <c r="K18" i="5"/>
  <c r="K37" i="5"/>
  <c r="L17" i="5"/>
  <c r="L26" i="5"/>
  <c r="K17" i="5"/>
  <c r="K36" i="5"/>
  <c r="L15" i="5"/>
  <c r="K15" i="5"/>
  <c r="L36" i="5"/>
  <c r="K24" i="5"/>
  <c r="L16" i="5"/>
  <c r="K16" i="5"/>
  <c r="O47" i="4"/>
  <c r="N47" i="4"/>
  <c r="M47" i="4"/>
  <c r="L47" i="4"/>
  <c r="K47" i="4"/>
  <c r="J47" i="4"/>
  <c r="I47" i="4"/>
  <c r="H47" i="4"/>
  <c r="G47" i="4"/>
  <c r="F47" i="4"/>
  <c r="E47" i="4"/>
  <c r="O46" i="4"/>
  <c r="N46" i="4"/>
  <c r="M46" i="4"/>
  <c r="L46" i="4"/>
  <c r="K46" i="4"/>
  <c r="J46" i="4"/>
  <c r="I46" i="4"/>
  <c r="H46" i="4"/>
  <c r="G46" i="4"/>
  <c r="F46" i="4"/>
  <c r="E46" i="4"/>
  <c r="O45" i="4"/>
  <c r="N45" i="4"/>
  <c r="M45" i="4"/>
  <c r="L45" i="4"/>
  <c r="K45" i="4"/>
  <c r="J45" i="4"/>
  <c r="I45" i="4"/>
  <c r="H45" i="4"/>
  <c r="G45" i="4"/>
  <c r="F45" i="4"/>
  <c r="E45" i="4"/>
  <c r="O44" i="4"/>
  <c r="N44" i="4"/>
  <c r="M44" i="4"/>
  <c r="L44" i="4"/>
  <c r="K44" i="4"/>
  <c r="J44" i="4"/>
  <c r="I44" i="4"/>
  <c r="H44" i="4"/>
  <c r="G44" i="4"/>
  <c r="F44" i="4"/>
  <c r="E44" i="4"/>
  <c r="O43" i="4"/>
  <c r="N43" i="4"/>
  <c r="M43" i="4"/>
  <c r="L43" i="4"/>
  <c r="K43" i="4"/>
  <c r="J43" i="4"/>
  <c r="I43" i="4"/>
  <c r="H43" i="4"/>
  <c r="G43" i="4"/>
  <c r="F43" i="4"/>
  <c r="E43" i="4"/>
  <c r="O42" i="4"/>
  <c r="N42" i="4"/>
  <c r="M42" i="4"/>
  <c r="L42" i="4"/>
  <c r="K42" i="4"/>
  <c r="J42" i="4"/>
  <c r="I42" i="4"/>
  <c r="H42" i="4"/>
  <c r="G42" i="4"/>
  <c r="F42" i="4"/>
  <c r="E42" i="4"/>
  <c r="O41" i="4"/>
  <c r="N41" i="4"/>
  <c r="M41" i="4"/>
  <c r="L41" i="4"/>
  <c r="K41" i="4"/>
  <c r="J41" i="4"/>
  <c r="I41" i="4"/>
  <c r="H41" i="4"/>
  <c r="G41" i="4"/>
  <c r="F41" i="4"/>
  <c r="E41" i="4"/>
  <c r="O40" i="4"/>
  <c r="N40" i="4"/>
  <c r="M40" i="4"/>
  <c r="L40" i="4"/>
  <c r="K40" i="4"/>
  <c r="J40" i="4"/>
  <c r="I40" i="4"/>
  <c r="H40" i="4"/>
  <c r="G40" i="4"/>
  <c r="F40" i="4"/>
  <c r="E40" i="4"/>
  <c r="O39" i="4"/>
  <c r="N39" i="4"/>
  <c r="M39" i="4"/>
  <c r="L39" i="4"/>
  <c r="K39" i="4"/>
  <c r="J39" i="4"/>
  <c r="I39" i="4"/>
  <c r="H39" i="4"/>
  <c r="G39" i="4"/>
  <c r="F39" i="4"/>
  <c r="E39" i="4"/>
  <c r="O38" i="4"/>
  <c r="N38" i="4"/>
  <c r="M38" i="4"/>
  <c r="L38" i="4"/>
  <c r="K38" i="4"/>
  <c r="J38" i="4"/>
  <c r="I38" i="4"/>
  <c r="H38" i="4"/>
  <c r="G38" i="4"/>
  <c r="F38" i="4"/>
  <c r="E38" i="4"/>
  <c r="O37" i="4"/>
  <c r="N37" i="4"/>
  <c r="M37" i="4"/>
  <c r="L37" i="4"/>
  <c r="K37" i="4"/>
  <c r="J37" i="4"/>
  <c r="I37" i="4"/>
  <c r="H37" i="4"/>
  <c r="G37" i="4"/>
  <c r="F37" i="4"/>
  <c r="E37" i="4"/>
  <c r="O36" i="4"/>
  <c r="N36" i="4"/>
  <c r="M36" i="4"/>
  <c r="L36" i="4"/>
  <c r="K36" i="4"/>
  <c r="J36" i="4"/>
  <c r="I36" i="4"/>
  <c r="H36" i="4"/>
  <c r="G36" i="4"/>
  <c r="F36" i="4"/>
  <c r="E36" i="4"/>
  <c r="O35" i="4"/>
  <c r="N35" i="4"/>
  <c r="M35" i="4"/>
  <c r="L35" i="4"/>
  <c r="K35" i="4"/>
  <c r="J35" i="4"/>
  <c r="I35" i="4"/>
  <c r="H35" i="4"/>
  <c r="G35" i="4"/>
  <c r="F35" i="4"/>
  <c r="E35" i="4"/>
  <c r="O34" i="4"/>
  <c r="N34" i="4"/>
  <c r="M34" i="4"/>
  <c r="L34" i="4"/>
  <c r="K34" i="4"/>
  <c r="J34" i="4"/>
  <c r="I34" i="4"/>
  <c r="H34" i="4"/>
  <c r="G34" i="4"/>
  <c r="F34" i="4"/>
  <c r="E34" i="4"/>
  <c r="O33" i="4"/>
  <c r="N33" i="4"/>
  <c r="M33" i="4"/>
  <c r="L33" i="4"/>
  <c r="K33" i="4"/>
  <c r="J33" i="4"/>
  <c r="I33" i="4"/>
  <c r="H33" i="4"/>
  <c r="G33" i="4"/>
  <c r="F33" i="4"/>
  <c r="E33" i="4"/>
  <c r="O32" i="4"/>
  <c r="N32" i="4"/>
  <c r="M32" i="4"/>
  <c r="L32" i="4"/>
  <c r="K32" i="4"/>
  <c r="J32" i="4"/>
  <c r="I32" i="4"/>
  <c r="H32" i="4"/>
  <c r="G32" i="4"/>
  <c r="F32" i="4"/>
  <c r="E32" i="4"/>
  <c r="O31" i="4"/>
  <c r="N31" i="4"/>
  <c r="M31" i="4"/>
  <c r="L31" i="4"/>
  <c r="K31" i="4"/>
  <c r="J31" i="4"/>
  <c r="I31" i="4"/>
  <c r="H31" i="4"/>
  <c r="G31" i="4"/>
  <c r="F31" i="4"/>
  <c r="E31" i="4"/>
  <c r="O30" i="4"/>
  <c r="N30" i="4"/>
  <c r="M30" i="4"/>
  <c r="L30" i="4"/>
  <c r="K30" i="4"/>
  <c r="J30" i="4"/>
  <c r="I30" i="4"/>
  <c r="H30" i="4"/>
  <c r="G30" i="4"/>
  <c r="F30" i="4"/>
  <c r="E30" i="4"/>
  <c r="O29" i="4"/>
  <c r="N29" i="4"/>
  <c r="M29" i="4"/>
  <c r="L29" i="4"/>
  <c r="K29" i="4"/>
  <c r="J29" i="4"/>
  <c r="I29" i="4"/>
  <c r="H29" i="4"/>
  <c r="G29" i="4"/>
  <c r="F29" i="4"/>
  <c r="E29" i="4"/>
  <c r="O28" i="4"/>
  <c r="N28" i="4"/>
  <c r="M28" i="4"/>
  <c r="L28" i="4"/>
  <c r="K28" i="4"/>
  <c r="J28" i="4"/>
  <c r="I28" i="4"/>
  <c r="H28" i="4"/>
  <c r="G28" i="4"/>
  <c r="F28" i="4"/>
  <c r="E28" i="4"/>
  <c r="O27" i="4"/>
  <c r="N27" i="4"/>
  <c r="M27" i="4"/>
  <c r="L27" i="4"/>
  <c r="K27" i="4"/>
  <c r="J27" i="4"/>
  <c r="I27" i="4"/>
  <c r="H27" i="4"/>
  <c r="G27" i="4"/>
  <c r="F27" i="4"/>
  <c r="E27" i="4"/>
  <c r="O26" i="4"/>
  <c r="N26" i="4"/>
  <c r="M26" i="4"/>
  <c r="L26" i="4"/>
  <c r="K26" i="4"/>
  <c r="J26" i="4"/>
  <c r="I26" i="4"/>
  <c r="H26" i="4"/>
  <c r="G26" i="4"/>
  <c r="F26" i="4"/>
  <c r="E26" i="4"/>
  <c r="O25" i="4"/>
  <c r="N25" i="4"/>
  <c r="M25" i="4"/>
  <c r="L25" i="4"/>
  <c r="K25" i="4"/>
  <c r="J25" i="4"/>
  <c r="I25" i="4"/>
  <c r="H25" i="4"/>
  <c r="G25" i="4"/>
  <c r="F25" i="4"/>
  <c r="E25" i="4"/>
  <c r="O24" i="4"/>
  <c r="N24" i="4"/>
  <c r="M24" i="4"/>
  <c r="L24" i="4"/>
  <c r="K24" i="4"/>
  <c r="J24" i="4"/>
  <c r="I24" i="4"/>
  <c r="H24" i="4"/>
  <c r="G24" i="4"/>
  <c r="F24" i="4"/>
  <c r="E24" i="4"/>
  <c r="O23" i="4"/>
  <c r="N23" i="4"/>
  <c r="M23" i="4"/>
  <c r="L23" i="4"/>
  <c r="K23" i="4"/>
  <c r="J23" i="4"/>
  <c r="I23" i="4"/>
  <c r="H23" i="4"/>
  <c r="G23" i="4"/>
  <c r="F23" i="4"/>
  <c r="E23" i="4"/>
  <c r="O22" i="4"/>
  <c r="N22" i="4"/>
  <c r="M22" i="4"/>
  <c r="L22" i="4"/>
  <c r="K22" i="4"/>
  <c r="J22" i="4"/>
  <c r="I22" i="4"/>
  <c r="H22" i="4"/>
  <c r="G22" i="4"/>
  <c r="F22" i="4"/>
  <c r="E22" i="4"/>
  <c r="O21" i="4"/>
  <c r="N21" i="4"/>
  <c r="M21" i="4"/>
  <c r="L21" i="4"/>
  <c r="K21" i="4"/>
  <c r="J21" i="4"/>
  <c r="I21" i="4"/>
  <c r="H21" i="4"/>
  <c r="G21" i="4"/>
  <c r="F21" i="4"/>
  <c r="E21" i="4"/>
  <c r="O20" i="4"/>
  <c r="N20" i="4"/>
  <c r="M20" i="4"/>
  <c r="L20" i="4"/>
  <c r="K20" i="4"/>
  <c r="J20" i="4"/>
  <c r="I20" i="4"/>
  <c r="H20" i="4"/>
  <c r="G20" i="4"/>
  <c r="F20" i="4"/>
  <c r="E20" i="4"/>
  <c r="O19" i="4"/>
  <c r="N19" i="4"/>
  <c r="M19" i="4"/>
  <c r="L19" i="4"/>
  <c r="K19" i="4"/>
  <c r="J19" i="4"/>
  <c r="I19" i="4"/>
  <c r="H19" i="4"/>
  <c r="G19" i="4"/>
  <c r="F19" i="4"/>
  <c r="E19" i="4"/>
  <c r="O18" i="4"/>
  <c r="N18" i="4"/>
  <c r="M18" i="4"/>
  <c r="L18" i="4"/>
  <c r="K18" i="4"/>
  <c r="J18" i="4"/>
  <c r="I18" i="4"/>
  <c r="H18" i="4"/>
  <c r="G18" i="4"/>
  <c r="F18" i="4"/>
  <c r="E18" i="4"/>
  <c r="O17" i="4"/>
  <c r="N17" i="4"/>
  <c r="M17" i="4"/>
  <c r="L17" i="4"/>
  <c r="K17" i="4"/>
  <c r="J17" i="4"/>
  <c r="I17" i="4"/>
  <c r="H17" i="4"/>
  <c r="G17" i="4"/>
  <c r="F17" i="4"/>
  <c r="E17" i="4"/>
  <c r="O16" i="4"/>
  <c r="N16" i="4"/>
  <c r="M16" i="4"/>
  <c r="L16" i="4"/>
  <c r="K16" i="4"/>
  <c r="J16" i="4"/>
  <c r="I16" i="4"/>
  <c r="H16" i="4"/>
  <c r="G16" i="4"/>
  <c r="F16" i="4"/>
  <c r="E16" i="4"/>
  <c r="O15" i="4"/>
  <c r="N15" i="4"/>
  <c r="M15" i="4"/>
  <c r="L15" i="4"/>
  <c r="K15" i="4"/>
  <c r="J15" i="4"/>
  <c r="I15" i="4"/>
  <c r="H15" i="4"/>
  <c r="G15" i="4"/>
  <c r="F15" i="4"/>
  <c r="E15" i="4"/>
  <c r="O14" i="4"/>
  <c r="N14" i="4"/>
  <c r="M14" i="4"/>
  <c r="L14" i="4"/>
  <c r="K14" i="4"/>
  <c r="J14" i="4"/>
  <c r="I14" i="4"/>
  <c r="H14" i="4"/>
  <c r="G14" i="4"/>
  <c r="F14" i="4"/>
  <c r="E14" i="4"/>
  <c r="O13" i="4"/>
  <c r="N13" i="4"/>
  <c r="M13" i="4"/>
  <c r="L13" i="4"/>
  <c r="K13" i="4"/>
  <c r="J13" i="4"/>
  <c r="I13" i="4"/>
  <c r="H13" i="4"/>
  <c r="G13" i="4"/>
  <c r="F13" i="4"/>
  <c r="E13" i="4"/>
  <c r="O12" i="4"/>
  <c r="N12" i="4"/>
  <c r="M12" i="4"/>
  <c r="L12" i="4"/>
  <c r="K12" i="4"/>
  <c r="J12" i="4"/>
  <c r="I12" i="4"/>
  <c r="H12" i="4"/>
  <c r="G12" i="4"/>
  <c r="F12" i="4"/>
  <c r="E12" i="4"/>
  <c r="O11" i="4"/>
  <c r="N11" i="4"/>
  <c r="M11" i="4"/>
  <c r="L11" i="4"/>
  <c r="K11" i="4"/>
  <c r="J11" i="4"/>
  <c r="I11" i="4"/>
  <c r="H11" i="4"/>
  <c r="G11" i="4"/>
  <c r="F11" i="4"/>
  <c r="E11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7" i="4"/>
  <c r="N7" i="4"/>
  <c r="M7" i="4"/>
  <c r="L7" i="4"/>
  <c r="K7" i="4"/>
  <c r="J7" i="4"/>
  <c r="I7" i="4"/>
  <c r="H7" i="4"/>
  <c r="G7" i="4"/>
  <c r="F7" i="4"/>
  <c r="E7" i="4"/>
  <c r="O6" i="4"/>
  <c r="N6" i="4"/>
  <c r="M6" i="4"/>
  <c r="L6" i="4"/>
  <c r="K6" i="4"/>
  <c r="J6" i="4"/>
  <c r="I6" i="4"/>
  <c r="H6" i="4"/>
  <c r="G6" i="4"/>
  <c r="F6" i="4"/>
  <c r="E6" i="4"/>
  <c r="O5" i="4"/>
  <c r="N5" i="4"/>
  <c r="M5" i="4"/>
  <c r="L5" i="4"/>
  <c r="K5" i="4"/>
  <c r="J5" i="4"/>
  <c r="I5" i="4"/>
  <c r="H5" i="4"/>
  <c r="G5" i="4"/>
  <c r="F5" i="4"/>
  <c r="E5" i="4"/>
  <c r="O4" i="4"/>
  <c r="N4" i="4"/>
  <c r="M4" i="4"/>
  <c r="L4" i="4"/>
  <c r="K4" i="4"/>
  <c r="J4" i="4"/>
  <c r="I4" i="4"/>
  <c r="H4" i="4"/>
  <c r="G4" i="4"/>
  <c r="F4" i="4"/>
  <c r="E4" i="4"/>
  <c r="O3" i="4"/>
  <c r="N3" i="4"/>
  <c r="M3" i="4"/>
  <c r="L3" i="4"/>
  <c r="K3" i="4"/>
  <c r="J3" i="4"/>
  <c r="I3" i="4"/>
  <c r="H3" i="4"/>
  <c r="G3" i="4"/>
  <c r="F3" i="4"/>
  <c r="E3" i="4"/>
  <c r="O2" i="4"/>
  <c r="N2" i="4"/>
  <c r="M2" i="4"/>
  <c r="L2" i="4"/>
  <c r="K2" i="4"/>
  <c r="J2" i="4"/>
  <c r="I2" i="4"/>
  <c r="H2" i="4"/>
  <c r="G2" i="4"/>
  <c r="F2" i="4"/>
  <c r="E2" i="4"/>
  <c r="F48" i="4"/>
  <c r="G48" i="4"/>
  <c r="H48" i="4"/>
  <c r="I48" i="4"/>
  <c r="J48" i="4"/>
  <c r="K48" i="4"/>
  <c r="L48" i="4"/>
  <c r="M48" i="4"/>
  <c r="N48" i="4"/>
  <c r="O48" i="4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  <c r="D2" i="4"/>
  <c r="D4" i="4"/>
  <c r="M66" i="2" l="1"/>
  <c r="M19" i="2"/>
  <c r="M254" i="2"/>
  <c r="M207" i="2"/>
  <c r="M113" i="2"/>
  <c r="M489" i="2"/>
  <c r="M442" i="2"/>
  <c r="M395" i="2"/>
  <c r="M348" i="2"/>
  <c r="M301" i="2"/>
  <c r="M536" i="2"/>
  <c r="M160" i="2"/>
  <c r="M259" i="2"/>
  <c r="M212" i="2"/>
  <c r="M165" i="2"/>
  <c r="M118" i="2"/>
  <c r="M71" i="2"/>
  <c r="M353" i="2"/>
  <c r="M306" i="2"/>
  <c r="M24" i="2"/>
  <c r="M541" i="2"/>
  <c r="M494" i="2"/>
  <c r="M400" i="2"/>
  <c r="M447" i="2"/>
  <c r="O341" i="2"/>
  <c r="O294" i="2"/>
  <c r="O247" i="2"/>
  <c r="O200" i="2"/>
  <c r="O153" i="2"/>
  <c r="O529" i="2"/>
  <c r="O106" i="2"/>
  <c r="O482" i="2"/>
  <c r="O12" i="2"/>
  <c r="O388" i="2"/>
  <c r="O435" i="2"/>
  <c r="O59" i="2"/>
  <c r="O181" i="2"/>
  <c r="O557" i="2"/>
  <c r="O134" i="2"/>
  <c r="O510" i="2"/>
  <c r="O87" i="2"/>
  <c r="O463" i="2"/>
  <c r="O40" i="2"/>
  <c r="O416" i="2"/>
  <c r="O369" i="2"/>
  <c r="O322" i="2"/>
  <c r="O228" i="2"/>
  <c r="O275" i="2"/>
  <c r="O61" i="2"/>
  <c r="O437" i="2"/>
  <c r="O14" i="2"/>
  <c r="O390" i="2"/>
  <c r="O343" i="2"/>
  <c r="O296" i="2"/>
  <c r="O249" i="2"/>
  <c r="O202" i="2"/>
  <c r="O108" i="2"/>
  <c r="O484" i="2"/>
  <c r="O531" i="2"/>
  <c r="O155" i="2"/>
  <c r="M18" i="2"/>
  <c r="M253" i="2"/>
  <c r="M206" i="2"/>
  <c r="M159" i="2"/>
  <c r="M65" i="2"/>
  <c r="M112" i="2"/>
  <c r="M441" i="2"/>
  <c r="M394" i="2"/>
  <c r="M347" i="2"/>
  <c r="M488" i="2"/>
  <c r="M300" i="2"/>
  <c r="M535" i="2"/>
  <c r="O357" i="2"/>
  <c r="O310" i="2"/>
  <c r="O263" i="2"/>
  <c r="O216" i="2"/>
  <c r="O169" i="2"/>
  <c r="O545" i="2"/>
  <c r="O122" i="2"/>
  <c r="O498" i="2"/>
  <c r="O28" i="2"/>
  <c r="O404" i="2"/>
  <c r="O75" i="2"/>
  <c r="O451" i="2"/>
  <c r="M228" i="2"/>
  <c r="M181" i="2"/>
  <c r="M134" i="2"/>
  <c r="M87" i="2"/>
  <c r="M369" i="2"/>
  <c r="M322" i="2"/>
  <c r="M510" i="2"/>
  <c r="M416" i="2"/>
  <c r="M275" i="2"/>
  <c r="M557" i="2"/>
  <c r="M40" i="2"/>
  <c r="M463" i="2"/>
  <c r="M260" i="2"/>
  <c r="M213" i="2"/>
  <c r="M166" i="2"/>
  <c r="M119" i="2"/>
  <c r="M25" i="2"/>
  <c r="M401" i="2"/>
  <c r="M542" i="2"/>
  <c r="M354" i="2"/>
  <c r="M307" i="2"/>
  <c r="M72" i="2"/>
  <c r="M448" i="2"/>
  <c r="M495" i="2"/>
  <c r="M122" i="2"/>
  <c r="M75" i="2"/>
  <c r="M28" i="2"/>
  <c r="M263" i="2"/>
  <c r="M169" i="2"/>
  <c r="M216" i="2"/>
  <c r="M545" i="2"/>
  <c r="M498" i="2"/>
  <c r="M451" i="2"/>
  <c r="M404" i="2"/>
  <c r="M310" i="2"/>
  <c r="M357" i="2"/>
  <c r="M130" i="2"/>
  <c r="M83" i="2"/>
  <c r="M36" i="2"/>
  <c r="M177" i="2"/>
  <c r="M553" i="2"/>
  <c r="M318" i="2"/>
  <c r="M224" i="2"/>
  <c r="M506" i="2"/>
  <c r="M271" i="2"/>
  <c r="M459" i="2"/>
  <c r="M412" i="2"/>
  <c r="M365" i="2"/>
  <c r="O253" i="2"/>
  <c r="O206" i="2"/>
  <c r="O159" i="2"/>
  <c r="O535" i="2"/>
  <c r="O112" i="2"/>
  <c r="O488" i="2"/>
  <c r="O65" i="2"/>
  <c r="O441" i="2"/>
  <c r="O18" i="2"/>
  <c r="O394" i="2"/>
  <c r="O300" i="2"/>
  <c r="O347" i="2"/>
  <c r="O301" i="2"/>
  <c r="O254" i="2"/>
  <c r="O207" i="2"/>
  <c r="O160" i="2"/>
  <c r="O536" i="2"/>
  <c r="O113" i="2"/>
  <c r="O489" i="2"/>
  <c r="O66" i="2"/>
  <c r="O442" i="2"/>
  <c r="O348" i="2"/>
  <c r="O19" i="2"/>
  <c r="O395" i="2"/>
  <c r="M162" i="2"/>
  <c r="M115" i="2"/>
  <c r="M68" i="2"/>
  <c r="M21" i="2"/>
  <c r="M209" i="2"/>
  <c r="M538" i="2"/>
  <c r="M491" i="2"/>
  <c r="M444" i="2"/>
  <c r="M256" i="2"/>
  <c r="M397" i="2"/>
  <c r="M350" i="2"/>
  <c r="M303" i="2"/>
  <c r="M202" i="2"/>
  <c r="M155" i="2"/>
  <c r="M108" i="2"/>
  <c r="M61" i="2"/>
  <c r="M14" i="2"/>
  <c r="M249" i="2"/>
  <c r="M296" i="2"/>
  <c r="M531" i="2"/>
  <c r="M484" i="2"/>
  <c r="M437" i="2"/>
  <c r="M390" i="2"/>
  <c r="M343" i="2"/>
  <c r="M298" i="2"/>
  <c r="M251" i="2"/>
  <c r="M204" i="2"/>
  <c r="M157" i="2"/>
  <c r="M110" i="2"/>
  <c r="M63" i="2"/>
  <c r="M345" i="2"/>
  <c r="M16" i="2"/>
  <c r="M486" i="2"/>
  <c r="M392" i="2"/>
  <c r="M533" i="2"/>
  <c r="M439" i="2"/>
  <c r="M26" i="2"/>
  <c r="M261" i="2"/>
  <c r="M214" i="2"/>
  <c r="M167" i="2"/>
  <c r="M73" i="2"/>
  <c r="M449" i="2"/>
  <c r="M402" i="2"/>
  <c r="M120" i="2"/>
  <c r="M355" i="2"/>
  <c r="M308" i="2"/>
  <c r="M496" i="2"/>
  <c r="M543" i="2"/>
  <c r="M274" i="2"/>
  <c r="M227" i="2"/>
  <c r="M180" i="2"/>
  <c r="M133" i="2"/>
  <c r="M86" i="2"/>
  <c r="M39" i="2"/>
  <c r="M321" i="2"/>
  <c r="M368" i="2"/>
  <c r="M462" i="2"/>
  <c r="M556" i="2"/>
  <c r="M509" i="2"/>
  <c r="M415" i="2"/>
  <c r="O261" i="2"/>
  <c r="O214" i="2"/>
  <c r="O167" i="2"/>
  <c r="O543" i="2"/>
  <c r="O120" i="2"/>
  <c r="O496" i="2"/>
  <c r="O73" i="2"/>
  <c r="O449" i="2"/>
  <c r="O26" i="2"/>
  <c r="O402" i="2"/>
  <c r="O308" i="2"/>
  <c r="O355" i="2"/>
  <c r="O117" i="2"/>
  <c r="O493" i="2"/>
  <c r="O70" i="2"/>
  <c r="O446" i="2"/>
  <c r="O23" i="2"/>
  <c r="O399" i="2"/>
  <c r="O352" i="2"/>
  <c r="O305" i="2"/>
  <c r="O258" i="2"/>
  <c r="O164" i="2"/>
  <c r="O540" i="2"/>
  <c r="O211" i="2"/>
  <c r="K47" i="5"/>
  <c r="K33" i="5"/>
  <c r="K46" i="5"/>
  <c r="K40" i="5"/>
  <c r="K48" i="5"/>
  <c r="K27" i="5"/>
  <c r="K41" i="5"/>
  <c r="K39" i="5"/>
  <c r="K25" i="5"/>
  <c r="K42" i="5"/>
  <c r="K28" i="5"/>
  <c r="K30" i="5"/>
  <c r="K43" i="5"/>
  <c r="K29" i="5"/>
  <c r="K44" i="5"/>
  <c r="K32" i="5"/>
  <c r="K45" i="5"/>
  <c r="K31" i="5"/>
  <c r="O85" i="2"/>
  <c r="O461" i="2"/>
  <c r="O38" i="2"/>
  <c r="O414" i="2"/>
  <c r="O367" i="2"/>
  <c r="O320" i="2"/>
  <c r="O273" i="2"/>
  <c r="O226" i="2"/>
  <c r="O132" i="2"/>
  <c r="O508" i="2"/>
  <c r="O555" i="2"/>
  <c r="O179" i="2"/>
  <c r="M114" i="2"/>
  <c r="M67" i="2"/>
  <c r="M20" i="2"/>
  <c r="M255" i="2"/>
  <c r="M161" i="2"/>
  <c r="M537" i="2"/>
  <c r="M490" i="2"/>
  <c r="M443" i="2"/>
  <c r="M302" i="2"/>
  <c r="M396" i="2"/>
  <c r="M349" i="2"/>
  <c r="M208" i="2"/>
  <c r="O213" i="2"/>
  <c r="O166" i="2"/>
  <c r="O542" i="2"/>
  <c r="O119" i="2"/>
  <c r="O495" i="2"/>
  <c r="O72" i="2"/>
  <c r="O448" i="2"/>
  <c r="O25" i="2"/>
  <c r="O401" i="2"/>
  <c r="O354" i="2"/>
  <c r="O260" i="2"/>
  <c r="O307" i="2"/>
  <c r="M250" i="2"/>
  <c r="M203" i="2"/>
  <c r="M156" i="2"/>
  <c r="M109" i="2"/>
  <c r="M62" i="2"/>
  <c r="M15" i="2"/>
  <c r="M438" i="2"/>
  <c r="M297" i="2"/>
  <c r="M532" i="2"/>
  <c r="M344" i="2"/>
  <c r="M485" i="2"/>
  <c r="M391" i="2"/>
  <c r="O133" i="2"/>
  <c r="O509" i="2"/>
  <c r="O86" i="2"/>
  <c r="O462" i="2"/>
  <c r="O39" i="2"/>
  <c r="O415" i="2"/>
  <c r="O368" i="2"/>
  <c r="O321" i="2"/>
  <c r="O274" i="2"/>
  <c r="O180" i="2"/>
  <c r="O556" i="2"/>
  <c r="O227" i="2"/>
  <c r="M226" i="2"/>
  <c r="M179" i="2"/>
  <c r="M132" i="2"/>
  <c r="M85" i="2"/>
  <c r="M38" i="2"/>
  <c r="M273" i="2"/>
  <c r="M320" i="2"/>
  <c r="M555" i="2"/>
  <c r="M508" i="2"/>
  <c r="M414" i="2"/>
  <c r="M461" i="2"/>
  <c r="M367" i="2"/>
  <c r="M252" i="2"/>
  <c r="M205" i="2"/>
  <c r="M158" i="2"/>
  <c r="M111" i="2"/>
  <c r="M17" i="2"/>
  <c r="M393" i="2"/>
  <c r="M440" i="2"/>
  <c r="M64" i="2"/>
  <c r="M346" i="2"/>
  <c r="M299" i="2"/>
  <c r="M534" i="2"/>
  <c r="M487" i="2"/>
  <c r="O165" i="2"/>
  <c r="O541" i="2"/>
  <c r="O118" i="2"/>
  <c r="O494" i="2"/>
  <c r="O71" i="2"/>
  <c r="O447" i="2"/>
  <c r="O24" i="2"/>
  <c r="O400" i="2"/>
  <c r="O353" i="2"/>
  <c r="O306" i="2"/>
  <c r="O212" i="2"/>
  <c r="O259" i="2"/>
  <c r="O21" i="2"/>
  <c r="O397" i="2"/>
  <c r="O350" i="2"/>
  <c r="O303" i="2"/>
  <c r="O256" i="2"/>
  <c r="O209" i="2"/>
  <c r="O162" i="2"/>
  <c r="O538" i="2"/>
  <c r="O68" i="2"/>
  <c r="O444" i="2"/>
  <c r="O491" i="2"/>
  <c r="O115" i="2"/>
  <c r="M106" i="2"/>
  <c r="M59" i="2"/>
  <c r="M12" i="2"/>
  <c r="M247" i="2"/>
  <c r="M153" i="2"/>
  <c r="M529" i="2"/>
  <c r="M482" i="2"/>
  <c r="M435" i="2"/>
  <c r="M388" i="2"/>
  <c r="M200" i="2"/>
  <c r="M341" i="2"/>
  <c r="M294" i="2"/>
  <c r="O157" i="2"/>
  <c r="O533" i="2"/>
  <c r="O110" i="2"/>
  <c r="O486" i="2"/>
  <c r="O63" i="2"/>
  <c r="O439" i="2"/>
  <c r="O16" i="2"/>
  <c r="O392" i="2"/>
  <c r="O345" i="2"/>
  <c r="O298" i="2"/>
  <c r="O204" i="2"/>
  <c r="O251" i="2"/>
  <c r="O37" i="2"/>
  <c r="O413" i="2"/>
  <c r="O366" i="2"/>
  <c r="O319" i="2"/>
  <c r="O272" i="2"/>
  <c r="O225" i="2"/>
  <c r="O178" i="2"/>
  <c r="O554" i="2"/>
  <c r="O84" i="2"/>
  <c r="O460" i="2"/>
  <c r="O131" i="2"/>
  <c r="O507" i="2"/>
  <c r="O205" i="2"/>
  <c r="O158" i="2"/>
  <c r="O534" i="2"/>
  <c r="O111" i="2"/>
  <c r="O487" i="2"/>
  <c r="O64" i="2"/>
  <c r="O440" i="2"/>
  <c r="O17" i="2"/>
  <c r="O393" i="2"/>
  <c r="O346" i="2"/>
  <c r="O252" i="2"/>
  <c r="O299" i="2"/>
  <c r="O349" i="2"/>
  <c r="O302" i="2"/>
  <c r="O255" i="2"/>
  <c r="O208" i="2"/>
  <c r="O161" i="2"/>
  <c r="O537" i="2"/>
  <c r="O114" i="2"/>
  <c r="O490" i="2"/>
  <c r="O20" i="2"/>
  <c r="O396" i="2"/>
  <c r="O443" i="2"/>
  <c r="O67" i="2"/>
  <c r="M258" i="2"/>
  <c r="M211" i="2"/>
  <c r="M164" i="2"/>
  <c r="M117" i="2"/>
  <c r="M70" i="2"/>
  <c r="M23" i="2"/>
  <c r="M305" i="2"/>
  <c r="M540" i="2"/>
  <c r="M493" i="2"/>
  <c r="M352" i="2"/>
  <c r="M446" i="2"/>
  <c r="M399" i="2"/>
  <c r="O109" i="2"/>
  <c r="O485" i="2"/>
  <c r="O62" i="2"/>
  <c r="O438" i="2"/>
  <c r="O15" i="2"/>
  <c r="O391" i="2"/>
  <c r="O344" i="2"/>
  <c r="O297" i="2"/>
  <c r="O250" i="2"/>
  <c r="O156" i="2"/>
  <c r="O532" i="2"/>
  <c r="O203" i="2"/>
  <c r="L41" i="5"/>
  <c r="L33" i="5"/>
  <c r="L44" i="5"/>
  <c r="L32" i="5"/>
  <c r="L46" i="5"/>
  <c r="L40" i="5"/>
  <c r="L27" i="5"/>
  <c r="L42" i="5"/>
  <c r="L47" i="5"/>
  <c r="L39" i="5"/>
  <c r="L25" i="5"/>
  <c r="L29" i="5"/>
  <c r="L48" i="5"/>
  <c r="L28" i="5"/>
  <c r="L45" i="5"/>
  <c r="L30" i="5"/>
  <c r="L43" i="5"/>
  <c r="L31" i="5"/>
  <c r="J45" i="5"/>
  <c r="O285" i="2" l="1"/>
  <c r="O238" i="2"/>
  <c r="O191" i="2"/>
  <c r="O567" i="2"/>
  <c r="O144" i="2"/>
  <c r="O520" i="2"/>
  <c r="O97" i="2"/>
  <c r="O473" i="2"/>
  <c r="O50" i="2"/>
  <c r="O426" i="2"/>
  <c r="O332" i="2"/>
  <c r="O379" i="2"/>
  <c r="O189" i="2"/>
  <c r="O565" i="2"/>
  <c r="O142" i="2"/>
  <c r="O518" i="2"/>
  <c r="O95" i="2"/>
  <c r="O471" i="2"/>
  <c r="O48" i="2"/>
  <c r="O424" i="2"/>
  <c r="O377" i="2"/>
  <c r="O330" i="2"/>
  <c r="O236" i="2"/>
  <c r="O283" i="2"/>
  <c r="M234" i="2"/>
  <c r="M187" i="2"/>
  <c r="M140" i="2"/>
  <c r="M93" i="2"/>
  <c r="M46" i="2"/>
  <c r="M281" i="2"/>
  <c r="M563" i="2"/>
  <c r="M422" i="2"/>
  <c r="M516" i="2"/>
  <c r="M469" i="2"/>
  <c r="M375" i="2"/>
  <c r="M328" i="2"/>
  <c r="M90" i="2"/>
  <c r="M43" i="2"/>
  <c r="M231" i="2"/>
  <c r="M137" i="2"/>
  <c r="M513" i="2"/>
  <c r="M466" i="2"/>
  <c r="M419" i="2"/>
  <c r="M184" i="2"/>
  <c r="M372" i="2"/>
  <c r="M325" i="2"/>
  <c r="M278" i="2"/>
  <c r="M560" i="2"/>
  <c r="M266" i="2"/>
  <c r="M219" i="2"/>
  <c r="M172" i="2"/>
  <c r="M125" i="2"/>
  <c r="M78" i="2"/>
  <c r="M31" i="2"/>
  <c r="M313" i="2"/>
  <c r="M548" i="2"/>
  <c r="M360" i="2"/>
  <c r="M501" i="2"/>
  <c r="M454" i="2"/>
  <c r="M407" i="2"/>
  <c r="M170" i="2"/>
  <c r="M123" i="2"/>
  <c r="M76" i="2"/>
  <c r="M29" i="2"/>
  <c r="M217" i="2"/>
  <c r="M546" i="2"/>
  <c r="M499" i="2"/>
  <c r="M452" i="2"/>
  <c r="M358" i="2"/>
  <c r="M405" i="2"/>
  <c r="M264" i="2"/>
  <c r="M311" i="2"/>
  <c r="O277" i="2"/>
  <c r="O230" i="2"/>
  <c r="O183" i="2"/>
  <c r="O559" i="2"/>
  <c r="O136" i="2"/>
  <c r="O512" i="2"/>
  <c r="O89" i="2"/>
  <c r="O465" i="2"/>
  <c r="O42" i="2"/>
  <c r="O418" i="2"/>
  <c r="O324" i="2"/>
  <c r="O371" i="2"/>
  <c r="M34" i="2"/>
  <c r="M222" i="2"/>
  <c r="M175" i="2"/>
  <c r="M81" i="2"/>
  <c r="M457" i="2"/>
  <c r="M269" i="2"/>
  <c r="M410" i="2"/>
  <c r="M363" i="2"/>
  <c r="M128" i="2"/>
  <c r="M316" i="2"/>
  <c r="M551" i="2"/>
  <c r="M504" i="2"/>
  <c r="M229" i="2"/>
  <c r="M182" i="2"/>
  <c r="M135" i="2"/>
  <c r="M41" i="2"/>
  <c r="M417" i="2"/>
  <c r="M370" i="2"/>
  <c r="M323" i="2"/>
  <c r="M88" i="2"/>
  <c r="M558" i="2"/>
  <c r="M276" i="2"/>
  <c r="M464" i="2"/>
  <c r="M511" i="2"/>
  <c r="M186" i="2"/>
  <c r="M139" i="2"/>
  <c r="M92" i="2"/>
  <c r="M45" i="2"/>
  <c r="M233" i="2"/>
  <c r="M374" i="2"/>
  <c r="M280" i="2"/>
  <c r="M562" i="2"/>
  <c r="M515" i="2"/>
  <c r="M468" i="2"/>
  <c r="M421" i="2"/>
  <c r="M327" i="2"/>
  <c r="M50" i="2"/>
  <c r="M238" i="2"/>
  <c r="M191" i="2"/>
  <c r="M97" i="2"/>
  <c r="M473" i="2"/>
  <c r="M144" i="2"/>
  <c r="M520" i="2"/>
  <c r="M426" i="2"/>
  <c r="M379" i="2"/>
  <c r="M332" i="2"/>
  <c r="M285" i="2"/>
  <c r="M567" i="2"/>
  <c r="O309" i="2"/>
  <c r="O262" i="2"/>
  <c r="O215" i="2"/>
  <c r="O168" i="2"/>
  <c r="O544" i="2"/>
  <c r="O121" i="2"/>
  <c r="O497" i="2"/>
  <c r="O74" i="2"/>
  <c r="O450" i="2"/>
  <c r="O356" i="2"/>
  <c r="O27" i="2"/>
  <c r="O403" i="2"/>
  <c r="O93" i="2"/>
  <c r="O469" i="2"/>
  <c r="O46" i="2"/>
  <c r="O422" i="2"/>
  <c r="O375" i="2"/>
  <c r="O328" i="2"/>
  <c r="O281" i="2"/>
  <c r="O234" i="2"/>
  <c r="O140" i="2"/>
  <c r="O516" i="2"/>
  <c r="O563" i="2"/>
  <c r="O187" i="2"/>
  <c r="O229" i="2"/>
  <c r="O182" i="2"/>
  <c r="O558" i="2"/>
  <c r="O135" i="2"/>
  <c r="O511" i="2"/>
  <c r="O88" i="2"/>
  <c r="O464" i="2"/>
  <c r="O41" i="2"/>
  <c r="O417" i="2"/>
  <c r="O370" i="2"/>
  <c r="O276" i="2"/>
  <c r="O323" i="2"/>
  <c r="M220" i="2"/>
  <c r="M173" i="2"/>
  <c r="M126" i="2"/>
  <c r="M79" i="2"/>
  <c r="M361" i="2"/>
  <c r="M314" i="2"/>
  <c r="M408" i="2"/>
  <c r="M549" i="2"/>
  <c r="M32" i="2"/>
  <c r="M502" i="2"/>
  <c r="M455" i="2"/>
  <c r="M267" i="2"/>
  <c r="M42" i="2"/>
  <c r="M230" i="2"/>
  <c r="M183" i="2"/>
  <c r="M89" i="2"/>
  <c r="M465" i="2"/>
  <c r="M418" i="2"/>
  <c r="M371" i="2"/>
  <c r="M324" i="2"/>
  <c r="M136" i="2"/>
  <c r="M512" i="2"/>
  <c r="M277" i="2"/>
  <c r="M559" i="2"/>
  <c r="O125" i="2"/>
  <c r="O501" i="2"/>
  <c r="O78" i="2"/>
  <c r="O454" i="2"/>
  <c r="O31" i="2"/>
  <c r="O407" i="2"/>
  <c r="O360" i="2"/>
  <c r="O313" i="2"/>
  <c r="O266" i="2"/>
  <c r="O172" i="2"/>
  <c r="O548" i="2"/>
  <c r="O219" i="2"/>
  <c r="O269" i="2"/>
  <c r="O222" i="2"/>
  <c r="O175" i="2"/>
  <c r="O551" i="2"/>
  <c r="O128" i="2"/>
  <c r="O504" i="2"/>
  <c r="O81" i="2"/>
  <c r="O457" i="2"/>
  <c r="O34" i="2"/>
  <c r="O410" i="2"/>
  <c r="O316" i="2"/>
  <c r="O363" i="2"/>
  <c r="O221" i="2"/>
  <c r="O174" i="2"/>
  <c r="O550" i="2"/>
  <c r="O127" i="2"/>
  <c r="O503" i="2"/>
  <c r="O80" i="2"/>
  <c r="O456" i="2"/>
  <c r="O33" i="2"/>
  <c r="O409" i="2"/>
  <c r="O362" i="2"/>
  <c r="O268" i="2"/>
  <c r="O315" i="2"/>
  <c r="O317" i="2"/>
  <c r="O270" i="2"/>
  <c r="O223" i="2"/>
  <c r="O176" i="2"/>
  <c r="O552" i="2"/>
  <c r="O129" i="2"/>
  <c r="O505" i="2"/>
  <c r="O82" i="2"/>
  <c r="O458" i="2"/>
  <c r="O364" i="2"/>
  <c r="O411" i="2"/>
  <c r="O35" i="2"/>
  <c r="O45" i="2"/>
  <c r="O421" i="2"/>
  <c r="O374" i="2"/>
  <c r="O327" i="2"/>
  <c r="O280" i="2"/>
  <c r="O233" i="2"/>
  <c r="O186" i="2"/>
  <c r="O562" i="2"/>
  <c r="O92" i="2"/>
  <c r="O468" i="2"/>
  <c r="O139" i="2"/>
  <c r="O515" i="2"/>
  <c r="O237" i="2"/>
  <c r="O190" i="2"/>
  <c r="O566" i="2"/>
  <c r="O143" i="2"/>
  <c r="O519" i="2"/>
  <c r="O96" i="2"/>
  <c r="O472" i="2"/>
  <c r="O49" i="2"/>
  <c r="O425" i="2"/>
  <c r="O378" i="2"/>
  <c r="O284" i="2"/>
  <c r="O331" i="2"/>
  <c r="O325" i="2"/>
  <c r="O278" i="2"/>
  <c r="O231" i="2"/>
  <c r="O184" i="2"/>
  <c r="O560" i="2"/>
  <c r="O137" i="2"/>
  <c r="O513" i="2"/>
  <c r="O90" i="2"/>
  <c r="O466" i="2"/>
  <c r="O372" i="2"/>
  <c r="O419" i="2"/>
  <c r="O43" i="2"/>
  <c r="M218" i="2"/>
  <c r="M171" i="2"/>
  <c r="M124" i="2"/>
  <c r="M77" i="2"/>
  <c r="M30" i="2"/>
  <c r="M265" i="2"/>
  <c r="M406" i="2"/>
  <c r="M547" i="2"/>
  <c r="M312" i="2"/>
  <c r="M500" i="2"/>
  <c r="M453" i="2"/>
  <c r="M359" i="2"/>
  <c r="M236" i="2"/>
  <c r="M189" i="2"/>
  <c r="M142" i="2"/>
  <c r="M95" i="2"/>
  <c r="M377" i="2"/>
  <c r="M330" i="2"/>
  <c r="M283" i="2"/>
  <c r="M518" i="2"/>
  <c r="M565" i="2"/>
  <c r="M471" i="2"/>
  <c r="M48" i="2"/>
  <c r="M424" i="2"/>
  <c r="O77" i="2"/>
  <c r="O453" i="2"/>
  <c r="O30" i="2"/>
  <c r="O406" i="2"/>
  <c r="O359" i="2"/>
  <c r="O312" i="2"/>
  <c r="O265" i="2"/>
  <c r="O218" i="2"/>
  <c r="O124" i="2"/>
  <c r="O500" i="2"/>
  <c r="O547" i="2"/>
  <c r="O171" i="2"/>
  <c r="O173" i="2"/>
  <c r="O549" i="2"/>
  <c r="O126" i="2"/>
  <c r="O502" i="2"/>
  <c r="O79" i="2"/>
  <c r="O455" i="2"/>
  <c r="O32" i="2"/>
  <c r="O408" i="2"/>
  <c r="O361" i="2"/>
  <c r="O314" i="2"/>
  <c r="O220" i="2"/>
  <c r="O267" i="2"/>
  <c r="O373" i="2"/>
  <c r="O326" i="2"/>
  <c r="O279" i="2"/>
  <c r="O232" i="2"/>
  <c r="O185" i="2"/>
  <c r="O561" i="2"/>
  <c r="O138" i="2"/>
  <c r="O514" i="2"/>
  <c r="O44" i="2"/>
  <c r="O420" i="2"/>
  <c r="O467" i="2"/>
  <c r="O91" i="2"/>
  <c r="M221" i="2"/>
  <c r="M174" i="2"/>
  <c r="M127" i="2"/>
  <c r="M33" i="2"/>
  <c r="M268" i="2"/>
  <c r="M409" i="2"/>
  <c r="M362" i="2"/>
  <c r="M315" i="2"/>
  <c r="M80" i="2"/>
  <c r="M456" i="2"/>
  <c r="M550" i="2"/>
  <c r="M503" i="2"/>
  <c r="M138" i="2"/>
  <c r="M91" i="2"/>
  <c r="M44" i="2"/>
  <c r="M185" i="2"/>
  <c r="M279" i="2"/>
  <c r="M561" i="2"/>
  <c r="M514" i="2"/>
  <c r="M326" i="2"/>
  <c r="M232" i="2"/>
  <c r="M467" i="2"/>
  <c r="M420" i="2"/>
  <c r="M373" i="2"/>
  <c r="M82" i="2"/>
  <c r="M35" i="2"/>
  <c r="M270" i="2"/>
  <c r="M223" i="2"/>
  <c r="M129" i="2"/>
  <c r="M505" i="2"/>
  <c r="M458" i="2"/>
  <c r="M176" i="2"/>
  <c r="M411" i="2"/>
  <c r="M364" i="2"/>
  <c r="M552" i="2"/>
  <c r="M317" i="2"/>
  <c r="O141" i="2"/>
  <c r="O517" i="2"/>
  <c r="O94" i="2"/>
  <c r="O470" i="2"/>
  <c r="O47" i="2"/>
  <c r="O423" i="2"/>
  <c r="O376" i="2"/>
  <c r="O329" i="2"/>
  <c r="O282" i="2"/>
  <c r="O188" i="2"/>
  <c r="O564" i="2"/>
  <c r="O235" i="2"/>
  <c r="O29" i="2"/>
  <c r="O405" i="2"/>
  <c r="O358" i="2"/>
  <c r="O311" i="2"/>
  <c r="O264" i="2"/>
  <c r="O217" i="2"/>
  <c r="O170" i="2"/>
  <c r="O546" i="2"/>
  <c r="O76" i="2"/>
  <c r="O452" i="2"/>
  <c r="O499" i="2"/>
  <c r="O123" i="2"/>
  <c r="M282" i="2"/>
  <c r="M235" i="2"/>
  <c r="M188" i="2"/>
  <c r="M141" i="2"/>
  <c r="M94" i="2"/>
  <c r="M47" i="2"/>
  <c r="M329" i="2"/>
  <c r="M470" i="2"/>
  <c r="M564" i="2"/>
  <c r="M517" i="2"/>
  <c r="M376" i="2"/>
  <c r="M423" i="2"/>
  <c r="M74" i="2"/>
  <c r="M27" i="2"/>
  <c r="M262" i="2"/>
  <c r="M215" i="2"/>
  <c r="M121" i="2"/>
  <c r="M497" i="2"/>
  <c r="M168" i="2"/>
  <c r="M450" i="2"/>
  <c r="M544" i="2"/>
  <c r="M403" i="2"/>
  <c r="M356" i="2"/>
  <c r="M309" i="2"/>
  <c r="M237" i="2"/>
  <c r="M190" i="2"/>
  <c r="M143" i="2"/>
  <c r="M49" i="2"/>
  <c r="M425" i="2"/>
  <c r="M378" i="2"/>
  <c r="M566" i="2"/>
  <c r="M472" i="2"/>
  <c r="M331" i="2"/>
  <c r="M284" i="2"/>
  <c r="M96" i="2"/>
  <c r="M519" i="2"/>
  <c r="G45" i="5"/>
  <c r="G46" i="5"/>
  <c r="G47" i="5"/>
  <c r="G48" i="5"/>
  <c r="E9" i="3" l="1"/>
  <c r="E8" i="3" l="1"/>
  <c r="E13" i="3" l="1"/>
  <c r="M43" i="5" s="1"/>
  <c r="M40" i="5"/>
  <c r="M34" i="5" l="1"/>
  <c r="M38" i="5"/>
  <c r="M48" i="5"/>
  <c r="N48" i="5" s="1"/>
  <c r="M45" i="5"/>
  <c r="M39" i="5"/>
  <c r="M47" i="5"/>
  <c r="M44" i="5"/>
  <c r="M46" i="5"/>
  <c r="M42" i="5"/>
  <c r="M36" i="5"/>
  <c r="M41" i="5"/>
  <c r="M35" i="5"/>
  <c r="E12" i="3" l="1"/>
  <c r="M23" i="5" l="1"/>
  <c r="M19" i="5"/>
  <c r="M30" i="5"/>
  <c r="M26" i="5"/>
  <c r="M12" i="5"/>
  <c r="M22" i="5"/>
  <c r="M15" i="5"/>
  <c r="M33" i="5"/>
  <c r="M29" i="5"/>
  <c r="M25" i="5"/>
  <c r="M21" i="5"/>
  <c r="M16" i="5"/>
  <c r="M32" i="5"/>
  <c r="M28" i="5"/>
  <c r="M24" i="5"/>
  <c r="M20" i="5"/>
  <c r="M10" i="5"/>
  <c r="M17" i="5"/>
  <c r="M31" i="5"/>
  <c r="M27" i="5"/>
  <c r="D522" i="2" l="1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21" i="2"/>
  <c r="E521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474" i="2"/>
  <c r="E474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27" i="2"/>
  <c r="E427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380" i="2"/>
  <c r="E380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33" i="2"/>
  <c r="E333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286" i="2"/>
  <c r="E286" i="2" s="1"/>
  <c r="D244" i="2"/>
  <c r="E244" i="2" s="1"/>
  <c r="D245" i="2"/>
  <c r="E245" i="2" s="1"/>
  <c r="D246" i="2"/>
  <c r="E246" i="2" s="1"/>
  <c r="D247" i="2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40" i="2"/>
  <c r="E240" i="2" s="1"/>
  <c r="D241" i="2"/>
  <c r="E241" i="2" s="1"/>
  <c r="D242" i="2"/>
  <c r="E242" i="2" s="1"/>
  <c r="D243" i="2"/>
  <c r="E243" i="2" s="1"/>
  <c r="D239" i="2"/>
  <c r="E239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192" i="2"/>
  <c r="E192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45" i="2"/>
  <c r="E145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98" i="2"/>
  <c r="E98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51" i="2"/>
  <c r="E51" i="2" s="1"/>
  <c r="D5" i="2"/>
  <c r="D6" i="2"/>
  <c r="D7" i="2"/>
  <c r="D8" i="2"/>
  <c r="D9" i="2"/>
  <c r="D10" i="2"/>
  <c r="D11" i="2"/>
  <c r="D12" i="2"/>
  <c r="D13" i="2"/>
  <c r="D14" i="2"/>
  <c r="C12" i="5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" i="2"/>
  <c r="N47" i="5"/>
  <c r="G44" i="5"/>
  <c r="G43" i="5"/>
  <c r="G42" i="5"/>
  <c r="G41" i="5"/>
  <c r="G40" i="5"/>
  <c r="G39" i="5"/>
  <c r="G38" i="5"/>
  <c r="G37" i="5"/>
  <c r="N37" i="5"/>
  <c r="G36" i="5"/>
  <c r="G35" i="5"/>
  <c r="G34" i="5"/>
  <c r="G33" i="5"/>
  <c r="G32" i="5"/>
  <c r="G504" i="2"/>
  <c r="G31" i="5"/>
  <c r="G30" i="5"/>
  <c r="G29" i="5"/>
  <c r="G28" i="5"/>
  <c r="G359" i="2"/>
  <c r="G27" i="5"/>
  <c r="G26" i="5"/>
  <c r="G25" i="5"/>
  <c r="G24" i="5"/>
  <c r="G23" i="5"/>
  <c r="G22" i="5"/>
  <c r="G21" i="5"/>
  <c r="G20" i="5"/>
  <c r="G19" i="5"/>
  <c r="G18" i="5"/>
  <c r="G443" i="2"/>
  <c r="G17" i="5"/>
  <c r="G16" i="5"/>
  <c r="G15" i="5"/>
  <c r="G14" i="5"/>
  <c r="G13" i="5"/>
  <c r="N13" i="5"/>
  <c r="G12" i="5"/>
  <c r="G11" i="5"/>
  <c r="G10" i="5"/>
  <c r="G9" i="5"/>
  <c r="G8" i="5"/>
  <c r="G7" i="5"/>
  <c r="G6" i="5"/>
  <c r="G5" i="5"/>
  <c r="G4" i="5"/>
  <c r="G3" i="5"/>
  <c r="G2" i="5"/>
  <c r="G567" i="2"/>
  <c r="G488" i="2"/>
  <c r="G351" i="2"/>
  <c r="G155" i="2"/>
  <c r="E35" i="2" l="1"/>
  <c r="D33" i="5" s="1"/>
  <c r="C33" i="5"/>
  <c r="E47" i="2"/>
  <c r="D45" i="5" s="1"/>
  <c r="C45" i="5"/>
  <c r="E27" i="2"/>
  <c r="D25" i="5" s="1"/>
  <c r="C25" i="5"/>
  <c r="E11" i="2"/>
  <c r="D9" i="5" s="1"/>
  <c r="C9" i="5"/>
  <c r="E46" i="2"/>
  <c r="D44" i="5" s="1"/>
  <c r="C44" i="5"/>
  <c r="E26" i="2"/>
  <c r="D24" i="5" s="1"/>
  <c r="C24" i="5"/>
  <c r="E6" i="2"/>
  <c r="D4" i="5" s="1"/>
  <c r="C4" i="5"/>
  <c r="E43" i="2"/>
  <c r="D41" i="5" s="1"/>
  <c r="C41" i="5"/>
  <c r="E31" i="2"/>
  <c r="D29" i="5" s="1"/>
  <c r="C29" i="5"/>
  <c r="E19" i="2"/>
  <c r="D17" i="5" s="1"/>
  <c r="C17" i="5"/>
  <c r="E7" i="2"/>
  <c r="D5" i="5" s="1"/>
  <c r="C5" i="5"/>
  <c r="E50" i="2"/>
  <c r="D48" i="5" s="1"/>
  <c r="C48" i="5"/>
  <c r="E49" i="2"/>
  <c r="D47" i="5" s="1"/>
  <c r="C47" i="5"/>
  <c r="E45" i="2"/>
  <c r="D43" i="5" s="1"/>
  <c r="C43" i="5"/>
  <c r="E41" i="2"/>
  <c r="D39" i="5" s="1"/>
  <c r="C39" i="5"/>
  <c r="E37" i="2"/>
  <c r="D35" i="5" s="1"/>
  <c r="C35" i="5"/>
  <c r="E33" i="2"/>
  <c r="D31" i="5" s="1"/>
  <c r="C31" i="5"/>
  <c r="E29" i="2"/>
  <c r="D27" i="5" s="1"/>
  <c r="C27" i="5"/>
  <c r="E25" i="2"/>
  <c r="D23" i="5" s="1"/>
  <c r="C23" i="5"/>
  <c r="E21" i="2"/>
  <c r="D19" i="5" s="1"/>
  <c r="C19" i="5"/>
  <c r="E17" i="2"/>
  <c r="D15" i="5" s="1"/>
  <c r="C15" i="5"/>
  <c r="E13" i="2"/>
  <c r="D11" i="5" s="1"/>
  <c r="C11" i="5"/>
  <c r="E9" i="2"/>
  <c r="D7" i="5" s="1"/>
  <c r="C7" i="5"/>
  <c r="E5" i="2"/>
  <c r="D3" i="5" s="1"/>
  <c r="C3" i="5"/>
  <c r="E4" i="2"/>
  <c r="D2" i="5" s="1"/>
  <c r="C2" i="5"/>
  <c r="E39" i="2"/>
  <c r="D37" i="5" s="1"/>
  <c r="C37" i="5"/>
  <c r="E23" i="2"/>
  <c r="D21" i="5" s="1"/>
  <c r="C21" i="5"/>
  <c r="E15" i="2"/>
  <c r="D13" i="5" s="1"/>
  <c r="C13" i="5"/>
  <c r="E42" i="2"/>
  <c r="D40" i="5" s="1"/>
  <c r="C40" i="5"/>
  <c r="E38" i="2"/>
  <c r="D36" i="5" s="1"/>
  <c r="C36" i="5"/>
  <c r="E34" i="2"/>
  <c r="D32" i="5" s="1"/>
  <c r="C32" i="5"/>
  <c r="E30" i="2"/>
  <c r="D28" i="5" s="1"/>
  <c r="C28" i="5"/>
  <c r="E22" i="2"/>
  <c r="D20" i="5" s="1"/>
  <c r="C20" i="5"/>
  <c r="E18" i="2"/>
  <c r="D16" i="5" s="1"/>
  <c r="C16" i="5"/>
  <c r="E10" i="2"/>
  <c r="D8" i="5" s="1"/>
  <c r="C8" i="5"/>
  <c r="E48" i="2"/>
  <c r="D46" i="5" s="1"/>
  <c r="C46" i="5"/>
  <c r="E44" i="2"/>
  <c r="D42" i="5" s="1"/>
  <c r="C42" i="5"/>
  <c r="E40" i="2"/>
  <c r="D38" i="5" s="1"/>
  <c r="C38" i="5"/>
  <c r="E36" i="2"/>
  <c r="D34" i="5" s="1"/>
  <c r="C34" i="5"/>
  <c r="E32" i="2"/>
  <c r="D30" i="5" s="1"/>
  <c r="C30" i="5"/>
  <c r="E28" i="2"/>
  <c r="D26" i="5" s="1"/>
  <c r="C26" i="5"/>
  <c r="E24" i="2"/>
  <c r="D22" i="5" s="1"/>
  <c r="C22" i="5"/>
  <c r="E20" i="2"/>
  <c r="D18" i="5" s="1"/>
  <c r="C18" i="5"/>
  <c r="E16" i="2"/>
  <c r="D14" i="5" s="1"/>
  <c r="C14" i="5"/>
  <c r="E12" i="2"/>
  <c r="D10" i="5" s="1"/>
  <c r="C10" i="5"/>
  <c r="E8" i="2"/>
  <c r="D6" i="5" s="1"/>
  <c r="C6" i="5"/>
  <c r="G12" i="2"/>
  <c r="K12" i="2" s="1"/>
  <c r="G549" i="2"/>
  <c r="E549" i="2"/>
  <c r="G308" i="2"/>
  <c r="Q308" i="2" s="1"/>
  <c r="G6" i="1"/>
  <c r="G73" i="2"/>
  <c r="E73" i="2"/>
  <c r="G300" i="2"/>
  <c r="G324" i="2"/>
  <c r="Q324" i="2" s="1"/>
  <c r="G14" i="2"/>
  <c r="K14" i="2" s="1"/>
  <c r="E14" i="2"/>
  <c r="D12" i="5" s="1"/>
  <c r="G179" i="2"/>
  <c r="E179" i="2"/>
  <c r="G247" i="2"/>
  <c r="E247" i="2"/>
  <c r="Q300" i="2"/>
  <c r="Q567" i="2"/>
  <c r="Q549" i="2"/>
  <c r="Q247" i="2"/>
  <c r="Q504" i="2"/>
  <c r="Q351" i="2"/>
  <c r="Q443" i="2"/>
  <c r="Q359" i="2"/>
  <c r="Q488" i="2"/>
  <c r="G89" i="2"/>
  <c r="G97" i="2"/>
  <c r="G345" i="2"/>
  <c r="G57" i="2"/>
  <c r="G406" i="2"/>
  <c r="G118" i="2"/>
  <c r="G30" i="2"/>
  <c r="K30" i="2" s="1"/>
  <c r="G422" i="2"/>
  <c r="G108" i="2"/>
  <c r="G316" i="2"/>
  <c r="G427" i="2"/>
  <c r="G520" i="2"/>
  <c r="L567" i="2" s="1"/>
  <c r="G124" i="2"/>
  <c r="G332" i="2"/>
  <c r="G171" i="2"/>
  <c r="G187" i="2"/>
  <c r="G255" i="2"/>
  <c r="G523" i="2"/>
  <c r="G271" i="2"/>
  <c r="G335" i="2"/>
  <c r="G459" i="2"/>
  <c r="G474" i="2"/>
  <c r="G286" i="2"/>
  <c r="G380" i="2"/>
  <c r="G333" i="2"/>
  <c r="N4" i="5"/>
  <c r="G429" i="2"/>
  <c r="G194" i="2"/>
  <c r="G6" i="2"/>
  <c r="K6" i="2" s="1"/>
  <c r="G476" i="2"/>
  <c r="G288" i="2"/>
  <c r="G241" i="2"/>
  <c r="G53" i="2"/>
  <c r="N8" i="5"/>
  <c r="G339" i="2"/>
  <c r="G104" i="2"/>
  <c r="G433" i="2"/>
  <c r="G527" i="2"/>
  <c r="G386" i="2"/>
  <c r="G151" i="2"/>
  <c r="G10" i="2"/>
  <c r="K10" i="2" s="1"/>
  <c r="N12" i="5"/>
  <c r="G531" i="2"/>
  <c r="G437" i="2"/>
  <c r="G249" i="2"/>
  <c r="G202" i="2"/>
  <c r="L202" i="2" s="1"/>
  <c r="G484" i="2"/>
  <c r="G296" i="2"/>
  <c r="G61" i="2"/>
  <c r="L61" i="2" s="1"/>
  <c r="N16" i="5"/>
  <c r="G347" i="2"/>
  <c r="G112" i="2"/>
  <c r="G18" i="2"/>
  <c r="K18" i="2" s="1"/>
  <c r="G441" i="2"/>
  <c r="L488" i="2" s="1"/>
  <c r="G394" i="2"/>
  <c r="G159" i="2"/>
  <c r="G535" i="2"/>
  <c r="N20" i="5"/>
  <c r="G445" i="2"/>
  <c r="G257" i="2"/>
  <c r="G210" i="2"/>
  <c r="G539" i="2"/>
  <c r="G492" i="2"/>
  <c r="G304" i="2"/>
  <c r="L351" i="2" s="1"/>
  <c r="G69" i="2"/>
  <c r="G498" i="2"/>
  <c r="G310" i="2"/>
  <c r="G75" i="2"/>
  <c r="G404" i="2"/>
  <c r="G357" i="2"/>
  <c r="G122" i="2"/>
  <c r="G28" i="2"/>
  <c r="N30" i="5"/>
  <c r="G408" i="2"/>
  <c r="G173" i="2"/>
  <c r="G455" i="2"/>
  <c r="G267" i="2"/>
  <c r="G220" i="2"/>
  <c r="G502" i="2"/>
  <c r="G506" i="2"/>
  <c r="G318" i="2"/>
  <c r="G83" i="2"/>
  <c r="G365" i="2"/>
  <c r="G130" i="2"/>
  <c r="G412" i="2"/>
  <c r="N38" i="5"/>
  <c r="G557" i="2"/>
  <c r="G416" i="2"/>
  <c r="G181" i="2"/>
  <c r="G510" i="2"/>
  <c r="G463" i="2"/>
  <c r="G275" i="2"/>
  <c r="G228" i="2"/>
  <c r="L228" i="2" s="1"/>
  <c r="G514" i="2"/>
  <c r="G326" i="2"/>
  <c r="G420" i="2"/>
  <c r="G373" i="2"/>
  <c r="G138" i="2"/>
  <c r="N46" i="5"/>
  <c r="G424" i="2"/>
  <c r="G471" i="2"/>
  <c r="G283" i="2"/>
  <c r="G236" i="2"/>
  <c r="G518" i="2"/>
  <c r="G71" i="2"/>
  <c r="G87" i="2"/>
  <c r="G185" i="2"/>
  <c r="G269" i="2"/>
  <c r="G298" i="2"/>
  <c r="G314" i="2"/>
  <c r="G361" i="2"/>
  <c r="G382" i="2"/>
  <c r="G435" i="2"/>
  <c r="G22" i="2"/>
  <c r="K22" i="2" s="1"/>
  <c r="G38" i="2"/>
  <c r="K38" i="2" s="1"/>
  <c r="G65" i="2"/>
  <c r="G81" i="2"/>
  <c r="G100" i="2"/>
  <c r="G116" i="2"/>
  <c r="G132" i="2"/>
  <c r="G147" i="2"/>
  <c r="G163" i="2"/>
  <c r="G208" i="2"/>
  <c r="G224" i="2"/>
  <c r="G263" i="2"/>
  <c r="G279" i="2"/>
  <c r="G292" i="2"/>
  <c r="G343" i="2"/>
  <c r="G369" i="2"/>
  <c r="G390" i="2"/>
  <c r="N6" i="5"/>
  <c r="G525" i="2"/>
  <c r="G384" i="2"/>
  <c r="G478" i="2"/>
  <c r="G431" i="2"/>
  <c r="G243" i="2"/>
  <c r="G8" i="2"/>
  <c r="G482" i="2"/>
  <c r="G294" i="2"/>
  <c r="G341" i="2"/>
  <c r="G106" i="2"/>
  <c r="G388" i="2"/>
  <c r="N14" i="5"/>
  <c r="G392" i="2"/>
  <c r="G157" i="2"/>
  <c r="G533" i="2"/>
  <c r="G439" i="2"/>
  <c r="G251" i="2"/>
  <c r="G204" i="2"/>
  <c r="L204" i="2" s="1"/>
  <c r="G486" i="2"/>
  <c r="G490" i="2"/>
  <c r="G302" i="2"/>
  <c r="G67" i="2"/>
  <c r="G396" i="2"/>
  <c r="G349" i="2"/>
  <c r="G20" i="2"/>
  <c r="N22" i="5"/>
  <c r="G400" i="2"/>
  <c r="G165" i="2"/>
  <c r="G494" i="2"/>
  <c r="G447" i="2"/>
  <c r="G259" i="2"/>
  <c r="G212" i="2"/>
  <c r="G541" i="2"/>
  <c r="N24" i="5"/>
  <c r="G355" i="2"/>
  <c r="G120" i="2"/>
  <c r="L120" i="2" s="1"/>
  <c r="G26" i="2"/>
  <c r="L73" i="2" s="1"/>
  <c r="G402" i="2"/>
  <c r="G167" i="2"/>
  <c r="G449" i="2"/>
  <c r="N28" i="5"/>
  <c r="G453" i="2"/>
  <c r="G265" i="2"/>
  <c r="G218" i="2"/>
  <c r="L218" i="2" s="1"/>
  <c r="G500" i="2"/>
  <c r="G312" i="2"/>
  <c r="G77" i="2"/>
  <c r="G547" i="2"/>
  <c r="N32" i="5"/>
  <c r="G551" i="2"/>
  <c r="G363" i="2"/>
  <c r="G128" i="2"/>
  <c r="G34" i="2"/>
  <c r="G457" i="2"/>
  <c r="G410" i="2"/>
  <c r="G175" i="2"/>
  <c r="L175" i="2" s="1"/>
  <c r="N36" i="5"/>
  <c r="G461" i="2"/>
  <c r="G273" i="2"/>
  <c r="G226" i="2"/>
  <c r="G508" i="2"/>
  <c r="G320" i="2"/>
  <c r="G367" i="2"/>
  <c r="N40" i="5"/>
  <c r="G371" i="2"/>
  <c r="G136" i="2"/>
  <c r="G42" i="2"/>
  <c r="K42" i="2" s="1"/>
  <c r="G559" i="2"/>
  <c r="G418" i="2"/>
  <c r="G183" i="2"/>
  <c r="G465" i="2"/>
  <c r="N44" i="5"/>
  <c r="G563" i="2"/>
  <c r="G469" i="2"/>
  <c r="G281" i="2"/>
  <c r="G234" i="2"/>
  <c r="G516" i="2"/>
  <c r="G328" i="2"/>
  <c r="G93" i="2"/>
  <c r="G46" i="2"/>
  <c r="G375" i="2"/>
  <c r="G379" i="2"/>
  <c r="G144" i="2"/>
  <c r="G426" i="2"/>
  <c r="G191" i="2"/>
  <c r="G473" i="2"/>
  <c r="G40" i="2"/>
  <c r="G134" i="2"/>
  <c r="G169" i="2"/>
  <c r="G230" i="2"/>
  <c r="G253" i="2"/>
  <c r="G285" i="2"/>
  <c r="G330" i="2"/>
  <c r="G414" i="2"/>
  <c r="G467" i="2"/>
  <c r="G496" i="2"/>
  <c r="G543" i="2"/>
  <c r="G16" i="2"/>
  <c r="G32" i="2"/>
  <c r="G48" i="2"/>
  <c r="G50" i="2"/>
  <c r="K50" i="2" s="1"/>
  <c r="G63" i="2"/>
  <c r="G79" i="2"/>
  <c r="G95" i="2"/>
  <c r="L95" i="2" s="1"/>
  <c r="G142" i="2"/>
  <c r="G177" i="2"/>
  <c r="G206" i="2"/>
  <c r="G222" i="2"/>
  <c r="G245" i="2"/>
  <c r="G261" i="2"/>
  <c r="G277" i="2"/>
  <c r="G290" i="2"/>
  <c r="G306" i="2"/>
  <c r="G322" i="2"/>
  <c r="G337" i="2"/>
  <c r="G353" i="2"/>
  <c r="G377" i="2"/>
  <c r="G398" i="2"/>
  <c r="G451" i="2"/>
  <c r="G480" i="2"/>
  <c r="G512" i="2"/>
  <c r="G555" i="2"/>
  <c r="G197" i="2"/>
  <c r="N7" i="5"/>
  <c r="G19" i="2"/>
  <c r="N17" i="5"/>
  <c r="N21" i="5"/>
  <c r="G27" i="2"/>
  <c r="K27" i="2" s="1"/>
  <c r="N25" i="5"/>
  <c r="G31" i="2"/>
  <c r="N29" i="5"/>
  <c r="G35" i="2"/>
  <c r="K35" i="2" s="1"/>
  <c r="N33" i="5"/>
  <c r="G84" i="2"/>
  <c r="N35" i="5"/>
  <c r="G135" i="2"/>
  <c r="N39" i="5"/>
  <c r="G186" i="2"/>
  <c r="N43" i="5"/>
  <c r="G41" i="2"/>
  <c r="G521" i="2"/>
  <c r="N2" i="5"/>
  <c r="G529" i="2"/>
  <c r="N10" i="5"/>
  <c r="G537" i="2"/>
  <c r="N18" i="5"/>
  <c r="G545" i="2"/>
  <c r="N26" i="5"/>
  <c r="G553" i="2"/>
  <c r="N34" i="5"/>
  <c r="G561" i="2"/>
  <c r="N42" i="5"/>
  <c r="G5" i="2"/>
  <c r="N3" i="5"/>
  <c r="N5" i="5"/>
  <c r="G58" i="2"/>
  <c r="N9" i="5"/>
  <c r="G13" i="2"/>
  <c r="K13" i="2" s="1"/>
  <c r="N11" i="5"/>
  <c r="G17" i="2"/>
  <c r="N15" i="5"/>
  <c r="G21" i="2"/>
  <c r="N19" i="5"/>
  <c r="G25" i="2"/>
  <c r="N23" i="5"/>
  <c r="G29" i="2"/>
  <c r="N27" i="5"/>
  <c r="G174" i="2"/>
  <c r="N31" i="5"/>
  <c r="G90" i="2"/>
  <c r="N41" i="5"/>
  <c r="G564" i="2"/>
  <c r="N45" i="5"/>
  <c r="G565" i="2"/>
  <c r="G126" i="2"/>
  <c r="G9" i="2"/>
  <c r="G37" i="2"/>
  <c r="G45" i="2"/>
  <c r="G33" i="2"/>
  <c r="G59" i="2"/>
  <c r="L59" i="2" s="1"/>
  <c r="G55" i="2"/>
  <c r="G96" i="2"/>
  <c r="G49" i="2"/>
  <c r="G94" i="2"/>
  <c r="G114" i="2"/>
  <c r="G232" i="2"/>
  <c r="G216" i="2"/>
  <c r="G200" i="2"/>
  <c r="L247" i="2" s="1"/>
  <c r="G196" i="2"/>
  <c r="G44" i="2"/>
  <c r="G36" i="2"/>
  <c r="G24" i="2"/>
  <c r="G161" i="2"/>
  <c r="L161" i="2" s="1"/>
  <c r="G149" i="2"/>
  <c r="G102" i="2"/>
  <c r="G110" i="2"/>
  <c r="L14" i="2"/>
  <c r="G140" i="2"/>
  <c r="L12" i="2"/>
  <c r="G54" i="2"/>
  <c r="G23" i="2"/>
  <c r="G381" i="2"/>
  <c r="G240" i="2"/>
  <c r="G522" i="2"/>
  <c r="G334" i="2"/>
  <c r="G475" i="2"/>
  <c r="G287" i="2"/>
  <c r="G146" i="2"/>
  <c r="G485" i="2"/>
  <c r="G297" i="2"/>
  <c r="G438" i="2"/>
  <c r="G250" i="2"/>
  <c r="G391" i="2"/>
  <c r="G203" i="2"/>
  <c r="G109" i="2"/>
  <c r="G532" i="2"/>
  <c r="G344" i="2"/>
  <c r="G156" i="2"/>
  <c r="G425" i="2"/>
  <c r="G566" i="2"/>
  <c r="G378" i="2"/>
  <c r="G519" i="2"/>
  <c r="G331" i="2"/>
  <c r="G284" i="2"/>
  <c r="G472" i="2"/>
  <c r="G143" i="2"/>
  <c r="G190" i="2"/>
  <c r="G62" i="2"/>
  <c r="G70" i="2"/>
  <c r="L70" i="2" s="1"/>
  <c r="G78" i="2"/>
  <c r="G85" i="2"/>
  <c r="G91" i="2"/>
  <c r="G477" i="2"/>
  <c r="G289" i="2"/>
  <c r="G430" i="2"/>
  <c r="G383" i="2"/>
  <c r="G336" i="2"/>
  <c r="G524" i="2"/>
  <c r="G242" i="2"/>
  <c r="G148" i="2"/>
  <c r="G101" i="2"/>
  <c r="G481" i="2"/>
  <c r="G293" i="2"/>
  <c r="G434" i="2"/>
  <c r="G246" i="2"/>
  <c r="G387" i="2"/>
  <c r="G340" i="2"/>
  <c r="G152" i="2"/>
  <c r="G528" i="2"/>
  <c r="G393" i="2"/>
  <c r="G534" i="2"/>
  <c r="G346" i="2"/>
  <c r="G487" i="2"/>
  <c r="G299" i="2"/>
  <c r="G252" i="2"/>
  <c r="G440" i="2"/>
  <c r="G158" i="2"/>
  <c r="G397" i="2"/>
  <c r="G538" i="2"/>
  <c r="G350" i="2"/>
  <c r="G491" i="2"/>
  <c r="G303" i="2"/>
  <c r="G256" i="2"/>
  <c r="G444" i="2"/>
  <c r="G115" i="2"/>
  <c r="G401" i="2"/>
  <c r="G542" i="2"/>
  <c r="G354" i="2"/>
  <c r="G495" i="2"/>
  <c r="G307" i="2"/>
  <c r="G166" i="2"/>
  <c r="G448" i="2"/>
  <c r="G260" i="2"/>
  <c r="G405" i="2"/>
  <c r="G546" i="2"/>
  <c r="G358" i="2"/>
  <c r="G499" i="2"/>
  <c r="G311" i="2"/>
  <c r="G452" i="2"/>
  <c r="G170" i="2"/>
  <c r="G264" i="2"/>
  <c r="G123" i="2"/>
  <c r="G409" i="2"/>
  <c r="G550" i="2"/>
  <c r="G362" i="2"/>
  <c r="G503" i="2"/>
  <c r="G315" i="2"/>
  <c r="G268" i="2"/>
  <c r="G456" i="2"/>
  <c r="G127" i="2"/>
  <c r="G509" i="2"/>
  <c r="G321" i="2"/>
  <c r="G462" i="2"/>
  <c r="G274" i="2"/>
  <c r="G415" i="2"/>
  <c r="G368" i="2"/>
  <c r="G180" i="2"/>
  <c r="G556" i="2"/>
  <c r="G133" i="2"/>
  <c r="G86" i="2"/>
  <c r="G513" i="2"/>
  <c r="G325" i="2"/>
  <c r="G466" i="2"/>
  <c r="G278" i="2"/>
  <c r="G231" i="2"/>
  <c r="G419" i="2"/>
  <c r="G184" i="2"/>
  <c r="G372" i="2"/>
  <c r="G560" i="2"/>
  <c r="G517" i="2"/>
  <c r="G329" i="2"/>
  <c r="G470" i="2"/>
  <c r="G282" i="2"/>
  <c r="G235" i="2"/>
  <c r="G423" i="2"/>
  <c r="G188" i="2"/>
  <c r="G141" i="2"/>
  <c r="G15" i="2"/>
  <c r="G43" i="2"/>
  <c r="G376" i="2"/>
  <c r="G428" i="2"/>
  <c r="G385" i="2"/>
  <c r="G526" i="2"/>
  <c r="G338" i="2"/>
  <c r="G244" i="2"/>
  <c r="G479" i="2"/>
  <c r="G291" i="2"/>
  <c r="G432" i="2"/>
  <c r="G150" i="2"/>
  <c r="G389" i="2"/>
  <c r="G530" i="2"/>
  <c r="G342" i="2"/>
  <c r="G483" i="2"/>
  <c r="G295" i="2"/>
  <c r="G436" i="2"/>
  <c r="G248" i="2"/>
  <c r="G154" i="2"/>
  <c r="G489" i="2"/>
  <c r="G301" i="2"/>
  <c r="G442" i="2"/>
  <c r="G254" i="2"/>
  <c r="G395" i="2"/>
  <c r="G536" i="2"/>
  <c r="G207" i="2"/>
  <c r="G348" i="2"/>
  <c r="G160" i="2"/>
  <c r="G493" i="2"/>
  <c r="G305" i="2"/>
  <c r="G446" i="2"/>
  <c r="G258" i="2"/>
  <c r="G399" i="2"/>
  <c r="G352" i="2"/>
  <c r="G540" i="2"/>
  <c r="G211" i="2"/>
  <c r="G164" i="2"/>
  <c r="G117" i="2"/>
  <c r="G497" i="2"/>
  <c r="G309" i="2"/>
  <c r="G450" i="2"/>
  <c r="G262" i="2"/>
  <c r="G403" i="2"/>
  <c r="G356" i="2"/>
  <c r="G215" i="2"/>
  <c r="G544" i="2"/>
  <c r="G121" i="2"/>
  <c r="G168" i="2"/>
  <c r="G501" i="2"/>
  <c r="G313" i="2"/>
  <c r="G454" i="2"/>
  <c r="G266" i="2"/>
  <c r="G219" i="2"/>
  <c r="G407" i="2"/>
  <c r="G125" i="2"/>
  <c r="G548" i="2"/>
  <c r="G360" i="2"/>
  <c r="G172" i="2"/>
  <c r="G505" i="2"/>
  <c r="G317" i="2"/>
  <c r="G458" i="2"/>
  <c r="G270" i="2"/>
  <c r="G223" i="2"/>
  <c r="G411" i="2"/>
  <c r="G552" i="2"/>
  <c r="G129" i="2"/>
  <c r="G364" i="2"/>
  <c r="G176" i="2"/>
  <c r="G413" i="2"/>
  <c r="G554" i="2"/>
  <c r="G366" i="2"/>
  <c r="G507" i="2"/>
  <c r="G319" i="2"/>
  <c r="G272" i="2"/>
  <c r="G178" i="2"/>
  <c r="G131" i="2"/>
  <c r="G460" i="2"/>
  <c r="G417" i="2"/>
  <c r="G558" i="2"/>
  <c r="G370" i="2"/>
  <c r="G511" i="2"/>
  <c r="G323" i="2"/>
  <c r="G464" i="2"/>
  <c r="G276" i="2"/>
  <c r="G182" i="2"/>
  <c r="G421" i="2"/>
  <c r="G562" i="2"/>
  <c r="G374" i="2"/>
  <c r="G515" i="2"/>
  <c r="G327" i="2"/>
  <c r="G468" i="2"/>
  <c r="G280" i="2"/>
  <c r="G88" i="2"/>
  <c r="G99" i="2"/>
  <c r="G119" i="2"/>
  <c r="G153" i="2"/>
  <c r="G199" i="2"/>
  <c r="G189" i="2"/>
  <c r="G198" i="2"/>
  <c r="L198" i="2" s="1"/>
  <c r="G214" i="2"/>
  <c r="G238" i="2"/>
  <c r="L53" i="2" l="1"/>
  <c r="L159" i="2"/>
  <c r="L151" i="2"/>
  <c r="L241" i="2"/>
  <c r="N14" i="2"/>
  <c r="N12" i="2"/>
  <c r="L177" i="2"/>
  <c r="L212" i="2"/>
  <c r="L182" i="2"/>
  <c r="L324" i="2"/>
  <c r="L88" i="2"/>
  <c r="L79" i="2"/>
  <c r="G5" i="1"/>
  <c r="L244" i="2"/>
  <c r="L179" i="2"/>
  <c r="L226" i="2"/>
  <c r="G4" i="1"/>
  <c r="L136" i="2"/>
  <c r="L63" i="2"/>
  <c r="L183" i="2"/>
  <c r="L125" i="2"/>
  <c r="L104" i="2"/>
  <c r="L207" i="2"/>
  <c r="L170" i="2"/>
  <c r="L110" i="2"/>
  <c r="L234" i="2"/>
  <c r="L238" i="2"/>
  <c r="L215" i="2"/>
  <c r="L190" i="2"/>
  <c r="L206" i="2"/>
  <c r="L153" i="2"/>
  <c r="L18" i="2"/>
  <c r="N18" i="2" s="1"/>
  <c r="L216" i="2"/>
  <c r="L65" i="2"/>
  <c r="L6" i="2"/>
  <c r="N6" i="2" s="1"/>
  <c r="L128" i="2"/>
  <c r="L116" i="2"/>
  <c r="L171" i="2"/>
  <c r="L189" i="2"/>
  <c r="L172" i="2"/>
  <c r="L117" i="2"/>
  <c r="L188" i="2"/>
  <c r="L148" i="2"/>
  <c r="L91" i="2"/>
  <c r="L196" i="2"/>
  <c r="L114" i="2"/>
  <c r="L55" i="2"/>
  <c r="L230" i="2"/>
  <c r="L100" i="2"/>
  <c r="L214" i="2"/>
  <c r="L131" i="2"/>
  <c r="L78" i="2"/>
  <c r="L147" i="2"/>
  <c r="L178" i="2"/>
  <c r="L223" i="2"/>
  <c r="L141" i="2"/>
  <c r="L231" i="2"/>
  <c r="L180" i="2"/>
  <c r="L140" i="2"/>
  <c r="L149" i="2"/>
  <c r="L96" i="2"/>
  <c r="L174" i="2"/>
  <c r="L134" i="2"/>
  <c r="L224" i="2"/>
  <c r="L130" i="2"/>
  <c r="L62" i="2"/>
  <c r="L13" i="2"/>
  <c r="L144" i="2"/>
  <c r="L165" i="2"/>
  <c r="L185" i="2"/>
  <c r="L173" i="2"/>
  <c r="L122" i="2"/>
  <c r="L421" i="2"/>
  <c r="Q421" i="2"/>
  <c r="L417" i="2"/>
  <c r="Q417" i="2"/>
  <c r="L554" i="2"/>
  <c r="Q554" i="2"/>
  <c r="L270" i="2"/>
  <c r="Q270" i="2"/>
  <c r="L407" i="2"/>
  <c r="Q407" i="2"/>
  <c r="L313" i="2"/>
  <c r="Q313" i="2"/>
  <c r="L544" i="2"/>
  <c r="Q544" i="2"/>
  <c r="L262" i="2"/>
  <c r="Q262" i="2"/>
  <c r="Q248" i="2"/>
  <c r="L432" i="2"/>
  <c r="Q432" i="2"/>
  <c r="L338" i="2"/>
  <c r="Q338" i="2"/>
  <c r="L376" i="2"/>
  <c r="Q376" i="2"/>
  <c r="L470" i="2"/>
  <c r="Q470" i="2"/>
  <c r="L278" i="2"/>
  <c r="Q278" i="2"/>
  <c r="L368" i="2"/>
  <c r="Q368" i="2"/>
  <c r="L321" i="2"/>
  <c r="Q321" i="2"/>
  <c r="Q268" i="2"/>
  <c r="L550" i="2"/>
  <c r="Q550" i="2"/>
  <c r="L358" i="2"/>
  <c r="Q358" i="2"/>
  <c r="L354" i="2"/>
  <c r="Q354" i="2"/>
  <c r="L350" i="2"/>
  <c r="Q350" i="2"/>
  <c r="L346" i="2"/>
  <c r="Q346" i="2"/>
  <c r="Q284" i="2"/>
  <c r="L532" i="2"/>
  <c r="Q532" i="2"/>
  <c r="L250" i="2"/>
  <c r="Q250" i="2"/>
  <c r="L522" i="2"/>
  <c r="Q522" i="2"/>
  <c r="L561" i="2"/>
  <c r="Q561" i="2"/>
  <c r="L529" i="2"/>
  <c r="Q529" i="2"/>
  <c r="L197" i="2"/>
  <c r="L337" i="2"/>
  <c r="Q337" i="2"/>
  <c r="K300" i="2"/>
  <c r="L253" i="2"/>
  <c r="Q253" i="2"/>
  <c r="L547" i="2"/>
  <c r="Q547" i="2"/>
  <c r="L490" i="2"/>
  <c r="Q490" i="2"/>
  <c r="L431" i="2"/>
  <c r="Q431" i="2"/>
  <c r="L292" i="2"/>
  <c r="Q292" i="2"/>
  <c r="L361" i="2"/>
  <c r="Q361" i="2"/>
  <c r="L236" i="2"/>
  <c r="L326" i="2"/>
  <c r="Q326" i="2"/>
  <c r="L557" i="2"/>
  <c r="Q557" i="2"/>
  <c r="L502" i="2"/>
  <c r="Q502" i="2"/>
  <c r="L492" i="2"/>
  <c r="Q492" i="2"/>
  <c r="L394" i="2"/>
  <c r="Q394" i="2"/>
  <c r="L484" i="2"/>
  <c r="Q484" i="2"/>
  <c r="L386" i="2"/>
  <c r="Q386" i="2"/>
  <c r="L288" i="2"/>
  <c r="Q288" i="2"/>
  <c r="L345" i="2"/>
  <c r="Q345" i="2"/>
  <c r="L199" i="2"/>
  <c r="L515" i="2"/>
  <c r="Q515" i="2"/>
  <c r="L511" i="2"/>
  <c r="Q511" i="2"/>
  <c r="L460" i="2"/>
  <c r="Q460" i="2"/>
  <c r="L319" i="2"/>
  <c r="Q319" i="2"/>
  <c r="L413" i="2"/>
  <c r="Q413" i="2"/>
  <c r="L552" i="2"/>
  <c r="Q552" i="2"/>
  <c r="L458" i="2"/>
  <c r="Q458" i="2"/>
  <c r="L360" i="2"/>
  <c r="Q360" i="2"/>
  <c r="L219" i="2"/>
  <c r="L501" i="2"/>
  <c r="Q501" i="2"/>
  <c r="L450" i="2"/>
  <c r="Q450" i="2"/>
  <c r="L164" i="2"/>
  <c r="L399" i="2"/>
  <c r="Q399" i="2"/>
  <c r="L493" i="2"/>
  <c r="Q493" i="2"/>
  <c r="L536" i="2"/>
  <c r="Q536" i="2"/>
  <c r="L301" i="2"/>
  <c r="Q301" i="2"/>
  <c r="L436" i="2"/>
  <c r="Q436" i="2"/>
  <c r="L530" i="2"/>
  <c r="Q530" i="2"/>
  <c r="L291" i="2"/>
  <c r="Q291" i="2"/>
  <c r="L526" i="2"/>
  <c r="Q526" i="2"/>
  <c r="L423" i="2"/>
  <c r="Q423" i="2"/>
  <c r="L329" i="2"/>
  <c r="Q329" i="2"/>
  <c r="L466" i="2"/>
  <c r="Q466" i="2"/>
  <c r="L133" i="2"/>
  <c r="L415" i="2"/>
  <c r="Q415" i="2"/>
  <c r="L509" i="2"/>
  <c r="Q509" i="2"/>
  <c r="L315" i="2"/>
  <c r="Q315" i="2"/>
  <c r="L409" i="2"/>
  <c r="Q409" i="2"/>
  <c r="L452" i="2"/>
  <c r="Q452" i="2"/>
  <c r="L546" i="2"/>
  <c r="Q546" i="2"/>
  <c r="L166" i="2"/>
  <c r="L542" i="2"/>
  <c r="Q542" i="2"/>
  <c r="Q256" i="2"/>
  <c r="L538" i="2"/>
  <c r="Q538" i="2"/>
  <c r="Q252" i="2"/>
  <c r="L534" i="2"/>
  <c r="Q534" i="2"/>
  <c r="L340" i="2"/>
  <c r="Q340" i="2"/>
  <c r="L293" i="2"/>
  <c r="Q293" i="2"/>
  <c r="L430" i="2"/>
  <c r="Q430" i="2"/>
  <c r="L85" i="2"/>
  <c r="L331" i="2"/>
  <c r="Q331" i="2"/>
  <c r="L425" i="2"/>
  <c r="Q425" i="2"/>
  <c r="L109" i="2"/>
  <c r="L438" i="2"/>
  <c r="Q438" i="2"/>
  <c r="L287" i="2"/>
  <c r="Q287" i="2"/>
  <c r="L200" i="2"/>
  <c r="L565" i="2"/>
  <c r="Q565" i="2"/>
  <c r="L90" i="2"/>
  <c r="L84" i="2"/>
  <c r="L555" i="2"/>
  <c r="Q555" i="2"/>
  <c r="L398" i="2"/>
  <c r="Q398" i="2"/>
  <c r="L322" i="2"/>
  <c r="Q322" i="2"/>
  <c r="L261" i="2"/>
  <c r="Q261" i="2"/>
  <c r="L414" i="2"/>
  <c r="Q414" i="2"/>
  <c r="L473" i="2"/>
  <c r="Q473" i="2"/>
  <c r="L379" i="2"/>
  <c r="Q379" i="2"/>
  <c r="L93" i="2"/>
  <c r="L281" i="2"/>
  <c r="Q281" i="2"/>
  <c r="L465" i="2"/>
  <c r="Q465" i="2"/>
  <c r="L367" i="2"/>
  <c r="Q367" i="2"/>
  <c r="L273" i="2"/>
  <c r="Q273" i="2"/>
  <c r="L410" i="2"/>
  <c r="Q410" i="2"/>
  <c r="L363" i="2"/>
  <c r="Q363" i="2"/>
  <c r="L77" i="2"/>
  <c r="L265" i="2"/>
  <c r="Q265" i="2"/>
  <c r="L167" i="2"/>
  <c r="L355" i="2"/>
  <c r="Q355" i="2"/>
  <c r="L259" i="2"/>
  <c r="Q259" i="2"/>
  <c r="L400" i="2"/>
  <c r="Q400" i="2"/>
  <c r="K443" i="2"/>
  <c r="L396" i="2"/>
  <c r="Q396" i="2"/>
  <c r="L486" i="2"/>
  <c r="Q486" i="2"/>
  <c r="L533" i="2"/>
  <c r="Q533" i="2"/>
  <c r="L388" i="2"/>
  <c r="Q388" i="2"/>
  <c r="L482" i="2"/>
  <c r="Q482" i="2"/>
  <c r="L478" i="2"/>
  <c r="Q478" i="2"/>
  <c r="L390" i="2"/>
  <c r="Q390" i="2"/>
  <c r="L279" i="2"/>
  <c r="Q279" i="2"/>
  <c r="L163" i="2"/>
  <c r="L314" i="2"/>
  <c r="Q314" i="2"/>
  <c r="L87" i="2"/>
  <c r="L283" i="2"/>
  <c r="Q283" i="2"/>
  <c r="L138" i="2"/>
  <c r="L514" i="2"/>
  <c r="Q514" i="2"/>
  <c r="L510" i="2"/>
  <c r="Q510" i="2"/>
  <c r="L83" i="2"/>
  <c r="L220" i="2"/>
  <c r="L408" i="2"/>
  <c r="Q408" i="2"/>
  <c r="L357" i="2"/>
  <c r="Q357" i="2"/>
  <c r="L498" i="2"/>
  <c r="Q498" i="2"/>
  <c r="L539" i="2"/>
  <c r="Q539" i="2"/>
  <c r="K488" i="2"/>
  <c r="N488" i="2" s="1"/>
  <c r="L441" i="2"/>
  <c r="Q441" i="2"/>
  <c r="L527" i="2"/>
  <c r="Q527" i="2"/>
  <c r="L476" i="2"/>
  <c r="Q476" i="2"/>
  <c r="L474" i="2"/>
  <c r="Q474" i="2"/>
  <c r="L523" i="2"/>
  <c r="Q523" i="2"/>
  <c r="L332" i="2"/>
  <c r="Q332" i="2"/>
  <c r="L316" i="2"/>
  <c r="Q316" i="2"/>
  <c r="L118" i="2"/>
  <c r="L97" i="2"/>
  <c r="L308" i="2"/>
  <c r="L327" i="2"/>
  <c r="Q327" i="2"/>
  <c r="L323" i="2"/>
  <c r="Q323" i="2"/>
  <c r="Q272" i="2"/>
  <c r="L352" i="2"/>
  <c r="Q352" i="2"/>
  <c r="L305" i="2"/>
  <c r="Q305" i="2"/>
  <c r="L442" i="2"/>
  <c r="Q442" i="2"/>
  <c r="L342" i="2"/>
  <c r="Q342" i="2"/>
  <c r="L372" i="2"/>
  <c r="Q372" i="2"/>
  <c r="L448" i="2"/>
  <c r="Q448" i="2"/>
  <c r="L444" i="2"/>
  <c r="Q444" i="2"/>
  <c r="L440" i="2"/>
  <c r="Q440" i="2"/>
  <c r="L434" i="2"/>
  <c r="Q434" i="2"/>
  <c r="L383" i="2"/>
  <c r="Q383" i="2"/>
  <c r="L566" i="2"/>
  <c r="Q566" i="2"/>
  <c r="L146" i="2"/>
  <c r="L545" i="2"/>
  <c r="Q545" i="2"/>
  <c r="L451" i="2"/>
  <c r="Q451" i="2"/>
  <c r="L277" i="2"/>
  <c r="Q277" i="2"/>
  <c r="L467" i="2"/>
  <c r="Q467" i="2"/>
  <c r="L559" i="2"/>
  <c r="Q559" i="2"/>
  <c r="L449" i="2"/>
  <c r="Q449" i="2"/>
  <c r="L349" i="2"/>
  <c r="Q349" i="2"/>
  <c r="L439" i="2"/>
  <c r="Q439" i="2"/>
  <c r="L294" i="2"/>
  <c r="Q294" i="2"/>
  <c r="L208" i="2"/>
  <c r="L463" i="2"/>
  <c r="Q463" i="2"/>
  <c r="L365" i="2"/>
  <c r="Q365" i="2"/>
  <c r="L310" i="2"/>
  <c r="Q310" i="2"/>
  <c r="L445" i="2"/>
  <c r="Q445" i="2"/>
  <c r="L347" i="2"/>
  <c r="Q347" i="2"/>
  <c r="L531" i="2"/>
  <c r="Q531" i="2"/>
  <c r="L339" i="2"/>
  <c r="Q339" i="2"/>
  <c r="L429" i="2"/>
  <c r="Q429" i="2"/>
  <c r="Q286" i="2"/>
  <c r="L271" i="2"/>
  <c r="Q271" i="2"/>
  <c r="L427" i="2"/>
  <c r="Q427" i="2"/>
  <c r="Q280" i="2"/>
  <c r="L374" i="2"/>
  <c r="Q374" i="2"/>
  <c r="Q276" i="2"/>
  <c r="L370" i="2"/>
  <c r="Q370" i="2"/>
  <c r="L507" i="2"/>
  <c r="Q507" i="2"/>
  <c r="L176" i="2"/>
  <c r="L411" i="2"/>
  <c r="Q411" i="2"/>
  <c r="L317" i="2"/>
  <c r="Q317" i="2"/>
  <c r="L548" i="2"/>
  <c r="Q548" i="2"/>
  <c r="L266" i="2"/>
  <c r="Q266" i="2"/>
  <c r="L168" i="2"/>
  <c r="L356" i="2"/>
  <c r="Q356" i="2"/>
  <c r="L309" i="2"/>
  <c r="Q309" i="2"/>
  <c r="L211" i="2"/>
  <c r="L258" i="2"/>
  <c r="Q258" i="2"/>
  <c r="L395" i="2"/>
  <c r="Q395" i="2"/>
  <c r="L489" i="2"/>
  <c r="Q489" i="2"/>
  <c r="L295" i="2"/>
  <c r="Q295" i="2"/>
  <c r="L389" i="2"/>
  <c r="Q389" i="2"/>
  <c r="L479" i="2"/>
  <c r="Q479" i="2"/>
  <c r="L385" i="2"/>
  <c r="Q385" i="2"/>
  <c r="L235" i="2"/>
  <c r="L517" i="2"/>
  <c r="Q517" i="2"/>
  <c r="L419" i="2"/>
  <c r="Q419" i="2"/>
  <c r="L325" i="2"/>
  <c r="Q325" i="2"/>
  <c r="L556" i="2"/>
  <c r="Q556" i="2"/>
  <c r="Q274" i="2"/>
  <c r="L503" i="2"/>
  <c r="Q503" i="2"/>
  <c r="L311" i="2"/>
  <c r="Q311" i="2"/>
  <c r="L405" i="2"/>
  <c r="Q405" i="2"/>
  <c r="L307" i="2"/>
  <c r="Q307" i="2"/>
  <c r="L401" i="2"/>
  <c r="Q401" i="2"/>
  <c r="L303" i="2"/>
  <c r="Q303" i="2"/>
  <c r="L397" i="2"/>
  <c r="Q397" i="2"/>
  <c r="L299" i="2"/>
  <c r="Q299" i="2"/>
  <c r="L393" i="2"/>
  <c r="Q393" i="2"/>
  <c r="L387" i="2"/>
  <c r="Q387" i="2"/>
  <c r="L481" i="2"/>
  <c r="Q481" i="2"/>
  <c r="L524" i="2"/>
  <c r="Q524" i="2"/>
  <c r="L289" i="2"/>
  <c r="Q289" i="2"/>
  <c r="L143" i="2"/>
  <c r="L519" i="2"/>
  <c r="Q519" i="2"/>
  <c r="L156" i="2"/>
  <c r="L203" i="2"/>
  <c r="L297" i="2"/>
  <c r="Q297" i="2"/>
  <c r="L475" i="2"/>
  <c r="Q475" i="2"/>
  <c r="L381" i="2"/>
  <c r="Q381" i="2"/>
  <c r="L102" i="2"/>
  <c r="L553" i="2"/>
  <c r="Q553" i="2"/>
  <c r="L537" i="2"/>
  <c r="Q537" i="2"/>
  <c r="L521" i="2"/>
  <c r="Q521" i="2"/>
  <c r="L512" i="2"/>
  <c r="Q512" i="2"/>
  <c r="L377" i="2"/>
  <c r="Q377" i="2"/>
  <c r="L306" i="2"/>
  <c r="Q306" i="2"/>
  <c r="L245" i="2"/>
  <c r="Q245" i="2"/>
  <c r="L142" i="2"/>
  <c r="L543" i="2"/>
  <c r="Q543" i="2"/>
  <c r="L330" i="2"/>
  <c r="Q330" i="2"/>
  <c r="L169" i="2"/>
  <c r="L191" i="2"/>
  <c r="L328" i="2"/>
  <c r="Q328" i="2"/>
  <c r="L469" i="2"/>
  <c r="Q469" i="2"/>
  <c r="L320" i="2"/>
  <c r="Q320" i="2"/>
  <c r="L461" i="2"/>
  <c r="Q461" i="2"/>
  <c r="K504" i="2"/>
  <c r="L457" i="2"/>
  <c r="Q457" i="2"/>
  <c r="L551" i="2"/>
  <c r="Q551" i="2"/>
  <c r="K359" i="2"/>
  <c r="L312" i="2"/>
  <c r="Q312" i="2"/>
  <c r="L453" i="2"/>
  <c r="Q453" i="2"/>
  <c r="L402" i="2"/>
  <c r="Q402" i="2"/>
  <c r="L447" i="2"/>
  <c r="Q447" i="2"/>
  <c r="L67" i="2"/>
  <c r="L157" i="2"/>
  <c r="L106" i="2"/>
  <c r="L384" i="2"/>
  <c r="Q384" i="2"/>
  <c r="L369" i="2"/>
  <c r="Q369" i="2"/>
  <c r="L263" i="2"/>
  <c r="Q263" i="2"/>
  <c r="L81" i="2"/>
  <c r="L435" i="2"/>
  <c r="Q435" i="2"/>
  <c r="K345" i="2"/>
  <c r="L298" i="2"/>
  <c r="Q298" i="2"/>
  <c r="L71" i="2"/>
  <c r="L471" i="2"/>
  <c r="Q471" i="2"/>
  <c r="L373" i="2"/>
  <c r="Q373" i="2"/>
  <c r="L181" i="2"/>
  <c r="L412" i="2"/>
  <c r="Q412" i="2"/>
  <c r="L318" i="2"/>
  <c r="Q318" i="2"/>
  <c r="L267" i="2"/>
  <c r="Q267" i="2"/>
  <c r="L404" i="2"/>
  <c r="Q404" i="2"/>
  <c r="L69" i="2"/>
  <c r="L210" i="2"/>
  <c r="L535" i="2"/>
  <c r="Q535" i="2"/>
  <c r="L249" i="2"/>
  <c r="Q249" i="2"/>
  <c r="L433" i="2"/>
  <c r="Q433" i="2"/>
  <c r="L333" i="2"/>
  <c r="Q333" i="2"/>
  <c r="L459" i="2"/>
  <c r="Q459" i="2"/>
  <c r="L255" i="2"/>
  <c r="Q255" i="2"/>
  <c r="L124" i="2"/>
  <c r="L108" i="2"/>
  <c r="L406" i="2"/>
  <c r="Q406" i="2"/>
  <c r="L89" i="2"/>
  <c r="L155" i="2"/>
  <c r="L504" i="2"/>
  <c r="L549" i="2"/>
  <c r="L300" i="2"/>
  <c r="L468" i="2"/>
  <c r="Q468" i="2"/>
  <c r="L562" i="2"/>
  <c r="Q562" i="2"/>
  <c r="L464" i="2"/>
  <c r="Q464" i="2"/>
  <c r="L558" i="2"/>
  <c r="Q558" i="2"/>
  <c r="L366" i="2"/>
  <c r="Q366" i="2"/>
  <c r="L364" i="2"/>
  <c r="Q364" i="2"/>
  <c r="L505" i="2"/>
  <c r="Q505" i="2"/>
  <c r="L454" i="2"/>
  <c r="Q454" i="2"/>
  <c r="L403" i="2"/>
  <c r="Q403" i="2"/>
  <c r="L497" i="2"/>
  <c r="Q497" i="2"/>
  <c r="L540" i="2"/>
  <c r="Q540" i="2"/>
  <c r="L446" i="2"/>
  <c r="Q446" i="2"/>
  <c r="L348" i="2"/>
  <c r="Q348" i="2"/>
  <c r="L254" i="2"/>
  <c r="Q254" i="2"/>
  <c r="L483" i="2"/>
  <c r="Q483" i="2"/>
  <c r="L428" i="2"/>
  <c r="Q428" i="2"/>
  <c r="L282" i="2"/>
  <c r="Q282" i="2"/>
  <c r="L560" i="2"/>
  <c r="Q560" i="2"/>
  <c r="L513" i="2"/>
  <c r="Q513" i="2"/>
  <c r="L462" i="2"/>
  <c r="Q462" i="2"/>
  <c r="L456" i="2"/>
  <c r="Q456" i="2"/>
  <c r="L362" i="2"/>
  <c r="Q362" i="2"/>
  <c r="Q264" i="2"/>
  <c r="L499" i="2"/>
  <c r="Q499" i="2"/>
  <c r="Q260" i="2"/>
  <c r="L495" i="2"/>
  <c r="Q495" i="2"/>
  <c r="L491" i="2"/>
  <c r="Q491" i="2"/>
  <c r="L487" i="2"/>
  <c r="Q487" i="2"/>
  <c r="L528" i="2"/>
  <c r="Q528" i="2"/>
  <c r="L246" i="2"/>
  <c r="Q246" i="2"/>
  <c r="L101" i="2"/>
  <c r="L336" i="2"/>
  <c r="Q336" i="2"/>
  <c r="L477" i="2"/>
  <c r="Q477" i="2"/>
  <c r="L472" i="2"/>
  <c r="Q472" i="2"/>
  <c r="L378" i="2"/>
  <c r="Q378" i="2"/>
  <c r="L344" i="2"/>
  <c r="Q344" i="2"/>
  <c r="L391" i="2"/>
  <c r="Q391" i="2"/>
  <c r="L485" i="2"/>
  <c r="Q485" i="2"/>
  <c r="L334" i="2"/>
  <c r="Q334" i="2"/>
  <c r="L232" i="2"/>
  <c r="L126" i="2"/>
  <c r="L564" i="2"/>
  <c r="Q564" i="2"/>
  <c r="L135" i="2"/>
  <c r="L480" i="2"/>
  <c r="Q480" i="2"/>
  <c r="L353" i="2"/>
  <c r="Q353" i="2"/>
  <c r="L290" i="2"/>
  <c r="Q290" i="2"/>
  <c r="L222" i="2"/>
  <c r="L496" i="2"/>
  <c r="Q496" i="2"/>
  <c r="L285" i="2"/>
  <c r="Q285" i="2"/>
  <c r="L426" i="2"/>
  <c r="Q426" i="2"/>
  <c r="L375" i="2"/>
  <c r="Q375" i="2"/>
  <c r="L516" i="2"/>
  <c r="Q516" i="2"/>
  <c r="L563" i="2"/>
  <c r="Q563" i="2"/>
  <c r="L418" i="2"/>
  <c r="Q418" i="2"/>
  <c r="L371" i="2"/>
  <c r="Q371" i="2"/>
  <c r="L508" i="2"/>
  <c r="Q508" i="2"/>
  <c r="L500" i="2"/>
  <c r="Q500" i="2"/>
  <c r="L541" i="2"/>
  <c r="Q541" i="2"/>
  <c r="L494" i="2"/>
  <c r="Q494" i="2"/>
  <c r="L302" i="2"/>
  <c r="Q302" i="2"/>
  <c r="L251" i="2"/>
  <c r="Q251" i="2"/>
  <c r="L392" i="2"/>
  <c r="Q392" i="2"/>
  <c r="L341" i="2"/>
  <c r="Q341" i="2"/>
  <c r="L243" i="2"/>
  <c r="L525" i="2"/>
  <c r="Q525" i="2"/>
  <c r="L343" i="2"/>
  <c r="Q343" i="2"/>
  <c r="K179" i="2"/>
  <c r="L132" i="2"/>
  <c r="L382" i="2"/>
  <c r="Q382" i="2"/>
  <c r="L269" i="2"/>
  <c r="Q269" i="2"/>
  <c r="L518" i="2"/>
  <c r="Q518" i="2"/>
  <c r="L424" i="2"/>
  <c r="Q424" i="2"/>
  <c r="L420" i="2"/>
  <c r="Q420" i="2"/>
  <c r="L275" i="2"/>
  <c r="Q275" i="2"/>
  <c r="L416" i="2"/>
  <c r="Q416" i="2"/>
  <c r="L506" i="2"/>
  <c r="Q506" i="2"/>
  <c r="L455" i="2"/>
  <c r="Q455" i="2"/>
  <c r="L75" i="2"/>
  <c r="K351" i="2"/>
  <c r="N351" i="2" s="1"/>
  <c r="L304" i="2"/>
  <c r="Q304" i="2"/>
  <c r="L257" i="2"/>
  <c r="Q257" i="2"/>
  <c r="L112" i="2"/>
  <c r="L296" i="2"/>
  <c r="Q296" i="2"/>
  <c r="L437" i="2"/>
  <c r="Q437" i="2"/>
  <c r="L194" i="2"/>
  <c r="L380" i="2"/>
  <c r="Q380" i="2"/>
  <c r="L335" i="2"/>
  <c r="Q335" i="2"/>
  <c r="L187" i="2"/>
  <c r="K567" i="2"/>
  <c r="N567" i="2" s="1"/>
  <c r="L520" i="2"/>
  <c r="Q520" i="2"/>
  <c r="L422" i="2"/>
  <c r="Q422" i="2"/>
  <c r="L57" i="2"/>
  <c r="L359" i="2"/>
  <c r="L443" i="2"/>
  <c r="N13" i="2"/>
  <c r="L30" i="2"/>
  <c r="N30" i="2" s="1"/>
  <c r="L38" i="2"/>
  <c r="N38" i="2" s="1"/>
  <c r="L10" i="2"/>
  <c r="N10" i="2" s="1"/>
  <c r="K324" i="2"/>
  <c r="K57" i="2"/>
  <c r="L50" i="2"/>
  <c r="N50" i="2" s="1"/>
  <c r="K189" i="2"/>
  <c r="L9" i="2"/>
  <c r="K9" i="2"/>
  <c r="L24" i="2"/>
  <c r="K24" i="2"/>
  <c r="K181" i="2"/>
  <c r="K220" i="2"/>
  <c r="K153" i="2"/>
  <c r="K562" i="2"/>
  <c r="K370" i="2"/>
  <c r="K319" i="2"/>
  <c r="K172" i="2"/>
  <c r="K313" i="2"/>
  <c r="K262" i="2"/>
  <c r="K352" i="2"/>
  <c r="K348" i="2"/>
  <c r="K530" i="2"/>
  <c r="K338" i="2"/>
  <c r="L43" i="2"/>
  <c r="K43" i="2"/>
  <c r="K517" i="2"/>
  <c r="K466" i="2"/>
  <c r="K415" i="2"/>
  <c r="K170" i="2"/>
  <c r="K538" i="2"/>
  <c r="K487" i="2"/>
  <c r="K340" i="2"/>
  <c r="K70" i="2"/>
  <c r="N70" i="2" s="1"/>
  <c r="K331" i="2"/>
  <c r="K109" i="2"/>
  <c r="K438" i="2"/>
  <c r="K334" i="2"/>
  <c r="L23" i="2"/>
  <c r="K23" i="2"/>
  <c r="K140" i="2"/>
  <c r="K102" i="2"/>
  <c r="K114" i="2"/>
  <c r="K200" i="2"/>
  <c r="K247" i="2"/>
  <c r="N247" i="2" s="1"/>
  <c r="K88" i="2"/>
  <c r="K468" i="2"/>
  <c r="K464" i="2"/>
  <c r="K131" i="2"/>
  <c r="K413" i="2"/>
  <c r="K270" i="2"/>
  <c r="K407" i="2"/>
  <c r="K544" i="2"/>
  <c r="K117" i="2"/>
  <c r="N117" i="2" s="1"/>
  <c r="K305" i="2"/>
  <c r="K254" i="2"/>
  <c r="K436" i="2"/>
  <c r="K432" i="2"/>
  <c r="K376" i="2"/>
  <c r="K235" i="2"/>
  <c r="K133" i="2"/>
  <c r="K321" i="2"/>
  <c r="K550" i="2"/>
  <c r="K499" i="2"/>
  <c r="K495" i="2"/>
  <c r="K528" i="2"/>
  <c r="K293" i="2"/>
  <c r="K383" i="2"/>
  <c r="K91" i="2"/>
  <c r="K190" i="2"/>
  <c r="N190" i="2" s="1"/>
  <c r="K425" i="2"/>
  <c r="K146" i="2"/>
  <c r="K564" i="2"/>
  <c r="L25" i="2"/>
  <c r="K25" i="2"/>
  <c r="K553" i="2"/>
  <c r="K521" i="2"/>
  <c r="K398" i="2"/>
  <c r="K261" i="2"/>
  <c r="K206" i="2"/>
  <c r="K79" i="2"/>
  <c r="N79" i="2" s="1"/>
  <c r="K467" i="2"/>
  <c r="L40" i="2"/>
  <c r="K40" i="2"/>
  <c r="L46" i="2"/>
  <c r="K46" i="2"/>
  <c r="K559" i="2"/>
  <c r="L34" i="2"/>
  <c r="K34" i="2"/>
  <c r="L26" i="2"/>
  <c r="K26" i="2"/>
  <c r="K494" i="2"/>
  <c r="K67" i="2"/>
  <c r="K157" i="2"/>
  <c r="K482" i="2"/>
  <c r="K525" i="2"/>
  <c r="K343" i="2"/>
  <c r="K81" i="2"/>
  <c r="K87" i="2"/>
  <c r="K424" i="2"/>
  <c r="K514" i="2"/>
  <c r="K365" i="2"/>
  <c r="K173" i="2"/>
  <c r="K310" i="2"/>
  <c r="K445" i="2"/>
  <c r="K347" i="2"/>
  <c r="N347" i="2" s="1"/>
  <c r="K484" i="2"/>
  <c r="K386" i="2"/>
  <c r="K288" i="2"/>
  <c r="K380" i="2"/>
  <c r="K271" i="2"/>
  <c r="K118" i="2"/>
  <c r="K421" i="2"/>
  <c r="K558" i="2"/>
  <c r="K507" i="2"/>
  <c r="K552" i="2"/>
  <c r="K360" i="2"/>
  <c r="K501" i="2"/>
  <c r="K450" i="2"/>
  <c r="K399" i="2"/>
  <c r="K207" i="2"/>
  <c r="K389" i="2"/>
  <c r="N389" i="2" s="1"/>
  <c r="K526" i="2"/>
  <c r="K141" i="2"/>
  <c r="K560" i="2"/>
  <c r="K325" i="2"/>
  <c r="K509" i="2"/>
  <c r="K409" i="2"/>
  <c r="K358" i="2"/>
  <c r="K354" i="2"/>
  <c r="N354" i="2" s="1"/>
  <c r="K303" i="2"/>
  <c r="K440" i="2"/>
  <c r="K481" i="2"/>
  <c r="K85" i="2"/>
  <c r="K143" i="2"/>
  <c r="K156" i="2"/>
  <c r="K297" i="2"/>
  <c r="K126" i="2"/>
  <c r="L41" i="2"/>
  <c r="K41" i="2"/>
  <c r="L19" i="2"/>
  <c r="K19" i="2"/>
  <c r="K377" i="2"/>
  <c r="K245" i="2"/>
  <c r="K414" i="2"/>
  <c r="K134" i="2"/>
  <c r="K379" i="2"/>
  <c r="K281" i="2"/>
  <c r="K465" i="2"/>
  <c r="K367" i="2"/>
  <c r="K175" i="2"/>
  <c r="N175" i="2" s="1"/>
  <c r="K547" i="2"/>
  <c r="K449" i="2"/>
  <c r="K212" i="2"/>
  <c r="K251" i="2"/>
  <c r="K341" i="2"/>
  <c r="K478" i="2"/>
  <c r="K132" i="2"/>
  <c r="K269" i="2"/>
  <c r="K283" i="2"/>
  <c r="K228" i="2"/>
  <c r="N228" i="2" s="1"/>
  <c r="K412" i="2"/>
  <c r="K357" i="2"/>
  <c r="K539" i="2"/>
  <c r="K202" i="2"/>
  <c r="N202" i="2" s="1"/>
  <c r="K476" i="2"/>
  <c r="N476" i="2" s="1"/>
  <c r="K523" i="2"/>
  <c r="K308" i="2"/>
  <c r="K214" i="2"/>
  <c r="K515" i="2"/>
  <c r="K182" i="2"/>
  <c r="K323" i="2"/>
  <c r="K417" i="2"/>
  <c r="K366" i="2"/>
  <c r="K176" i="2"/>
  <c r="K411" i="2"/>
  <c r="K317" i="2"/>
  <c r="K548" i="2"/>
  <c r="K266" i="2"/>
  <c r="K168" i="2"/>
  <c r="K356" i="2"/>
  <c r="K309" i="2"/>
  <c r="K211" i="2"/>
  <c r="K258" i="2"/>
  <c r="K536" i="2"/>
  <c r="K301" i="2"/>
  <c r="K483" i="2"/>
  <c r="K479" i="2"/>
  <c r="K385" i="2"/>
  <c r="L15" i="2"/>
  <c r="K15" i="2"/>
  <c r="K188" i="2"/>
  <c r="K470" i="2"/>
  <c r="K231" i="2"/>
  <c r="K513" i="2"/>
  <c r="K180" i="2"/>
  <c r="K503" i="2"/>
  <c r="K452" i="2"/>
  <c r="K546" i="2"/>
  <c r="K166" i="2"/>
  <c r="K542" i="2"/>
  <c r="K491" i="2"/>
  <c r="K534" i="2"/>
  <c r="K246" i="2"/>
  <c r="K101" i="2"/>
  <c r="N101" i="2" s="1"/>
  <c r="K524" i="2"/>
  <c r="K289" i="2"/>
  <c r="K78" i="2"/>
  <c r="K62" i="2"/>
  <c r="K472" i="2"/>
  <c r="K378" i="2"/>
  <c r="K344" i="2"/>
  <c r="K391" i="2"/>
  <c r="K485" i="2"/>
  <c r="K287" i="2"/>
  <c r="K161" i="2"/>
  <c r="N161" i="2" s="1"/>
  <c r="L44" i="2"/>
  <c r="K44" i="2"/>
  <c r="L49" i="2"/>
  <c r="K49" i="2"/>
  <c r="K59" i="2"/>
  <c r="N59" i="2" s="1"/>
  <c r="L45" i="2"/>
  <c r="K45" i="2"/>
  <c r="K565" i="2"/>
  <c r="K90" i="2"/>
  <c r="L29" i="2"/>
  <c r="K29" i="2"/>
  <c r="L21" i="2"/>
  <c r="K21" i="2"/>
  <c r="K561" i="2"/>
  <c r="K545" i="2"/>
  <c r="K529" i="2"/>
  <c r="K480" i="2"/>
  <c r="K353" i="2"/>
  <c r="K290" i="2"/>
  <c r="K543" i="2"/>
  <c r="K330" i="2"/>
  <c r="K191" i="2"/>
  <c r="K328" i="2"/>
  <c r="K469" i="2"/>
  <c r="K183" i="2"/>
  <c r="K136" i="2"/>
  <c r="K273" i="2"/>
  <c r="K410" i="2"/>
  <c r="K363" i="2"/>
  <c r="K77" i="2"/>
  <c r="K265" i="2"/>
  <c r="K167" i="2"/>
  <c r="K355" i="2"/>
  <c r="K259" i="2"/>
  <c r="K400" i="2"/>
  <c r="K349" i="2"/>
  <c r="K490" i="2"/>
  <c r="K439" i="2"/>
  <c r="K390" i="2"/>
  <c r="K279" i="2"/>
  <c r="K116" i="2"/>
  <c r="K361" i="2"/>
  <c r="K471" i="2"/>
  <c r="K275" i="2"/>
  <c r="K416" i="2"/>
  <c r="K318" i="2"/>
  <c r="N318" i="2" s="1"/>
  <c r="K267" i="2"/>
  <c r="K404" i="2"/>
  <c r="K69" i="2"/>
  <c r="K210" i="2"/>
  <c r="K535" i="2"/>
  <c r="K61" i="2"/>
  <c r="N61" i="2" s="1"/>
  <c r="K249" i="2"/>
  <c r="K433" i="2"/>
  <c r="N433" i="2" s="1"/>
  <c r="K53" i="2"/>
  <c r="N53" i="2" s="1"/>
  <c r="K459" i="2"/>
  <c r="K255" i="2"/>
  <c r="K124" i="2"/>
  <c r="N124" i="2" s="1"/>
  <c r="K108" i="2"/>
  <c r="K174" i="2"/>
  <c r="L17" i="2"/>
  <c r="K17" i="2"/>
  <c r="L5" i="2"/>
  <c r="K5" i="2"/>
  <c r="K537" i="2"/>
  <c r="K555" i="2"/>
  <c r="N555" i="2" s="1"/>
  <c r="K322" i="2"/>
  <c r="K142" i="2"/>
  <c r="L32" i="2"/>
  <c r="K32" i="2"/>
  <c r="K253" i="2"/>
  <c r="K144" i="2"/>
  <c r="K234" i="2"/>
  <c r="K508" i="2"/>
  <c r="K500" i="2"/>
  <c r="K541" i="2"/>
  <c r="L20" i="2"/>
  <c r="K20" i="2"/>
  <c r="K204" i="2"/>
  <c r="N204" i="2" s="1"/>
  <c r="K106" i="2"/>
  <c r="K431" i="2"/>
  <c r="K224" i="2"/>
  <c r="K147" i="2"/>
  <c r="K435" i="2"/>
  <c r="K298" i="2"/>
  <c r="K236" i="2"/>
  <c r="K373" i="2"/>
  <c r="K510" i="2"/>
  <c r="K502" i="2"/>
  <c r="K122" i="2"/>
  <c r="K492" i="2"/>
  <c r="K394" i="2"/>
  <c r="K531" i="2"/>
  <c r="K339" i="2"/>
  <c r="N339" i="2" s="1"/>
  <c r="K429" i="2"/>
  <c r="K171" i="2"/>
  <c r="K427" i="2"/>
  <c r="K422" i="2"/>
  <c r="K238" i="2"/>
  <c r="K327" i="2"/>
  <c r="K178" i="2"/>
  <c r="K458" i="2"/>
  <c r="K219" i="2"/>
  <c r="K215" i="2"/>
  <c r="K164" i="2"/>
  <c r="K493" i="2"/>
  <c r="K442" i="2"/>
  <c r="K295" i="2"/>
  <c r="K291" i="2"/>
  <c r="K282" i="2"/>
  <c r="K419" i="2"/>
  <c r="K556" i="2"/>
  <c r="K315" i="2"/>
  <c r="K448" i="2"/>
  <c r="N448" i="2" s="1"/>
  <c r="K397" i="2"/>
  <c r="K346" i="2"/>
  <c r="K387" i="2"/>
  <c r="K430" i="2"/>
  <c r="K519" i="2"/>
  <c r="K203" i="2"/>
  <c r="K522" i="2"/>
  <c r="K149" i="2"/>
  <c r="L36" i="2"/>
  <c r="K36" i="2"/>
  <c r="K216" i="2"/>
  <c r="K55" i="2"/>
  <c r="K135" i="2"/>
  <c r="K512" i="2"/>
  <c r="K306" i="2"/>
  <c r="K177" i="2"/>
  <c r="N177" i="2" s="1"/>
  <c r="K63" i="2"/>
  <c r="L16" i="2"/>
  <c r="K16" i="2"/>
  <c r="K230" i="2"/>
  <c r="K473" i="2"/>
  <c r="K93" i="2"/>
  <c r="K226" i="2"/>
  <c r="N226" i="2" s="1"/>
  <c r="K128" i="2"/>
  <c r="K218" i="2"/>
  <c r="N218" i="2" s="1"/>
  <c r="K120" i="2"/>
  <c r="N120" i="2" s="1"/>
  <c r="K165" i="2"/>
  <c r="K302" i="2"/>
  <c r="K392" i="2"/>
  <c r="L8" i="2"/>
  <c r="K8" i="2"/>
  <c r="K292" i="2"/>
  <c r="K208" i="2"/>
  <c r="K65" i="2"/>
  <c r="K382" i="2"/>
  <c r="K71" i="2"/>
  <c r="N71" i="2" s="1"/>
  <c r="K420" i="2"/>
  <c r="K83" i="2"/>
  <c r="K408" i="2"/>
  <c r="K498" i="2"/>
  <c r="K441" i="2"/>
  <c r="K527" i="2"/>
  <c r="K474" i="2"/>
  <c r="K332" i="2"/>
  <c r="K316" i="2"/>
  <c r="K549" i="2"/>
  <c r="K406" i="2"/>
  <c r="K198" i="2"/>
  <c r="N198" i="2" s="1"/>
  <c r="K199" i="2"/>
  <c r="K374" i="2"/>
  <c r="K511" i="2"/>
  <c r="K460" i="2"/>
  <c r="K554" i="2"/>
  <c r="K364" i="2"/>
  <c r="K223" i="2"/>
  <c r="K505" i="2"/>
  <c r="K125" i="2"/>
  <c r="K454" i="2"/>
  <c r="K403" i="2"/>
  <c r="K497" i="2"/>
  <c r="K540" i="2"/>
  <c r="K446" i="2"/>
  <c r="K395" i="2"/>
  <c r="K489" i="2"/>
  <c r="N489" i="2" s="1"/>
  <c r="K342" i="2"/>
  <c r="K244" i="2"/>
  <c r="K428" i="2"/>
  <c r="K423" i="2"/>
  <c r="K329" i="2"/>
  <c r="K372" i="2"/>
  <c r="K278" i="2"/>
  <c r="K368" i="2"/>
  <c r="K462" i="2"/>
  <c r="K456" i="2"/>
  <c r="K362" i="2"/>
  <c r="K311" i="2"/>
  <c r="K405" i="2"/>
  <c r="K307" i="2"/>
  <c r="K401" i="2"/>
  <c r="K444" i="2"/>
  <c r="K350" i="2"/>
  <c r="K299" i="2"/>
  <c r="K393" i="2"/>
  <c r="K434" i="2"/>
  <c r="K148" i="2"/>
  <c r="K336" i="2"/>
  <c r="K477" i="2"/>
  <c r="K566" i="2"/>
  <c r="K532" i="2"/>
  <c r="K250" i="2"/>
  <c r="K475" i="2"/>
  <c r="K381" i="2"/>
  <c r="K110" i="2"/>
  <c r="K196" i="2"/>
  <c r="K232" i="2"/>
  <c r="K96" i="2"/>
  <c r="N96" i="2" s="1"/>
  <c r="L33" i="2"/>
  <c r="K33" i="2"/>
  <c r="L37" i="2"/>
  <c r="K37" i="2"/>
  <c r="K84" i="2"/>
  <c r="L31" i="2"/>
  <c r="K31" i="2"/>
  <c r="K197" i="2"/>
  <c r="K451" i="2"/>
  <c r="K337" i="2"/>
  <c r="K277" i="2"/>
  <c r="K222" i="2"/>
  <c r="K95" i="2"/>
  <c r="N95" i="2" s="1"/>
  <c r="L48" i="2"/>
  <c r="K48" i="2"/>
  <c r="K496" i="2"/>
  <c r="K285" i="2"/>
  <c r="K169" i="2"/>
  <c r="K426" i="2"/>
  <c r="K375" i="2"/>
  <c r="K516" i="2"/>
  <c r="K563" i="2"/>
  <c r="K418" i="2"/>
  <c r="K371" i="2"/>
  <c r="K320" i="2"/>
  <c r="K461" i="2"/>
  <c r="K457" i="2"/>
  <c r="K551" i="2"/>
  <c r="K312" i="2"/>
  <c r="K453" i="2"/>
  <c r="K402" i="2"/>
  <c r="K447" i="2"/>
  <c r="K396" i="2"/>
  <c r="K486" i="2"/>
  <c r="K533" i="2"/>
  <c r="K388" i="2"/>
  <c r="N388" i="2" s="1"/>
  <c r="K294" i="2"/>
  <c r="K243" i="2"/>
  <c r="K384" i="2"/>
  <c r="K369" i="2"/>
  <c r="K263" i="2"/>
  <c r="K163" i="2"/>
  <c r="K100" i="2"/>
  <c r="K314" i="2"/>
  <c r="K185" i="2"/>
  <c r="K518" i="2"/>
  <c r="K138" i="2"/>
  <c r="K326" i="2"/>
  <c r="K463" i="2"/>
  <c r="K557" i="2"/>
  <c r="K130" i="2"/>
  <c r="K506" i="2"/>
  <c r="K455" i="2"/>
  <c r="L28" i="2"/>
  <c r="K28" i="2"/>
  <c r="K75" i="2"/>
  <c r="K304" i="2"/>
  <c r="K257" i="2"/>
  <c r="K159" i="2"/>
  <c r="N159" i="2" s="1"/>
  <c r="K112" i="2"/>
  <c r="K296" i="2"/>
  <c r="K437" i="2"/>
  <c r="K151" i="2"/>
  <c r="N151" i="2" s="1"/>
  <c r="K104" i="2"/>
  <c r="K241" i="2"/>
  <c r="N241" i="2" s="1"/>
  <c r="K194" i="2"/>
  <c r="K333" i="2"/>
  <c r="K335" i="2"/>
  <c r="K187" i="2"/>
  <c r="K520" i="2"/>
  <c r="K73" i="2"/>
  <c r="N73" i="2" s="1"/>
  <c r="K89" i="2"/>
  <c r="N89" i="2" s="1"/>
  <c r="K97" i="2"/>
  <c r="K155" i="2"/>
  <c r="Q13" i="2"/>
  <c r="Q154" i="2"/>
  <c r="Q54" i="2"/>
  <c r="Q101" i="2"/>
  <c r="Q148" i="2"/>
  <c r="Q242" i="2"/>
  <c r="G145" i="2"/>
  <c r="Q145" i="2" s="1"/>
  <c r="G239" i="2"/>
  <c r="Q58" i="2"/>
  <c r="Q152" i="2"/>
  <c r="Q199" i="2"/>
  <c r="Q5" i="2"/>
  <c r="Q99" i="2"/>
  <c r="Q146" i="2"/>
  <c r="Q240" i="2"/>
  <c r="Q8" i="2"/>
  <c r="Q55" i="2"/>
  <c r="Q102" i="2"/>
  <c r="Q149" i="2"/>
  <c r="Q196" i="2"/>
  <c r="Q243" i="2"/>
  <c r="Q10" i="2"/>
  <c r="Q57" i="2"/>
  <c r="Q104" i="2"/>
  <c r="Q151" i="2"/>
  <c r="Q198" i="2"/>
  <c r="Q6" i="2"/>
  <c r="Q53" i="2"/>
  <c r="Q100" i="2"/>
  <c r="Q147" i="2"/>
  <c r="Q194" i="2"/>
  <c r="Q241" i="2"/>
  <c r="G4" i="2"/>
  <c r="L4" i="2" s="1"/>
  <c r="Q9" i="2"/>
  <c r="Q150" i="2"/>
  <c r="Q197" i="2"/>
  <c r="Q244" i="2"/>
  <c r="G192" i="2"/>
  <c r="G98" i="2"/>
  <c r="G51" i="2"/>
  <c r="Q22" i="2"/>
  <c r="Q210" i="2"/>
  <c r="Q69" i="2"/>
  <c r="Q116" i="2"/>
  <c r="Q163" i="2"/>
  <c r="L22" i="2"/>
  <c r="N22" i="2" s="1"/>
  <c r="L42" i="2"/>
  <c r="N42" i="2" s="1"/>
  <c r="L27" i="2"/>
  <c r="N27" i="2" s="1"/>
  <c r="L35" i="2"/>
  <c r="N35" i="2" s="1"/>
  <c r="G7" i="2"/>
  <c r="L54" i="2" s="1"/>
  <c r="G113" i="2"/>
  <c r="G213" i="2"/>
  <c r="L213" i="2" s="1"/>
  <c r="G217" i="2"/>
  <c r="L217" i="2" s="1"/>
  <c r="G47" i="2"/>
  <c r="L94" i="2" s="1"/>
  <c r="G227" i="2"/>
  <c r="L227" i="2" s="1"/>
  <c r="G195" i="2"/>
  <c r="L195" i="2" s="1"/>
  <c r="G76" i="2"/>
  <c r="L123" i="2" s="1"/>
  <c r="G68" i="2"/>
  <c r="L68" i="2" s="1"/>
  <c r="G60" i="2"/>
  <c r="L60" i="2" s="1"/>
  <c r="G52" i="2"/>
  <c r="L52" i="2" s="1"/>
  <c r="G92" i="2"/>
  <c r="L92" i="2" s="1"/>
  <c r="G137" i="2"/>
  <c r="L137" i="2" s="1"/>
  <c r="G209" i="2"/>
  <c r="G105" i="2"/>
  <c r="L105" i="2" s="1"/>
  <c r="G107" i="2"/>
  <c r="L154" i="2" s="1"/>
  <c r="G193" i="2"/>
  <c r="L193" i="2" s="1"/>
  <c r="G39" i="2"/>
  <c r="L86" i="2" s="1"/>
  <c r="G139" i="2"/>
  <c r="G229" i="2"/>
  <c r="L276" i="2" s="1"/>
  <c r="G111" i="2"/>
  <c r="L158" i="2" s="1"/>
  <c r="G237" i="2"/>
  <c r="L284" i="2" s="1"/>
  <c r="G82" i="2"/>
  <c r="L82" i="2" s="1"/>
  <c r="G11" i="2"/>
  <c r="K11" i="2" s="1"/>
  <c r="G74" i="2"/>
  <c r="G162" i="2"/>
  <c r="L162" i="2" s="1"/>
  <c r="G80" i="2"/>
  <c r="L127" i="2" s="1"/>
  <c r="G72" i="2"/>
  <c r="G64" i="2"/>
  <c r="L64" i="2" s="1"/>
  <c r="G56" i="2"/>
  <c r="L56" i="2" s="1"/>
  <c r="G233" i="2"/>
  <c r="L233" i="2" s="1"/>
  <c r="G225" i="2"/>
  <c r="L225" i="2" s="1"/>
  <c r="G201" i="2"/>
  <c r="L248" i="2" s="1"/>
  <c r="G103" i="2"/>
  <c r="G221" i="2"/>
  <c r="L221" i="2" s="1"/>
  <c r="G205" i="2"/>
  <c r="L205" i="2" s="1"/>
  <c r="G66" i="2"/>
  <c r="L66" i="2" s="1"/>
  <c r="N212" i="2" l="1"/>
  <c r="N182" i="2"/>
  <c r="N136" i="2"/>
  <c r="N244" i="2"/>
  <c r="N324" i="2"/>
  <c r="N326" i="2"/>
  <c r="N314" i="2"/>
  <c r="N447" i="2"/>
  <c r="N381" i="2"/>
  <c r="N368" i="2"/>
  <c r="N423" i="2"/>
  <c r="N497" i="2"/>
  <c r="N498" i="2"/>
  <c r="N128" i="2"/>
  <c r="N230" i="2"/>
  <c r="N55" i="2"/>
  <c r="N149" i="2"/>
  <c r="N430" i="2"/>
  <c r="N122" i="2"/>
  <c r="N224" i="2"/>
  <c r="N210" i="2"/>
  <c r="N361" i="2"/>
  <c r="N491" i="2"/>
  <c r="N367" i="2"/>
  <c r="N325" i="2"/>
  <c r="N558" i="2"/>
  <c r="N528" i="2"/>
  <c r="N88" i="2"/>
  <c r="N170" i="2"/>
  <c r="N172" i="2"/>
  <c r="N77" i="2"/>
  <c r="N179" i="2"/>
  <c r="N371" i="2"/>
  <c r="N434" i="2"/>
  <c r="N332" i="2"/>
  <c r="N452" i="2"/>
  <c r="N132" i="2"/>
  <c r="N365" i="2"/>
  <c r="N398" i="2"/>
  <c r="N334" i="2"/>
  <c r="N153" i="2"/>
  <c r="N375" i="2"/>
  <c r="N566" i="2"/>
  <c r="N444" i="2"/>
  <c r="N134" i="2"/>
  <c r="N501" i="2"/>
  <c r="N533" i="2"/>
  <c r="N223" i="2"/>
  <c r="N474" i="2"/>
  <c r="N315" i="2"/>
  <c r="N164" i="2"/>
  <c r="N502" i="2"/>
  <c r="N417" i="2"/>
  <c r="N207" i="2"/>
  <c r="N131" i="2"/>
  <c r="N140" i="2"/>
  <c r="N415" i="2"/>
  <c r="N352" i="2"/>
  <c r="N220" i="2"/>
  <c r="N130" i="2"/>
  <c r="N100" i="2"/>
  <c r="N457" i="2"/>
  <c r="N216" i="2"/>
  <c r="N116" i="2"/>
  <c r="N138" i="2"/>
  <c r="N183" i="2"/>
  <c r="N463" i="2"/>
  <c r="N263" i="2"/>
  <c r="N396" i="2"/>
  <c r="N110" i="2"/>
  <c r="N148" i="2"/>
  <c r="N405" i="2"/>
  <c r="N125" i="2"/>
  <c r="N554" i="2"/>
  <c r="N63" i="2"/>
  <c r="N397" i="2"/>
  <c r="N238" i="2"/>
  <c r="N147" i="2"/>
  <c r="N535" i="2"/>
  <c r="N289" i="2"/>
  <c r="N546" i="2"/>
  <c r="N266" i="2"/>
  <c r="N509" i="2"/>
  <c r="N550" i="2"/>
  <c r="N306" i="2"/>
  <c r="N537" i="2"/>
  <c r="N317" i="2"/>
  <c r="N384" i="2"/>
  <c r="N393" i="2"/>
  <c r="N401" i="2"/>
  <c r="N385" i="2"/>
  <c r="N478" i="2"/>
  <c r="N414" i="2"/>
  <c r="N481" i="2"/>
  <c r="N194" i="2"/>
  <c r="N243" i="2"/>
  <c r="N486" i="2"/>
  <c r="N196" i="2"/>
  <c r="N512" i="2"/>
  <c r="N346" i="2"/>
  <c r="N541" i="2"/>
  <c r="N142" i="2"/>
  <c r="N459" i="2"/>
  <c r="N404" i="2"/>
  <c r="N565" i="2"/>
  <c r="N258" i="2"/>
  <c r="N440" i="2"/>
  <c r="N409" i="2"/>
  <c r="N310" i="2"/>
  <c r="N146" i="2"/>
  <c r="N383" i="2"/>
  <c r="L192" i="2"/>
  <c r="N104" i="2"/>
  <c r="N75" i="2"/>
  <c r="N506" i="2"/>
  <c r="N197" i="2"/>
  <c r="N422" i="2"/>
  <c r="N126" i="2"/>
  <c r="N380" i="2"/>
  <c r="N234" i="2"/>
  <c r="N480" i="2"/>
  <c r="N155" i="2"/>
  <c r="N461" i="2"/>
  <c r="N169" i="2"/>
  <c r="N65" i="2"/>
  <c r="N171" i="2"/>
  <c r="N174" i="2"/>
  <c r="N469" i="2"/>
  <c r="N543" i="2"/>
  <c r="N180" i="2"/>
  <c r="N188" i="2"/>
  <c r="N156" i="2"/>
  <c r="N206" i="2"/>
  <c r="N464" i="2"/>
  <c r="N370" i="2"/>
  <c r="N181" i="2"/>
  <c r="N477" i="2"/>
  <c r="N362" i="2"/>
  <c r="N428" i="2"/>
  <c r="N511" i="2"/>
  <c r="N408" i="2"/>
  <c r="N522" i="2"/>
  <c r="N431" i="2"/>
  <c r="N355" i="2"/>
  <c r="N536" i="2"/>
  <c r="N560" i="2"/>
  <c r="N360" i="2"/>
  <c r="N91" i="2"/>
  <c r="N436" i="2"/>
  <c r="N438" i="2"/>
  <c r="N340" i="2"/>
  <c r="N319" i="2"/>
  <c r="N257" i="2"/>
  <c r="N163" i="2"/>
  <c r="N337" i="2"/>
  <c r="N372" i="2"/>
  <c r="N446" i="2"/>
  <c r="N374" i="2"/>
  <c r="N527" i="2"/>
  <c r="N93" i="2"/>
  <c r="N215" i="2"/>
  <c r="N394" i="2"/>
  <c r="N510" i="2"/>
  <c r="N144" i="2"/>
  <c r="N275" i="2"/>
  <c r="N167" i="2"/>
  <c r="N410" i="2"/>
  <c r="N529" i="2"/>
  <c r="N78" i="2"/>
  <c r="N246" i="2"/>
  <c r="N323" i="2"/>
  <c r="N283" i="2"/>
  <c r="N547" i="2"/>
  <c r="N281" i="2"/>
  <c r="N141" i="2"/>
  <c r="N118" i="2"/>
  <c r="N386" i="2"/>
  <c r="N424" i="2"/>
  <c r="N525" i="2"/>
  <c r="N254" i="2"/>
  <c r="N109" i="2"/>
  <c r="N487" i="2"/>
  <c r="N262" i="2"/>
  <c r="N345" i="2"/>
  <c r="N443" i="2"/>
  <c r="N291" i="2"/>
  <c r="N391" i="2"/>
  <c r="N564" i="2"/>
  <c r="N97" i="2"/>
  <c r="N187" i="2"/>
  <c r="N451" i="2"/>
  <c r="N84" i="2"/>
  <c r="N532" i="2"/>
  <c r="N208" i="2"/>
  <c r="N473" i="2"/>
  <c r="N442" i="2"/>
  <c r="N390" i="2"/>
  <c r="N400" i="2"/>
  <c r="N290" i="2"/>
  <c r="N378" i="2"/>
  <c r="N269" i="2"/>
  <c r="N173" i="2"/>
  <c r="N482" i="2"/>
  <c r="N261" i="2"/>
  <c r="N270" i="2"/>
  <c r="N331" i="2"/>
  <c r="N517" i="2"/>
  <c r="N313" i="2"/>
  <c r="N189" i="2"/>
  <c r="L113" i="2"/>
  <c r="N296" i="2"/>
  <c r="N185" i="2"/>
  <c r="N312" i="2"/>
  <c r="N516" i="2"/>
  <c r="N329" i="2"/>
  <c r="N392" i="2"/>
  <c r="N135" i="2"/>
  <c r="N219" i="2"/>
  <c r="N253" i="2"/>
  <c r="N108" i="2"/>
  <c r="N471" i="2"/>
  <c r="N287" i="2"/>
  <c r="N513" i="2"/>
  <c r="N176" i="2"/>
  <c r="N526" i="2"/>
  <c r="N376" i="2"/>
  <c r="N468" i="2"/>
  <c r="N114" i="2"/>
  <c r="N530" i="2"/>
  <c r="N496" i="2"/>
  <c r="N505" i="2"/>
  <c r="N302" i="2"/>
  <c r="N508" i="2"/>
  <c r="N309" i="2"/>
  <c r="N321" i="2"/>
  <c r="N432" i="2"/>
  <c r="N102" i="2"/>
  <c r="N348" i="2"/>
  <c r="N460" i="2"/>
  <c r="N292" i="2"/>
  <c r="N458" i="2"/>
  <c r="N236" i="2"/>
  <c r="N366" i="2"/>
  <c r="N402" i="2"/>
  <c r="N418" i="2"/>
  <c r="N426" i="2"/>
  <c r="N277" i="2"/>
  <c r="N475" i="2"/>
  <c r="N278" i="2"/>
  <c r="N403" i="2"/>
  <c r="N178" i="2"/>
  <c r="N62" i="2"/>
  <c r="N214" i="2"/>
  <c r="N67" i="2"/>
  <c r="L272" i="2"/>
  <c r="L58" i="2"/>
  <c r="N335" i="2"/>
  <c r="N112" i="2"/>
  <c r="N369" i="2"/>
  <c r="N551" i="2"/>
  <c r="N222" i="2"/>
  <c r="N311" i="2"/>
  <c r="N282" i="2"/>
  <c r="N493" i="2"/>
  <c r="N439" i="2"/>
  <c r="N259" i="2"/>
  <c r="N191" i="2"/>
  <c r="N353" i="2"/>
  <c r="N561" i="2"/>
  <c r="N485" i="2"/>
  <c r="N472" i="2"/>
  <c r="N524" i="2"/>
  <c r="N231" i="2"/>
  <c r="N301" i="2"/>
  <c r="N548" i="2"/>
  <c r="N515" i="2"/>
  <c r="N412" i="2"/>
  <c r="N85" i="2"/>
  <c r="N81" i="2"/>
  <c r="N157" i="2"/>
  <c r="N467" i="2"/>
  <c r="N413" i="2"/>
  <c r="N300" i="2"/>
  <c r="N406" i="2"/>
  <c r="N165" i="2"/>
  <c r="N387" i="2"/>
  <c r="N427" i="2"/>
  <c r="N298" i="2"/>
  <c r="N255" i="2"/>
  <c r="N249" i="2"/>
  <c r="N69" i="2"/>
  <c r="N490" i="2"/>
  <c r="N449" i="2"/>
  <c r="N421" i="2"/>
  <c r="N521" i="2"/>
  <c r="N495" i="2"/>
  <c r="N133" i="2"/>
  <c r="L239" i="2"/>
  <c r="N333" i="2"/>
  <c r="Q192" i="2"/>
  <c r="N456" i="2"/>
  <c r="N504" i="2"/>
  <c r="L209" i="2"/>
  <c r="N232" i="2"/>
  <c r="N382" i="2"/>
  <c r="N470" i="2"/>
  <c r="N356" i="2"/>
  <c r="N465" i="2"/>
  <c r="N514" i="2"/>
  <c r="N544" i="2"/>
  <c r="L160" i="2"/>
  <c r="L152" i="2"/>
  <c r="L240" i="2"/>
  <c r="L184" i="2"/>
  <c r="Q51" i="2"/>
  <c r="L51" i="2"/>
  <c r="L268" i="2"/>
  <c r="L103" i="2"/>
  <c r="K284" i="2"/>
  <c r="N284" i="2" s="1"/>
  <c r="L237" i="2"/>
  <c r="Q98" i="2"/>
  <c r="L98" i="2"/>
  <c r="N531" i="2"/>
  <c r="N363" i="2"/>
  <c r="N330" i="2"/>
  <c r="N503" i="2"/>
  <c r="N445" i="2"/>
  <c r="N343" i="2"/>
  <c r="K248" i="2"/>
  <c r="N248" i="2" s="1"/>
  <c r="L201" i="2"/>
  <c r="K121" i="2"/>
  <c r="L74" i="2"/>
  <c r="L111" i="2"/>
  <c r="N520" i="2"/>
  <c r="N437" i="2"/>
  <c r="N557" i="2"/>
  <c r="N518" i="2"/>
  <c r="N453" i="2"/>
  <c r="N563" i="2"/>
  <c r="N250" i="2"/>
  <c r="N336" i="2"/>
  <c r="N299" i="2"/>
  <c r="N307" i="2"/>
  <c r="N454" i="2"/>
  <c r="N364" i="2"/>
  <c r="N549" i="2"/>
  <c r="N83" i="2"/>
  <c r="N203" i="2"/>
  <c r="N556" i="2"/>
  <c r="N295" i="2"/>
  <c r="N327" i="2"/>
  <c r="N435" i="2"/>
  <c r="N106" i="2"/>
  <c r="N279" i="2"/>
  <c r="N349" i="2"/>
  <c r="N344" i="2"/>
  <c r="N166" i="2"/>
  <c r="N479" i="2"/>
  <c r="N168" i="2"/>
  <c r="N411" i="2"/>
  <c r="N308" i="2"/>
  <c r="N539" i="2"/>
  <c r="N341" i="2"/>
  <c r="N245" i="2"/>
  <c r="N399" i="2"/>
  <c r="N552" i="2"/>
  <c r="N494" i="2"/>
  <c r="N553" i="2"/>
  <c r="N499" i="2"/>
  <c r="N235" i="2"/>
  <c r="N407" i="2"/>
  <c r="N200" i="2"/>
  <c r="N466" i="2"/>
  <c r="N338" i="2"/>
  <c r="L150" i="2"/>
  <c r="L121" i="2"/>
  <c r="L286" i="2"/>
  <c r="L242" i="2"/>
  <c r="L252" i="2"/>
  <c r="L256" i="2"/>
  <c r="L99" i="2"/>
  <c r="K127" i="2"/>
  <c r="N127" i="2" s="1"/>
  <c r="L80" i="2"/>
  <c r="K186" i="2"/>
  <c r="L139" i="2"/>
  <c r="L280" i="2"/>
  <c r="N395" i="2"/>
  <c r="N416" i="2"/>
  <c r="N90" i="2"/>
  <c r="N542" i="2"/>
  <c r="N297" i="2"/>
  <c r="N358" i="2"/>
  <c r="N288" i="2"/>
  <c r="N57" i="2"/>
  <c r="K119" i="2"/>
  <c r="L72" i="2"/>
  <c r="K276" i="2"/>
  <c r="N276" i="2" s="1"/>
  <c r="L229" i="2"/>
  <c r="L107" i="2"/>
  <c r="K123" i="2"/>
  <c r="N123" i="2" s="1"/>
  <c r="L76" i="2"/>
  <c r="L145" i="2"/>
  <c r="N304" i="2"/>
  <c r="N455" i="2"/>
  <c r="N294" i="2"/>
  <c r="N320" i="2"/>
  <c r="N285" i="2"/>
  <c r="N350" i="2"/>
  <c r="N462" i="2"/>
  <c r="N342" i="2"/>
  <c r="N540" i="2"/>
  <c r="N199" i="2"/>
  <c r="N316" i="2"/>
  <c r="N441" i="2"/>
  <c r="N420" i="2"/>
  <c r="N519" i="2"/>
  <c r="N419" i="2"/>
  <c r="N429" i="2"/>
  <c r="N492" i="2"/>
  <c r="N373" i="2"/>
  <c r="N500" i="2"/>
  <c r="N322" i="2"/>
  <c r="N267" i="2"/>
  <c r="N265" i="2"/>
  <c r="N273" i="2"/>
  <c r="N328" i="2"/>
  <c r="N545" i="2"/>
  <c r="N29" i="2"/>
  <c r="N45" i="2"/>
  <c r="N534" i="2"/>
  <c r="N15" i="2"/>
  <c r="N483" i="2"/>
  <c r="N211" i="2"/>
  <c r="N523" i="2"/>
  <c r="N357" i="2"/>
  <c r="N251" i="2"/>
  <c r="N379" i="2"/>
  <c r="N377" i="2"/>
  <c r="N143" i="2"/>
  <c r="N303" i="2"/>
  <c r="N450" i="2"/>
  <c r="N507" i="2"/>
  <c r="N271" i="2"/>
  <c r="N484" i="2"/>
  <c r="N87" i="2"/>
  <c r="N26" i="2"/>
  <c r="N559" i="2"/>
  <c r="N25" i="2"/>
  <c r="N425" i="2"/>
  <c r="N293" i="2"/>
  <c r="N305" i="2"/>
  <c r="N538" i="2"/>
  <c r="N562" i="2"/>
  <c r="N24" i="2"/>
  <c r="L115" i="2"/>
  <c r="L260" i="2"/>
  <c r="L264" i="2"/>
  <c r="N359" i="2"/>
  <c r="L274" i="2"/>
  <c r="L186" i="2"/>
  <c r="L129" i="2"/>
  <c r="L119" i="2"/>
  <c r="N37" i="2"/>
  <c r="N20" i="2"/>
  <c r="N32" i="2"/>
  <c r="N17" i="2"/>
  <c r="N44" i="2"/>
  <c r="N19" i="2"/>
  <c r="N46" i="2"/>
  <c r="N43" i="2"/>
  <c r="N28" i="2"/>
  <c r="N48" i="2"/>
  <c r="N31" i="2"/>
  <c r="N8" i="2"/>
  <c r="N16" i="2"/>
  <c r="N21" i="2"/>
  <c r="N34" i="2"/>
  <c r="N9" i="2"/>
  <c r="N33" i="2"/>
  <c r="N36" i="2"/>
  <c r="N5" i="2"/>
  <c r="N49" i="2"/>
  <c r="N41" i="2"/>
  <c r="N40" i="2"/>
  <c r="N23" i="2"/>
  <c r="K242" i="2"/>
  <c r="N242" i="2" s="1"/>
  <c r="K58" i="2"/>
  <c r="K103" i="2"/>
  <c r="K162" i="2"/>
  <c r="N162" i="2" s="1"/>
  <c r="L39" i="2"/>
  <c r="K39" i="2"/>
  <c r="K60" i="2"/>
  <c r="N60" i="2" s="1"/>
  <c r="K227" i="2"/>
  <c r="N227" i="2" s="1"/>
  <c r="K113" i="2"/>
  <c r="N113" i="2" s="1"/>
  <c r="K239" i="2"/>
  <c r="K66" i="2"/>
  <c r="N66" i="2" s="1"/>
  <c r="K64" i="2"/>
  <c r="N64" i="2" s="1"/>
  <c r="K111" i="2"/>
  <c r="K193" i="2"/>
  <c r="N193" i="2" s="1"/>
  <c r="K68" i="2"/>
  <c r="N68" i="2" s="1"/>
  <c r="L47" i="2"/>
  <c r="K47" i="2"/>
  <c r="L7" i="2"/>
  <c r="K7" i="2"/>
  <c r="K205" i="2"/>
  <c r="N205" i="2" s="1"/>
  <c r="K225" i="2"/>
  <c r="N225" i="2" s="1"/>
  <c r="K72" i="2"/>
  <c r="K229" i="2"/>
  <c r="K107" i="2"/>
  <c r="K92" i="2"/>
  <c r="N92" i="2" s="1"/>
  <c r="K76" i="2"/>
  <c r="K217" i="2"/>
  <c r="N217" i="2" s="1"/>
  <c r="Q4" i="2"/>
  <c r="K4" i="2"/>
  <c r="N4" i="2" s="1"/>
  <c r="K145" i="2"/>
  <c r="K264" i="2"/>
  <c r="K150" i="2"/>
  <c r="K272" i="2"/>
  <c r="K286" i="2"/>
  <c r="K56" i="2"/>
  <c r="N56" i="2" s="1"/>
  <c r="K237" i="2"/>
  <c r="K209" i="2"/>
  <c r="K86" i="2"/>
  <c r="N86" i="2" s="1"/>
  <c r="K201" i="2"/>
  <c r="K74" i="2"/>
  <c r="K137" i="2"/>
  <c r="N137" i="2" s="1"/>
  <c r="K51" i="2"/>
  <c r="K192" i="2"/>
  <c r="N192" i="2" s="1"/>
  <c r="K158" i="2"/>
  <c r="N158" i="2" s="1"/>
  <c r="K115" i="2"/>
  <c r="K221" i="2"/>
  <c r="N221" i="2" s="1"/>
  <c r="K233" i="2"/>
  <c r="N233" i="2" s="1"/>
  <c r="K80" i="2"/>
  <c r="K82" i="2"/>
  <c r="N82" i="2" s="1"/>
  <c r="K139" i="2"/>
  <c r="K105" i="2"/>
  <c r="N105" i="2" s="1"/>
  <c r="K52" i="2"/>
  <c r="N52" i="2" s="1"/>
  <c r="K195" i="2"/>
  <c r="N195" i="2" s="1"/>
  <c r="K213" i="2"/>
  <c r="N213" i="2" s="1"/>
  <c r="K98" i="2"/>
  <c r="Q239" i="2"/>
  <c r="K54" i="2"/>
  <c r="N54" i="2" s="1"/>
  <c r="K240" i="2"/>
  <c r="K252" i="2"/>
  <c r="K274" i="2"/>
  <c r="K160" i="2"/>
  <c r="K99" i="2"/>
  <c r="K94" i="2"/>
  <c r="N94" i="2" s="1"/>
  <c r="K152" i="2"/>
  <c r="K154" i="2"/>
  <c r="N154" i="2" s="1"/>
  <c r="K280" i="2"/>
  <c r="K256" i="2"/>
  <c r="N256" i="2" s="1"/>
  <c r="K184" i="2"/>
  <c r="K260" i="2"/>
  <c r="K268" i="2"/>
  <c r="K129" i="2"/>
  <c r="Q193" i="2"/>
  <c r="Q11" i="2"/>
  <c r="Q195" i="2"/>
  <c r="Q7" i="2"/>
  <c r="Q103" i="2"/>
  <c r="Q201" i="2"/>
  <c r="Q56" i="2"/>
  <c r="Q105" i="2"/>
  <c r="Q107" i="2"/>
  <c r="Q52" i="2"/>
  <c r="Q60" i="2"/>
  <c r="L11" i="2"/>
  <c r="N11" i="2" s="1"/>
  <c r="N111" i="2" l="1"/>
  <c r="N252" i="2"/>
  <c r="N51" i="2"/>
  <c r="N72" i="2"/>
  <c r="N260" i="2"/>
  <c r="N160" i="2"/>
  <c r="N115" i="2"/>
  <c r="N209" i="2"/>
  <c r="N272" i="2"/>
  <c r="N58" i="2"/>
  <c r="N152" i="2"/>
  <c r="N274" i="2"/>
  <c r="N80" i="2"/>
  <c r="N74" i="2"/>
  <c r="N237" i="2"/>
  <c r="N150" i="2"/>
  <c r="N107" i="2"/>
  <c r="N239" i="2"/>
  <c r="N184" i="2"/>
  <c r="N129" i="2"/>
  <c r="N98" i="2"/>
  <c r="N201" i="2"/>
  <c r="N264" i="2"/>
  <c r="N229" i="2"/>
  <c r="N103" i="2"/>
  <c r="N186" i="2"/>
  <c r="N268" i="2"/>
  <c r="N280" i="2"/>
  <c r="N99" i="2"/>
  <c r="N240" i="2"/>
  <c r="N139" i="2"/>
  <c r="N286" i="2"/>
  <c r="N145" i="2"/>
  <c r="N76" i="2"/>
  <c r="N119" i="2"/>
  <c r="N121" i="2"/>
  <c r="N39" i="2"/>
  <c r="N7" i="2"/>
  <c r="I6" i="1" s="1"/>
  <c r="N47" i="2"/>
  <c r="E11" i="3"/>
  <c r="H6" i="1" l="1"/>
  <c r="N569" i="2"/>
  <c r="C11" i="1" s="1"/>
  <c r="Q14" i="2"/>
  <c r="Q18" i="2"/>
  <c r="Q26" i="2"/>
  <c r="Q30" i="2"/>
  <c r="Q34" i="2"/>
  <c r="Q38" i="2"/>
  <c r="Q42" i="2"/>
  <c r="Q46" i="2"/>
  <c r="Q50" i="2"/>
  <c r="Q62" i="2"/>
  <c r="Q66" i="2"/>
  <c r="Q70" i="2"/>
  <c r="Q74" i="2"/>
  <c r="Q78" i="2"/>
  <c r="Q82" i="2"/>
  <c r="Q86" i="2"/>
  <c r="Q90" i="2"/>
  <c r="Q94" i="2"/>
  <c r="Q110" i="2"/>
  <c r="Q114" i="2"/>
  <c r="Q118" i="2"/>
  <c r="Q122" i="2"/>
  <c r="Q126" i="2"/>
  <c r="Q130" i="2"/>
  <c r="Q134" i="2"/>
  <c r="Q138" i="2"/>
  <c r="Q142" i="2"/>
  <c r="Q158" i="2"/>
  <c r="Q162" i="2"/>
  <c r="Q166" i="2"/>
  <c r="Q170" i="2"/>
  <c r="Q174" i="2"/>
  <c r="Q178" i="2"/>
  <c r="Q182" i="2"/>
  <c r="Q186" i="2"/>
  <c r="Q190" i="2"/>
  <c r="Q202" i="2"/>
  <c r="Q206" i="2"/>
  <c r="Q214" i="2"/>
  <c r="Q218" i="2"/>
  <c r="Q222" i="2"/>
  <c r="Q226" i="2"/>
  <c r="Q230" i="2"/>
  <c r="Q234" i="2"/>
  <c r="Q238" i="2"/>
  <c r="Q15" i="2"/>
  <c r="Q19" i="2"/>
  <c r="Q23" i="2"/>
  <c r="Q27" i="2"/>
  <c r="Q31" i="2"/>
  <c r="Q35" i="2"/>
  <c r="Q39" i="2"/>
  <c r="Q43" i="2"/>
  <c r="Q47" i="2"/>
  <c r="Q63" i="2"/>
  <c r="Q67" i="2"/>
  <c r="Q71" i="2"/>
  <c r="Q75" i="2"/>
  <c r="Q79" i="2"/>
  <c r="Q83" i="2"/>
  <c r="Q87" i="2"/>
  <c r="Q91" i="2"/>
  <c r="Q95" i="2"/>
  <c r="Q111" i="2"/>
  <c r="Q115" i="2"/>
  <c r="Q119" i="2"/>
  <c r="Q123" i="2"/>
  <c r="Q127" i="2"/>
  <c r="Q131" i="2"/>
  <c r="Q135" i="2"/>
  <c r="Q139" i="2"/>
  <c r="Q143" i="2"/>
  <c r="Q155" i="2"/>
  <c r="Q159" i="2"/>
  <c r="Q167" i="2"/>
  <c r="Q171" i="2"/>
  <c r="Q175" i="2"/>
  <c r="Q179" i="2"/>
  <c r="Q183" i="2"/>
  <c r="Q187" i="2"/>
  <c r="Q191" i="2"/>
  <c r="Q203" i="2"/>
  <c r="Q207" i="2"/>
  <c r="Q211" i="2"/>
  <c r="Q215" i="2"/>
  <c r="Q219" i="2"/>
  <c r="Q223" i="2"/>
  <c r="Q227" i="2"/>
  <c r="Q231" i="2"/>
  <c r="Q235" i="2"/>
  <c r="Q16" i="2"/>
  <c r="Q20" i="2"/>
  <c r="Q24" i="2"/>
  <c r="Q28" i="2"/>
  <c r="Q32" i="2"/>
  <c r="Q36" i="2"/>
  <c r="Q40" i="2"/>
  <c r="Q44" i="2"/>
  <c r="Q48" i="2"/>
  <c r="Q64" i="2"/>
  <c r="Q68" i="2"/>
  <c r="Q72" i="2"/>
  <c r="Q76" i="2"/>
  <c r="Q80" i="2"/>
  <c r="Q84" i="2"/>
  <c r="Q88" i="2"/>
  <c r="Q92" i="2"/>
  <c r="Q96" i="2"/>
  <c r="Q108" i="2"/>
  <c r="Q112" i="2"/>
  <c r="Q120" i="2"/>
  <c r="Q124" i="2"/>
  <c r="Q128" i="2"/>
  <c r="Q132" i="2"/>
  <c r="Q136" i="2"/>
  <c r="Q140" i="2"/>
  <c r="Q144" i="2"/>
  <c r="Q156" i="2"/>
  <c r="Q160" i="2"/>
  <c r="Q164" i="2"/>
  <c r="Q168" i="2"/>
  <c r="Q172" i="2"/>
  <c r="Q176" i="2"/>
  <c r="Q180" i="2"/>
  <c r="Q184" i="2"/>
  <c r="Q188" i="2"/>
  <c r="Q204" i="2"/>
  <c r="Q208" i="2"/>
  <c r="Q212" i="2"/>
  <c r="Q216" i="2"/>
  <c r="Q220" i="2"/>
  <c r="Q224" i="2"/>
  <c r="Q228" i="2"/>
  <c r="Q232" i="2"/>
  <c r="Q236" i="2"/>
  <c r="Q21" i="2"/>
  <c r="Q33" i="2"/>
  <c r="Q49" i="2"/>
  <c r="Q85" i="2"/>
  <c r="Q117" i="2"/>
  <c r="Q133" i="2"/>
  <c r="Q165" i="2"/>
  <c r="Q181" i="2"/>
  <c r="Q205" i="2"/>
  <c r="Q217" i="2"/>
  <c r="Q233" i="2"/>
  <c r="Q37" i="2"/>
  <c r="Q73" i="2"/>
  <c r="Q89" i="2"/>
  <c r="Q109" i="2"/>
  <c r="Q121" i="2"/>
  <c r="Q137" i="2"/>
  <c r="Q157" i="2"/>
  <c r="Q169" i="2"/>
  <c r="Q185" i="2"/>
  <c r="Q209" i="2"/>
  <c r="Q221" i="2"/>
  <c r="Q237" i="2"/>
  <c r="Q25" i="2"/>
  <c r="Q41" i="2"/>
  <c r="Q61" i="2"/>
  <c r="Q77" i="2"/>
  <c r="Q93" i="2"/>
  <c r="Q113" i="2"/>
  <c r="Q125" i="2"/>
  <c r="Q141" i="2"/>
  <c r="Q161" i="2"/>
  <c r="Q173" i="2"/>
  <c r="Q189" i="2"/>
  <c r="Q225" i="2"/>
  <c r="Q65" i="2"/>
  <c r="Q29" i="2"/>
  <c r="Q213" i="2"/>
  <c r="Q45" i="2"/>
  <c r="Q81" i="2"/>
  <c r="Q129" i="2"/>
  <c r="Q177" i="2"/>
  <c r="Q229" i="2"/>
  <c r="Q17" i="2"/>
  <c r="Q97" i="2"/>
  <c r="I4" i="1" l="1"/>
  <c r="H4" i="1"/>
  <c r="Q12" i="2"/>
  <c r="Q200" i="2"/>
  <c r="Q153" i="2"/>
  <c r="Q106" i="2"/>
  <c r="Q59" i="2"/>
  <c r="H5" i="1" l="1"/>
  <c r="Q569" i="2"/>
  <c r="C13" i="1" s="1"/>
  <c r="I5" i="1"/>
  <c r="Q568" i="2"/>
  <c r="C5" i="1" s="1"/>
  <c r="N568" i="2"/>
  <c r="C4" i="1" s="1"/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tc={CACDB07F-244D-4477-AA4B-A9D948C241E9}</author>
    <author>tc={389EED0B-6638-45CC-8C09-BE07FB462BD3}</author>
    <author>tc={847C8DE9-7FF5-4309-BD0A-041A431FDF00}</author>
  </authors>
  <commentList>
    <comment ref="I3" authorId="0" shapeId="0" xr:uid="{CACDB07F-244D-4477-AA4B-A9D948C241E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HH in Qualitative Deficit (2014)</t>
      </text>
    </comment>
    <comment ref="I51" authorId="1" shapeId="0" xr:uid="{389EED0B-6638-45CC-8C09-BE07FB462B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Costs of solving qualitative deficits addressed in 2019</t>
      </text>
    </comment>
    <comment ref="L51" authorId="2" shapeId="0" xr:uid="{847C8DE9-7FF5-4309-BD0A-041A431FDF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Represents new housing demand, per year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tc={BD19CA2D-B9FF-4F2D-9FAA-A603A2E098C7}</author>
    <author>tc={402047C7-AF08-4C3D-8E9D-108A326A7823}</author>
    <author>tc={45A89275-6BFC-40B8-9A03-41B718EA2B36}</author>
    <author>tc={53C575C0-FF43-4351-BF03-AA31D5BD42E2}</author>
  </authors>
  <commentList>
    <comment ref="C39" authorId="0" shapeId="0" xr:uid="{BD19CA2D-B9FF-4F2D-9FAA-A603A2E0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Development plan of 2016</t>
      </text>
    </comment>
    <comment ref="C41" authorId="1" shapeId="0" xr:uid="{402047C7-AF08-4C3D-8E9D-108A326A782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Development plan of 2016</t>
      </text>
    </comment>
    <comment ref="C45" authorId="2" shapeId="0" xr:uid="{45A89275-6BFC-40B8-9A03-41B718EA2B3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Development plan of 2016</t>
      </text>
    </comment>
    <comment ref="D48" authorId="3" shapeId="0" xr:uid="{53C575C0-FF43-4351-BF03-AA31D5BD42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Projected value from Development Plan (2016)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400-000001000000}">
      <text>
        <r>
          <rPr>
            <sz val="11"/>
            <color rgb="FF000000"/>
            <rFont val="Calibri"/>
            <family val="2"/>
          </rPr>
          <t>======
ID#AAAADUoe0SE
    (2019-08-07 14:57:36)
[Threaded comment]
Your version of Excel allows you to read this threaded comment; however, any edits to it will get removed if the file is opened in a newer version of Excel. Learn more: https://go.microsoft.com/fwlink/?linkid=870924
Comment:
    Sum of qualitative and quantitative deficit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ilEMmyUW/807Q45u9aZvwSxwnAfw==" r:id="rId1"/>
    </ext>
  </extLst>
</comments>
</file>

<file path=xl/sharedStrings.xml><?xml version="1.0" encoding="utf-8"?>
<sst xmlns="http://schemas.openxmlformats.org/spreadsheetml/2006/main" count="771" uniqueCount="133">
  <si>
    <t>Variable</t>
  </si>
  <si>
    <t>S.No.</t>
  </si>
  <si>
    <t>Category</t>
  </si>
  <si>
    <t>Value</t>
  </si>
  <si>
    <t>Date</t>
  </si>
  <si>
    <t>Value in 2019</t>
  </si>
  <si>
    <t>Item</t>
  </si>
  <si>
    <t>Source</t>
  </si>
  <si>
    <t>HOUSING</t>
  </si>
  <si>
    <t>gen</t>
  </si>
  <si>
    <t>Cost (USD 2019)</t>
  </si>
  <si>
    <t>Comment</t>
  </si>
  <si>
    <t>Housing</t>
  </si>
  <si>
    <t>Affordability (Housing Subsidy to the Lowest Quintile Households)</t>
  </si>
  <si>
    <t>Cost of Adequate Housing</t>
  </si>
  <si>
    <t>No</t>
  </si>
  <si>
    <t>City</t>
  </si>
  <si>
    <t>Year</t>
  </si>
  <si>
    <t>Number of HH</t>
  </si>
  <si>
    <t>Cost of Providing Housing Subsidy for Affordability</t>
  </si>
  <si>
    <t>Average Market Price of an Adequate Home 550 sqft (USD 2019)</t>
  </si>
  <si>
    <t>COST (USD 2019)</t>
  </si>
  <si>
    <t>WDI</t>
  </si>
  <si>
    <t xml:space="preserve">TOTAL </t>
  </si>
  <si>
    <t>Inflation rate, USD 2019 = ______ 1997:</t>
  </si>
  <si>
    <t>Bogota</t>
  </si>
  <si>
    <t>https://data.worldbank.org/indicator/PA.NUS.PPPC.RF?locations=BO</t>
  </si>
  <si>
    <t>www.numbeo.com</t>
  </si>
  <si>
    <t>Medellin</t>
  </si>
  <si>
    <t>Cali</t>
  </si>
  <si>
    <t>Barranquilla</t>
  </si>
  <si>
    <t>Bucaramanga</t>
  </si>
  <si>
    <t>Cartagena</t>
  </si>
  <si>
    <t>Cucuta</t>
  </si>
  <si>
    <t>Pereira</t>
  </si>
  <si>
    <t>Santa Marta</t>
  </si>
  <si>
    <t>Ibague</t>
  </si>
  <si>
    <t>Pasto</t>
  </si>
  <si>
    <t>Manizales</t>
  </si>
  <si>
    <t>Villavicencio</t>
  </si>
  <si>
    <t>Neiva</t>
  </si>
  <si>
    <t>Armenia</t>
  </si>
  <si>
    <t>Source: Colombian 2018 Census</t>
  </si>
  <si>
    <t>Valledupar</t>
  </si>
  <si>
    <t>Monteria</t>
  </si>
  <si>
    <t>Sincelejo</t>
  </si>
  <si>
    <t>No.</t>
  </si>
  <si>
    <t>Popayan</t>
  </si>
  <si>
    <t>Avg. HH Size</t>
  </si>
  <si>
    <t>Average price per sqft for an Adequate Apartment Outside City Center (USD)</t>
  </si>
  <si>
    <t>Tunja</t>
  </si>
  <si>
    <t>Riohacha</t>
  </si>
  <si>
    <t>Florencia</t>
  </si>
  <si>
    <t>Quibdo</t>
  </si>
  <si>
    <t>Arauca</t>
  </si>
  <si>
    <t>Yopal</t>
  </si>
  <si>
    <t>Leticia</t>
  </si>
  <si>
    <t>San Andres</t>
  </si>
  <si>
    <t>San Jose del Guaviare</t>
  </si>
  <si>
    <t>Mocoa</t>
  </si>
  <si>
    <t>Puerto Carreno</t>
  </si>
  <si>
    <t>Inirida</t>
  </si>
  <si>
    <t>Mitu</t>
  </si>
  <si>
    <t>Cartago</t>
  </si>
  <si>
    <t>Ipiales</t>
  </si>
  <si>
    <t>Bello</t>
  </si>
  <si>
    <t>Buenaventura</t>
  </si>
  <si>
    <t>Sogamoso</t>
  </si>
  <si>
    <t>El Banco</t>
  </si>
  <si>
    <t>Arjona</t>
  </si>
  <si>
    <t>Sabanalarga</t>
  </si>
  <si>
    <t>Chiquinquira</t>
  </si>
  <si>
    <t>Pamplona</t>
  </si>
  <si>
    <t>Guapi</t>
  </si>
  <si>
    <t>Honda</t>
  </si>
  <si>
    <t>Campoalegre</t>
  </si>
  <si>
    <t>Source: Numbeo</t>
  </si>
  <si>
    <t>Average HH Size (2014)</t>
  </si>
  <si>
    <t>Population</t>
  </si>
  <si>
    <t>https://data.worldbank.org/indicator/PA.NUS.FCRF?locations=CO</t>
  </si>
  <si>
    <t>Exchange rate for Colombian Peso to USD in 2018 (average). 1 $USD 2018 = ___ COL</t>
  </si>
  <si>
    <t>Source: GEIH 2019</t>
  </si>
  <si>
    <t>Average Monthly Per Capita  Income of the Lowest Quintile of Population (USD 2019)</t>
  </si>
  <si>
    <t>% of homes in qualitative deficit (requiring upgrading of current home)</t>
  </si>
  <si>
    <t>% of homes in quantitative deficit (requiring new home construction)</t>
  </si>
  <si>
    <t>http://www.globalurban.org/GUDMag07Vol3Iss1/Betancur.htm#_ftn3</t>
  </si>
  <si>
    <t>Subsidy</t>
  </si>
  <si>
    <t>HH Deficit</t>
  </si>
  <si>
    <t>HH Improvement</t>
  </si>
  <si>
    <t>https://data.worldbank.org/indicator/PA.NUS.PPPC.RF?locations=CO</t>
  </si>
  <si>
    <t>PPP of Colombia in 2018</t>
  </si>
  <si>
    <t>Average Monthly HH  Income of the Lowest Quintile of Population (USD 2019)</t>
  </si>
  <si>
    <t>DANE - GEIH 2019. Average of Barrancabermeja and Buenaventura results</t>
  </si>
  <si>
    <t>Price level ratio of PPP conversion factor (GDP) of Colombia to market exchange rate in 1997</t>
  </si>
  <si>
    <t># HH's (2018)</t>
  </si>
  <si>
    <t>Percentage of HH in Quantitative Deficit (2014)</t>
  </si>
  <si>
    <t>Developing Safe, Adequate Housing for All</t>
  </si>
  <si>
    <t>Average Monthly Rent of an Adequate 1 bed Apartment Outside City Center (USD)</t>
  </si>
  <si>
    <t>Average Monthly Rent of an Adequate Home 550 sq.ft (USD 2019)</t>
  </si>
  <si>
    <t>Average cost for improving 1 house in-situ in Medellin</t>
  </si>
  <si>
    <t>El Carmen de Bolivar</t>
  </si>
  <si>
    <t>Ocana</t>
  </si>
  <si>
    <t>% HH in Slums, Informal Settlements etc. (2005)</t>
  </si>
  <si>
    <t>No. of HH in Slums, Informal Settlements etc. (2005)</t>
  </si>
  <si>
    <t>Source: Deficit Vivienda, from Colombian Census 2005</t>
  </si>
  <si>
    <t>-</t>
  </si>
  <si>
    <t>Source (unless specified otherwise): Colombian 2018 Census</t>
  </si>
  <si>
    <t>Colombia DANE - GEIH 2019. Average of 12 cities.</t>
  </si>
  <si>
    <t>Average monthly per capita income of lowest quintile of population in capital cities (USD 2019/person)</t>
  </si>
  <si>
    <t>Average monthly per capita income of lowest quintile of population outside capital cities (USD 2019/person)</t>
  </si>
  <si>
    <t>Average rent for an Adequate Apartment outside city center in Colombia (USD 2019)</t>
  </si>
  <si>
    <t>Average price per sqft for an Adequate apartment outside city center in Colombia (USD 2019)</t>
  </si>
  <si>
    <t>Average Annual Cost by City Type</t>
  </si>
  <si>
    <t>City Size</t>
  </si>
  <si>
    <t>Sample Size</t>
  </si>
  <si>
    <t>Small</t>
  </si>
  <si>
    <t>Medium</t>
  </si>
  <si>
    <t>Large</t>
  </si>
  <si>
    <t>Public Cost</t>
  </si>
  <si>
    <t>Total Cost</t>
  </si>
  <si>
    <t>Cost to the City/Government (Public Costs)</t>
  </si>
  <si>
    <t>Cost of Upgrading</t>
  </si>
  <si>
    <t>Average Annual Cost to Society</t>
  </si>
  <si>
    <t>Average Annual Cost to City/Gov</t>
  </si>
  <si>
    <t>Percentage of HH in Need of Adequate Housing Upgrades</t>
  </si>
  <si>
    <t>Projected No. of HH that need adequate housing in 2019</t>
  </si>
  <si>
    <t>New Adequate Housing Demand from Pop. Growth (No. HH)</t>
  </si>
  <si>
    <t>Average Costs (USD 2019) by City Size</t>
  </si>
  <si>
    <t>Rent</t>
  </si>
  <si>
    <t>Home Price (USD/sq.ft)</t>
  </si>
  <si>
    <t>DEVELOPMENT COST (USD 2019)</t>
  </si>
  <si>
    <t>Overall Cost (Inlcuding private Costs)</t>
  </si>
  <si>
    <t>Average urban population growth rate for the past 10 years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</si>
</sst>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#,##0.0"/>
    <numFmt numFmtId="167" formatCode="0.0%"/>
  </numFmts>
  <fonts count="3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   "/>
    </font>
    <font>
      <sz val="11"/>
      <color rgb="FF000000"/>
      <name val="Calibri   "/>
    </font>
    <font>
      <sz val="11"/>
      <color rgb="FFFF0000"/>
      <name val="Calibri   "/>
    </font>
    <font>
      <b/>
      <sz val="11"/>
      <color rgb="FF000000"/>
      <name val="Calibri   "/>
    </font>
    <font>
      <u/>
      <sz val="11"/>
      <color rgb="FF000000"/>
      <name val="Calibri   "/>
    </font>
    <font>
      <i/>
      <sz val="11"/>
      <color rgb="FF000000"/>
      <name val="Calibri   "/>
    </font>
    <font>
      <i/>
      <sz val="11"/>
      <color rgb="FFFF0000"/>
      <name val="Calibri   "/>
    </font>
    <font>
      <i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 val="singleAccounting"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6" fillId="0" borderId="4"/>
    <xf numFmtId="9" fontId="9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6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44" fontId="0" fillId="0" borderId="0" xfId="0" applyNumberFormat="1" applyFont="1"/>
    <xf numFmtId="44" fontId="0" fillId="6" borderId="7" xfId="0" applyNumberFormat="1" applyFont="1" applyFill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/>
    <xf numFmtId="0" fontId="10" fillId="0" borderId="4" xfId="0" applyFont="1" applyBorder="1" applyAlignment="1"/>
    <xf numFmtId="0" fontId="11" fillId="0" borderId="10" xfId="0" applyFont="1" applyBorder="1"/>
    <xf numFmtId="0" fontId="11" fillId="0" borderId="0" xfId="0" applyFont="1" applyAlignment="1"/>
    <xf numFmtId="0" fontId="11" fillId="0" borderId="4" xfId="0" applyFont="1" applyBorder="1" applyAlignment="1"/>
    <xf numFmtId="0" fontId="11" fillId="0" borderId="10" xfId="0" applyFont="1" applyBorder="1" applyAlignment="1"/>
    <xf numFmtId="0" fontId="11" fillId="9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43" fontId="11" fillId="9" borderId="0" xfId="0" applyNumberFormat="1" applyFont="1" applyFill="1"/>
    <xf numFmtId="164" fontId="11" fillId="9" borderId="0" xfId="0" applyNumberFormat="1" applyFont="1" applyFill="1"/>
    <xf numFmtId="4" fontId="10" fillId="9" borderId="0" xfId="0" applyNumberFormat="1" applyFont="1" applyFill="1"/>
    <xf numFmtId="0" fontId="10" fillId="9" borderId="0" xfId="0" applyFont="1" applyFill="1"/>
    <xf numFmtId="3" fontId="10" fillId="9" borderId="1" xfId="0" applyNumberFormat="1" applyFont="1" applyFill="1" applyBorder="1"/>
    <xf numFmtId="3" fontId="10" fillId="9" borderId="0" xfId="0" applyNumberFormat="1" applyFont="1" applyFill="1"/>
    <xf numFmtId="164" fontId="10" fillId="9" borderId="1" xfId="0" applyNumberFormat="1" applyFont="1" applyFill="1" applyBorder="1"/>
    <xf numFmtId="164" fontId="12" fillId="9" borderId="0" xfId="0" applyNumberFormat="1" applyFont="1" applyFill="1" applyAlignment="1">
      <alignment horizontal="center"/>
    </xf>
    <xf numFmtId="164" fontId="12" fillId="9" borderId="0" xfId="0" applyNumberFormat="1" applyFont="1" applyFill="1" applyAlignment="1">
      <alignment horizontal="left"/>
    </xf>
    <xf numFmtId="44" fontId="11" fillId="8" borderId="9" xfId="2" applyFont="1" applyFill="1" applyBorder="1" applyAlignment="1">
      <alignment horizontal="center" vertical="center" wrapText="1"/>
    </xf>
    <xf numFmtId="165" fontId="11" fillId="8" borderId="9" xfId="3" applyNumberFormat="1" applyFont="1" applyFill="1" applyBorder="1" applyAlignment="1">
      <alignment horizontal="center" vertical="center" wrapText="1"/>
    </xf>
    <xf numFmtId="44" fontId="10" fillId="8" borderId="0" xfId="2" applyFont="1" applyFill="1" applyAlignment="1"/>
    <xf numFmtId="165" fontId="10" fillId="8" borderId="4" xfId="3" applyNumberFormat="1" applyFont="1" applyFill="1" applyBorder="1" applyAlignment="1">
      <alignment horizontal="center" vertical="center"/>
    </xf>
    <xf numFmtId="44" fontId="11" fillId="8" borderId="4" xfId="2" applyFont="1" applyFill="1" applyBorder="1" applyAlignment="1"/>
    <xf numFmtId="44" fontId="11" fillId="8" borderId="0" xfId="2" applyFont="1" applyFill="1" applyAlignment="1"/>
    <xf numFmtId="44" fontId="12" fillId="8" borderId="0" xfId="2" applyFont="1" applyFill="1"/>
    <xf numFmtId="165" fontId="12" fillId="8" borderId="4" xfId="3" applyNumberFormat="1" applyFont="1" applyFill="1" applyBorder="1" applyAlignment="1">
      <alignment horizontal="center" vertical="center"/>
    </xf>
    <xf numFmtId="44" fontId="12" fillId="8" borderId="4" xfId="2" applyFont="1" applyFill="1" applyBorder="1" applyAlignment="1"/>
    <xf numFmtId="44" fontId="10" fillId="8" borderId="4" xfId="2" applyFont="1" applyFill="1" applyBorder="1" applyAlignment="1"/>
    <xf numFmtId="44" fontId="12" fillId="8" borderId="0" xfId="2" applyFont="1" applyFill="1" applyAlignment="1">
      <alignment horizontal="left" vertical="center" wrapText="1"/>
    </xf>
    <xf numFmtId="164" fontId="12" fillId="8" borderId="4" xfId="0" applyNumberFormat="1" applyFont="1" applyFill="1" applyBorder="1" applyAlignment="1">
      <alignment horizontal="left"/>
    </xf>
    <xf numFmtId="164" fontId="6" fillId="0" borderId="0" xfId="0" applyNumberFormat="1" applyFont="1"/>
    <xf numFmtId="43" fontId="6" fillId="0" borderId="0" xfId="0" applyNumberFormat="1" applyFont="1"/>
    <xf numFmtId="164" fontId="4" fillId="0" borderId="0" xfId="0" applyNumberFormat="1" applyFont="1"/>
    <xf numFmtId="44" fontId="6" fillId="0" borderId="0" xfId="2" applyFont="1" applyAlignment="1"/>
    <xf numFmtId="0" fontId="6" fillId="0" borderId="0" xfId="0" applyFont="1"/>
    <xf numFmtId="43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 wrapText="1"/>
    </xf>
    <xf numFmtId="0" fontId="11" fillId="0" borderId="4" xfId="0" applyFont="1" applyFill="1" applyBorder="1" applyAlignment="1"/>
    <xf numFmtId="164" fontId="11" fillId="0" borderId="4" xfId="0" applyNumberFormat="1" applyFont="1" applyFill="1" applyBorder="1"/>
    <xf numFmtId="44" fontId="11" fillId="0" borderId="4" xfId="2" applyFont="1" applyFill="1" applyBorder="1"/>
    <xf numFmtId="0" fontId="11" fillId="0" borderId="4" xfId="0" applyFont="1" applyFill="1" applyBorder="1" applyAlignment="1">
      <alignment horizontal="center" vertical="center" wrapText="1"/>
    </xf>
    <xf numFmtId="44" fontId="11" fillId="0" borderId="4" xfId="2" applyFont="1" applyFill="1" applyBorder="1" applyAlignment="1">
      <alignment horizontal="center" vertical="center" wrapText="1"/>
    </xf>
    <xf numFmtId="0" fontId="11" fillId="0" borderId="4" xfId="0" applyFont="1" applyFill="1" applyBorder="1"/>
    <xf numFmtId="0" fontId="10" fillId="0" borderId="4" xfId="0" applyFont="1" applyFill="1" applyBorder="1"/>
    <xf numFmtId="44" fontId="10" fillId="0" borderId="4" xfId="2" applyFont="1" applyFill="1" applyBorder="1"/>
    <xf numFmtId="0" fontId="13" fillId="0" borderId="4" xfId="0" applyFont="1" applyFill="1" applyBorder="1"/>
    <xf numFmtId="0" fontId="14" fillId="0" borderId="4" xfId="0" applyFont="1" applyFill="1" applyBorder="1"/>
    <xf numFmtId="0" fontId="15" fillId="0" borderId="4" xfId="0" applyFont="1" applyFill="1" applyBorder="1"/>
    <xf numFmtId="0" fontId="16" fillId="0" borderId="4" xfId="0" applyFont="1" applyFill="1" applyBorder="1"/>
    <xf numFmtId="44" fontId="11" fillId="0" borderId="4" xfId="2" applyFont="1" applyFill="1" applyBorder="1" applyAlignment="1"/>
    <xf numFmtId="44" fontId="6" fillId="0" borderId="0" xfId="0" applyNumberFormat="1" applyFont="1"/>
    <xf numFmtId="44" fontId="6" fillId="0" borderId="0" xfId="2" applyFont="1"/>
    <xf numFmtId="0" fontId="7" fillId="0" borderId="0" xfId="1" applyFont="1" applyAlignment="1"/>
    <xf numFmtId="43" fontId="4" fillId="0" borderId="0" xfId="5" applyFont="1" applyAlignment="1"/>
    <xf numFmtId="0" fontId="2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8" borderId="12" xfId="0" applyFont="1" applyFill="1" applyBorder="1"/>
    <xf numFmtId="0" fontId="6" fillId="8" borderId="13" xfId="0" applyFont="1" applyFill="1" applyBorder="1"/>
    <xf numFmtId="0" fontId="6" fillId="8" borderId="14" xfId="0" applyFont="1" applyFill="1" applyBorder="1"/>
    <xf numFmtId="0" fontId="4" fillId="8" borderId="14" xfId="0" applyFont="1" applyFill="1" applyBorder="1"/>
    <xf numFmtId="0" fontId="6" fillId="8" borderId="14" xfId="0" applyFont="1" applyFill="1" applyBorder="1" applyAlignment="1">
      <alignment horizontal="center" wrapText="1"/>
    </xf>
    <xf numFmtId="0" fontId="6" fillId="8" borderId="0" xfId="0" applyFont="1" applyFill="1" applyAlignment="1"/>
    <xf numFmtId="0" fontId="4" fillId="8" borderId="15" xfId="0" applyFont="1" applyFill="1" applyBorder="1"/>
    <xf numFmtId="0" fontId="6" fillId="8" borderId="16" xfId="0" applyFont="1" applyFill="1" applyBorder="1"/>
    <xf numFmtId="0" fontId="6" fillId="8" borderId="15" xfId="0" applyFont="1" applyFill="1" applyBorder="1"/>
    <xf numFmtId="0" fontId="10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4" fontId="0" fillId="0" borderId="0" xfId="0" applyNumberFormat="1" applyFont="1" applyAlignment="1"/>
    <xf numFmtId="0" fontId="20" fillId="11" borderId="0" xfId="0" applyFont="1" applyFill="1" applyAlignment="1">
      <alignment horizontal="center"/>
    </xf>
    <xf numFmtId="164" fontId="6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/>
    <xf numFmtId="164" fontId="17" fillId="0" borderId="0" xfId="5" applyNumberFormat="1" applyFont="1"/>
    <xf numFmtId="164" fontId="6" fillId="0" borderId="0" xfId="5" applyNumberFormat="1" applyFont="1" applyAlignment="1"/>
    <xf numFmtId="0" fontId="6" fillId="8" borderId="14" xfId="5" applyNumberFormat="1" applyFont="1" applyFill="1" applyBorder="1"/>
    <xf numFmtId="0" fontId="6" fillId="0" borderId="0" xfId="0" applyFont="1" applyAlignment="1">
      <alignment horizontal="center"/>
    </xf>
    <xf numFmtId="0" fontId="20" fillId="12" borderId="4" xfId="0" applyFont="1" applyFill="1" applyBorder="1" applyAlignment="1">
      <alignment horizontal="center" vertical="center"/>
    </xf>
    <xf numFmtId="0" fontId="20" fillId="12" borderId="4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44" fontId="21" fillId="0" borderId="0" xfId="0" applyNumberFormat="1" applyFont="1"/>
    <xf numFmtId="44" fontId="21" fillId="6" borderId="7" xfId="0" applyNumberFormat="1" applyFont="1" applyFill="1" applyBorder="1" applyAlignment="1">
      <alignment vertical="center"/>
    </xf>
    <xf numFmtId="43" fontId="0" fillId="0" borderId="0" xfId="5" applyFont="1" applyAlignment="1"/>
    <xf numFmtId="0" fontId="24" fillId="0" borderId="0" xfId="0" applyFont="1" applyAlignment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9" fontId="1" fillId="4" borderId="4" xfId="0" applyNumberFormat="1" applyFont="1" applyFill="1" applyBorder="1" applyAlignment="1">
      <alignment horizontal="center" vertical="center" wrapText="1"/>
    </xf>
    <xf numFmtId="9" fontId="24" fillId="7" borderId="0" xfId="4" applyFont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4" fontId="24" fillId="4" borderId="1" xfId="2" applyFont="1" applyFill="1" applyBorder="1" applyAlignment="1">
      <alignment horizontal="center" vertical="center" wrapText="1"/>
    </xf>
    <xf numFmtId="44" fontId="24" fillId="5" borderId="1" xfId="2" applyFont="1" applyFill="1" applyBorder="1" applyAlignment="1">
      <alignment horizontal="center" vertical="center" wrapText="1"/>
    </xf>
    <xf numFmtId="44" fontId="24" fillId="8" borderId="1" xfId="2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49" fontId="24" fillId="0" borderId="0" xfId="0" applyNumberFormat="1" applyFont="1"/>
    <xf numFmtId="0" fontId="26" fillId="0" borderId="0" xfId="0" applyFont="1" applyAlignment="1">
      <alignment horizontal="right"/>
    </xf>
    <xf numFmtId="164" fontId="24" fillId="0" borderId="0" xfId="0" applyNumberFormat="1" applyFont="1"/>
    <xf numFmtId="43" fontId="24" fillId="0" borderId="0" xfId="0" applyNumberFormat="1" applyFont="1"/>
    <xf numFmtId="166" fontId="24" fillId="0" borderId="0" xfId="0" applyNumberFormat="1" applyFont="1"/>
    <xf numFmtId="167" fontId="24" fillId="4" borderId="1" xfId="4" applyNumberFormat="1" applyFont="1" applyFill="1" applyBorder="1"/>
    <xf numFmtId="167" fontId="24" fillId="10" borderId="1" xfId="4" applyNumberFormat="1" applyFont="1" applyFill="1" applyBorder="1"/>
    <xf numFmtId="164" fontId="24" fillId="10" borderId="4" xfId="0" applyNumberFormat="1" applyFont="1" applyFill="1" applyBorder="1"/>
    <xf numFmtId="164" fontId="24" fillId="10" borderId="1" xfId="0" applyNumberFormat="1" applyFont="1" applyFill="1" applyBorder="1"/>
    <xf numFmtId="44" fontId="24" fillId="4" borderId="4" xfId="2" applyFont="1" applyFill="1" applyBorder="1"/>
    <xf numFmtId="44" fontId="27" fillId="4" borderId="1" xfId="0" applyNumberFormat="1" applyFont="1" applyFill="1" applyBorder="1"/>
    <xf numFmtId="44" fontId="24" fillId="5" borderId="1" xfId="2" applyFont="1" applyFill="1" applyBorder="1"/>
    <xf numFmtId="44" fontId="28" fillId="5" borderId="1" xfId="0" applyNumberFormat="1" applyFont="1" applyFill="1" applyBorder="1"/>
    <xf numFmtId="49" fontId="24" fillId="0" borderId="0" xfId="0" applyNumberFormat="1" applyFont="1" applyFill="1"/>
    <xf numFmtId="164" fontId="26" fillId="0" borderId="0" xfId="0" applyNumberFormat="1" applyFont="1"/>
    <xf numFmtId="43" fontId="26" fillId="0" borderId="0" xfId="0" applyNumberFormat="1" applyFont="1"/>
    <xf numFmtId="166" fontId="26" fillId="0" borderId="0" xfId="0" applyNumberFormat="1" applyFont="1"/>
    <xf numFmtId="167" fontId="26" fillId="4" borderId="1" xfId="4" applyNumberFormat="1" applyFont="1" applyFill="1" applyBorder="1"/>
    <xf numFmtId="164" fontId="26" fillId="10" borderId="4" xfId="0" applyNumberFormat="1" applyFont="1" applyFill="1" applyBorder="1"/>
    <xf numFmtId="164" fontId="26" fillId="10" borderId="1" xfId="0" applyNumberFormat="1" applyFont="1" applyFill="1" applyBorder="1"/>
    <xf numFmtId="44" fontId="28" fillId="4" borderId="1" xfId="0" applyNumberFormat="1" applyFont="1" applyFill="1" applyBorder="1"/>
    <xf numFmtId="44" fontId="26" fillId="5" borderId="1" xfId="2" applyFont="1" applyFill="1" applyBorder="1"/>
    <xf numFmtId="44" fontId="27" fillId="5" borderId="1" xfId="0" applyNumberFormat="1" applyFont="1" applyFill="1" applyBorder="1"/>
    <xf numFmtId="0" fontId="26" fillId="0" borderId="0" xfId="0" applyFont="1" applyAlignment="1"/>
    <xf numFmtId="9" fontId="24" fillId="0" borderId="0" xfId="4" applyFont="1" applyAlignment="1"/>
    <xf numFmtId="9" fontId="24" fillId="7" borderId="0" xfId="4" applyFont="1" applyFill="1" applyAlignment="1"/>
    <xf numFmtId="0" fontId="24" fillId="7" borderId="0" xfId="0" applyFont="1" applyFill="1" applyAlignment="1"/>
    <xf numFmtId="44" fontId="24" fillId="0" borderId="0" xfId="2" applyFont="1" applyAlignment="1"/>
    <xf numFmtId="44" fontId="29" fillId="0" borderId="8" xfId="0" applyNumberFormat="1" applyFont="1" applyBorder="1"/>
    <xf numFmtId="44" fontId="30" fillId="0" borderId="0" xfId="0" applyNumberFormat="1" applyFont="1" applyAlignment="1"/>
    <xf numFmtId="44" fontId="24" fillId="0" borderId="0" xfId="0" applyNumberFormat="1" applyFont="1" applyAlignment="1"/>
    <xf numFmtId="0" fontId="11" fillId="0" borderId="4" xfId="0" applyFont="1" applyBorder="1"/>
    <xf numFmtId="0" fontId="0" fillId="0" borderId="20" xfId="0" applyBorder="1"/>
    <xf numFmtId="0" fontId="0" fillId="0" borderId="4" xfId="0" applyBorder="1"/>
    <xf numFmtId="44" fontId="0" fillId="0" borderId="4" xfId="2" applyFont="1" applyBorder="1"/>
    <xf numFmtId="44" fontId="0" fillId="0" borderId="21" xfId="2" applyFont="1" applyBorder="1"/>
    <xf numFmtId="0" fontId="0" fillId="0" borderId="22" xfId="0" applyBorder="1"/>
    <xf numFmtId="44" fontId="23" fillId="0" borderId="23" xfId="2" applyFont="1" applyBorder="1"/>
    <xf numFmtId="44" fontId="12" fillId="8" borderId="0" xfId="2" applyFont="1" applyFill="1" applyAlignment="1"/>
    <xf numFmtId="0" fontId="6" fillId="0" borderId="21" xfId="0" applyFont="1" applyBorder="1"/>
    <xf numFmtId="44" fontId="11" fillId="8" borderId="4" xfId="2" applyFont="1" applyFill="1" applyBorder="1" applyAlignment="1">
      <alignment horizontal="right" vertical="center"/>
    </xf>
    <xf numFmtId="0" fontId="27" fillId="4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0" fillId="6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19" fillId="0" borderId="0" xfId="0" applyFont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22" fillId="0" borderId="4" xfId="0" applyFont="1" applyBorder="1"/>
    <xf numFmtId="0" fontId="21" fillId="6" borderId="7" xfId="0" applyFont="1" applyFill="1" applyBorder="1" applyAlignment="1">
      <alignment horizontal="center" vertical="center"/>
    </xf>
    <xf numFmtId="0" fontId="22" fillId="0" borderId="7" xfId="0" applyFont="1" applyBorder="1"/>
    <xf numFmtId="0" fontId="24" fillId="5" borderId="2" xfId="0" applyFont="1" applyFill="1" applyBorder="1" applyAlignment="1">
      <alignment horizontal="center" vertical="center"/>
    </xf>
    <xf numFmtId="0" fontId="26" fillId="0" borderId="3" xfId="0" applyFont="1" applyBorder="1"/>
    <xf numFmtId="0" fontId="26" fillId="0" borderId="4" xfId="0" applyFont="1" applyBorder="1"/>
    <xf numFmtId="0" fontId="24" fillId="4" borderId="4" xfId="0" applyFont="1" applyFill="1" applyBorder="1" applyAlignment="1">
      <alignment horizontal="center" vertical="center" wrapText="1"/>
    </xf>
    <xf numFmtId="44" fontId="25" fillId="3" borderId="4" xfId="2" applyFont="1" applyFill="1" applyBorder="1" applyAlignment="1">
      <alignment horizontal="center"/>
    </xf>
    <xf numFmtId="0" fontId="0" fillId="9" borderId="17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0" fillId="9" borderId="19" xfId="0" applyFill="1" applyBorder="1" applyAlignment="1">
      <alignment horizontal="center" wrapText="1"/>
    </xf>
  </cellXfs>
  <cellStyles count="6">
    <cellStyle name="Comma" xfId="5" builtinId="3"/>
    <cellStyle name="Currency" xfId="2" builtinId="4"/>
    <cellStyle name="Hyperlink" xfId="1" builtinId="8"/>
    <cellStyle name="Normal" xfId="0" builtinId="0"/>
    <cellStyle name="Normal 2" xfId="3" xr:uid="{C0F32FE5-95A9-451E-88D9-C55D32D95777}"/>
    <cellStyle name="Percent" xfId="4" builtinId="5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349250</xdr:colOff>
      <xdr:row>29</xdr:row>
      <xdr:rowOff>158750</xdr:rowOff>
    </xdr:to>
    <xdr:sp macro="" textlink="">
      <xdr:nvSpPr>
        <xdr:cNvPr id="2052" name="Text Box 4" hidden="1">
          <a:extLst>
            <a:ext uri="{FF2B5EF4-FFF2-40B4-BE49-F238E27FC236}">
              <a16:creationId xmlns:a16="http://schemas.microsoft.com/office/drawing/2014/main" id="{D4B9E1BF-D41E-49D5-9512-72D4046C58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584200</xdr:colOff>
      <xdr:row>34</xdr:row>
      <xdr:rowOff>82550</xdr:rowOff>
    </xdr:to>
    <xdr:sp macro="" textlink="">
      <xdr:nvSpPr>
        <xdr:cNvPr id="3074" name="Text Box 2" hidden="1">
          <a:extLst>
            <a:ext uri="{FF2B5EF4-FFF2-40B4-BE49-F238E27FC236}">
              <a16:creationId xmlns:a16="http://schemas.microsoft.com/office/drawing/2014/main" id="{C256D9C2-A350-4BF0-A7D3-051A6E18F93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584200</xdr:colOff>
      <xdr:row>34</xdr:row>
      <xdr:rowOff>82550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A0442C4-889F-4783-97DD-A3A977E5B3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584200</xdr:colOff>
      <xdr:row>34</xdr:row>
      <xdr:rowOff>82550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5679BB-0F42-46C5-AF70-944836EAF9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584200</xdr:colOff>
      <xdr:row>34</xdr:row>
      <xdr:rowOff>82550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6D497390-CDAE-4306-AECC-47D820B032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</xdr:colOff>
      <xdr:row>30</xdr:row>
      <xdr:rowOff>127000</xdr:rowOff>
    </xdr:to>
    <xdr:sp macro="" textlink="">
      <xdr:nvSpPr>
        <xdr:cNvPr id="5122" name="Text Box 2" hidden="1">
          <a:extLst>
            <a:ext uri="{FF2B5EF4-FFF2-40B4-BE49-F238E27FC236}">
              <a16:creationId xmlns:a16="http://schemas.microsoft.com/office/drawing/2014/main" id="{C77E2FC7-576E-4BF6-B296-FDCAF44E7F4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</xdr:colOff>
      <xdr:row>30</xdr:row>
      <xdr:rowOff>127000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328A6B6-8B6F-4D39-8CA4-0D5DB03B41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</xdr:colOff>
      <xdr:row>30</xdr:row>
      <xdr:rowOff>127000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EDD007D-0236-41E3-BB01-F6790AC9B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</xdr:colOff>
      <xdr:row>30</xdr:row>
      <xdr:rowOff>127000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1AD308F2-B517-4C54-BFF8-37CFE22DB4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</xdr:colOff>
      <xdr:row>30</xdr:row>
      <xdr:rowOff>127000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DD33869B-F3F7-45B7-95B4-E0BA15AF5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8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A30A3ABB-8137-4585-8700-DF7F61121FE3}" userId="f44dd92c4f2be79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0-01-28T20:30:53.07" personId="{A30A3ABB-8137-4585-8700-DF7F61121FE3}" id="{CACDB07F-244D-4477-AA4B-A9D948C241E9}">
    <text>Percentage of HH in Qualitative Deficit (2014)</text>
  </threadedComment>
  <threadedComment ref="I51" dT="2019-08-07T22:29:00.35" personId="{A30A3ABB-8137-4585-8700-DF7F61121FE3}" id="{389EED0B-6638-45CC-8C09-BE07FB462BD3}">
    <text>Costs of solving qualitative deficits addressed in 2019</text>
  </threadedComment>
  <threadedComment ref="L51" dT="2019-08-07T22:29:26.31" personId="{A30A3ABB-8137-4585-8700-DF7F61121FE3}" id="{847C8DE9-7FF5-4309-BD0A-041A431FDF00}">
    <text>Represents new housing demand, per year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9" dT="2019-08-15T21:06:21.22" personId="{A30A3ABB-8137-4585-8700-DF7F61121FE3}" id="{BD19CA2D-B9FF-4F2D-9FAA-A603A2E098C7}">
    <text>Value from Development plan of 2016</text>
  </threadedComment>
  <threadedComment ref="C41" dT="2019-08-15T21:06:15.07" personId="{A30A3ABB-8137-4585-8700-DF7F61121FE3}" id="{402047C7-AF08-4C3D-8E9D-108A326A7823}">
    <text>Value from Development plan of 2016</text>
  </threadedComment>
  <threadedComment ref="C45" dT="2019-08-15T21:03:37.26" personId="{A30A3ABB-8137-4585-8700-DF7F61121FE3}" id="{45A89275-6BFC-40B8-9A03-41B718EA2B36}">
    <text>Value from Development plan of 2016</text>
  </threadedComment>
  <threadedComment ref="D48" dT="2019-08-15T21:04:31.15" personId="{A30A3ABB-8137-4585-8700-DF7F61121FE3}" id="{53C575C0-FF43-4351-BF03-AA31D5BD42E2}">
    <text>Projected value from Development Plan (2016)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PA.NUS.FCRF?locations=CO" TargetMode="External"/><Relationship Id="rId2" Type="http://schemas.openxmlformats.org/officeDocument/2006/relationships/hyperlink" Target="http://www.numbeo.com/" TargetMode="External"/><Relationship Id="rId1" Type="http://schemas.openxmlformats.org/officeDocument/2006/relationships/hyperlink" Target="http://www.numbeo.com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data.worldbank.org/indicator/PA.NUS.PPPC.RF?locations=CO" TargetMode="External"/><Relationship Id="rId4" Type="http://schemas.openxmlformats.org/officeDocument/2006/relationships/hyperlink" Target="http://www.globalurban.org/GUDMag07Vol3Iss1/Betancur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1"/>
  <sheetViews>
    <sheetView workbookViewId="0">
      <selection activeCell="H31" sqref="H31"/>
    </sheetView>
  </sheetViews>
  <sheetFormatPr defaultColWidth="14.42578125" defaultRowHeight="15" customHeight="1"/>
  <cols>
    <col min="1" max="1" width="5.5703125" customWidth="1"/>
    <col min="2" max="2" width="46.85546875" customWidth="1"/>
    <col min="3" max="3" width="25.5703125" customWidth="1"/>
    <col min="4" max="4" width="33" customWidth="1"/>
    <col min="5" max="5" width="8.5703125" customWidth="1"/>
    <col min="6" max="6" width="11.85546875" customWidth="1"/>
    <col min="7" max="7" width="12.85546875" customWidth="1"/>
    <col min="8" max="8" width="29" bestFit="1" customWidth="1"/>
    <col min="9" max="9" width="26.5703125" bestFit="1" customWidth="1"/>
    <col min="10" max="26" width="8.5703125" customWidth="1"/>
  </cols>
  <sheetData>
    <row r="1" spans="1:26" ht="15" customHeight="1">
      <c r="B1" s="88" t="s">
        <v>131</v>
      </c>
    </row>
    <row r="2" spans="1:26" ht="14.25" customHeight="1">
      <c r="A2" s="2" t="s">
        <v>1</v>
      </c>
      <c r="B2" s="5" t="s">
        <v>6</v>
      </c>
      <c r="C2" s="5" t="s">
        <v>10</v>
      </c>
      <c r="D2" s="6" t="s">
        <v>11</v>
      </c>
      <c r="E2" s="6"/>
      <c r="F2" s="155" t="s">
        <v>112</v>
      </c>
      <c r="G2" s="155"/>
      <c r="H2" s="15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150" t="s">
        <v>12</v>
      </c>
      <c r="B3" s="151"/>
      <c r="C3" s="152"/>
      <c r="F3" s="81" t="s">
        <v>113</v>
      </c>
      <c r="G3" s="81" t="s">
        <v>114</v>
      </c>
      <c r="H3" s="81" t="s">
        <v>122</v>
      </c>
      <c r="I3" s="81" t="s">
        <v>123</v>
      </c>
    </row>
    <row r="4" spans="1:26" ht="14.25" customHeight="1">
      <c r="A4" s="7">
        <v>1</v>
      </c>
      <c r="B4" t="s">
        <v>14</v>
      </c>
      <c r="C4" s="8">
        <f>'Cost Calculations'!N568</f>
        <v>137912716635.05307</v>
      </c>
      <c r="F4" t="s">
        <v>115</v>
      </c>
      <c r="G4">
        <f>COUNTIF('Cost Calculations'!$E$4:$E$50,F4)</f>
        <v>18</v>
      </c>
      <c r="H4" s="80">
        <f>(SUMIF('Cost Calculations'!$E$4:$E$567,$F4,'Cost Calculations'!$N$4:$N$567)+SUMIF('Cost Calculations'!$E$4:$E$567,$F4,'Cost Calculations'!$Q$4:$Q$567))/COUNTIF('Cost Calculations'!$E$4:$E$567,$F4)</f>
        <v>20706255.021994419</v>
      </c>
      <c r="I4" s="95">
        <f>(SUMIF('Cost Calculations'!$E$4:$E$50,F4,'Cost Calculations'!$N$4:$N$50)+SUMIF('Cost Calculations'!$E$51:$E$567,F4,'Cost Calculations'!$Q$51:$Q$567))/COUNTIF('Cost Calculations'!$E:$E,F4)</f>
        <v>12593139.750769995</v>
      </c>
    </row>
    <row r="5" spans="1:26" ht="14.25" customHeight="1">
      <c r="A5" s="7">
        <v>2</v>
      </c>
      <c r="B5" t="s">
        <v>19</v>
      </c>
      <c r="C5" s="8">
        <f>'Cost Calculations'!Q568</f>
        <v>43781975052.839035</v>
      </c>
      <c r="F5" t="s">
        <v>116</v>
      </c>
      <c r="G5">
        <f>COUNTIF('Cost Calculations'!$E$4:$E$50,F5)</f>
        <v>25</v>
      </c>
      <c r="H5" s="80">
        <f>(SUMIF('Cost Calculations'!$E$4:$E$567,$F5,'Cost Calculations'!$N$4:$N$567)+SUMIF('Cost Calculations'!$E$4:$E$567,$F5,'Cost Calculations'!$Q$4:$Q$567))/COUNTIF('Cost Calculations'!$E$4:$E$567,$F5)</f>
        <v>176616133.10902321</v>
      </c>
      <c r="I5" s="95">
        <f>(SUMIF('Cost Calculations'!$E$4:$E$50,F5,'Cost Calculations'!$N$4:$N$50)+SUMIF('Cost Calculations'!$E$51:$E$567,F5,'Cost Calculations'!$Q$51:$Q$567))/COUNTIF('Cost Calculations'!$E:$E,F5)</f>
        <v>94498025.838536143</v>
      </c>
    </row>
    <row r="6" spans="1:26" ht="14.25" customHeight="1">
      <c r="A6" s="153" t="s">
        <v>23</v>
      </c>
      <c r="B6" s="154"/>
      <c r="C6" s="9">
        <f>SUM(C4,C5)</f>
        <v>181694691687.89209</v>
      </c>
      <c r="F6" t="s">
        <v>117</v>
      </c>
      <c r="G6">
        <f>COUNTIF('Cost Calculations'!$E$4:$E$50,F6)</f>
        <v>4</v>
      </c>
      <c r="H6" s="80">
        <f>(SUMIF('Cost Calculations'!$E$4:$E$567,$F6,'Cost Calculations'!$N$4:$N$567)+SUMIF('Cost Calculations'!$E$4:$E$567,$F6,'Cost Calculations'!$Q$4:$Q$567))/COUNTIF('Cost Calculations'!$E$4:$E$567,$F6)</f>
        <v>2360761911.9996138</v>
      </c>
      <c r="I6" s="95">
        <f>(SUMIF('Cost Calculations'!$E$4:$E$50,F6,'Cost Calculations'!$N$4:$N$50)+SUMIF('Cost Calculations'!$E$51:$E$567,F6,'Cost Calculations'!$Q$51:$Q$567))/COUNTIF('Cost Calculations'!$E:$E,F6)</f>
        <v>1323342309.4277909</v>
      </c>
    </row>
    <row r="7" spans="1:26" ht="14.25" customHeight="1">
      <c r="A7" s="7"/>
    </row>
    <row r="8" spans="1:26" ht="14.25" customHeight="1">
      <c r="A8" s="7"/>
      <c r="B8" s="88" t="s">
        <v>120</v>
      </c>
    </row>
    <row r="9" spans="1:26" ht="14.25" customHeight="1">
      <c r="A9" s="89" t="s">
        <v>1</v>
      </c>
      <c r="B9" s="90" t="s">
        <v>6</v>
      </c>
      <c r="C9" s="90" t="s">
        <v>10</v>
      </c>
    </row>
    <row r="10" spans="1:26" ht="14.25" customHeight="1">
      <c r="A10" s="156" t="s">
        <v>12</v>
      </c>
      <c r="B10" s="157"/>
      <c r="C10" s="157"/>
    </row>
    <row r="11" spans="1:26" ht="14.25" customHeight="1">
      <c r="A11" s="91">
        <v>1</v>
      </c>
      <c r="B11" s="92" t="s">
        <v>121</v>
      </c>
      <c r="C11" s="93">
        <f>'Cost Calculations'!N569</f>
        <v>60309961290.893112</v>
      </c>
    </row>
    <row r="12" spans="1:26" ht="14.25" customHeight="1">
      <c r="A12" s="91">
        <v>2</v>
      </c>
      <c r="B12" s="92" t="s">
        <v>19</v>
      </c>
      <c r="C12" s="93">
        <f>C5</f>
        <v>43781975052.839035</v>
      </c>
    </row>
    <row r="13" spans="1:26" ht="14.25" customHeight="1" thickBot="1">
      <c r="A13" s="158" t="s">
        <v>23</v>
      </c>
      <c r="B13" s="159"/>
      <c r="C13" s="94">
        <f>SUM(C11,C12)</f>
        <v>104091936343.73215</v>
      </c>
    </row>
    <row r="14" spans="1:26" ht="14.25" customHeight="1" thickTop="1">
      <c r="A14" s="7"/>
    </row>
    <row r="15" spans="1:26" ht="14.25" customHeight="1">
      <c r="A15" s="7"/>
    </row>
    <row r="16" spans="1:26" ht="14.25" customHeight="1">
      <c r="A16" s="7"/>
    </row>
    <row r="17" spans="1:1" ht="14.25" customHeight="1">
      <c r="A17" s="7"/>
    </row>
    <row r="18" spans="1:1" ht="14.25" customHeight="1">
      <c r="A18" s="7"/>
    </row>
    <row r="19" spans="1:1" ht="14.25" customHeight="1">
      <c r="A19" s="7"/>
    </row>
    <row r="20" spans="1:1" ht="14.25" customHeight="1">
      <c r="A20" s="7"/>
    </row>
    <row r="21" spans="1:1" ht="14.25" customHeight="1">
      <c r="A21" s="7"/>
    </row>
    <row r="22" spans="1:1" ht="14.25" customHeight="1">
      <c r="A22" s="7"/>
    </row>
    <row r="23" spans="1:1" ht="14.25" customHeight="1">
      <c r="A23" s="7"/>
    </row>
    <row r="24" spans="1:1" ht="14.25" customHeight="1">
      <c r="A24" s="7"/>
    </row>
    <row r="25" spans="1:1" ht="14.25" customHeight="1">
      <c r="A25" s="7"/>
    </row>
    <row r="26" spans="1:1" ht="14.25" customHeight="1">
      <c r="A26" s="7"/>
    </row>
    <row r="27" spans="1:1" ht="14.25" customHeight="1">
      <c r="A27" s="7"/>
    </row>
    <row r="28" spans="1:1" ht="14.25" customHeight="1">
      <c r="A28" s="7"/>
    </row>
    <row r="29" spans="1:1" ht="14.25" customHeight="1">
      <c r="A29" s="7"/>
    </row>
    <row r="30" spans="1:1" ht="14.25" customHeight="1">
      <c r="A30" s="7"/>
    </row>
    <row r="31" spans="1:1" ht="14.25" customHeight="1">
      <c r="A31" s="7"/>
    </row>
    <row r="32" spans="1:1" ht="14.25" customHeight="1">
      <c r="A32" s="7"/>
    </row>
    <row r="33" spans="1:1" ht="14.25" customHeight="1">
      <c r="A33" s="7"/>
    </row>
    <row r="34" spans="1:1" ht="14.25" customHeight="1">
      <c r="A34" s="7"/>
    </row>
    <row r="35" spans="1:1" ht="14.25" customHeight="1">
      <c r="A35" s="7"/>
    </row>
    <row r="36" spans="1:1" ht="14.25" customHeight="1">
      <c r="A36" s="7"/>
    </row>
    <row r="37" spans="1:1" ht="14.25" customHeight="1">
      <c r="A37" s="7"/>
    </row>
    <row r="38" spans="1:1" ht="14.25" customHeight="1">
      <c r="A38" s="7"/>
    </row>
    <row r="39" spans="1:1" ht="14.25" customHeight="1">
      <c r="A39" s="7"/>
    </row>
    <row r="40" spans="1:1" ht="14.25" customHeight="1">
      <c r="A40" s="7"/>
    </row>
    <row r="41" spans="1:1" ht="14.25" customHeight="1">
      <c r="A41" s="7"/>
    </row>
    <row r="42" spans="1:1" ht="14.25" customHeight="1">
      <c r="A42" s="7"/>
    </row>
    <row r="43" spans="1:1" ht="14.25" customHeight="1">
      <c r="A43" s="7"/>
    </row>
    <row r="44" spans="1:1" ht="14.25" customHeight="1">
      <c r="A44" s="7"/>
    </row>
    <row r="45" spans="1:1" ht="14.25" customHeight="1">
      <c r="A45" s="7"/>
    </row>
    <row r="46" spans="1:1" ht="14.25" customHeight="1">
      <c r="A46" s="7"/>
    </row>
    <row r="47" spans="1:1" ht="14.25" customHeight="1">
      <c r="A47" s="7"/>
    </row>
    <row r="48" spans="1:1" ht="14.25" customHeight="1">
      <c r="A48" s="7"/>
    </row>
    <row r="49" spans="1:1" ht="14.25" customHeight="1">
      <c r="A49" s="7"/>
    </row>
    <row r="50" spans="1:1" ht="14.25" customHeight="1">
      <c r="A50" s="7"/>
    </row>
    <row r="51" spans="1:1" ht="14.25" customHeight="1">
      <c r="A51" s="7"/>
    </row>
    <row r="52" spans="1:1" ht="14.25" customHeight="1">
      <c r="A52" s="7"/>
    </row>
    <row r="53" spans="1:1" ht="14.25" customHeight="1">
      <c r="A53" s="7"/>
    </row>
    <row r="54" spans="1:1" ht="14.25" customHeight="1">
      <c r="A54" s="7"/>
    </row>
    <row r="55" spans="1:1" ht="14.25" customHeight="1">
      <c r="A55" s="7"/>
    </row>
    <row r="56" spans="1:1" ht="14.25" customHeight="1">
      <c r="A56" s="7"/>
    </row>
    <row r="57" spans="1:1" ht="14.25" customHeight="1">
      <c r="A57" s="7"/>
    </row>
    <row r="58" spans="1:1" ht="14.25" customHeight="1">
      <c r="A58" s="7"/>
    </row>
    <row r="59" spans="1:1" ht="14.25" customHeight="1">
      <c r="A59" s="7"/>
    </row>
    <row r="60" spans="1:1" ht="14.25" customHeight="1">
      <c r="A60" s="7"/>
    </row>
    <row r="61" spans="1:1" ht="14.25" customHeight="1">
      <c r="A61" s="7"/>
    </row>
    <row r="62" spans="1:1" ht="14.25" customHeight="1">
      <c r="A62" s="7"/>
    </row>
    <row r="63" spans="1:1" ht="14.25" customHeight="1">
      <c r="A63" s="7"/>
    </row>
    <row r="64" spans="1:1" ht="14.25" customHeight="1">
      <c r="A64" s="7"/>
    </row>
    <row r="65" spans="1:1" ht="14.25" customHeight="1">
      <c r="A65" s="7"/>
    </row>
    <row r="66" spans="1:1" ht="14.25" customHeight="1">
      <c r="A66" s="7"/>
    </row>
    <row r="67" spans="1:1" ht="14.25" customHeight="1">
      <c r="A67" s="7"/>
    </row>
    <row r="68" spans="1:1" ht="14.25" customHeight="1">
      <c r="A68" s="7"/>
    </row>
    <row r="69" spans="1:1" ht="14.25" customHeight="1">
      <c r="A69" s="7"/>
    </row>
    <row r="70" spans="1:1" ht="14.25" customHeight="1">
      <c r="A70" s="7"/>
    </row>
    <row r="71" spans="1:1" ht="14.25" customHeight="1">
      <c r="A71" s="7"/>
    </row>
    <row r="72" spans="1:1" ht="14.25" customHeight="1">
      <c r="A72" s="7"/>
    </row>
    <row r="73" spans="1:1" ht="14.25" customHeight="1">
      <c r="A73" s="7"/>
    </row>
    <row r="74" spans="1:1" ht="14.25" customHeight="1">
      <c r="A74" s="7"/>
    </row>
    <row r="75" spans="1:1" ht="14.25" customHeight="1">
      <c r="A75" s="7"/>
    </row>
    <row r="76" spans="1:1" ht="14.25" customHeight="1">
      <c r="A76" s="7"/>
    </row>
    <row r="77" spans="1:1" ht="14.25" customHeight="1">
      <c r="A77" s="7"/>
    </row>
    <row r="78" spans="1:1" ht="14.25" customHeight="1">
      <c r="A78" s="7"/>
    </row>
    <row r="79" spans="1:1" ht="14.25" customHeight="1">
      <c r="A79" s="7"/>
    </row>
    <row r="80" spans="1:1" ht="14.25" customHeight="1">
      <c r="A80" s="7"/>
    </row>
    <row r="81" spans="1:1" ht="14.25" customHeight="1">
      <c r="A81" s="7"/>
    </row>
    <row r="82" spans="1:1" ht="14.25" customHeight="1">
      <c r="A82" s="7"/>
    </row>
    <row r="83" spans="1:1" ht="14.25" customHeight="1">
      <c r="A83" s="7"/>
    </row>
    <row r="84" spans="1:1" ht="14.25" customHeight="1">
      <c r="A84" s="7"/>
    </row>
    <row r="85" spans="1:1" ht="14.25" customHeight="1">
      <c r="A85" s="7"/>
    </row>
    <row r="86" spans="1:1" ht="14.25" customHeight="1">
      <c r="A86" s="7"/>
    </row>
    <row r="87" spans="1:1" ht="14.25" customHeight="1">
      <c r="A87" s="7"/>
    </row>
    <row r="88" spans="1:1" ht="14.25" customHeight="1">
      <c r="A88" s="7"/>
    </row>
    <row r="89" spans="1:1" ht="14.25" customHeight="1">
      <c r="A89" s="7"/>
    </row>
    <row r="90" spans="1:1" ht="14.25" customHeight="1">
      <c r="A90" s="7"/>
    </row>
    <row r="91" spans="1:1" ht="14.25" customHeight="1">
      <c r="A91" s="7"/>
    </row>
    <row r="92" spans="1:1" ht="14.25" customHeight="1">
      <c r="A92" s="7"/>
    </row>
    <row r="93" spans="1:1" ht="14.25" customHeight="1">
      <c r="A93" s="7"/>
    </row>
    <row r="94" spans="1:1" ht="14.25" customHeight="1">
      <c r="A94" s="7"/>
    </row>
    <row r="95" spans="1:1" ht="14.25" customHeight="1">
      <c r="A95" s="7"/>
    </row>
    <row r="96" spans="1:1" ht="14.25" customHeight="1">
      <c r="A96" s="7"/>
    </row>
    <row r="97" spans="1:1" ht="14.25" customHeight="1">
      <c r="A97" s="7"/>
    </row>
    <row r="98" spans="1:1" ht="14.25" customHeight="1">
      <c r="A98" s="7"/>
    </row>
    <row r="99" spans="1:1" ht="14.25" customHeight="1">
      <c r="A99" s="7"/>
    </row>
    <row r="100" spans="1:1" ht="14.25" customHeight="1">
      <c r="A100" s="7"/>
    </row>
    <row r="101" spans="1:1" ht="14.25" customHeight="1">
      <c r="A101" s="7"/>
    </row>
    <row r="102" spans="1:1" ht="14.25" customHeight="1">
      <c r="A102" s="7"/>
    </row>
    <row r="103" spans="1:1" ht="14.25" customHeight="1">
      <c r="A103" s="7"/>
    </row>
    <row r="104" spans="1:1" ht="14.25" customHeight="1">
      <c r="A104" s="7"/>
    </row>
    <row r="105" spans="1:1" ht="14.25" customHeight="1">
      <c r="A105" s="7"/>
    </row>
    <row r="106" spans="1:1" ht="14.25" customHeight="1">
      <c r="A106" s="7"/>
    </row>
    <row r="107" spans="1:1" ht="14.25" customHeight="1">
      <c r="A107" s="7"/>
    </row>
    <row r="108" spans="1:1" ht="14.25" customHeight="1">
      <c r="A108" s="7"/>
    </row>
    <row r="109" spans="1:1" ht="14.25" customHeight="1">
      <c r="A109" s="7"/>
    </row>
    <row r="110" spans="1:1" ht="14.25" customHeight="1">
      <c r="A110" s="7"/>
    </row>
    <row r="111" spans="1:1" ht="14.25" customHeight="1">
      <c r="A111" s="7"/>
    </row>
    <row r="112" spans="1:1" ht="14.25" customHeight="1">
      <c r="A112" s="7"/>
    </row>
    <row r="113" spans="1:1" ht="14.25" customHeight="1">
      <c r="A113" s="7"/>
    </row>
    <row r="114" spans="1:1" ht="14.25" customHeight="1">
      <c r="A114" s="7"/>
    </row>
    <row r="115" spans="1:1" ht="14.25" customHeight="1">
      <c r="A115" s="7"/>
    </row>
    <row r="116" spans="1:1" ht="14.25" customHeight="1">
      <c r="A116" s="7"/>
    </row>
    <row r="117" spans="1:1" ht="14.25" customHeight="1">
      <c r="A117" s="7"/>
    </row>
    <row r="118" spans="1:1" ht="14.25" customHeight="1">
      <c r="A118" s="7"/>
    </row>
    <row r="119" spans="1:1" ht="14.25" customHeight="1">
      <c r="A119" s="7"/>
    </row>
    <row r="120" spans="1:1" ht="14.25" customHeight="1">
      <c r="A120" s="7"/>
    </row>
    <row r="121" spans="1:1" ht="14.25" customHeight="1">
      <c r="A121" s="7"/>
    </row>
    <row r="122" spans="1:1" ht="14.25" customHeight="1">
      <c r="A122" s="7"/>
    </row>
    <row r="123" spans="1:1" ht="14.25" customHeight="1">
      <c r="A123" s="7"/>
    </row>
    <row r="124" spans="1:1" ht="14.25" customHeight="1">
      <c r="A124" s="7"/>
    </row>
    <row r="125" spans="1:1" ht="14.25" customHeight="1">
      <c r="A125" s="7"/>
    </row>
    <row r="126" spans="1:1" ht="14.25" customHeight="1">
      <c r="A126" s="7"/>
    </row>
    <row r="127" spans="1:1" ht="14.25" customHeight="1">
      <c r="A127" s="7"/>
    </row>
    <row r="128" spans="1:1" ht="14.25" customHeight="1">
      <c r="A128" s="7"/>
    </row>
    <row r="129" spans="1:1" ht="14.25" customHeight="1">
      <c r="A129" s="7"/>
    </row>
    <row r="130" spans="1:1" ht="14.25" customHeight="1">
      <c r="A130" s="7"/>
    </row>
    <row r="131" spans="1:1" ht="14.25" customHeight="1">
      <c r="A131" s="7"/>
    </row>
    <row r="132" spans="1:1" ht="14.25" customHeight="1">
      <c r="A132" s="7"/>
    </row>
    <row r="133" spans="1:1" ht="14.25" customHeight="1">
      <c r="A133" s="7"/>
    </row>
    <row r="134" spans="1:1" ht="14.25" customHeight="1">
      <c r="A134" s="7"/>
    </row>
    <row r="135" spans="1:1" ht="14.25" customHeight="1">
      <c r="A135" s="7"/>
    </row>
    <row r="136" spans="1:1" ht="14.25" customHeight="1">
      <c r="A136" s="7"/>
    </row>
    <row r="137" spans="1:1" ht="14.25" customHeight="1">
      <c r="A137" s="7"/>
    </row>
    <row r="138" spans="1:1" ht="14.25" customHeight="1">
      <c r="A138" s="7"/>
    </row>
    <row r="139" spans="1:1" ht="14.25" customHeight="1">
      <c r="A139" s="7"/>
    </row>
    <row r="140" spans="1:1" ht="14.25" customHeight="1">
      <c r="A140" s="7"/>
    </row>
    <row r="141" spans="1:1" ht="14.25" customHeight="1">
      <c r="A141" s="7"/>
    </row>
    <row r="142" spans="1:1" ht="14.25" customHeight="1">
      <c r="A142" s="7"/>
    </row>
    <row r="143" spans="1:1" ht="14.25" customHeight="1">
      <c r="A143" s="7"/>
    </row>
    <row r="144" spans="1:1" ht="14.25" customHeight="1">
      <c r="A144" s="7"/>
    </row>
    <row r="145" spans="1:1" ht="14.25" customHeight="1">
      <c r="A145" s="7"/>
    </row>
    <row r="146" spans="1:1" ht="14.25" customHeight="1">
      <c r="A146" s="7"/>
    </row>
    <row r="147" spans="1:1" ht="14.25" customHeight="1">
      <c r="A147" s="7"/>
    </row>
    <row r="148" spans="1:1" ht="14.25" customHeight="1">
      <c r="A148" s="7"/>
    </row>
    <row r="149" spans="1:1" ht="14.25" customHeight="1">
      <c r="A149" s="7"/>
    </row>
    <row r="150" spans="1:1" ht="14.25" customHeight="1">
      <c r="A150" s="7"/>
    </row>
    <row r="151" spans="1:1" ht="14.25" customHeight="1">
      <c r="A151" s="7"/>
    </row>
    <row r="152" spans="1:1" ht="14.25" customHeight="1">
      <c r="A152" s="7"/>
    </row>
    <row r="153" spans="1:1" ht="14.25" customHeight="1">
      <c r="A153" s="7"/>
    </row>
    <row r="154" spans="1:1" ht="14.25" customHeight="1">
      <c r="A154" s="7"/>
    </row>
    <row r="155" spans="1:1" ht="14.25" customHeight="1">
      <c r="A155" s="7"/>
    </row>
    <row r="156" spans="1:1" ht="14.25" customHeight="1">
      <c r="A156" s="7"/>
    </row>
    <row r="157" spans="1:1" ht="14.25" customHeight="1">
      <c r="A157" s="7"/>
    </row>
    <row r="158" spans="1:1" ht="14.25" customHeight="1">
      <c r="A158" s="7"/>
    </row>
    <row r="159" spans="1:1" ht="14.25" customHeight="1">
      <c r="A159" s="7"/>
    </row>
    <row r="160" spans="1:1" ht="14.25" customHeight="1">
      <c r="A160" s="7"/>
    </row>
    <row r="161" spans="1:1" ht="14.25" customHeight="1">
      <c r="A161" s="7"/>
    </row>
    <row r="162" spans="1:1" ht="14.25" customHeight="1">
      <c r="A162" s="7"/>
    </row>
    <row r="163" spans="1:1" ht="14.25" customHeight="1">
      <c r="A163" s="7"/>
    </row>
    <row r="164" spans="1:1" ht="14.25" customHeight="1">
      <c r="A164" s="7"/>
    </row>
    <row r="165" spans="1:1" ht="14.25" customHeight="1">
      <c r="A165" s="7"/>
    </row>
    <row r="166" spans="1:1" ht="14.25" customHeight="1">
      <c r="A166" s="7"/>
    </row>
    <row r="167" spans="1:1" ht="14.25" customHeight="1">
      <c r="A167" s="7"/>
    </row>
    <row r="168" spans="1:1" ht="14.25" customHeight="1">
      <c r="A168" s="7"/>
    </row>
    <row r="169" spans="1:1" ht="14.25" customHeight="1">
      <c r="A169" s="7"/>
    </row>
    <row r="170" spans="1:1" ht="14.25" customHeight="1">
      <c r="A170" s="7"/>
    </row>
    <row r="171" spans="1:1" ht="14.25" customHeight="1">
      <c r="A171" s="7"/>
    </row>
    <row r="172" spans="1:1" ht="14.25" customHeight="1">
      <c r="A172" s="7"/>
    </row>
    <row r="173" spans="1:1" ht="14.25" customHeight="1">
      <c r="A173" s="7"/>
    </row>
    <row r="174" spans="1:1" ht="14.25" customHeight="1">
      <c r="A174" s="7"/>
    </row>
    <row r="175" spans="1:1" ht="14.25" customHeight="1">
      <c r="A175" s="7"/>
    </row>
    <row r="176" spans="1:1" ht="14.25" customHeight="1">
      <c r="A176" s="7"/>
    </row>
    <row r="177" spans="1:1" ht="14.25" customHeight="1">
      <c r="A177" s="7"/>
    </row>
    <row r="178" spans="1:1" ht="14.25" customHeight="1">
      <c r="A178" s="7"/>
    </row>
    <row r="179" spans="1:1" ht="14.25" customHeight="1">
      <c r="A179" s="7"/>
    </row>
    <row r="180" spans="1:1" ht="14.25" customHeight="1">
      <c r="A180" s="7"/>
    </row>
    <row r="181" spans="1:1" ht="14.25" customHeight="1">
      <c r="A181" s="7"/>
    </row>
    <row r="182" spans="1:1" ht="14.25" customHeight="1">
      <c r="A182" s="7"/>
    </row>
    <row r="183" spans="1:1" ht="14.25" customHeight="1">
      <c r="A183" s="7"/>
    </row>
    <row r="184" spans="1:1" ht="14.25" customHeight="1">
      <c r="A184" s="7"/>
    </row>
    <row r="185" spans="1:1" ht="14.25" customHeight="1">
      <c r="A185" s="7"/>
    </row>
    <row r="186" spans="1:1" ht="14.25" customHeight="1">
      <c r="A186" s="7"/>
    </row>
    <row r="187" spans="1:1" ht="14.25" customHeight="1">
      <c r="A187" s="7"/>
    </row>
    <row r="188" spans="1:1" ht="14.25" customHeight="1">
      <c r="A188" s="7"/>
    </row>
    <row r="189" spans="1:1" ht="14.25" customHeight="1">
      <c r="A189" s="7"/>
    </row>
    <row r="190" spans="1:1" ht="14.25" customHeight="1">
      <c r="A190" s="7"/>
    </row>
    <row r="191" spans="1:1" ht="14.25" customHeight="1">
      <c r="A191" s="7"/>
    </row>
    <row r="192" spans="1:1" ht="14.25" customHeight="1">
      <c r="A192" s="7"/>
    </row>
    <row r="193" spans="1:1" ht="14.25" customHeight="1">
      <c r="A193" s="7"/>
    </row>
    <row r="194" spans="1:1" ht="14.25" customHeight="1">
      <c r="A194" s="7"/>
    </row>
    <row r="195" spans="1:1" ht="14.25" customHeight="1">
      <c r="A195" s="7"/>
    </row>
    <row r="196" spans="1:1" ht="14.25" customHeight="1">
      <c r="A196" s="7"/>
    </row>
    <row r="197" spans="1:1" ht="14.25" customHeight="1">
      <c r="A197" s="7"/>
    </row>
    <row r="198" spans="1:1" ht="14.25" customHeight="1">
      <c r="A198" s="7"/>
    </row>
    <row r="199" spans="1:1" ht="14.25" customHeight="1">
      <c r="A199" s="7"/>
    </row>
    <row r="200" spans="1:1" ht="14.25" customHeight="1">
      <c r="A200" s="7"/>
    </row>
    <row r="201" spans="1:1" ht="14.25" customHeight="1">
      <c r="A201" s="7"/>
    </row>
    <row r="202" spans="1:1" ht="14.25" customHeight="1">
      <c r="A202" s="7"/>
    </row>
    <row r="203" spans="1:1" ht="14.25" customHeight="1">
      <c r="A203" s="7"/>
    </row>
    <row r="204" spans="1:1" ht="14.25" customHeight="1">
      <c r="A204" s="7"/>
    </row>
    <row r="205" spans="1:1" ht="14.25" customHeight="1">
      <c r="A205" s="7"/>
    </row>
    <row r="206" spans="1:1" ht="14.25" customHeight="1">
      <c r="A206" s="7"/>
    </row>
    <row r="207" spans="1:1" ht="14.25" customHeight="1">
      <c r="A207" s="7"/>
    </row>
    <row r="208" spans="1:1" ht="14.25" customHeight="1">
      <c r="A208" s="7"/>
    </row>
    <row r="209" spans="1:1" ht="14.25" customHeight="1">
      <c r="A209" s="7"/>
    </row>
    <row r="210" spans="1:1" ht="14.25" customHeight="1">
      <c r="A210" s="7"/>
    </row>
    <row r="211" spans="1:1" ht="14.25" customHeight="1">
      <c r="A211" s="7"/>
    </row>
    <row r="212" spans="1:1" ht="14.25" customHeight="1">
      <c r="A212" s="7"/>
    </row>
    <row r="213" spans="1:1" ht="14.25" customHeight="1">
      <c r="A213" s="7"/>
    </row>
    <row r="214" spans="1:1" ht="14.25" customHeight="1">
      <c r="A214" s="7"/>
    </row>
    <row r="215" spans="1:1" ht="14.25" customHeight="1">
      <c r="A215" s="7"/>
    </row>
    <row r="216" spans="1:1" ht="14.25" customHeight="1">
      <c r="A216" s="7"/>
    </row>
    <row r="217" spans="1:1" ht="14.25" customHeight="1">
      <c r="A217" s="7"/>
    </row>
    <row r="218" spans="1:1" ht="14.25" customHeight="1">
      <c r="A218" s="7"/>
    </row>
    <row r="219" spans="1:1" ht="14.25" customHeight="1">
      <c r="A219" s="7"/>
    </row>
    <row r="220" spans="1:1" ht="14.25" customHeight="1">
      <c r="A220" s="7"/>
    </row>
    <row r="221" spans="1:1" ht="14.25" customHeight="1">
      <c r="A221" s="7"/>
    </row>
    <row r="222" spans="1:1" ht="14.25" customHeight="1">
      <c r="A222" s="7"/>
    </row>
    <row r="223" spans="1:1" ht="14.25" customHeight="1">
      <c r="A223" s="7"/>
    </row>
    <row r="224" spans="1:1" ht="14.25" customHeight="1">
      <c r="A224" s="7"/>
    </row>
    <row r="225" spans="1:1" ht="14.25" customHeight="1">
      <c r="A225" s="7"/>
    </row>
    <row r="226" spans="1:1" ht="14.25" customHeight="1">
      <c r="A226" s="7"/>
    </row>
    <row r="227" spans="1:1" ht="14.25" customHeight="1">
      <c r="A227" s="7"/>
    </row>
    <row r="228" spans="1:1" ht="14.25" customHeight="1">
      <c r="A228" s="7"/>
    </row>
    <row r="229" spans="1:1" ht="14.25" customHeight="1">
      <c r="A229" s="7"/>
    </row>
    <row r="230" spans="1:1" ht="14.25" customHeight="1">
      <c r="A230" s="7"/>
    </row>
    <row r="231" spans="1:1" ht="14.25" customHeight="1">
      <c r="A231" s="7"/>
    </row>
    <row r="232" spans="1:1" ht="14.25" customHeight="1">
      <c r="A232" s="7"/>
    </row>
    <row r="233" spans="1:1" ht="14.25" customHeight="1">
      <c r="A233" s="7"/>
    </row>
    <row r="234" spans="1:1" ht="14.25" customHeight="1">
      <c r="A234" s="7"/>
    </row>
    <row r="235" spans="1:1" ht="14.25" customHeight="1">
      <c r="A235" s="7"/>
    </row>
    <row r="236" spans="1:1" ht="14.25" customHeight="1">
      <c r="A236" s="7"/>
    </row>
    <row r="237" spans="1:1" ht="14.25" customHeight="1">
      <c r="A237" s="7"/>
    </row>
    <row r="238" spans="1:1" ht="14.25" customHeight="1">
      <c r="A238" s="7"/>
    </row>
    <row r="239" spans="1:1" ht="14.25" customHeight="1">
      <c r="A239" s="7"/>
    </row>
    <row r="240" spans="1:1" ht="14.25" customHeight="1">
      <c r="A240" s="7"/>
    </row>
    <row r="241" spans="1:1" ht="14.25" customHeight="1">
      <c r="A241" s="7"/>
    </row>
    <row r="242" spans="1:1" ht="14.25" customHeight="1">
      <c r="A242" s="7"/>
    </row>
    <row r="243" spans="1:1" ht="14.25" customHeight="1">
      <c r="A243" s="7"/>
    </row>
    <row r="244" spans="1:1" ht="14.25" customHeight="1">
      <c r="A244" s="7"/>
    </row>
    <row r="245" spans="1:1" ht="14.25" customHeight="1">
      <c r="A245" s="7"/>
    </row>
    <row r="246" spans="1:1" ht="14.25" customHeight="1">
      <c r="A246" s="7"/>
    </row>
    <row r="247" spans="1:1" ht="14.25" customHeight="1">
      <c r="A247" s="7"/>
    </row>
    <row r="248" spans="1:1" ht="14.25" customHeight="1">
      <c r="A248" s="7"/>
    </row>
    <row r="249" spans="1:1" ht="14.25" customHeight="1">
      <c r="A249" s="7"/>
    </row>
    <row r="250" spans="1:1" ht="14.25" customHeight="1">
      <c r="A250" s="7"/>
    </row>
    <row r="251" spans="1:1" ht="14.25" customHeight="1">
      <c r="A251" s="7"/>
    </row>
    <row r="252" spans="1:1" ht="14.25" customHeight="1">
      <c r="A252" s="7"/>
    </row>
    <row r="253" spans="1:1" ht="14.25" customHeight="1">
      <c r="A253" s="7"/>
    </row>
    <row r="254" spans="1:1" ht="14.25" customHeight="1">
      <c r="A254" s="7"/>
    </row>
    <row r="255" spans="1:1" ht="14.25" customHeight="1">
      <c r="A255" s="7"/>
    </row>
    <row r="256" spans="1:1" ht="14.25" customHeight="1">
      <c r="A256" s="7"/>
    </row>
    <row r="257" spans="1:1" ht="14.25" customHeight="1">
      <c r="A257" s="7"/>
    </row>
    <row r="258" spans="1:1" ht="14.25" customHeight="1">
      <c r="A258" s="7"/>
    </row>
    <row r="259" spans="1:1" ht="14.25" customHeight="1">
      <c r="A259" s="7"/>
    </row>
    <row r="260" spans="1:1" ht="14.25" customHeight="1">
      <c r="A260" s="7"/>
    </row>
    <row r="261" spans="1:1" ht="14.25" customHeight="1">
      <c r="A261" s="7"/>
    </row>
    <row r="262" spans="1:1" ht="14.25" customHeight="1">
      <c r="A262" s="7"/>
    </row>
    <row r="263" spans="1:1" ht="14.25" customHeight="1">
      <c r="A263" s="7"/>
    </row>
    <row r="264" spans="1:1" ht="14.25" customHeight="1">
      <c r="A264" s="7"/>
    </row>
    <row r="265" spans="1:1" ht="14.25" customHeight="1">
      <c r="A265" s="7"/>
    </row>
    <row r="266" spans="1:1" ht="14.25" customHeight="1">
      <c r="A266" s="7"/>
    </row>
    <row r="267" spans="1:1" ht="14.25" customHeight="1">
      <c r="A267" s="7"/>
    </row>
    <row r="268" spans="1:1" ht="14.25" customHeight="1">
      <c r="A268" s="7"/>
    </row>
    <row r="269" spans="1:1" ht="14.25" customHeight="1">
      <c r="A269" s="7"/>
    </row>
    <row r="270" spans="1:1" ht="14.25" customHeight="1">
      <c r="A270" s="7"/>
    </row>
    <row r="271" spans="1:1" ht="14.25" customHeight="1">
      <c r="A271" s="7"/>
    </row>
    <row r="272" spans="1:1" ht="14.25" customHeight="1">
      <c r="A272" s="7"/>
    </row>
    <row r="273" spans="1:1" ht="14.25" customHeight="1">
      <c r="A273" s="7"/>
    </row>
    <row r="274" spans="1:1" ht="14.25" customHeight="1">
      <c r="A274" s="7"/>
    </row>
    <row r="275" spans="1:1" ht="14.25" customHeight="1">
      <c r="A275" s="7"/>
    </row>
    <row r="276" spans="1:1" ht="14.25" customHeight="1">
      <c r="A276" s="7"/>
    </row>
    <row r="277" spans="1:1" ht="14.25" customHeight="1">
      <c r="A277" s="7"/>
    </row>
    <row r="278" spans="1:1" ht="14.25" customHeight="1">
      <c r="A278" s="7"/>
    </row>
    <row r="279" spans="1:1" ht="14.25" customHeight="1">
      <c r="A279" s="7"/>
    </row>
    <row r="280" spans="1:1" ht="14.25" customHeight="1">
      <c r="A280" s="7"/>
    </row>
    <row r="281" spans="1:1" ht="14.25" customHeight="1">
      <c r="A281" s="7"/>
    </row>
    <row r="282" spans="1:1" ht="14.25" customHeight="1">
      <c r="A282" s="7"/>
    </row>
    <row r="283" spans="1:1" ht="14.25" customHeight="1">
      <c r="A283" s="7"/>
    </row>
    <row r="284" spans="1:1" ht="14.25" customHeight="1">
      <c r="A284" s="7"/>
    </row>
    <row r="285" spans="1:1" ht="14.25" customHeight="1">
      <c r="A285" s="7"/>
    </row>
    <row r="286" spans="1:1" ht="14.25" customHeight="1">
      <c r="A286" s="7"/>
    </row>
    <row r="287" spans="1:1" ht="14.25" customHeight="1">
      <c r="A287" s="7"/>
    </row>
    <row r="288" spans="1:1" ht="14.25" customHeight="1">
      <c r="A288" s="7"/>
    </row>
    <row r="289" spans="1:1" ht="14.25" customHeight="1">
      <c r="A289" s="7"/>
    </row>
    <row r="290" spans="1:1" ht="14.25" customHeight="1">
      <c r="A290" s="7"/>
    </row>
    <row r="291" spans="1:1" ht="14.25" customHeight="1">
      <c r="A291" s="7"/>
    </row>
    <row r="292" spans="1:1" ht="14.25" customHeight="1">
      <c r="A292" s="7"/>
    </row>
    <row r="293" spans="1:1" ht="14.25" customHeight="1">
      <c r="A293" s="7"/>
    </row>
    <row r="294" spans="1:1" ht="14.25" customHeight="1">
      <c r="A294" s="7"/>
    </row>
    <row r="295" spans="1:1" ht="14.25" customHeight="1">
      <c r="A295" s="7"/>
    </row>
    <row r="296" spans="1:1" ht="14.25" customHeight="1">
      <c r="A296" s="7"/>
    </row>
    <row r="297" spans="1:1" ht="14.25" customHeight="1">
      <c r="A297" s="7"/>
    </row>
    <row r="298" spans="1:1" ht="14.25" customHeight="1">
      <c r="A298" s="7"/>
    </row>
    <row r="299" spans="1:1" ht="14.25" customHeight="1">
      <c r="A299" s="7"/>
    </row>
    <row r="300" spans="1:1" ht="14.25" customHeight="1">
      <c r="A300" s="7"/>
    </row>
    <row r="301" spans="1:1" ht="14.25" customHeight="1">
      <c r="A301" s="7"/>
    </row>
    <row r="302" spans="1:1" ht="14.25" customHeight="1">
      <c r="A302" s="7"/>
    </row>
    <row r="303" spans="1:1" ht="14.25" customHeight="1">
      <c r="A303" s="7"/>
    </row>
    <row r="304" spans="1:1" ht="14.25" customHeight="1">
      <c r="A304" s="7"/>
    </row>
    <row r="305" spans="1:1" ht="14.25" customHeight="1">
      <c r="A305" s="7"/>
    </row>
    <row r="306" spans="1:1" ht="14.25" customHeight="1">
      <c r="A306" s="7"/>
    </row>
    <row r="307" spans="1:1" ht="14.25" customHeight="1">
      <c r="A307" s="7"/>
    </row>
    <row r="308" spans="1:1" ht="14.25" customHeight="1">
      <c r="A308" s="7"/>
    </row>
    <row r="309" spans="1:1" ht="14.25" customHeight="1">
      <c r="A309" s="7"/>
    </row>
    <row r="310" spans="1:1" ht="14.25" customHeight="1">
      <c r="A310" s="7"/>
    </row>
    <row r="311" spans="1:1" ht="14.25" customHeight="1">
      <c r="A311" s="7"/>
    </row>
    <row r="312" spans="1:1" ht="14.25" customHeight="1">
      <c r="A312" s="7"/>
    </row>
    <row r="313" spans="1:1" ht="14.25" customHeight="1">
      <c r="A313" s="7"/>
    </row>
    <row r="314" spans="1:1" ht="14.25" customHeight="1">
      <c r="A314" s="7"/>
    </row>
    <row r="315" spans="1:1" ht="14.25" customHeight="1">
      <c r="A315" s="7"/>
    </row>
    <row r="316" spans="1:1" ht="14.25" customHeight="1">
      <c r="A316" s="7"/>
    </row>
    <row r="317" spans="1:1" ht="14.25" customHeight="1">
      <c r="A317" s="7"/>
    </row>
    <row r="318" spans="1:1" ht="14.25" customHeight="1">
      <c r="A318" s="7"/>
    </row>
    <row r="319" spans="1:1" ht="14.25" customHeight="1">
      <c r="A319" s="7"/>
    </row>
    <row r="320" spans="1:1" ht="14.25" customHeight="1">
      <c r="A320" s="7"/>
    </row>
    <row r="321" spans="1:1" ht="14.25" customHeight="1">
      <c r="A321" s="7"/>
    </row>
    <row r="322" spans="1:1" ht="14.25" customHeight="1">
      <c r="A322" s="7"/>
    </row>
    <row r="323" spans="1:1" ht="14.25" customHeight="1">
      <c r="A323" s="7"/>
    </row>
    <row r="324" spans="1:1" ht="14.25" customHeight="1">
      <c r="A324" s="7"/>
    </row>
    <row r="325" spans="1:1" ht="14.25" customHeight="1">
      <c r="A325" s="7"/>
    </row>
    <row r="326" spans="1:1" ht="14.25" customHeight="1">
      <c r="A326" s="7"/>
    </row>
    <row r="327" spans="1:1" ht="14.25" customHeight="1">
      <c r="A327" s="7"/>
    </row>
    <row r="328" spans="1:1" ht="14.25" customHeight="1">
      <c r="A328" s="7"/>
    </row>
    <row r="329" spans="1:1" ht="14.25" customHeight="1">
      <c r="A329" s="7"/>
    </row>
    <row r="330" spans="1:1" ht="14.25" customHeight="1">
      <c r="A330" s="7"/>
    </row>
    <row r="331" spans="1:1" ht="14.25" customHeight="1">
      <c r="A331" s="7"/>
    </row>
    <row r="332" spans="1:1" ht="14.25" customHeight="1">
      <c r="A332" s="7"/>
    </row>
    <row r="333" spans="1:1" ht="14.25" customHeight="1">
      <c r="A333" s="7"/>
    </row>
    <row r="334" spans="1:1" ht="14.25" customHeight="1">
      <c r="A334" s="7"/>
    </row>
    <row r="335" spans="1:1" ht="14.25" customHeight="1">
      <c r="A335" s="7"/>
    </row>
    <row r="336" spans="1:1" ht="14.25" customHeight="1">
      <c r="A336" s="7"/>
    </row>
    <row r="337" spans="1:1" ht="14.25" customHeight="1">
      <c r="A337" s="7"/>
    </row>
    <row r="338" spans="1:1" ht="14.25" customHeight="1">
      <c r="A338" s="7"/>
    </row>
    <row r="339" spans="1:1" ht="14.25" customHeight="1">
      <c r="A339" s="7"/>
    </row>
    <row r="340" spans="1:1" ht="14.25" customHeight="1">
      <c r="A340" s="7"/>
    </row>
    <row r="341" spans="1:1" ht="14.25" customHeight="1">
      <c r="A341" s="7"/>
    </row>
    <row r="342" spans="1:1" ht="14.25" customHeight="1">
      <c r="A342" s="7"/>
    </row>
    <row r="343" spans="1:1" ht="14.25" customHeight="1">
      <c r="A343" s="7"/>
    </row>
    <row r="344" spans="1:1" ht="14.25" customHeight="1">
      <c r="A344" s="7"/>
    </row>
    <row r="345" spans="1:1" ht="14.25" customHeight="1">
      <c r="A345" s="7"/>
    </row>
    <row r="346" spans="1:1" ht="14.25" customHeight="1">
      <c r="A346" s="7"/>
    </row>
    <row r="347" spans="1:1" ht="14.25" customHeight="1">
      <c r="A347" s="7"/>
    </row>
    <row r="348" spans="1:1" ht="14.25" customHeight="1">
      <c r="A348" s="7"/>
    </row>
    <row r="349" spans="1:1" ht="14.25" customHeight="1">
      <c r="A349" s="7"/>
    </row>
    <row r="350" spans="1:1" ht="14.25" customHeight="1">
      <c r="A350" s="7"/>
    </row>
    <row r="351" spans="1:1" ht="14.25" customHeight="1">
      <c r="A351" s="7"/>
    </row>
    <row r="352" spans="1:1" ht="14.25" customHeight="1">
      <c r="A352" s="7"/>
    </row>
    <row r="353" spans="1:1" ht="14.25" customHeight="1">
      <c r="A353" s="7"/>
    </row>
    <row r="354" spans="1:1" ht="14.25" customHeight="1">
      <c r="A354" s="7"/>
    </row>
    <row r="355" spans="1:1" ht="14.25" customHeight="1">
      <c r="A355" s="7"/>
    </row>
    <row r="356" spans="1:1" ht="14.25" customHeight="1">
      <c r="A356" s="7"/>
    </row>
    <row r="357" spans="1:1" ht="14.25" customHeight="1">
      <c r="A357" s="7"/>
    </row>
    <row r="358" spans="1:1" ht="14.25" customHeight="1">
      <c r="A358" s="7"/>
    </row>
    <row r="359" spans="1:1" ht="14.25" customHeight="1">
      <c r="A359" s="7"/>
    </row>
    <row r="360" spans="1:1" ht="14.25" customHeight="1">
      <c r="A360" s="7"/>
    </row>
    <row r="361" spans="1:1" ht="14.25" customHeight="1">
      <c r="A361" s="7"/>
    </row>
    <row r="362" spans="1:1" ht="14.25" customHeight="1">
      <c r="A362" s="7"/>
    </row>
    <row r="363" spans="1:1" ht="14.25" customHeight="1">
      <c r="A363" s="7"/>
    </row>
    <row r="364" spans="1:1" ht="14.25" customHeight="1">
      <c r="A364" s="7"/>
    </row>
    <row r="365" spans="1:1" ht="14.25" customHeight="1">
      <c r="A365" s="7"/>
    </row>
    <row r="366" spans="1:1" ht="14.25" customHeight="1">
      <c r="A366" s="7"/>
    </row>
    <row r="367" spans="1:1" ht="14.25" customHeight="1">
      <c r="A367" s="7"/>
    </row>
    <row r="368" spans="1:1" ht="14.25" customHeight="1">
      <c r="A368" s="7"/>
    </row>
    <row r="369" spans="1:1" ht="14.25" customHeight="1">
      <c r="A369" s="7"/>
    </row>
    <row r="370" spans="1:1" ht="14.25" customHeight="1">
      <c r="A370" s="7"/>
    </row>
    <row r="371" spans="1:1" ht="14.25" customHeight="1">
      <c r="A371" s="7"/>
    </row>
    <row r="372" spans="1:1" ht="14.25" customHeight="1">
      <c r="A372" s="7"/>
    </row>
    <row r="373" spans="1:1" ht="14.25" customHeight="1">
      <c r="A373" s="7"/>
    </row>
    <row r="374" spans="1:1" ht="14.25" customHeight="1">
      <c r="A374" s="7"/>
    </row>
    <row r="375" spans="1:1" ht="14.25" customHeight="1">
      <c r="A375" s="7"/>
    </row>
    <row r="376" spans="1:1" ht="14.25" customHeight="1">
      <c r="A376" s="7"/>
    </row>
    <row r="377" spans="1:1" ht="14.25" customHeight="1">
      <c r="A377" s="7"/>
    </row>
    <row r="378" spans="1:1" ht="14.25" customHeight="1">
      <c r="A378" s="7"/>
    </row>
    <row r="379" spans="1:1" ht="14.25" customHeight="1">
      <c r="A379" s="7"/>
    </row>
    <row r="380" spans="1:1" ht="14.25" customHeight="1">
      <c r="A380" s="7"/>
    </row>
    <row r="381" spans="1:1" ht="14.25" customHeight="1">
      <c r="A381" s="7"/>
    </row>
    <row r="382" spans="1:1" ht="14.25" customHeight="1">
      <c r="A382" s="7"/>
    </row>
    <row r="383" spans="1:1" ht="14.25" customHeight="1">
      <c r="A383" s="7"/>
    </row>
    <row r="384" spans="1:1" ht="14.25" customHeight="1">
      <c r="A384" s="7"/>
    </row>
    <row r="385" spans="1:1" ht="14.25" customHeight="1">
      <c r="A385" s="7"/>
    </row>
    <row r="386" spans="1:1" ht="14.25" customHeight="1">
      <c r="A386" s="7"/>
    </row>
    <row r="387" spans="1:1" ht="14.25" customHeight="1">
      <c r="A387" s="7"/>
    </row>
    <row r="388" spans="1:1" ht="14.25" customHeight="1">
      <c r="A388" s="7"/>
    </row>
    <row r="389" spans="1:1" ht="14.25" customHeight="1">
      <c r="A389" s="7"/>
    </row>
    <row r="390" spans="1:1" ht="14.25" customHeight="1">
      <c r="A390" s="7"/>
    </row>
    <row r="391" spans="1:1" ht="14.25" customHeight="1">
      <c r="A391" s="7"/>
    </row>
    <row r="392" spans="1:1" ht="14.25" customHeight="1">
      <c r="A392" s="7"/>
    </row>
    <row r="393" spans="1:1" ht="14.25" customHeight="1">
      <c r="A393" s="7"/>
    </row>
    <row r="394" spans="1:1" ht="14.25" customHeight="1">
      <c r="A394" s="7"/>
    </row>
    <row r="395" spans="1:1" ht="14.25" customHeight="1">
      <c r="A395" s="7"/>
    </row>
    <row r="396" spans="1:1" ht="14.25" customHeight="1">
      <c r="A396" s="7"/>
    </row>
    <row r="397" spans="1:1" ht="14.25" customHeight="1">
      <c r="A397" s="7"/>
    </row>
    <row r="398" spans="1:1" ht="14.25" customHeight="1">
      <c r="A398" s="7"/>
    </row>
    <row r="399" spans="1:1" ht="14.25" customHeight="1">
      <c r="A399" s="7"/>
    </row>
    <row r="400" spans="1:1" ht="14.25" customHeight="1">
      <c r="A400" s="7"/>
    </row>
    <row r="401" spans="1:1" ht="14.25" customHeight="1">
      <c r="A401" s="7"/>
    </row>
    <row r="402" spans="1:1" ht="14.25" customHeight="1">
      <c r="A402" s="7"/>
    </row>
    <row r="403" spans="1:1" ht="14.25" customHeight="1">
      <c r="A403" s="7"/>
    </row>
    <row r="404" spans="1:1" ht="14.25" customHeight="1">
      <c r="A404" s="7"/>
    </row>
    <row r="405" spans="1:1" ht="14.25" customHeight="1">
      <c r="A405" s="7"/>
    </row>
    <row r="406" spans="1:1" ht="14.25" customHeight="1">
      <c r="A406" s="7"/>
    </row>
    <row r="407" spans="1:1" ht="14.25" customHeight="1">
      <c r="A407" s="7"/>
    </row>
    <row r="408" spans="1:1" ht="14.25" customHeight="1">
      <c r="A408" s="7"/>
    </row>
    <row r="409" spans="1:1" ht="14.25" customHeight="1">
      <c r="A409" s="7"/>
    </row>
    <row r="410" spans="1:1" ht="14.25" customHeight="1">
      <c r="A410" s="7"/>
    </row>
    <row r="411" spans="1:1" ht="14.25" customHeight="1">
      <c r="A411" s="7"/>
    </row>
    <row r="412" spans="1:1" ht="14.25" customHeight="1">
      <c r="A412" s="7"/>
    </row>
    <row r="413" spans="1:1" ht="14.25" customHeight="1">
      <c r="A413" s="7"/>
    </row>
    <row r="414" spans="1:1" ht="14.25" customHeight="1">
      <c r="A414" s="7"/>
    </row>
    <row r="415" spans="1:1" ht="14.25" customHeight="1">
      <c r="A415" s="7"/>
    </row>
    <row r="416" spans="1:1" ht="14.25" customHeight="1">
      <c r="A416" s="7"/>
    </row>
    <row r="417" spans="1:1" ht="14.25" customHeight="1">
      <c r="A417" s="7"/>
    </row>
    <row r="418" spans="1:1" ht="14.25" customHeight="1">
      <c r="A418" s="7"/>
    </row>
    <row r="419" spans="1:1" ht="14.25" customHeight="1">
      <c r="A419" s="7"/>
    </row>
    <row r="420" spans="1:1" ht="14.25" customHeight="1">
      <c r="A420" s="7"/>
    </row>
    <row r="421" spans="1:1" ht="14.25" customHeight="1">
      <c r="A421" s="7"/>
    </row>
    <row r="422" spans="1:1" ht="14.25" customHeight="1">
      <c r="A422" s="7"/>
    </row>
    <row r="423" spans="1:1" ht="14.25" customHeight="1">
      <c r="A423" s="7"/>
    </row>
    <row r="424" spans="1:1" ht="14.25" customHeight="1">
      <c r="A424" s="7"/>
    </row>
    <row r="425" spans="1:1" ht="14.25" customHeight="1">
      <c r="A425" s="7"/>
    </row>
    <row r="426" spans="1:1" ht="14.25" customHeight="1">
      <c r="A426" s="7"/>
    </row>
    <row r="427" spans="1:1" ht="14.25" customHeight="1">
      <c r="A427" s="7"/>
    </row>
    <row r="428" spans="1:1" ht="14.25" customHeight="1">
      <c r="A428" s="7"/>
    </row>
    <row r="429" spans="1:1" ht="14.25" customHeight="1">
      <c r="A429" s="7"/>
    </row>
    <row r="430" spans="1:1" ht="14.25" customHeight="1">
      <c r="A430" s="7"/>
    </row>
    <row r="431" spans="1:1" ht="14.25" customHeight="1">
      <c r="A431" s="7"/>
    </row>
    <row r="432" spans="1:1" ht="14.25" customHeight="1">
      <c r="A432" s="7"/>
    </row>
    <row r="433" spans="1:1" ht="14.25" customHeight="1">
      <c r="A433" s="7"/>
    </row>
    <row r="434" spans="1:1" ht="14.25" customHeight="1">
      <c r="A434" s="7"/>
    </row>
    <row r="435" spans="1:1" ht="14.25" customHeight="1">
      <c r="A435" s="7"/>
    </row>
    <row r="436" spans="1:1" ht="14.25" customHeight="1">
      <c r="A436" s="7"/>
    </row>
    <row r="437" spans="1:1" ht="14.25" customHeight="1">
      <c r="A437" s="7"/>
    </row>
    <row r="438" spans="1:1" ht="14.25" customHeight="1">
      <c r="A438" s="7"/>
    </row>
    <row r="439" spans="1:1" ht="14.25" customHeight="1">
      <c r="A439" s="7"/>
    </row>
    <row r="440" spans="1:1" ht="14.25" customHeight="1">
      <c r="A440" s="7"/>
    </row>
    <row r="441" spans="1:1" ht="14.25" customHeight="1">
      <c r="A441" s="7"/>
    </row>
    <row r="442" spans="1:1" ht="14.25" customHeight="1">
      <c r="A442" s="7"/>
    </row>
    <row r="443" spans="1:1" ht="14.25" customHeight="1">
      <c r="A443" s="7"/>
    </row>
    <row r="444" spans="1:1" ht="14.25" customHeight="1">
      <c r="A444" s="7"/>
    </row>
    <row r="445" spans="1:1" ht="14.25" customHeight="1">
      <c r="A445" s="7"/>
    </row>
    <row r="446" spans="1:1" ht="14.25" customHeight="1">
      <c r="A446" s="7"/>
    </row>
    <row r="447" spans="1:1" ht="14.25" customHeight="1">
      <c r="A447" s="7"/>
    </row>
    <row r="448" spans="1:1" ht="14.25" customHeight="1">
      <c r="A448" s="7"/>
    </row>
    <row r="449" spans="1:1" ht="14.25" customHeight="1">
      <c r="A449" s="7"/>
    </row>
    <row r="450" spans="1:1" ht="14.25" customHeight="1">
      <c r="A450" s="7"/>
    </row>
    <row r="451" spans="1:1" ht="14.25" customHeight="1">
      <c r="A451" s="7"/>
    </row>
    <row r="452" spans="1:1" ht="14.25" customHeight="1">
      <c r="A452" s="7"/>
    </row>
    <row r="453" spans="1:1" ht="14.25" customHeight="1">
      <c r="A453" s="7"/>
    </row>
    <row r="454" spans="1:1" ht="14.25" customHeight="1">
      <c r="A454" s="7"/>
    </row>
    <row r="455" spans="1:1" ht="14.25" customHeight="1">
      <c r="A455" s="7"/>
    </row>
    <row r="456" spans="1:1" ht="14.25" customHeight="1">
      <c r="A456" s="7"/>
    </row>
    <row r="457" spans="1:1" ht="14.25" customHeight="1">
      <c r="A457" s="7"/>
    </row>
    <row r="458" spans="1:1" ht="14.25" customHeight="1">
      <c r="A458" s="7"/>
    </row>
    <row r="459" spans="1:1" ht="14.25" customHeight="1">
      <c r="A459" s="7"/>
    </row>
    <row r="460" spans="1:1" ht="14.25" customHeight="1">
      <c r="A460" s="7"/>
    </row>
    <row r="461" spans="1:1" ht="14.25" customHeight="1">
      <c r="A461" s="7"/>
    </row>
    <row r="462" spans="1:1" ht="14.25" customHeight="1">
      <c r="A462" s="7"/>
    </row>
    <row r="463" spans="1:1" ht="14.25" customHeight="1">
      <c r="A463" s="7"/>
    </row>
    <row r="464" spans="1:1" ht="14.25" customHeight="1">
      <c r="A464" s="7"/>
    </row>
    <row r="465" spans="1:1" ht="14.25" customHeight="1">
      <c r="A465" s="7"/>
    </row>
    <row r="466" spans="1:1" ht="14.25" customHeight="1">
      <c r="A466" s="7"/>
    </row>
    <row r="467" spans="1:1" ht="14.25" customHeight="1">
      <c r="A467" s="7"/>
    </row>
    <row r="468" spans="1:1" ht="14.25" customHeight="1">
      <c r="A468" s="7"/>
    </row>
    <row r="469" spans="1:1" ht="14.25" customHeight="1">
      <c r="A469" s="7"/>
    </row>
    <row r="470" spans="1:1" ht="14.25" customHeight="1">
      <c r="A470" s="7"/>
    </row>
    <row r="471" spans="1:1" ht="14.25" customHeight="1">
      <c r="A471" s="7"/>
    </row>
    <row r="472" spans="1:1" ht="14.25" customHeight="1">
      <c r="A472" s="7"/>
    </row>
    <row r="473" spans="1:1" ht="14.25" customHeight="1">
      <c r="A473" s="7"/>
    </row>
    <row r="474" spans="1:1" ht="14.25" customHeight="1">
      <c r="A474" s="7"/>
    </row>
    <row r="475" spans="1:1" ht="14.25" customHeight="1">
      <c r="A475" s="7"/>
    </row>
    <row r="476" spans="1:1" ht="14.25" customHeight="1">
      <c r="A476" s="7"/>
    </row>
    <row r="477" spans="1:1" ht="14.25" customHeight="1">
      <c r="A477" s="7"/>
    </row>
    <row r="478" spans="1:1" ht="14.25" customHeight="1">
      <c r="A478" s="7"/>
    </row>
    <row r="479" spans="1:1" ht="14.25" customHeight="1">
      <c r="A479" s="7"/>
    </row>
    <row r="480" spans="1:1" ht="14.25" customHeight="1">
      <c r="A480" s="7"/>
    </row>
    <row r="481" spans="1:1" ht="14.25" customHeight="1">
      <c r="A481" s="7"/>
    </row>
    <row r="482" spans="1:1" ht="14.25" customHeight="1">
      <c r="A482" s="7"/>
    </row>
    <row r="483" spans="1:1" ht="14.25" customHeight="1">
      <c r="A483" s="7"/>
    </row>
    <row r="484" spans="1:1" ht="14.25" customHeight="1">
      <c r="A484" s="7"/>
    </row>
    <row r="485" spans="1:1" ht="14.25" customHeight="1">
      <c r="A485" s="7"/>
    </row>
    <row r="486" spans="1:1" ht="14.25" customHeight="1">
      <c r="A486" s="7"/>
    </row>
    <row r="487" spans="1:1" ht="14.25" customHeight="1">
      <c r="A487" s="7"/>
    </row>
    <row r="488" spans="1:1" ht="14.25" customHeight="1">
      <c r="A488" s="7"/>
    </row>
    <row r="489" spans="1:1" ht="14.25" customHeight="1">
      <c r="A489" s="7"/>
    </row>
    <row r="490" spans="1:1" ht="14.25" customHeight="1">
      <c r="A490" s="7"/>
    </row>
    <row r="491" spans="1:1" ht="14.25" customHeight="1">
      <c r="A491" s="7"/>
    </row>
    <row r="492" spans="1:1" ht="14.25" customHeight="1">
      <c r="A492" s="7"/>
    </row>
    <row r="493" spans="1:1" ht="14.25" customHeight="1">
      <c r="A493" s="7"/>
    </row>
    <row r="494" spans="1:1" ht="14.25" customHeight="1">
      <c r="A494" s="7"/>
    </row>
    <row r="495" spans="1:1" ht="14.25" customHeight="1">
      <c r="A495" s="7"/>
    </row>
    <row r="496" spans="1:1" ht="14.25" customHeight="1">
      <c r="A496" s="7"/>
    </row>
    <row r="497" spans="1:1" ht="14.25" customHeight="1">
      <c r="A497" s="7"/>
    </row>
    <row r="498" spans="1:1" ht="14.25" customHeight="1">
      <c r="A498" s="7"/>
    </row>
    <row r="499" spans="1:1" ht="14.25" customHeight="1">
      <c r="A499" s="7"/>
    </row>
    <row r="500" spans="1:1" ht="14.25" customHeight="1">
      <c r="A500" s="7"/>
    </row>
    <row r="501" spans="1:1" ht="14.25" customHeight="1">
      <c r="A501" s="7"/>
    </row>
    <row r="502" spans="1:1" ht="14.25" customHeight="1">
      <c r="A502" s="7"/>
    </row>
    <row r="503" spans="1:1" ht="14.25" customHeight="1">
      <c r="A503" s="7"/>
    </row>
    <row r="504" spans="1:1" ht="14.25" customHeight="1">
      <c r="A504" s="7"/>
    </row>
    <row r="505" spans="1:1" ht="14.25" customHeight="1">
      <c r="A505" s="7"/>
    </row>
    <row r="506" spans="1:1" ht="14.25" customHeight="1">
      <c r="A506" s="7"/>
    </row>
    <row r="507" spans="1:1" ht="14.25" customHeight="1">
      <c r="A507" s="7"/>
    </row>
    <row r="508" spans="1:1" ht="14.25" customHeight="1">
      <c r="A508" s="7"/>
    </row>
    <row r="509" spans="1:1" ht="14.25" customHeight="1">
      <c r="A509" s="7"/>
    </row>
    <row r="510" spans="1:1" ht="14.25" customHeight="1">
      <c r="A510" s="7"/>
    </row>
    <row r="511" spans="1:1" ht="14.25" customHeight="1">
      <c r="A511" s="7"/>
    </row>
    <row r="512" spans="1:1" ht="14.25" customHeight="1">
      <c r="A512" s="7"/>
    </row>
    <row r="513" spans="1:1" ht="14.25" customHeight="1">
      <c r="A513" s="7"/>
    </row>
    <row r="514" spans="1:1" ht="14.25" customHeight="1">
      <c r="A514" s="7"/>
    </row>
    <row r="515" spans="1:1" ht="14.25" customHeight="1">
      <c r="A515" s="7"/>
    </row>
    <row r="516" spans="1:1" ht="14.25" customHeight="1">
      <c r="A516" s="7"/>
    </row>
    <row r="517" spans="1:1" ht="14.25" customHeight="1">
      <c r="A517" s="7"/>
    </row>
    <row r="518" spans="1:1" ht="14.25" customHeight="1">
      <c r="A518" s="7"/>
    </row>
    <row r="519" spans="1:1" ht="14.25" customHeight="1">
      <c r="A519" s="7"/>
    </row>
    <row r="520" spans="1:1" ht="14.25" customHeight="1">
      <c r="A520" s="7"/>
    </row>
    <row r="521" spans="1:1" ht="14.25" customHeight="1">
      <c r="A521" s="7"/>
    </row>
    <row r="522" spans="1:1" ht="14.25" customHeight="1">
      <c r="A522" s="7"/>
    </row>
    <row r="523" spans="1:1" ht="14.25" customHeight="1">
      <c r="A523" s="7"/>
    </row>
    <row r="524" spans="1:1" ht="14.25" customHeight="1">
      <c r="A524" s="7"/>
    </row>
    <row r="525" spans="1:1" ht="14.25" customHeight="1">
      <c r="A525" s="7"/>
    </row>
    <row r="526" spans="1:1" ht="14.25" customHeight="1">
      <c r="A526" s="7"/>
    </row>
    <row r="527" spans="1:1" ht="14.25" customHeight="1">
      <c r="A527" s="7"/>
    </row>
    <row r="528" spans="1:1" ht="14.25" customHeight="1">
      <c r="A528" s="7"/>
    </row>
    <row r="529" spans="1:1" ht="14.25" customHeight="1">
      <c r="A529" s="7"/>
    </row>
    <row r="530" spans="1:1" ht="14.25" customHeight="1">
      <c r="A530" s="7"/>
    </row>
    <row r="531" spans="1:1" ht="14.25" customHeight="1">
      <c r="A531" s="7"/>
    </row>
    <row r="532" spans="1:1" ht="14.25" customHeight="1">
      <c r="A532" s="7"/>
    </row>
    <row r="533" spans="1:1" ht="14.25" customHeight="1">
      <c r="A533" s="7"/>
    </row>
    <row r="534" spans="1:1" ht="14.25" customHeight="1">
      <c r="A534" s="7"/>
    </row>
    <row r="535" spans="1:1" ht="14.25" customHeight="1">
      <c r="A535" s="7"/>
    </row>
    <row r="536" spans="1:1" ht="14.25" customHeight="1">
      <c r="A536" s="7"/>
    </row>
    <row r="537" spans="1:1" ht="14.25" customHeight="1">
      <c r="A537" s="7"/>
    </row>
    <row r="538" spans="1:1" ht="14.25" customHeight="1">
      <c r="A538" s="7"/>
    </row>
    <row r="539" spans="1:1" ht="14.25" customHeight="1">
      <c r="A539" s="7"/>
    </row>
    <row r="540" spans="1:1" ht="14.25" customHeight="1">
      <c r="A540" s="7"/>
    </row>
    <row r="541" spans="1:1" ht="14.25" customHeight="1">
      <c r="A541" s="7"/>
    </row>
    <row r="542" spans="1:1" ht="14.25" customHeight="1">
      <c r="A542" s="7"/>
    </row>
    <row r="543" spans="1:1" ht="14.25" customHeight="1">
      <c r="A543" s="7"/>
    </row>
    <row r="544" spans="1:1" ht="14.25" customHeight="1">
      <c r="A544" s="7"/>
    </row>
    <row r="545" spans="1:1" ht="14.25" customHeight="1">
      <c r="A545" s="7"/>
    </row>
    <row r="546" spans="1:1" ht="14.25" customHeight="1">
      <c r="A546" s="7"/>
    </row>
    <row r="547" spans="1:1" ht="14.25" customHeight="1">
      <c r="A547" s="7"/>
    </row>
    <row r="548" spans="1:1" ht="14.25" customHeight="1">
      <c r="A548" s="7"/>
    </row>
    <row r="549" spans="1:1" ht="14.25" customHeight="1">
      <c r="A549" s="7"/>
    </row>
    <row r="550" spans="1:1" ht="14.25" customHeight="1">
      <c r="A550" s="7"/>
    </row>
    <row r="551" spans="1:1" ht="14.25" customHeight="1">
      <c r="A551" s="7"/>
    </row>
    <row r="552" spans="1:1" ht="14.25" customHeight="1">
      <c r="A552" s="7"/>
    </row>
    <row r="553" spans="1:1" ht="14.25" customHeight="1">
      <c r="A553" s="7"/>
    </row>
    <row r="554" spans="1:1" ht="14.25" customHeight="1">
      <c r="A554" s="7"/>
    </row>
    <row r="555" spans="1:1" ht="14.25" customHeight="1">
      <c r="A555" s="7"/>
    </row>
    <row r="556" spans="1:1" ht="14.25" customHeight="1">
      <c r="A556" s="7"/>
    </row>
    <row r="557" spans="1:1" ht="14.25" customHeight="1">
      <c r="A557" s="7"/>
    </row>
    <row r="558" spans="1:1" ht="14.25" customHeight="1">
      <c r="A558" s="7"/>
    </row>
    <row r="559" spans="1:1" ht="14.25" customHeight="1">
      <c r="A559" s="7"/>
    </row>
    <row r="560" spans="1:1" ht="14.25" customHeight="1">
      <c r="A560" s="7"/>
    </row>
    <row r="561" spans="1:1" ht="14.25" customHeight="1">
      <c r="A561" s="7"/>
    </row>
    <row r="562" spans="1:1" ht="14.25" customHeight="1">
      <c r="A562" s="7"/>
    </row>
    <row r="563" spans="1:1" ht="14.25" customHeight="1">
      <c r="A563" s="7"/>
    </row>
    <row r="564" spans="1:1" ht="14.25" customHeight="1">
      <c r="A564" s="7"/>
    </row>
    <row r="565" spans="1:1" ht="14.25" customHeight="1">
      <c r="A565" s="7"/>
    </row>
    <row r="566" spans="1:1" ht="14.25" customHeight="1">
      <c r="A566" s="7"/>
    </row>
    <row r="567" spans="1:1" ht="14.25" customHeight="1">
      <c r="A567" s="7"/>
    </row>
    <row r="568" spans="1:1" ht="14.25" customHeight="1">
      <c r="A568" s="7"/>
    </row>
    <row r="569" spans="1:1" ht="14.25" customHeight="1">
      <c r="A569" s="7"/>
    </row>
    <row r="570" spans="1:1" ht="14.25" customHeight="1">
      <c r="A570" s="7"/>
    </row>
    <row r="571" spans="1:1" ht="14.25" customHeight="1">
      <c r="A571" s="7"/>
    </row>
    <row r="572" spans="1:1" ht="14.25" customHeight="1">
      <c r="A572" s="7"/>
    </row>
    <row r="573" spans="1:1" ht="14.25" customHeight="1">
      <c r="A573" s="7"/>
    </row>
    <row r="574" spans="1:1" ht="14.25" customHeight="1">
      <c r="A574" s="7"/>
    </row>
    <row r="575" spans="1:1" ht="14.25" customHeight="1">
      <c r="A575" s="7"/>
    </row>
    <row r="576" spans="1:1" ht="14.25" customHeight="1">
      <c r="A576" s="7"/>
    </row>
    <row r="577" spans="1:1" ht="14.25" customHeight="1">
      <c r="A577" s="7"/>
    </row>
    <row r="578" spans="1:1" ht="14.25" customHeight="1">
      <c r="A578" s="7"/>
    </row>
    <row r="579" spans="1:1" ht="14.25" customHeight="1">
      <c r="A579" s="7"/>
    </row>
    <row r="580" spans="1:1" ht="14.25" customHeight="1">
      <c r="A580" s="7"/>
    </row>
    <row r="581" spans="1:1" ht="14.25" customHeight="1">
      <c r="A581" s="7"/>
    </row>
    <row r="582" spans="1:1" ht="14.25" customHeight="1">
      <c r="A582" s="7"/>
    </row>
    <row r="583" spans="1:1" ht="14.25" customHeight="1">
      <c r="A583" s="7"/>
    </row>
    <row r="584" spans="1:1" ht="14.25" customHeight="1">
      <c r="A584" s="7"/>
    </row>
    <row r="585" spans="1:1" ht="14.25" customHeight="1">
      <c r="A585" s="7"/>
    </row>
    <row r="586" spans="1:1" ht="14.25" customHeight="1">
      <c r="A586" s="7"/>
    </row>
    <row r="587" spans="1:1" ht="14.25" customHeight="1">
      <c r="A587" s="7"/>
    </row>
    <row r="588" spans="1:1" ht="14.25" customHeight="1">
      <c r="A588" s="7"/>
    </row>
    <row r="589" spans="1:1" ht="14.25" customHeight="1">
      <c r="A589" s="7"/>
    </row>
    <row r="590" spans="1:1" ht="14.25" customHeight="1">
      <c r="A590" s="7"/>
    </row>
    <row r="591" spans="1:1" ht="14.25" customHeight="1">
      <c r="A591" s="7"/>
    </row>
    <row r="592" spans="1:1" ht="14.25" customHeight="1">
      <c r="A592" s="7"/>
    </row>
    <row r="593" spans="1:1" ht="14.25" customHeight="1">
      <c r="A593" s="7"/>
    </row>
    <row r="594" spans="1:1" ht="14.25" customHeight="1">
      <c r="A594" s="7"/>
    </row>
    <row r="595" spans="1:1" ht="14.25" customHeight="1">
      <c r="A595" s="7"/>
    </row>
    <row r="596" spans="1:1" ht="14.25" customHeight="1">
      <c r="A596" s="7"/>
    </row>
    <row r="597" spans="1:1" ht="14.25" customHeight="1">
      <c r="A597" s="7"/>
    </row>
    <row r="598" spans="1:1" ht="14.25" customHeight="1">
      <c r="A598" s="7"/>
    </row>
    <row r="599" spans="1:1" ht="14.25" customHeight="1">
      <c r="A599" s="7"/>
    </row>
    <row r="600" spans="1:1" ht="14.25" customHeight="1">
      <c r="A600" s="7"/>
    </row>
    <row r="601" spans="1:1" ht="14.25" customHeight="1">
      <c r="A601" s="7"/>
    </row>
    <row r="602" spans="1:1" ht="14.25" customHeight="1">
      <c r="A602" s="7"/>
    </row>
    <row r="603" spans="1:1" ht="14.25" customHeight="1">
      <c r="A603" s="7"/>
    </row>
    <row r="604" spans="1:1" ht="14.25" customHeight="1">
      <c r="A604" s="7"/>
    </row>
    <row r="605" spans="1:1" ht="14.25" customHeight="1">
      <c r="A605" s="7"/>
    </row>
    <row r="606" spans="1:1" ht="14.25" customHeight="1">
      <c r="A606" s="7"/>
    </row>
    <row r="607" spans="1:1" ht="14.25" customHeight="1">
      <c r="A607" s="7"/>
    </row>
    <row r="608" spans="1:1" ht="14.25" customHeight="1">
      <c r="A608" s="7"/>
    </row>
    <row r="609" spans="1:1" ht="14.25" customHeight="1">
      <c r="A609" s="7"/>
    </row>
    <row r="610" spans="1:1" ht="14.25" customHeight="1">
      <c r="A610" s="7"/>
    </row>
    <row r="611" spans="1:1" ht="14.25" customHeight="1">
      <c r="A611" s="7"/>
    </row>
    <row r="612" spans="1:1" ht="14.25" customHeight="1">
      <c r="A612" s="7"/>
    </row>
    <row r="613" spans="1:1" ht="14.25" customHeight="1">
      <c r="A613" s="7"/>
    </row>
    <row r="614" spans="1:1" ht="14.25" customHeight="1">
      <c r="A614" s="7"/>
    </row>
    <row r="615" spans="1:1" ht="14.25" customHeight="1">
      <c r="A615" s="7"/>
    </row>
    <row r="616" spans="1:1" ht="14.25" customHeight="1">
      <c r="A616" s="7"/>
    </row>
    <row r="617" spans="1:1" ht="14.25" customHeight="1">
      <c r="A617" s="7"/>
    </row>
    <row r="618" spans="1:1" ht="14.25" customHeight="1">
      <c r="A618" s="7"/>
    </row>
    <row r="619" spans="1:1" ht="14.25" customHeight="1">
      <c r="A619" s="7"/>
    </row>
    <row r="620" spans="1:1" ht="14.25" customHeight="1">
      <c r="A620" s="7"/>
    </row>
    <row r="621" spans="1:1" ht="14.25" customHeight="1">
      <c r="A621" s="7"/>
    </row>
    <row r="622" spans="1:1" ht="14.25" customHeight="1">
      <c r="A622" s="7"/>
    </row>
    <row r="623" spans="1:1" ht="14.25" customHeight="1">
      <c r="A623" s="7"/>
    </row>
    <row r="624" spans="1:1" ht="14.25" customHeight="1">
      <c r="A624" s="7"/>
    </row>
    <row r="625" spans="1:1" ht="14.25" customHeight="1">
      <c r="A625" s="7"/>
    </row>
    <row r="626" spans="1:1" ht="14.25" customHeight="1">
      <c r="A626" s="7"/>
    </row>
    <row r="627" spans="1:1" ht="14.25" customHeight="1">
      <c r="A627" s="7"/>
    </row>
    <row r="628" spans="1:1" ht="14.25" customHeight="1">
      <c r="A628" s="7"/>
    </row>
    <row r="629" spans="1:1" ht="14.25" customHeight="1">
      <c r="A629" s="7"/>
    </row>
    <row r="630" spans="1:1" ht="14.25" customHeight="1">
      <c r="A630" s="7"/>
    </row>
    <row r="631" spans="1:1" ht="14.25" customHeight="1">
      <c r="A631" s="7"/>
    </row>
    <row r="632" spans="1:1" ht="14.25" customHeight="1">
      <c r="A632" s="7"/>
    </row>
    <row r="633" spans="1:1" ht="14.25" customHeight="1">
      <c r="A633" s="7"/>
    </row>
    <row r="634" spans="1:1" ht="14.25" customHeight="1">
      <c r="A634" s="7"/>
    </row>
    <row r="635" spans="1:1" ht="14.25" customHeight="1">
      <c r="A635" s="7"/>
    </row>
    <row r="636" spans="1:1" ht="14.25" customHeight="1">
      <c r="A636" s="7"/>
    </row>
    <row r="637" spans="1:1" ht="14.25" customHeight="1">
      <c r="A637" s="7"/>
    </row>
    <row r="638" spans="1:1" ht="14.25" customHeight="1">
      <c r="A638" s="7"/>
    </row>
    <row r="639" spans="1:1" ht="14.25" customHeight="1">
      <c r="A639" s="7"/>
    </row>
    <row r="640" spans="1:1" ht="14.25" customHeight="1">
      <c r="A640" s="7"/>
    </row>
    <row r="641" spans="1:1" ht="14.25" customHeight="1">
      <c r="A641" s="7"/>
    </row>
    <row r="642" spans="1:1" ht="14.25" customHeight="1">
      <c r="A642" s="7"/>
    </row>
    <row r="643" spans="1:1" ht="14.25" customHeight="1">
      <c r="A643" s="7"/>
    </row>
    <row r="644" spans="1:1" ht="14.25" customHeight="1">
      <c r="A644" s="7"/>
    </row>
    <row r="645" spans="1:1" ht="14.25" customHeight="1">
      <c r="A645" s="7"/>
    </row>
    <row r="646" spans="1:1" ht="14.25" customHeight="1">
      <c r="A646" s="7"/>
    </row>
    <row r="647" spans="1:1" ht="14.25" customHeight="1">
      <c r="A647" s="7"/>
    </row>
    <row r="648" spans="1:1" ht="14.25" customHeight="1">
      <c r="A648" s="7"/>
    </row>
    <row r="649" spans="1:1" ht="14.25" customHeight="1">
      <c r="A649" s="7"/>
    </row>
    <row r="650" spans="1:1" ht="14.25" customHeight="1">
      <c r="A650" s="7"/>
    </row>
    <row r="651" spans="1:1" ht="14.25" customHeight="1">
      <c r="A651" s="7"/>
    </row>
    <row r="652" spans="1:1" ht="14.25" customHeight="1">
      <c r="A652" s="7"/>
    </row>
    <row r="653" spans="1:1" ht="14.25" customHeight="1">
      <c r="A653" s="7"/>
    </row>
    <row r="654" spans="1:1" ht="14.25" customHeight="1">
      <c r="A654" s="7"/>
    </row>
    <row r="655" spans="1:1" ht="14.25" customHeight="1">
      <c r="A655" s="7"/>
    </row>
    <row r="656" spans="1:1" ht="14.25" customHeight="1">
      <c r="A656" s="7"/>
    </row>
    <row r="657" spans="1:1" ht="14.25" customHeight="1">
      <c r="A657" s="7"/>
    </row>
    <row r="658" spans="1:1" ht="14.25" customHeight="1">
      <c r="A658" s="7"/>
    </row>
    <row r="659" spans="1:1" ht="14.25" customHeight="1">
      <c r="A659" s="7"/>
    </row>
    <row r="660" spans="1:1" ht="14.25" customHeight="1">
      <c r="A660" s="7"/>
    </row>
    <row r="661" spans="1:1" ht="14.25" customHeight="1">
      <c r="A661" s="7"/>
    </row>
    <row r="662" spans="1:1" ht="14.25" customHeight="1">
      <c r="A662" s="7"/>
    </row>
    <row r="663" spans="1:1" ht="14.25" customHeight="1">
      <c r="A663" s="7"/>
    </row>
    <row r="664" spans="1:1" ht="14.25" customHeight="1">
      <c r="A664" s="7"/>
    </row>
    <row r="665" spans="1:1" ht="14.25" customHeight="1">
      <c r="A665" s="7"/>
    </row>
    <row r="666" spans="1:1" ht="14.25" customHeight="1">
      <c r="A666" s="7"/>
    </row>
    <row r="667" spans="1:1" ht="14.25" customHeight="1">
      <c r="A667" s="7"/>
    </row>
    <row r="668" spans="1:1" ht="14.25" customHeight="1">
      <c r="A668" s="7"/>
    </row>
    <row r="669" spans="1:1" ht="14.25" customHeight="1">
      <c r="A669" s="7"/>
    </row>
    <row r="670" spans="1:1" ht="14.25" customHeight="1">
      <c r="A670" s="7"/>
    </row>
    <row r="671" spans="1:1" ht="14.25" customHeight="1">
      <c r="A671" s="7"/>
    </row>
    <row r="672" spans="1:1" ht="14.25" customHeight="1">
      <c r="A672" s="7"/>
    </row>
    <row r="673" spans="1:1" ht="14.25" customHeight="1">
      <c r="A673" s="7"/>
    </row>
    <row r="674" spans="1:1" ht="14.25" customHeight="1">
      <c r="A674" s="7"/>
    </row>
    <row r="675" spans="1:1" ht="14.25" customHeight="1">
      <c r="A675" s="7"/>
    </row>
    <row r="676" spans="1:1" ht="14.25" customHeight="1">
      <c r="A676" s="7"/>
    </row>
    <row r="677" spans="1:1" ht="14.25" customHeight="1">
      <c r="A677" s="7"/>
    </row>
    <row r="678" spans="1:1" ht="14.25" customHeight="1">
      <c r="A678" s="7"/>
    </row>
    <row r="679" spans="1:1" ht="14.25" customHeight="1">
      <c r="A679" s="7"/>
    </row>
    <row r="680" spans="1:1" ht="14.25" customHeight="1">
      <c r="A680" s="7"/>
    </row>
    <row r="681" spans="1:1" ht="14.25" customHeight="1">
      <c r="A681" s="7"/>
    </row>
    <row r="682" spans="1:1" ht="14.25" customHeight="1">
      <c r="A682" s="7"/>
    </row>
    <row r="683" spans="1:1" ht="14.25" customHeight="1">
      <c r="A683" s="7"/>
    </row>
    <row r="684" spans="1:1" ht="14.25" customHeight="1">
      <c r="A684" s="7"/>
    </row>
    <row r="685" spans="1:1" ht="14.25" customHeight="1">
      <c r="A685" s="7"/>
    </row>
    <row r="686" spans="1:1" ht="14.25" customHeight="1">
      <c r="A686" s="7"/>
    </row>
    <row r="687" spans="1:1" ht="14.25" customHeight="1">
      <c r="A687" s="7"/>
    </row>
    <row r="688" spans="1:1" ht="14.25" customHeight="1">
      <c r="A688" s="7"/>
    </row>
    <row r="689" spans="1:1" ht="14.25" customHeight="1">
      <c r="A689" s="7"/>
    </row>
    <row r="690" spans="1:1" ht="14.25" customHeight="1">
      <c r="A690" s="7"/>
    </row>
    <row r="691" spans="1:1" ht="14.25" customHeight="1">
      <c r="A691" s="7"/>
    </row>
    <row r="692" spans="1:1" ht="14.25" customHeight="1">
      <c r="A692" s="7"/>
    </row>
    <row r="693" spans="1:1" ht="14.25" customHeight="1">
      <c r="A693" s="7"/>
    </row>
    <row r="694" spans="1:1" ht="14.25" customHeight="1">
      <c r="A694" s="7"/>
    </row>
    <row r="695" spans="1:1" ht="14.25" customHeight="1">
      <c r="A695" s="7"/>
    </row>
    <row r="696" spans="1:1" ht="14.25" customHeight="1">
      <c r="A696" s="7"/>
    </row>
    <row r="697" spans="1:1" ht="14.25" customHeight="1">
      <c r="A697" s="7"/>
    </row>
    <row r="698" spans="1:1" ht="14.25" customHeight="1">
      <c r="A698" s="7"/>
    </row>
    <row r="699" spans="1:1" ht="14.25" customHeight="1">
      <c r="A699" s="7"/>
    </row>
    <row r="700" spans="1:1" ht="14.25" customHeight="1">
      <c r="A700" s="7"/>
    </row>
    <row r="701" spans="1:1" ht="14.25" customHeight="1">
      <c r="A701" s="7"/>
    </row>
    <row r="702" spans="1:1" ht="14.25" customHeight="1">
      <c r="A702" s="7"/>
    </row>
    <row r="703" spans="1:1" ht="14.25" customHeight="1">
      <c r="A703" s="7"/>
    </row>
    <row r="704" spans="1:1" ht="14.25" customHeight="1">
      <c r="A704" s="7"/>
    </row>
    <row r="705" spans="1:1" ht="14.25" customHeight="1">
      <c r="A705" s="7"/>
    </row>
    <row r="706" spans="1:1" ht="14.25" customHeight="1">
      <c r="A706" s="7"/>
    </row>
    <row r="707" spans="1:1" ht="14.25" customHeight="1">
      <c r="A707" s="7"/>
    </row>
    <row r="708" spans="1:1" ht="14.25" customHeight="1">
      <c r="A708" s="7"/>
    </row>
    <row r="709" spans="1:1" ht="14.25" customHeight="1">
      <c r="A709" s="7"/>
    </row>
    <row r="710" spans="1:1" ht="14.25" customHeight="1">
      <c r="A710" s="7"/>
    </row>
    <row r="711" spans="1:1" ht="14.25" customHeight="1">
      <c r="A711" s="7"/>
    </row>
    <row r="712" spans="1:1" ht="14.25" customHeight="1">
      <c r="A712" s="7"/>
    </row>
    <row r="713" spans="1:1" ht="14.25" customHeight="1">
      <c r="A713" s="7"/>
    </row>
    <row r="714" spans="1:1" ht="14.25" customHeight="1">
      <c r="A714" s="7"/>
    </row>
    <row r="715" spans="1:1" ht="14.25" customHeight="1">
      <c r="A715" s="7"/>
    </row>
    <row r="716" spans="1:1" ht="14.25" customHeight="1">
      <c r="A716" s="7"/>
    </row>
    <row r="717" spans="1:1" ht="14.25" customHeight="1">
      <c r="A717" s="7"/>
    </row>
    <row r="718" spans="1:1" ht="14.25" customHeight="1">
      <c r="A718" s="7"/>
    </row>
    <row r="719" spans="1:1" ht="14.25" customHeight="1">
      <c r="A719" s="7"/>
    </row>
    <row r="720" spans="1:1" ht="14.25" customHeight="1">
      <c r="A720" s="7"/>
    </row>
    <row r="721" spans="1:1" ht="14.25" customHeight="1">
      <c r="A721" s="7"/>
    </row>
    <row r="722" spans="1:1" ht="14.25" customHeight="1">
      <c r="A722" s="7"/>
    </row>
    <row r="723" spans="1:1" ht="14.25" customHeight="1">
      <c r="A723" s="7"/>
    </row>
    <row r="724" spans="1:1" ht="14.25" customHeight="1">
      <c r="A724" s="7"/>
    </row>
    <row r="725" spans="1:1" ht="14.25" customHeight="1">
      <c r="A725" s="7"/>
    </row>
    <row r="726" spans="1:1" ht="14.25" customHeight="1">
      <c r="A726" s="7"/>
    </row>
    <row r="727" spans="1:1" ht="14.25" customHeight="1">
      <c r="A727" s="7"/>
    </row>
    <row r="728" spans="1:1" ht="14.25" customHeight="1">
      <c r="A728" s="7"/>
    </row>
    <row r="729" spans="1:1" ht="14.25" customHeight="1">
      <c r="A729" s="7"/>
    </row>
    <row r="730" spans="1:1" ht="14.25" customHeight="1">
      <c r="A730" s="7"/>
    </row>
    <row r="731" spans="1:1" ht="14.25" customHeight="1">
      <c r="A731" s="7"/>
    </row>
    <row r="732" spans="1:1" ht="14.25" customHeight="1">
      <c r="A732" s="7"/>
    </row>
    <row r="733" spans="1:1" ht="14.25" customHeight="1">
      <c r="A733" s="7"/>
    </row>
    <row r="734" spans="1:1" ht="14.25" customHeight="1">
      <c r="A734" s="7"/>
    </row>
    <row r="735" spans="1:1" ht="14.25" customHeight="1">
      <c r="A735" s="7"/>
    </row>
    <row r="736" spans="1:1" ht="14.25" customHeight="1">
      <c r="A736" s="7"/>
    </row>
    <row r="737" spans="1:1" ht="14.25" customHeight="1">
      <c r="A737" s="7"/>
    </row>
    <row r="738" spans="1:1" ht="14.25" customHeight="1">
      <c r="A738" s="7"/>
    </row>
    <row r="739" spans="1:1" ht="14.25" customHeight="1">
      <c r="A739" s="7"/>
    </row>
    <row r="740" spans="1:1" ht="14.25" customHeight="1">
      <c r="A740" s="7"/>
    </row>
    <row r="741" spans="1:1" ht="14.25" customHeight="1">
      <c r="A741" s="7"/>
    </row>
    <row r="742" spans="1:1" ht="14.25" customHeight="1">
      <c r="A742" s="7"/>
    </row>
    <row r="743" spans="1:1" ht="14.25" customHeight="1">
      <c r="A743" s="7"/>
    </row>
    <row r="744" spans="1:1" ht="14.25" customHeight="1">
      <c r="A744" s="7"/>
    </row>
    <row r="745" spans="1:1" ht="14.25" customHeight="1">
      <c r="A745" s="7"/>
    </row>
    <row r="746" spans="1:1" ht="14.25" customHeight="1">
      <c r="A746" s="7"/>
    </row>
    <row r="747" spans="1:1" ht="14.25" customHeight="1">
      <c r="A747" s="7"/>
    </row>
    <row r="748" spans="1:1" ht="14.25" customHeight="1">
      <c r="A748" s="7"/>
    </row>
    <row r="749" spans="1:1" ht="14.25" customHeight="1">
      <c r="A749" s="7"/>
    </row>
    <row r="750" spans="1:1" ht="14.25" customHeight="1">
      <c r="A750" s="7"/>
    </row>
    <row r="751" spans="1:1" ht="14.25" customHeight="1">
      <c r="A751" s="7"/>
    </row>
    <row r="752" spans="1:1" ht="14.25" customHeight="1">
      <c r="A752" s="7"/>
    </row>
    <row r="753" spans="1:1" ht="14.25" customHeight="1">
      <c r="A753" s="7"/>
    </row>
    <row r="754" spans="1:1" ht="14.25" customHeight="1">
      <c r="A754" s="7"/>
    </row>
    <row r="755" spans="1:1" ht="14.25" customHeight="1">
      <c r="A755" s="7"/>
    </row>
    <row r="756" spans="1:1" ht="14.25" customHeight="1">
      <c r="A756" s="7"/>
    </row>
    <row r="757" spans="1:1" ht="14.25" customHeight="1">
      <c r="A757" s="7"/>
    </row>
    <row r="758" spans="1:1" ht="14.25" customHeight="1">
      <c r="A758" s="7"/>
    </row>
    <row r="759" spans="1:1" ht="14.25" customHeight="1">
      <c r="A759" s="7"/>
    </row>
    <row r="760" spans="1:1" ht="14.25" customHeight="1">
      <c r="A760" s="7"/>
    </row>
    <row r="761" spans="1:1" ht="14.25" customHeight="1">
      <c r="A761" s="7"/>
    </row>
    <row r="762" spans="1:1" ht="14.25" customHeight="1">
      <c r="A762" s="7"/>
    </row>
    <row r="763" spans="1:1" ht="14.25" customHeight="1">
      <c r="A763" s="7"/>
    </row>
    <row r="764" spans="1:1" ht="14.25" customHeight="1">
      <c r="A764" s="7"/>
    </row>
    <row r="765" spans="1:1" ht="14.25" customHeight="1">
      <c r="A765" s="7"/>
    </row>
    <row r="766" spans="1:1" ht="14.25" customHeight="1">
      <c r="A766" s="7"/>
    </row>
    <row r="767" spans="1:1" ht="14.25" customHeight="1">
      <c r="A767" s="7"/>
    </row>
    <row r="768" spans="1:1" ht="14.25" customHeight="1">
      <c r="A768" s="7"/>
    </row>
    <row r="769" spans="1:1" ht="14.25" customHeight="1">
      <c r="A769" s="7"/>
    </row>
    <row r="770" spans="1:1" ht="14.25" customHeight="1">
      <c r="A770" s="7"/>
    </row>
    <row r="771" spans="1:1" ht="14.25" customHeight="1">
      <c r="A771" s="7"/>
    </row>
    <row r="772" spans="1:1" ht="14.25" customHeight="1">
      <c r="A772" s="7"/>
    </row>
    <row r="773" spans="1:1" ht="14.25" customHeight="1">
      <c r="A773" s="7"/>
    </row>
    <row r="774" spans="1:1" ht="14.25" customHeight="1">
      <c r="A774" s="7"/>
    </row>
    <row r="775" spans="1:1" ht="14.25" customHeight="1">
      <c r="A775" s="7"/>
    </row>
    <row r="776" spans="1:1" ht="14.25" customHeight="1">
      <c r="A776" s="7"/>
    </row>
    <row r="777" spans="1:1" ht="14.25" customHeight="1">
      <c r="A777" s="7"/>
    </row>
    <row r="778" spans="1:1" ht="14.25" customHeight="1">
      <c r="A778" s="7"/>
    </row>
    <row r="779" spans="1:1" ht="14.25" customHeight="1">
      <c r="A779" s="7"/>
    </row>
    <row r="780" spans="1:1" ht="14.25" customHeight="1">
      <c r="A780" s="7"/>
    </row>
    <row r="781" spans="1:1" ht="14.25" customHeight="1">
      <c r="A781" s="7"/>
    </row>
    <row r="782" spans="1:1" ht="14.25" customHeight="1">
      <c r="A782" s="7"/>
    </row>
    <row r="783" spans="1:1" ht="14.25" customHeight="1">
      <c r="A783" s="7"/>
    </row>
    <row r="784" spans="1:1" ht="14.25" customHeight="1">
      <c r="A784" s="7"/>
    </row>
    <row r="785" spans="1:1" ht="14.25" customHeight="1">
      <c r="A785" s="7"/>
    </row>
    <row r="786" spans="1:1" ht="14.25" customHeight="1">
      <c r="A786" s="7"/>
    </row>
    <row r="787" spans="1:1" ht="14.25" customHeight="1">
      <c r="A787" s="7"/>
    </row>
    <row r="788" spans="1:1" ht="14.25" customHeight="1">
      <c r="A788" s="7"/>
    </row>
    <row r="789" spans="1:1" ht="14.25" customHeight="1">
      <c r="A789" s="7"/>
    </row>
    <row r="790" spans="1:1" ht="14.25" customHeight="1">
      <c r="A790" s="7"/>
    </row>
    <row r="791" spans="1:1" ht="14.25" customHeight="1">
      <c r="A791" s="7"/>
    </row>
    <row r="792" spans="1:1" ht="14.25" customHeight="1">
      <c r="A792" s="7"/>
    </row>
    <row r="793" spans="1:1" ht="14.25" customHeight="1">
      <c r="A793" s="7"/>
    </row>
    <row r="794" spans="1:1" ht="14.25" customHeight="1">
      <c r="A794" s="7"/>
    </row>
    <row r="795" spans="1:1" ht="14.25" customHeight="1">
      <c r="A795" s="7"/>
    </row>
    <row r="796" spans="1:1" ht="14.25" customHeight="1">
      <c r="A796" s="7"/>
    </row>
    <row r="797" spans="1:1" ht="14.25" customHeight="1">
      <c r="A797" s="7"/>
    </row>
    <row r="798" spans="1:1" ht="14.25" customHeight="1">
      <c r="A798" s="7"/>
    </row>
    <row r="799" spans="1:1" ht="14.25" customHeight="1">
      <c r="A799" s="7"/>
    </row>
    <row r="800" spans="1:1" ht="14.25" customHeight="1">
      <c r="A800" s="7"/>
    </row>
    <row r="801" spans="1:1" ht="14.25" customHeight="1">
      <c r="A801" s="7"/>
    </row>
    <row r="802" spans="1:1" ht="14.25" customHeight="1">
      <c r="A802" s="7"/>
    </row>
    <row r="803" spans="1:1" ht="14.25" customHeight="1">
      <c r="A803" s="7"/>
    </row>
    <row r="804" spans="1:1" ht="14.25" customHeight="1">
      <c r="A804" s="7"/>
    </row>
    <row r="805" spans="1:1" ht="14.25" customHeight="1">
      <c r="A805" s="7"/>
    </row>
    <row r="806" spans="1:1" ht="14.25" customHeight="1">
      <c r="A806" s="7"/>
    </row>
    <row r="807" spans="1:1" ht="14.25" customHeight="1">
      <c r="A807" s="7"/>
    </row>
    <row r="808" spans="1:1" ht="14.25" customHeight="1">
      <c r="A808" s="7"/>
    </row>
    <row r="809" spans="1:1" ht="14.25" customHeight="1">
      <c r="A809" s="7"/>
    </row>
    <row r="810" spans="1:1" ht="14.25" customHeight="1">
      <c r="A810" s="7"/>
    </row>
    <row r="811" spans="1:1" ht="14.25" customHeight="1">
      <c r="A811" s="7"/>
    </row>
    <row r="812" spans="1:1" ht="14.25" customHeight="1">
      <c r="A812" s="7"/>
    </row>
    <row r="813" spans="1:1" ht="14.25" customHeight="1">
      <c r="A813" s="7"/>
    </row>
    <row r="814" spans="1:1" ht="14.25" customHeight="1">
      <c r="A814" s="7"/>
    </row>
    <row r="815" spans="1:1" ht="14.25" customHeight="1">
      <c r="A815" s="7"/>
    </row>
    <row r="816" spans="1:1" ht="14.25" customHeight="1">
      <c r="A816" s="7"/>
    </row>
    <row r="817" spans="1:1" ht="14.25" customHeight="1">
      <c r="A817" s="7"/>
    </row>
    <row r="818" spans="1:1" ht="14.25" customHeight="1">
      <c r="A818" s="7"/>
    </row>
    <row r="819" spans="1:1" ht="14.25" customHeight="1">
      <c r="A819" s="7"/>
    </row>
    <row r="820" spans="1:1" ht="14.25" customHeight="1">
      <c r="A820" s="7"/>
    </row>
    <row r="821" spans="1:1" ht="14.25" customHeight="1">
      <c r="A821" s="7"/>
    </row>
    <row r="822" spans="1:1" ht="14.25" customHeight="1">
      <c r="A822" s="7"/>
    </row>
    <row r="823" spans="1:1" ht="14.25" customHeight="1">
      <c r="A823" s="7"/>
    </row>
    <row r="824" spans="1:1" ht="14.25" customHeight="1">
      <c r="A824" s="7"/>
    </row>
    <row r="825" spans="1:1" ht="14.25" customHeight="1">
      <c r="A825" s="7"/>
    </row>
    <row r="826" spans="1:1" ht="14.25" customHeight="1">
      <c r="A826" s="7"/>
    </row>
    <row r="827" spans="1:1" ht="14.25" customHeight="1">
      <c r="A827" s="7"/>
    </row>
    <row r="828" spans="1:1" ht="14.25" customHeight="1">
      <c r="A828" s="7"/>
    </row>
    <row r="829" spans="1:1" ht="14.25" customHeight="1">
      <c r="A829" s="7"/>
    </row>
    <row r="830" spans="1:1" ht="14.25" customHeight="1">
      <c r="A830" s="7"/>
    </row>
    <row r="831" spans="1:1" ht="14.25" customHeight="1">
      <c r="A831" s="7"/>
    </row>
    <row r="832" spans="1:1" ht="14.25" customHeight="1">
      <c r="A832" s="7"/>
    </row>
    <row r="833" spans="1:1" ht="14.25" customHeight="1">
      <c r="A833" s="7"/>
    </row>
    <row r="834" spans="1:1" ht="14.25" customHeight="1">
      <c r="A834" s="7"/>
    </row>
    <row r="835" spans="1:1" ht="14.25" customHeight="1">
      <c r="A835" s="7"/>
    </row>
    <row r="836" spans="1:1" ht="14.25" customHeight="1">
      <c r="A836" s="7"/>
    </row>
    <row r="837" spans="1:1" ht="14.25" customHeight="1">
      <c r="A837" s="7"/>
    </row>
    <row r="838" spans="1:1" ht="14.25" customHeight="1">
      <c r="A838" s="7"/>
    </row>
    <row r="839" spans="1:1" ht="14.25" customHeight="1">
      <c r="A839" s="7"/>
    </row>
    <row r="840" spans="1:1" ht="14.25" customHeight="1">
      <c r="A840" s="7"/>
    </row>
    <row r="841" spans="1:1" ht="14.25" customHeight="1">
      <c r="A841" s="7"/>
    </row>
    <row r="842" spans="1:1" ht="14.25" customHeight="1">
      <c r="A842" s="7"/>
    </row>
    <row r="843" spans="1:1" ht="14.25" customHeight="1">
      <c r="A843" s="7"/>
    </row>
    <row r="844" spans="1:1" ht="14.25" customHeight="1">
      <c r="A844" s="7"/>
    </row>
    <row r="845" spans="1:1" ht="14.25" customHeight="1">
      <c r="A845" s="7"/>
    </row>
    <row r="846" spans="1:1" ht="14.25" customHeight="1">
      <c r="A846" s="7"/>
    </row>
    <row r="847" spans="1:1" ht="14.25" customHeight="1">
      <c r="A847" s="7"/>
    </row>
    <row r="848" spans="1:1" ht="14.25" customHeight="1">
      <c r="A848" s="7"/>
    </row>
    <row r="849" spans="1:1" ht="14.25" customHeight="1">
      <c r="A849" s="7"/>
    </row>
    <row r="850" spans="1:1" ht="14.25" customHeight="1">
      <c r="A850" s="7"/>
    </row>
    <row r="851" spans="1:1" ht="14.25" customHeight="1">
      <c r="A851" s="7"/>
    </row>
    <row r="852" spans="1:1" ht="14.25" customHeight="1">
      <c r="A852" s="7"/>
    </row>
    <row r="853" spans="1:1" ht="14.25" customHeight="1">
      <c r="A853" s="7"/>
    </row>
    <row r="854" spans="1:1" ht="14.25" customHeight="1">
      <c r="A854" s="7"/>
    </row>
    <row r="855" spans="1:1" ht="14.25" customHeight="1">
      <c r="A855" s="7"/>
    </row>
    <row r="856" spans="1:1" ht="14.25" customHeight="1">
      <c r="A856" s="7"/>
    </row>
    <row r="857" spans="1:1" ht="14.25" customHeight="1">
      <c r="A857" s="7"/>
    </row>
    <row r="858" spans="1:1" ht="14.25" customHeight="1">
      <c r="A858" s="7"/>
    </row>
    <row r="859" spans="1:1" ht="14.25" customHeight="1">
      <c r="A859" s="7"/>
    </row>
    <row r="860" spans="1:1" ht="14.25" customHeight="1">
      <c r="A860" s="7"/>
    </row>
    <row r="861" spans="1:1" ht="14.25" customHeight="1">
      <c r="A861" s="7"/>
    </row>
    <row r="862" spans="1:1" ht="14.25" customHeight="1">
      <c r="A862" s="7"/>
    </row>
    <row r="863" spans="1:1" ht="14.25" customHeight="1">
      <c r="A863" s="7"/>
    </row>
    <row r="864" spans="1:1" ht="14.25" customHeight="1">
      <c r="A864" s="7"/>
    </row>
    <row r="865" spans="1:1" ht="14.25" customHeight="1">
      <c r="A865" s="7"/>
    </row>
    <row r="866" spans="1:1" ht="14.25" customHeight="1">
      <c r="A866" s="7"/>
    </row>
    <row r="867" spans="1:1" ht="14.25" customHeight="1">
      <c r="A867" s="7"/>
    </row>
    <row r="868" spans="1:1" ht="14.25" customHeight="1">
      <c r="A868" s="7"/>
    </row>
    <row r="869" spans="1:1" ht="14.25" customHeight="1">
      <c r="A869" s="7"/>
    </row>
    <row r="870" spans="1:1" ht="14.25" customHeight="1">
      <c r="A870" s="7"/>
    </row>
    <row r="871" spans="1:1" ht="14.25" customHeight="1">
      <c r="A871" s="7"/>
    </row>
    <row r="872" spans="1:1" ht="14.25" customHeight="1">
      <c r="A872" s="7"/>
    </row>
    <row r="873" spans="1:1" ht="14.25" customHeight="1">
      <c r="A873" s="7"/>
    </row>
    <row r="874" spans="1:1" ht="14.25" customHeight="1">
      <c r="A874" s="7"/>
    </row>
    <row r="875" spans="1:1" ht="14.25" customHeight="1">
      <c r="A875" s="7"/>
    </row>
    <row r="876" spans="1:1" ht="14.25" customHeight="1">
      <c r="A876" s="7"/>
    </row>
    <row r="877" spans="1:1" ht="14.25" customHeight="1">
      <c r="A877" s="7"/>
    </row>
    <row r="878" spans="1:1" ht="14.25" customHeight="1">
      <c r="A878" s="7"/>
    </row>
    <row r="879" spans="1:1" ht="14.25" customHeight="1">
      <c r="A879" s="7"/>
    </row>
    <row r="880" spans="1:1" ht="14.25" customHeight="1">
      <c r="A880" s="7"/>
    </row>
    <row r="881" spans="1:1" ht="14.25" customHeight="1">
      <c r="A881" s="7"/>
    </row>
    <row r="882" spans="1:1" ht="14.25" customHeight="1">
      <c r="A882" s="7"/>
    </row>
    <row r="883" spans="1:1" ht="14.25" customHeight="1">
      <c r="A883" s="7"/>
    </row>
    <row r="884" spans="1:1" ht="14.25" customHeight="1">
      <c r="A884" s="7"/>
    </row>
    <row r="885" spans="1:1" ht="14.25" customHeight="1">
      <c r="A885" s="7"/>
    </row>
    <row r="886" spans="1:1" ht="14.25" customHeight="1">
      <c r="A886" s="7"/>
    </row>
    <row r="887" spans="1:1" ht="14.25" customHeight="1">
      <c r="A887" s="7"/>
    </row>
    <row r="888" spans="1:1" ht="14.25" customHeight="1">
      <c r="A888" s="7"/>
    </row>
    <row r="889" spans="1:1" ht="14.25" customHeight="1">
      <c r="A889" s="7"/>
    </row>
    <row r="890" spans="1:1" ht="14.25" customHeight="1">
      <c r="A890" s="7"/>
    </row>
    <row r="891" spans="1:1" ht="14.25" customHeight="1">
      <c r="A891" s="7"/>
    </row>
    <row r="892" spans="1:1" ht="14.25" customHeight="1">
      <c r="A892" s="7"/>
    </row>
    <row r="893" spans="1:1" ht="14.25" customHeight="1">
      <c r="A893" s="7"/>
    </row>
    <row r="894" spans="1:1" ht="14.25" customHeight="1">
      <c r="A894" s="7"/>
    </row>
    <row r="895" spans="1:1" ht="14.25" customHeight="1">
      <c r="A895" s="7"/>
    </row>
    <row r="896" spans="1:1" ht="14.25" customHeight="1">
      <c r="A896" s="7"/>
    </row>
    <row r="897" spans="1:1" ht="14.25" customHeight="1">
      <c r="A897" s="7"/>
    </row>
    <row r="898" spans="1:1" ht="14.25" customHeight="1">
      <c r="A898" s="7"/>
    </row>
    <row r="899" spans="1:1" ht="14.25" customHeight="1">
      <c r="A899" s="7"/>
    </row>
    <row r="900" spans="1:1" ht="14.25" customHeight="1">
      <c r="A900" s="7"/>
    </row>
    <row r="901" spans="1:1" ht="14.25" customHeight="1">
      <c r="A901" s="7"/>
    </row>
    <row r="902" spans="1:1" ht="14.25" customHeight="1">
      <c r="A902" s="7"/>
    </row>
    <row r="903" spans="1:1" ht="14.25" customHeight="1">
      <c r="A903" s="7"/>
    </row>
    <row r="904" spans="1:1" ht="14.25" customHeight="1">
      <c r="A904" s="7"/>
    </row>
    <row r="905" spans="1:1" ht="14.25" customHeight="1">
      <c r="A905" s="7"/>
    </row>
    <row r="906" spans="1:1" ht="14.25" customHeight="1">
      <c r="A906" s="7"/>
    </row>
    <row r="907" spans="1:1" ht="14.25" customHeight="1">
      <c r="A907" s="7"/>
    </row>
    <row r="908" spans="1:1" ht="14.25" customHeight="1">
      <c r="A908" s="7"/>
    </row>
    <row r="909" spans="1:1" ht="14.25" customHeight="1">
      <c r="A909" s="7"/>
    </row>
    <row r="910" spans="1:1" ht="14.25" customHeight="1">
      <c r="A910" s="7"/>
    </row>
    <row r="911" spans="1:1" ht="14.25" customHeight="1">
      <c r="A911" s="7"/>
    </row>
    <row r="912" spans="1:1" ht="14.25" customHeight="1">
      <c r="A912" s="7"/>
    </row>
    <row r="913" spans="1:1" ht="14.25" customHeight="1">
      <c r="A913" s="7"/>
    </row>
    <row r="914" spans="1:1" ht="14.25" customHeight="1">
      <c r="A914" s="7"/>
    </row>
    <row r="915" spans="1:1" ht="14.25" customHeight="1">
      <c r="A915" s="7"/>
    </row>
    <row r="916" spans="1:1" ht="14.25" customHeight="1">
      <c r="A916" s="7"/>
    </row>
    <row r="917" spans="1:1" ht="14.25" customHeight="1">
      <c r="A917" s="7"/>
    </row>
    <row r="918" spans="1:1" ht="14.25" customHeight="1">
      <c r="A918" s="7"/>
    </row>
    <row r="919" spans="1:1" ht="14.25" customHeight="1">
      <c r="A919" s="7"/>
    </row>
    <row r="920" spans="1:1" ht="14.25" customHeight="1">
      <c r="A920" s="7"/>
    </row>
    <row r="921" spans="1:1" ht="14.25" customHeight="1">
      <c r="A921" s="7"/>
    </row>
    <row r="922" spans="1:1" ht="14.25" customHeight="1">
      <c r="A922" s="7"/>
    </row>
    <row r="923" spans="1:1" ht="14.25" customHeight="1">
      <c r="A923" s="7"/>
    </row>
    <row r="924" spans="1:1" ht="14.25" customHeight="1">
      <c r="A924" s="7"/>
    </row>
    <row r="925" spans="1:1" ht="14.25" customHeight="1">
      <c r="A925" s="7"/>
    </row>
    <row r="926" spans="1:1" ht="14.25" customHeight="1">
      <c r="A926" s="7"/>
    </row>
    <row r="927" spans="1:1" ht="14.25" customHeight="1">
      <c r="A927" s="7"/>
    </row>
    <row r="928" spans="1:1" ht="14.25" customHeight="1">
      <c r="A928" s="7"/>
    </row>
    <row r="929" spans="1:1" ht="14.25" customHeight="1">
      <c r="A929" s="7"/>
    </row>
    <row r="930" spans="1:1" ht="14.25" customHeight="1">
      <c r="A930" s="7"/>
    </row>
    <row r="931" spans="1:1" ht="14.25" customHeight="1">
      <c r="A931" s="7"/>
    </row>
    <row r="932" spans="1:1" ht="14.25" customHeight="1">
      <c r="A932" s="7"/>
    </row>
    <row r="933" spans="1:1" ht="14.25" customHeight="1">
      <c r="A933" s="7"/>
    </row>
    <row r="934" spans="1:1" ht="14.25" customHeight="1">
      <c r="A934" s="7"/>
    </row>
    <row r="935" spans="1:1" ht="14.25" customHeight="1">
      <c r="A935" s="7"/>
    </row>
    <row r="936" spans="1:1" ht="14.25" customHeight="1">
      <c r="A936" s="7"/>
    </row>
    <row r="937" spans="1:1" ht="14.25" customHeight="1">
      <c r="A937" s="7"/>
    </row>
    <row r="938" spans="1:1" ht="14.25" customHeight="1">
      <c r="A938" s="7"/>
    </row>
    <row r="939" spans="1:1" ht="14.25" customHeight="1">
      <c r="A939" s="7"/>
    </row>
    <row r="940" spans="1:1" ht="14.25" customHeight="1">
      <c r="A940" s="7"/>
    </row>
    <row r="941" spans="1:1" ht="14.25" customHeight="1">
      <c r="A941" s="7"/>
    </row>
    <row r="942" spans="1:1" ht="14.25" customHeight="1">
      <c r="A942" s="7"/>
    </row>
    <row r="943" spans="1:1" ht="14.25" customHeight="1">
      <c r="A943" s="7"/>
    </row>
    <row r="944" spans="1:1" ht="14.25" customHeight="1">
      <c r="A944" s="7"/>
    </row>
    <row r="945" spans="1:1" ht="14.25" customHeight="1">
      <c r="A945" s="7"/>
    </row>
    <row r="946" spans="1:1" ht="14.25" customHeight="1">
      <c r="A946" s="7"/>
    </row>
    <row r="947" spans="1:1" ht="14.25" customHeight="1">
      <c r="A947" s="7"/>
    </row>
    <row r="948" spans="1:1" ht="14.25" customHeight="1">
      <c r="A948" s="7"/>
    </row>
    <row r="949" spans="1:1" ht="14.25" customHeight="1">
      <c r="A949" s="7"/>
    </row>
    <row r="950" spans="1:1" ht="14.25" customHeight="1">
      <c r="A950" s="7"/>
    </row>
    <row r="951" spans="1:1" ht="14.25" customHeight="1">
      <c r="A951" s="7"/>
    </row>
    <row r="952" spans="1:1" ht="14.25" customHeight="1">
      <c r="A952" s="7"/>
    </row>
    <row r="953" spans="1:1" ht="14.25" customHeight="1">
      <c r="A953" s="7"/>
    </row>
    <row r="954" spans="1:1" ht="14.25" customHeight="1">
      <c r="A954" s="7"/>
    </row>
    <row r="955" spans="1:1" ht="14.25" customHeight="1">
      <c r="A955" s="7"/>
    </row>
    <row r="956" spans="1:1" ht="14.25" customHeight="1">
      <c r="A956" s="7"/>
    </row>
    <row r="957" spans="1:1" ht="14.25" customHeight="1">
      <c r="A957" s="7"/>
    </row>
    <row r="958" spans="1:1" ht="14.25" customHeight="1">
      <c r="A958" s="7"/>
    </row>
    <row r="959" spans="1:1" ht="14.25" customHeight="1">
      <c r="A959" s="7"/>
    </row>
    <row r="960" spans="1:1" ht="14.25" customHeight="1">
      <c r="A960" s="7"/>
    </row>
    <row r="961" spans="1:1" ht="14.25" customHeight="1">
      <c r="A961" s="7"/>
    </row>
    <row r="962" spans="1:1" ht="14.25" customHeight="1">
      <c r="A962" s="7"/>
    </row>
    <row r="963" spans="1:1" ht="14.25" customHeight="1">
      <c r="A963" s="7"/>
    </row>
    <row r="964" spans="1:1" ht="14.25" customHeight="1">
      <c r="A964" s="7"/>
    </row>
    <row r="965" spans="1:1" ht="14.25" customHeight="1">
      <c r="A965" s="7"/>
    </row>
    <row r="966" spans="1:1" ht="14.25" customHeight="1">
      <c r="A966" s="7"/>
    </row>
    <row r="967" spans="1:1" ht="14.25" customHeight="1">
      <c r="A967" s="7"/>
    </row>
    <row r="968" spans="1:1" ht="14.25" customHeight="1">
      <c r="A968" s="7"/>
    </row>
    <row r="969" spans="1:1" ht="14.25" customHeight="1">
      <c r="A969" s="7"/>
    </row>
    <row r="970" spans="1:1" ht="14.25" customHeight="1">
      <c r="A970" s="7"/>
    </row>
    <row r="971" spans="1:1" ht="14.25" customHeight="1">
      <c r="A971" s="7"/>
    </row>
    <row r="972" spans="1:1" ht="14.25" customHeight="1">
      <c r="A972" s="7"/>
    </row>
    <row r="973" spans="1:1" ht="14.25" customHeight="1">
      <c r="A973" s="7"/>
    </row>
    <row r="974" spans="1:1" ht="14.25" customHeight="1">
      <c r="A974" s="7"/>
    </row>
    <row r="975" spans="1:1" ht="14.25" customHeight="1">
      <c r="A975" s="7"/>
    </row>
    <row r="976" spans="1:1" ht="14.25" customHeight="1">
      <c r="A976" s="7"/>
    </row>
    <row r="977" spans="1:1" ht="14.25" customHeight="1">
      <c r="A977" s="7"/>
    </row>
    <row r="978" spans="1:1" ht="14.25" customHeight="1">
      <c r="A978" s="7"/>
    </row>
    <row r="979" spans="1:1" ht="14.25" customHeight="1">
      <c r="A979" s="7"/>
    </row>
    <row r="980" spans="1:1" ht="14.25" customHeight="1">
      <c r="A980" s="7"/>
    </row>
    <row r="981" spans="1:1" ht="14.25" customHeight="1">
      <c r="A981" s="7"/>
    </row>
    <row r="982" spans="1:1" ht="14.25" customHeight="1">
      <c r="A982" s="7"/>
    </row>
    <row r="983" spans="1:1" ht="14.25" customHeight="1">
      <c r="A983" s="7"/>
    </row>
    <row r="984" spans="1:1" ht="14.25" customHeight="1">
      <c r="A984" s="7"/>
    </row>
    <row r="985" spans="1:1" ht="14.25" customHeight="1">
      <c r="A985" s="7"/>
    </row>
    <row r="986" spans="1:1" ht="14.25" customHeight="1">
      <c r="A986" s="7"/>
    </row>
    <row r="987" spans="1:1" ht="14.25" customHeight="1">
      <c r="A987" s="7"/>
    </row>
    <row r="988" spans="1:1" ht="14.25" customHeight="1">
      <c r="A988" s="7"/>
    </row>
    <row r="989" spans="1:1" ht="14.25" customHeight="1">
      <c r="A989" s="7"/>
    </row>
    <row r="990" spans="1:1" ht="14.25" customHeight="1">
      <c r="A990" s="7"/>
    </row>
    <row r="991" spans="1:1" ht="14.25" customHeight="1">
      <c r="A991" s="7"/>
    </row>
    <row r="992" spans="1:1" ht="14.25" customHeight="1">
      <c r="A992" s="7"/>
    </row>
    <row r="993" spans="1:1" ht="14.25" customHeight="1">
      <c r="A993" s="7"/>
    </row>
    <row r="994" spans="1:1" ht="14.25" customHeight="1">
      <c r="A994" s="7"/>
    </row>
    <row r="995" spans="1:1" ht="14.25" customHeight="1">
      <c r="A995" s="7"/>
    </row>
    <row r="996" spans="1:1" ht="14.25" customHeight="1">
      <c r="A996" s="7"/>
    </row>
    <row r="997" spans="1:1" ht="14.25" customHeight="1">
      <c r="A997" s="7"/>
    </row>
    <row r="998" spans="1:1" ht="14.25" customHeight="1">
      <c r="A998" s="7"/>
    </row>
    <row r="999" spans="1:1" ht="14.25" customHeight="1">
      <c r="A999" s="7"/>
    </row>
    <row r="1000" spans="1:1" ht="14.25" customHeight="1">
      <c r="A1000" s="7"/>
    </row>
    <row r="1001" spans="1:1" ht="14.25" customHeight="1">
      <c r="A1001" s="7"/>
    </row>
  </sheetData>
  <mergeCells count="5">
    <mergeCell ref="A3:C3"/>
    <mergeCell ref="A6:B6"/>
    <mergeCell ref="F2:H2"/>
    <mergeCell ref="A10:C10"/>
    <mergeCell ref="A13:B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C1000"/>
  <sheetViews>
    <sheetView zoomScale="85" zoomScaleNormal="85" workbookViewId="0">
      <pane ySplit="3" topLeftCell="A25" activePane="bottomLeft" state="frozen"/>
      <selection pane="bottomLeft" activeCell="T9" sqref="T9"/>
    </sheetView>
  </sheetViews>
  <sheetFormatPr defaultColWidth="14.42578125" defaultRowHeight="15" customHeight="1"/>
  <cols>
    <col min="1" max="1" width="3.42578125" style="96" customWidth="1"/>
    <col min="2" max="2" width="19.140625" style="96" bestFit="1" customWidth="1"/>
    <col min="3" max="3" width="5.140625" style="96" bestFit="1" customWidth="1"/>
    <col min="4" max="4" width="10.85546875" style="96" bestFit="1" customWidth="1"/>
    <col min="5" max="5" width="10.85546875" style="96" customWidth="1"/>
    <col min="6" max="6" width="10.5703125" style="96" bestFit="1" customWidth="1"/>
    <col min="7" max="7" width="12.85546875" style="96" bestFit="1" customWidth="1"/>
    <col min="8" max="8" width="3" style="96" customWidth="1"/>
    <col min="9" max="9" width="12.5703125" style="132" customWidth="1"/>
    <col min="10" max="10" width="12.42578125" style="133" hidden="1" customWidth="1"/>
    <col min="11" max="11" width="13.85546875" style="134" bestFit="1" customWidth="1"/>
    <col min="12" max="12" width="13.42578125" style="134" customWidth="1"/>
    <col min="13" max="13" width="17.140625" style="135" customWidth="1"/>
    <col min="14" max="14" width="25.5703125" style="96" customWidth="1"/>
    <col min="15" max="15" width="19.85546875" style="135" customWidth="1"/>
    <col min="16" max="16" width="26.42578125" style="135" customWidth="1"/>
    <col min="17" max="17" width="24.85546875" style="96" customWidth="1"/>
    <col min="18" max="29" width="8.5703125" style="96" customWidth="1"/>
    <col min="30" max="16384" width="14.42578125" style="96"/>
  </cols>
  <sheetData>
    <row r="1" spans="1:29" ht="14.25" customHeight="1">
      <c r="I1" s="164" t="s">
        <v>8</v>
      </c>
      <c r="J1" s="164"/>
      <c r="K1" s="164"/>
      <c r="L1" s="164"/>
      <c r="M1" s="164"/>
      <c r="N1" s="164"/>
      <c r="O1" s="164"/>
      <c r="P1" s="164"/>
      <c r="Q1" s="164"/>
    </row>
    <row r="2" spans="1:29" ht="34.5" customHeight="1">
      <c r="A2" s="97"/>
      <c r="B2" s="97"/>
      <c r="C2" s="97"/>
      <c r="D2" s="97"/>
      <c r="E2" s="97"/>
      <c r="F2" s="97"/>
      <c r="G2" s="97"/>
      <c r="H2" s="97"/>
      <c r="I2" s="163" t="s">
        <v>96</v>
      </c>
      <c r="J2" s="163"/>
      <c r="K2" s="163"/>
      <c r="L2" s="163"/>
      <c r="M2" s="163"/>
      <c r="N2" s="163"/>
      <c r="O2" s="160" t="s">
        <v>13</v>
      </c>
      <c r="P2" s="161"/>
      <c r="Q2" s="162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 spans="1:29" ht="75" customHeight="1">
      <c r="A3" s="98" t="s">
        <v>15</v>
      </c>
      <c r="B3" s="99" t="s">
        <v>16</v>
      </c>
      <c r="C3" s="98" t="s">
        <v>17</v>
      </c>
      <c r="D3" s="98" t="s">
        <v>78</v>
      </c>
      <c r="E3" s="98" t="s">
        <v>113</v>
      </c>
      <c r="F3" s="98" t="s">
        <v>77</v>
      </c>
      <c r="G3" s="98" t="s">
        <v>18</v>
      </c>
      <c r="I3" s="100" t="s">
        <v>124</v>
      </c>
      <c r="J3" s="101" t="s">
        <v>95</v>
      </c>
      <c r="K3" s="102" t="s">
        <v>125</v>
      </c>
      <c r="L3" s="102" t="s">
        <v>126</v>
      </c>
      <c r="M3" s="103" t="s">
        <v>20</v>
      </c>
      <c r="N3" s="149" t="s">
        <v>130</v>
      </c>
      <c r="O3" s="104" t="s">
        <v>98</v>
      </c>
      <c r="P3" s="105" t="s">
        <v>82</v>
      </c>
      <c r="Q3" s="106" t="s">
        <v>21</v>
      </c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 spans="1:29" ht="14.25" customHeight="1">
      <c r="A4" s="107">
        <v>1</v>
      </c>
      <c r="B4" s="108" t="s">
        <v>25</v>
      </c>
      <c r="C4" s="109">
        <v>2019</v>
      </c>
      <c r="D4" s="110">
        <f>Population!D2</f>
        <v>7289191.0349999992</v>
      </c>
      <c r="E4" s="110" t="str">
        <f>IF(D4&lt;100000,"Small",IF(D4&lt;1000000,"Medium","Large"))</f>
        <v>Large</v>
      </c>
      <c r="F4" s="111">
        <f>'Household Information, Deficit'!E2</f>
        <v>2.8458153079093123</v>
      </c>
      <c r="G4" s="111">
        <f t="shared" ref="G4:G244" si="0">D4/F4</f>
        <v>2561371.7849999997</v>
      </c>
      <c r="H4" s="112"/>
      <c r="I4" s="113">
        <f>VLOOKUP(B4, 'Household Information, Deficit'!$B$2:$J$48,7,FALSE)/100</f>
        <v>4.5100000000000001E-2</v>
      </c>
      <c r="J4" s="114">
        <f>VLOOKUP(B4, 'Household Information, Deficit'!$B$2:$J$48,8,FALSE)/100</f>
        <v>0.1464</v>
      </c>
      <c r="K4" s="115">
        <f>ROUND(G4*I4,0)</f>
        <v>115518</v>
      </c>
      <c r="L4" s="116">
        <f t="shared" ref="L4:L50" si="1">G4*J4</f>
        <v>374984.82932399993</v>
      </c>
      <c r="M4" s="117">
        <f>550*VLOOKUP(B4, 'Household Information, Deficit'!$B$2:$K$48,10,FALSE)</f>
        <v>70422</v>
      </c>
      <c r="N4" s="118">
        <f>IF(L4*M4+K4*Variables!$E$9&lt;0,0,L4*M4+K4*Variables!$E$9)</f>
        <v>26950578322.654724</v>
      </c>
      <c r="O4" s="119">
        <f>VLOOKUP(B4,'Household Information, Deficit'!$B$2:$L$48,11,FALSE)</f>
        <v>377.07</v>
      </c>
      <c r="P4" s="119">
        <v>91.36</v>
      </c>
      <c r="Q4" s="120">
        <f t="shared" ref="Q4:Q67" si="2">IF(12*(O4-0.3*P4*F4)*G4/5&lt;0,0,12*(O4-0.3*P4*F4)*G4/5)</f>
        <v>1838482346.5984077</v>
      </c>
    </row>
    <row r="5" spans="1:29" ht="14.25" customHeight="1">
      <c r="A5" s="107">
        <v>2</v>
      </c>
      <c r="B5" s="108" t="s">
        <v>28</v>
      </c>
      <c r="C5" s="109">
        <v>2019</v>
      </c>
      <c r="D5" s="110">
        <f>Population!D3</f>
        <v>2407914.9499999997</v>
      </c>
      <c r="E5" s="110" t="str">
        <f t="shared" ref="E5:E68" si="3">IF(D5&lt;100000,"Small",IF(D5&lt;1000000,"Medium","Large"))</f>
        <v>Large</v>
      </c>
      <c r="F5" s="111">
        <f>'Household Information, Deficit'!E3</f>
        <v>2.6591126390039355</v>
      </c>
      <c r="G5" s="111">
        <f t="shared" si="0"/>
        <v>905533.2649999999</v>
      </c>
      <c r="H5" s="112"/>
      <c r="I5" s="113">
        <f>VLOOKUP(B5, 'Household Information, Deficit'!$B$2:$J$48,7,FALSE)/100</f>
        <v>7.2700000000000001E-2</v>
      </c>
      <c r="J5" s="114">
        <f>VLOOKUP(B5, 'Household Information, Deficit'!$B$2:$J$48,8,FALSE)/100</f>
        <v>6.7299999999999999E-2</v>
      </c>
      <c r="K5" s="115">
        <f t="shared" ref="K5:K50" si="4">G5*I5</f>
        <v>65832.2683655</v>
      </c>
      <c r="L5" s="116">
        <f t="shared" si="1"/>
        <v>60942.388734499989</v>
      </c>
      <c r="M5" s="117">
        <f>550*VLOOKUP(B5, 'Household Information, Deficit'!$B$2:$K$48,10,FALSE)</f>
        <v>55808.5</v>
      </c>
      <c r="N5" s="118">
        <f>IF(L5*M5+K5*Variables!$E$9&lt;0,0,L5*M5+K5*Variables!$E$9)</f>
        <v>3710778292.0806546</v>
      </c>
      <c r="O5" s="119">
        <f>VLOOKUP(B5,'Household Information, Deficit'!$B$2:$L$48,11,FALSE)</f>
        <v>233.28</v>
      </c>
      <c r="P5" s="119">
        <v>73.64</v>
      </c>
      <c r="Q5" s="120">
        <f t="shared" si="2"/>
        <v>379313143.16111988</v>
      </c>
    </row>
    <row r="6" spans="1:29" ht="14.25" customHeight="1">
      <c r="A6" s="107">
        <v>3</v>
      </c>
      <c r="B6" s="108" t="s">
        <v>29</v>
      </c>
      <c r="C6" s="109">
        <v>2019</v>
      </c>
      <c r="D6" s="110">
        <f>Population!D4</f>
        <v>1850212.0349999999</v>
      </c>
      <c r="E6" s="110" t="str">
        <f t="shared" si="3"/>
        <v>Large</v>
      </c>
      <c r="F6" s="111">
        <f>'Household Information, Deficit'!E4</f>
        <v>2.6407866430045996</v>
      </c>
      <c r="G6" s="111">
        <f t="shared" si="0"/>
        <v>700629.125</v>
      </c>
      <c r="H6" s="112"/>
      <c r="I6" s="113">
        <f>VLOOKUP(B6, 'Household Information, Deficit'!$B$2:$J$48,7,FALSE)/100</f>
        <v>5.7200000000000001E-2</v>
      </c>
      <c r="J6" s="114">
        <f>VLOOKUP(B6, 'Household Information, Deficit'!$B$2:$J$48,8,FALSE)/100</f>
        <v>0.1216</v>
      </c>
      <c r="K6" s="115">
        <f t="shared" si="4"/>
        <v>40075.985950000002</v>
      </c>
      <c r="L6" s="116">
        <f t="shared" si="1"/>
        <v>85196.501600000003</v>
      </c>
      <c r="M6" s="117">
        <f>550*VLOOKUP(B6, 'Household Information, Deficit'!$B$2:$K$48,10,FALSE)</f>
        <v>48180</v>
      </c>
      <c r="N6" s="118">
        <f>IF(L6*M6+K6*Variables!$E$9&lt;0,0,L6*M6+K6*Variables!$E$9)</f>
        <v>4293284884.9968004</v>
      </c>
      <c r="O6" s="119">
        <f>VLOOKUP(B6,'Household Information, Deficit'!$B$2:$L$48,11,FALSE)</f>
        <v>182.97</v>
      </c>
      <c r="P6" s="119">
        <v>61.12</v>
      </c>
      <c r="Q6" s="120">
        <f t="shared" si="2"/>
        <v>226244695.50597602</v>
      </c>
    </row>
    <row r="7" spans="1:29" ht="14.25" customHeight="1">
      <c r="A7" s="107">
        <v>4</v>
      </c>
      <c r="B7" s="108" t="s">
        <v>30</v>
      </c>
      <c r="C7" s="109">
        <v>2019</v>
      </c>
      <c r="D7" s="110">
        <f>Population!D5</f>
        <v>1136904.5449999999</v>
      </c>
      <c r="E7" s="110" t="str">
        <f t="shared" si="3"/>
        <v>Large</v>
      </c>
      <c r="F7" s="111">
        <f>'Household Information, Deficit'!E5</f>
        <v>3.2280741697119208</v>
      </c>
      <c r="G7" s="111">
        <f t="shared" si="0"/>
        <v>352192.82</v>
      </c>
      <c r="H7" s="112"/>
      <c r="I7" s="113">
        <f>VLOOKUP(B7, 'Household Information, Deficit'!$B$2:$J$48,7,FALSE)/100</f>
        <v>0.12279999999999999</v>
      </c>
      <c r="J7" s="114">
        <f>VLOOKUP(B7, 'Household Information, Deficit'!$B$2:$J$48,8,FALSE)/100</f>
        <v>0.15160000000000001</v>
      </c>
      <c r="K7" s="115">
        <f t="shared" si="4"/>
        <v>43249.278295999997</v>
      </c>
      <c r="L7" s="116">
        <f t="shared" si="1"/>
        <v>53392.431512000003</v>
      </c>
      <c r="M7" s="117">
        <f>550*VLOOKUP(B7, 'Household Information, Deficit'!$B$2:$K$48,10,FALSE)</f>
        <v>51320.5</v>
      </c>
      <c r="N7" s="118">
        <f>IF(L7*M7+K7*Variables!$E$9&lt;0,0,L7*M7+K7*Variables!$E$9)</f>
        <v>2943570886.5159802</v>
      </c>
      <c r="O7" s="119">
        <f>VLOOKUP(B7,'Household Information, Deficit'!$B$2:$L$48,11,FALSE)</f>
        <v>249.18</v>
      </c>
      <c r="P7" s="119">
        <v>42.71</v>
      </c>
      <c r="Q7" s="120">
        <f t="shared" si="2"/>
        <v>175661397.48603603</v>
      </c>
    </row>
    <row r="8" spans="1:29" ht="14.25" customHeight="1">
      <c r="A8" s="107">
        <v>5</v>
      </c>
      <c r="B8" s="108" t="s">
        <v>31</v>
      </c>
      <c r="C8" s="109">
        <v>2019</v>
      </c>
      <c r="D8" s="110">
        <f>Population!D6</f>
        <v>536787.82499999995</v>
      </c>
      <c r="E8" s="110" t="str">
        <f t="shared" si="3"/>
        <v>Medium</v>
      </c>
      <c r="F8" s="111">
        <f>'Household Information, Deficit'!E6</f>
        <v>2.791645991913092</v>
      </c>
      <c r="G8" s="111">
        <f t="shared" si="0"/>
        <v>192283.62999999998</v>
      </c>
      <c r="H8" s="112"/>
      <c r="I8" s="113">
        <f>VLOOKUP(B8, 'Household Information, Deficit'!$B$2:$J$48,7,FALSE)/100</f>
        <v>4.9200000000000001E-2</v>
      </c>
      <c r="J8" s="114">
        <f>VLOOKUP(B8, 'Household Information, Deficit'!$B$2:$J$48,8,FALSE)/100</f>
        <v>0.1777</v>
      </c>
      <c r="K8" s="115">
        <f t="shared" si="4"/>
        <v>9460.3545959999992</v>
      </c>
      <c r="L8" s="116">
        <f t="shared" si="1"/>
        <v>34168.801050999995</v>
      </c>
      <c r="M8" s="117">
        <f>550*VLOOKUP(B8, 'Household Information, Deficit'!$B$2:$K$48,10,FALSE)</f>
        <v>67314.5</v>
      </c>
      <c r="N8" s="118">
        <f>IF(L8*M8+K8*Variables!$E$9&lt;0,0,L8*M8+K8*Variables!$E$9)</f>
        <v>2344557266.3671231</v>
      </c>
      <c r="O8" s="119">
        <f>VLOOKUP(B8,'Household Information, Deficit'!$B$2:$L$48,11,FALSE)</f>
        <v>147.03</v>
      </c>
      <c r="P8" s="119">
        <v>61.2</v>
      </c>
      <c r="Q8" s="120">
        <f t="shared" si="2"/>
        <v>44198490.364559993</v>
      </c>
    </row>
    <row r="9" spans="1:29" ht="14.25" customHeight="1">
      <c r="A9" s="107">
        <v>6</v>
      </c>
      <c r="B9" s="108" t="s">
        <v>32</v>
      </c>
      <c r="C9" s="109">
        <v>2019</v>
      </c>
      <c r="D9" s="110">
        <f>Population!D7</f>
        <v>901265.19</v>
      </c>
      <c r="E9" s="110" t="str">
        <f t="shared" si="3"/>
        <v>Medium</v>
      </c>
      <c r="F9" s="111">
        <f>'Household Information, Deficit'!E7</f>
        <v>3.0151582035627214</v>
      </c>
      <c r="G9" s="111">
        <f t="shared" si="0"/>
        <v>298911.40999999997</v>
      </c>
      <c r="H9" s="112"/>
      <c r="I9" s="113">
        <f>VLOOKUP(B9, 'Household Information, Deficit'!$B$2:$J$48,7,FALSE)/100</f>
        <v>0.24579999999999999</v>
      </c>
      <c r="J9" s="114">
        <f>VLOOKUP(B9, 'Household Information, Deficit'!$B$2:$J$48,8,FALSE)/100</f>
        <v>0.13369999999999999</v>
      </c>
      <c r="K9" s="115">
        <f t="shared" si="4"/>
        <v>73472.424577999991</v>
      </c>
      <c r="L9" s="116">
        <f t="shared" si="1"/>
        <v>39964.455516999995</v>
      </c>
      <c r="M9" s="117">
        <f>550*VLOOKUP(B9, 'Household Information, Deficit'!$B$2:$K$48,10,FALSE)</f>
        <v>81136</v>
      </c>
      <c r="N9" s="118">
        <f>IF(L9*M9+K9*Variables!$E$9&lt;0,0,L9*M9+K9*Variables!$E$9)</f>
        <v>3588170348.0422235</v>
      </c>
      <c r="O9" s="119">
        <f>VLOOKUP(B9,'Household Information, Deficit'!$B$2:$L$48,11,FALSE)</f>
        <v>219.56</v>
      </c>
      <c r="P9" s="119">
        <v>55.55</v>
      </c>
      <c r="Q9" s="120">
        <f t="shared" si="2"/>
        <v>121462571.4918</v>
      </c>
    </row>
    <row r="10" spans="1:29" ht="14.25" customHeight="1">
      <c r="A10" s="107">
        <v>7</v>
      </c>
      <c r="B10" s="108" t="s">
        <v>33</v>
      </c>
      <c r="C10" s="109">
        <v>2019</v>
      </c>
      <c r="D10" s="110">
        <f>Population!D8</f>
        <v>638855.21</v>
      </c>
      <c r="E10" s="110" t="str">
        <f t="shared" si="3"/>
        <v>Medium</v>
      </c>
      <c r="F10" s="111">
        <f>'Household Information, Deficit'!E8</f>
        <v>2.7144187891908675</v>
      </c>
      <c r="G10" s="111">
        <f t="shared" si="0"/>
        <v>235356.16999999998</v>
      </c>
      <c r="H10" s="112"/>
      <c r="I10" s="113">
        <f>VLOOKUP(B10, 'Household Information, Deficit'!$B$2:$J$48,7,FALSE)/100</f>
        <v>0.159</v>
      </c>
      <c r="J10" s="114">
        <f>VLOOKUP(B10, 'Household Information, Deficit'!$B$2:$J$48,8,FALSE)/100</f>
        <v>0.128</v>
      </c>
      <c r="K10" s="115">
        <f t="shared" si="4"/>
        <v>37421.631029999997</v>
      </c>
      <c r="L10" s="116">
        <f t="shared" si="1"/>
        <v>30125.589759999999</v>
      </c>
      <c r="M10" s="117">
        <f>550*VLOOKUP(B10, 'Household Information, Deficit'!$B$2:$K$48,10,FALSE)</f>
        <v>27258</v>
      </c>
      <c r="N10" s="118">
        <f>IF(L10*M10+K10*Variables!$E$9&lt;0,0,L10*M10+K10*Variables!$E$9)</f>
        <v>997194678.04320002</v>
      </c>
      <c r="O10" s="119">
        <f>VLOOKUP(B10,'Household Information, Deficit'!$B$2:$L$48,11,FALSE)</f>
        <v>94.1</v>
      </c>
      <c r="P10" s="119">
        <v>59.47</v>
      </c>
      <c r="Q10" s="120">
        <f t="shared" si="2"/>
        <v>25798079.508936003</v>
      </c>
    </row>
    <row r="11" spans="1:29" ht="14.25" customHeight="1">
      <c r="A11" s="107">
        <v>8</v>
      </c>
      <c r="B11" s="108" t="s">
        <v>34</v>
      </c>
      <c r="C11" s="109">
        <v>2019</v>
      </c>
      <c r="D11" s="110">
        <f>Population!D9</f>
        <v>415815.05</v>
      </c>
      <c r="E11" s="110" t="str">
        <f t="shared" si="3"/>
        <v>Medium</v>
      </c>
      <c r="F11" s="111">
        <f>'Household Information, Deficit'!E9</f>
        <v>2.3617684870776379</v>
      </c>
      <c r="G11" s="111">
        <f t="shared" si="0"/>
        <v>176060.88500000001</v>
      </c>
      <c r="H11" s="112"/>
      <c r="I11" s="113">
        <f>VLOOKUP(B11, 'Household Information, Deficit'!$B$2:$J$48,7,FALSE)/100</f>
        <v>6.3799999999999996E-2</v>
      </c>
      <c r="J11" s="114">
        <f>VLOOKUP(B11, 'Household Information, Deficit'!$B$2:$J$48,8,FALSE)/100</f>
        <v>7.6399999999999996E-2</v>
      </c>
      <c r="K11" s="115">
        <f t="shared" si="4"/>
        <v>11232.684463</v>
      </c>
      <c r="L11" s="116">
        <f t="shared" si="1"/>
        <v>13451.051614</v>
      </c>
      <c r="M11" s="117">
        <f>550*VLOOKUP(B11, 'Household Information, Deficit'!$B$2:$K$48,10,FALSE)</f>
        <v>27412.000000000004</v>
      </c>
      <c r="N11" s="118">
        <f>IF(L11*M11+K11*Variables!$E$9&lt;0,0,L11*M11+K11*Variables!$E$9)</f>
        <v>421558774.55692005</v>
      </c>
      <c r="O11" s="119">
        <f>VLOOKUP(B11,'Household Information, Deficit'!$B$2:$L$48,11,FALSE)</f>
        <v>125.46</v>
      </c>
      <c r="P11" s="119">
        <v>75.66</v>
      </c>
      <c r="Q11" s="120">
        <f t="shared" si="2"/>
        <v>30361028.705279998</v>
      </c>
    </row>
    <row r="12" spans="1:29" ht="14.25" customHeight="1">
      <c r="A12" s="107">
        <v>9</v>
      </c>
      <c r="B12" s="108" t="s">
        <v>35</v>
      </c>
      <c r="C12" s="109">
        <v>2019</v>
      </c>
      <c r="D12" s="110">
        <f>Population!D10</f>
        <v>487050.79499999993</v>
      </c>
      <c r="E12" s="110" t="str">
        <f t="shared" si="3"/>
        <v>Medium</v>
      </c>
      <c r="F12" s="111">
        <f>'Household Information, Deficit'!E10</f>
        <v>2.7429262269780841</v>
      </c>
      <c r="G12" s="111">
        <f t="shared" si="0"/>
        <v>177566.12999999998</v>
      </c>
      <c r="H12" s="112"/>
      <c r="I12" s="113">
        <f>VLOOKUP(B12, 'Household Information, Deficit'!$B$2:$J$48,7,FALSE)/100</f>
        <v>0.30480000000000002</v>
      </c>
      <c r="J12" s="114">
        <f>VLOOKUP(B12, 'Household Information, Deficit'!$B$2:$J$48,8,FALSE)/100</f>
        <v>0.13419999999999999</v>
      </c>
      <c r="K12" s="115">
        <f t="shared" si="4"/>
        <v>54122.156423999993</v>
      </c>
      <c r="L12" s="116">
        <f t="shared" si="1"/>
        <v>23829.374645999993</v>
      </c>
      <c r="M12" s="117">
        <f>550*VLOOKUP(B12, 'Household Information, Deficit'!$B$2:$K$48,10,FALSE)</f>
        <v>43485.750000000007</v>
      </c>
      <c r="N12" s="118">
        <f>IF(L12*M12+K12*Variables!$E$9&lt;0,0,L12*M12+K12*Variables!$E$9)</f>
        <v>1290828852.3307903</v>
      </c>
      <c r="O12" s="119">
        <f>VLOOKUP(B12,'Household Information, Deficit'!$B$2:$L$48,11,FALSE)</f>
        <v>136.37500000000003</v>
      </c>
      <c r="P12" s="119">
        <v>65.935833333333335</v>
      </c>
      <c r="Q12" s="120">
        <f t="shared" si="2"/>
        <v>34995242.317329004</v>
      </c>
    </row>
    <row r="13" spans="1:29" ht="14.25" customHeight="1">
      <c r="A13" s="107">
        <v>10</v>
      </c>
      <c r="B13" s="108" t="s">
        <v>36</v>
      </c>
      <c r="C13" s="109">
        <v>2019</v>
      </c>
      <c r="D13" s="110">
        <f>Population!D11</f>
        <v>508196.29</v>
      </c>
      <c r="E13" s="110" t="str">
        <f t="shared" si="3"/>
        <v>Medium</v>
      </c>
      <c r="F13" s="111">
        <f>'Household Information, Deficit'!E11</f>
        <v>2.5116430728482135</v>
      </c>
      <c r="G13" s="111">
        <f t="shared" si="0"/>
        <v>202336.19</v>
      </c>
      <c r="H13" s="112"/>
      <c r="I13" s="113">
        <f>VLOOKUP(B13, 'Household Information, Deficit'!$B$2:$J$48,7,FALSE)/100</f>
        <v>9.1300000000000006E-2</v>
      </c>
      <c r="J13" s="114">
        <f>VLOOKUP(B13, 'Household Information, Deficit'!$B$2:$J$48,8,FALSE)/100</f>
        <v>9.98E-2</v>
      </c>
      <c r="K13" s="115">
        <f t="shared" si="4"/>
        <v>18473.294147000001</v>
      </c>
      <c r="L13" s="116">
        <f t="shared" si="1"/>
        <v>20193.151762000001</v>
      </c>
      <c r="M13" s="117">
        <f>550*VLOOKUP(B13, 'Household Information, Deficit'!$B$2:$K$48,10,FALSE)</f>
        <v>35755.5</v>
      </c>
      <c r="N13" s="118">
        <f>IF(L13*M13+K13*Variables!$E$9&lt;0,0,L13*M13+K13*Variables!$E$9)</f>
        <v>808914613.49367905</v>
      </c>
      <c r="O13" s="119">
        <f>VLOOKUP(B13,'Household Information, Deficit'!$B$2:$L$48,11,FALSE)</f>
        <v>125.46</v>
      </c>
      <c r="P13" s="119">
        <v>62.81</v>
      </c>
      <c r="Q13" s="120">
        <f t="shared" si="2"/>
        <v>37941973.691831991</v>
      </c>
    </row>
    <row r="14" spans="1:29" ht="14.25" customHeight="1">
      <c r="A14" s="107">
        <v>11</v>
      </c>
      <c r="B14" s="108" t="s">
        <v>37</v>
      </c>
      <c r="C14" s="109">
        <v>2019</v>
      </c>
      <c r="D14" s="110">
        <f>Population!D12</f>
        <v>357610.88999999996</v>
      </c>
      <c r="E14" s="110" t="str">
        <f t="shared" si="3"/>
        <v>Medium</v>
      </c>
      <c r="F14" s="111">
        <f>'Household Information, Deficit'!E12</f>
        <v>2.693850400263019</v>
      </c>
      <c r="G14" s="111">
        <f t="shared" si="0"/>
        <v>132750.83499999999</v>
      </c>
      <c r="H14" s="112"/>
      <c r="I14" s="113">
        <f>VLOOKUP(B14, 'Household Information, Deficit'!$B$2:$J$48,7,FALSE)/100</f>
        <v>0.12640000000000001</v>
      </c>
      <c r="J14" s="114">
        <f>VLOOKUP(B14, 'Household Information, Deficit'!$B$2:$J$48,8,FALSE)/100</f>
        <v>0.1115</v>
      </c>
      <c r="K14" s="115">
        <f t="shared" si="4"/>
        <v>16779.705544</v>
      </c>
      <c r="L14" s="116">
        <f t="shared" si="1"/>
        <v>14801.718102499999</v>
      </c>
      <c r="M14" s="117">
        <f>550*VLOOKUP(B14, 'Household Information, Deficit'!$B$2:$K$48,10,FALSE)</f>
        <v>43485.750000000007</v>
      </c>
      <c r="N14" s="118">
        <f>IF(L14*M14+K14*Variables!$E$9&lt;0,0,L14*M14+K14*Variables!$E$9)</f>
        <v>722595547.85476542</v>
      </c>
      <c r="O14" s="119">
        <f>VLOOKUP(B14,'Household Information, Deficit'!$B$2:$L$48,11,FALSE)</f>
        <v>136.37500000000003</v>
      </c>
      <c r="P14" s="119">
        <v>65.935833333333335</v>
      </c>
      <c r="Q14" s="120">
        <f t="shared" si="2"/>
        <v>26472200.425818004</v>
      </c>
    </row>
    <row r="15" spans="1:29" ht="14.25" customHeight="1">
      <c r="A15" s="107">
        <v>12</v>
      </c>
      <c r="B15" s="108" t="s">
        <v>38</v>
      </c>
      <c r="C15" s="109">
        <v>2019</v>
      </c>
      <c r="D15" s="110">
        <f>Population!D13</f>
        <v>406442.54</v>
      </c>
      <c r="E15" s="110" t="str">
        <f t="shared" si="3"/>
        <v>Medium</v>
      </c>
      <c r="F15" s="111">
        <f>'Household Information, Deficit'!E13</f>
        <v>2.5280688906285511</v>
      </c>
      <c r="G15" s="111">
        <f t="shared" si="0"/>
        <v>160771.94</v>
      </c>
      <c r="H15" s="112"/>
      <c r="I15" s="113">
        <f>VLOOKUP(B15, 'Household Information, Deficit'!$B$2:$J$48,7,FALSE)/100</f>
        <v>5.4100000000000002E-2</v>
      </c>
      <c r="J15" s="114">
        <f>VLOOKUP(B15, 'Household Information, Deficit'!$B$2:$J$48,8,FALSE)/100</f>
        <v>6.4199999999999993E-2</v>
      </c>
      <c r="K15" s="115">
        <f t="shared" si="4"/>
        <v>8697.7619539999996</v>
      </c>
      <c r="L15" s="116">
        <f t="shared" si="1"/>
        <v>10321.558547999999</v>
      </c>
      <c r="M15" s="117">
        <f>550*VLOOKUP(B15, 'Household Information, Deficit'!$B$2:$K$48,10,FALSE)</f>
        <v>43485.750000000007</v>
      </c>
      <c r="N15" s="118">
        <f>IF(L15*M15+K15*Variables!$E$9&lt;0,0,L15*M15+K15*Variables!$E$9)</f>
        <v>489754986.86030704</v>
      </c>
      <c r="O15" s="119">
        <f>VLOOKUP(B15,'Household Information, Deficit'!$B$2:$L$48,11,FALSE)</f>
        <v>136.37500000000003</v>
      </c>
      <c r="P15" s="119">
        <v>89.08</v>
      </c>
      <c r="Q15" s="120">
        <f t="shared" si="2"/>
        <v>26552406.908496011</v>
      </c>
    </row>
    <row r="16" spans="1:29" ht="14.25" customHeight="1">
      <c r="A16" s="107">
        <v>13</v>
      </c>
      <c r="B16" s="108" t="s">
        <v>39</v>
      </c>
      <c r="C16" s="109">
        <v>2019</v>
      </c>
      <c r="D16" s="110">
        <f>Population!D14</f>
        <v>457980.17999999993</v>
      </c>
      <c r="E16" s="110" t="str">
        <f t="shared" si="3"/>
        <v>Medium</v>
      </c>
      <c r="F16" s="111">
        <f>'Household Information, Deficit'!E14</f>
        <v>2.4075040417460345</v>
      </c>
      <c r="G16" s="111">
        <f t="shared" si="0"/>
        <v>190230.28499999995</v>
      </c>
      <c r="H16" s="112"/>
      <c r="I16" s="113">
        <f>VLOOKUP(B16, 'Household Information, Deficit'!$B$2:$J$48,7,FALSE)/100</f>
        <v>0.13980000000000001</v>
      </c>
      <c r="J16" s="114">
        <f>VLOOKUP(B16, 'Household Information, Deficit'!$B$2:$J$48,8,FALSE)/100</f>
        <v>0.12960000000000002</v>
      </c>
      <c r="K16" s="115">
        <f t="shared" si="4"/>
        <v>26594.193842999994</v>
      </c>
      <c r="L16" s="116">
        <f t="shared" si="1"/>
        <v>24653.844935999998</v>
      </c>
      <c r="M16" s="117">
        <f>550*VLOOKUP(B16, 'Household Information, Deficit'!$B$2:$K$48,10,FALSE)</f>
        <v>43485.750000000007</v>
      </c>
      <c r="N16" s="118">
        <f>IF(L16*M16+K16*Variables!$E$9&lt;0,0,L16*M16+K16*Variables!$E$9)</f>
        <v>1197190025.263134</v>
      </c>
      <c r="O16" s="119">
        <f>VLOOKUP(B16,'Household Information, Deficit'!$B$2:$L$48,11,FALSE)</f>
        <v>136.37500000000003</v>
      </c>
      <c r="P16" s="119">
        <v>71.48</v>
      </c>
      <c r="Q16" s="120">
        <f t="shared" si="2"/>
        <v>38692147.528692</v>
      </c>
    </row>
    <row r="17" spans="1:17" ht="14.25" customHeight="1">
      <c r="A17" s="107">
        <v>14</v>
      </c>
      <c r="B17" s="108" t="s">
        <v>40</v>
      </c>
      <c r="C17" s="109">
        <v>2019</v>
      </c>
      <c r="D17" s="110">
        <f>Population!D15</f>
        <v>319243.88999999996</v>
      </c>
      <c r="E17" s="110" t="str">
        <f t="shared" si="3"/>
        <v>Medium</v>
      </c>
      <c r="F17" s="111">
        <f>'Household Information, Deficit'!E15</f>
        <v>2.4590017825311943</v>
      </c>
      <c r="G17" s="111">
        <f t="shared" si="0"/>
        <v>129826.61999999998</v>
      </c>
      <c r="H17" s="112"/>
      <c r="I17" s="113">
        <f>VLOOKUP(B17, 'Household Information, Deficit'!$B$2:$J$48,7,FALSE)/100</f>
        <v>8.9700000000000002E-2</v>
      </c>
      <c r="J17" s="114">
        <f>VLOOKUP(B17, 'Household Information, Deficit'!$B$2:$J$48,8,FALSE)/100</f>
        <v>9.3599999999999989E-2</v>
      </c>
      <c r="K17" s="115">
        <f t="shared" si="4"/>
        <v>11645.447813999999</v>
      </c>
      <c r="L17" s="116">
        <f t="shared" si="1"/>
        <v>12151.771631999996</v>
      </c>
      <c r="M17" s="117">
        <f>550*VLOOKUP(B17, 'Household Information, Deficit'!$B$2:$K$48,10,FALSE)</f>
        <v>43485.750000000007</v>
      </c>
      <c r="N17" s="118">
        <f>IF(L17*M17+K17*Variables!$E$9&lt;0,0,L17*M17+K17*Variables!$E$9)</f>
        <v>583209089.76329994</v>
      </c>
      <c r="O17" s="119">
        <f>VLOOKUP(B17,'Household Information, Deficit'!$B$2:$L$48,11,FALSE)</f>
        <v>136.37500000000003</v>
      </c>
      <c r="P17" s="119">
        <v>65.935833333333335</v>
      </c>
      <c r="Q17" s="120">
        <f t="shared" si="2"/>
        <v>27336532.140918005</v>
      </c>
    </row>
    <row r="18" spans="1:17" ht="14.25" customHeight="1">
      <c r="A18" s="107">
        <v>15</v>
      </c>
      <c r="B18" s="108" t="s">
        <v>41</v>
      </c>
      <c r="C18" s="109">
        <v>2019</v>
      </c>
      <c r="D18" s="110">
        <f>Population!D16</f>
        <v>279775.61499999999</v>
      </c>
      <c r="E18" s="110" t="str">
        <f t="shared" si="3"/>
        <v>Medium</v>
      </c>
      <c r="F18" s="111">
        <f>'Household Information, Deficit'!E16</f>
        <v>2.4536973570595619</v>
      </c>
      <c r="G18" s="111">
        <f t="shared" si="0"/>
        <v>114022.05499999999</v>
      </c>
      <c r="H18" s="112"/>
      <c r="I18" s="113">
        <f>VLOOKUP(B18, 'Household Information, Deficit'!$B$2:$J$48,7,FALSE)/100</f>
        <v>0.44469999999999998</v>
      </c>
      <c r="J18" s="114">
        <f>VLOOKUP(B18, 'Household Information, Deficit'!$B$2:$J$48,8,FALSE)/100</f>
        <v>8.3000000000000001E-3</v>
      </c>
      <c r="K18" s="115">
        <f t="shared" si="4"/>
        <v>50705.607858499992</v>
      </c>
      <c r="L18" s="116">
        <f t="shared" si="1"/>
        <v>946.38305649999995</v>
      </c>
      <c r="M18" s="117">
        <f>550*VLOOKUP(B18, 'Household Information, Deficit'!$B$2:$K$48,10,FALSE)</f>
        <v>43485.750000000007</v>
      </c>
      <c r="N18" s="118">
        <f>IF(L18*M18+K18*Variables!$E$9&lt;0,0,L18*M18+K18*Variables!$E$9)</f>
        <v>279673356.36557883</v>
      </c>
      <c r="O18" s="119">
        <f>VLOOKUP(B18,'Household Information, Deficit'!$B$2:$L$48,11,FALSE)</f>
        <v>136.37500000000003</v>
      </c>
      <c r="P18" s="119">
        <v>65.935833333333335</v>
      </c>
      <c r="Q18" s="120">
        <f t="shared" si="2"/>
        <v>24037407.010113008</v>
      </c>
    </row>
    <row r="19" spans="1:17" ht="14.25" customHeight="1">
      <c r="A19" s="107">
        <v>16</v>
      </c>
      <c r="B19" s="108" t="s">
        <v>43</v>
      </c>
      <c r="C19" s="109">
        <v>2019</v>
      </c>
      <c r="D19" s="110">
        <f>Population!D17</f>
        <v>466239.23499999993</v>
      </c>
      <c r="E19" s="110" t="str">
        <f t="shared" si="3"/>
        <v>Medium</v>
      </c>
      <c r="F19" s="111">
        <f>'Household Information, Deficit'!E17</f>
        <v>3.2379076029492619</v>
      </c>
      <c r="G19" s="111">
        <f t="shared" si="0"/>
        <v>143993.99</v>
      </c>
      <c r="H19" s="112"/>
      <c r="I19" s="113">
        <f>VLOOKUP(B19, 'Household Information, Deficit'!$B$2:$J$48,7,FALSE)/100</f>
        <v>0.25159999999999999</v>
      </c>
      <c r="J19" s="114">
        <f>VLOOKUP(B19, 'Household Information, Deficit'!$B$2:$J$48,8,FALSE)/100</f>
        <v>9.0299999999999991E-2</v>
      </c>
      <c r="K19" s="115">
        <f t="shared" si="4"/>
        <v>36228.887883999996</v>
      </c>
      <c r="L19" s="116">
        <f t="shared" si="1"/>
        <v>13002.657296999998</v>
      </c>
      <c r="M19" s="117">
        <f>550*VLOOKUP(B19, 'Household Information, Deficit'!$B$2:$K$48,10,FALSE)</f>
        <v>43485.750000000007</v>
      </c>
      <c r="N19" s="118">
        <f>IF(L19*M19+K19*Variables!$E$9&lt;0,0,L19*M19+K19*Variables!$E$9)</f>
        <v>735850993.15935373</v>
      </c>
      <c r="O19" s="119">
        <f>VLOOKUP(B19,'Household Information, Deficit'!$B$2:$L$48,11,FALSE)</f>
        <v>136.37500000000003</v>
      </c>
      <c r="P19" s="119">
        <v>65.935833333333335</v>
      </c>
      <c r="Q19" s="120">
        <f t="shared" si="2"/>
        <v>24995084.732457004</v>
      </c>
    </row>
    <row r="20" spans="1:17" ht="14.25" customHeight="1">
      <c r="A20" s="107">
        <v>17</v>
      </c>
      <c r="B20" s="108" t="s">
        <v>44</v>
      </c>
      <c r="C20" s="109">
        <v>2019</v>
      </c>
      <c r="D20" s="110">
        <f>Population!D18</f>
        <v>440228.84499999997</v>
      </c>
      <c r="E20" s="110" t="str">
        <f t="shared" si="3"/>
        <v>Medium</v>
      </c>
      <c r="F20" s="111">
        <f>'Household Information, Deficit'!E18</f>
        <v>3.2463324451363733</v>
      </c>
      <c r="G20" s="111">
        <f t="shared" si="0"/>
        <v>135608.06</v>
      </c>
      <c r="H20" s="112"/>
      <c r="I20" s="113">
        <f>VLOOKUP(B20, 'Household Information, Deficit'!$B$2:$J$48,7,FALSE)/100</f>
        <v>0.62250000000000005</v>
      </c>
      <c r="J20" s="114">
        <f>VLOOKUP(B20, 'Household Information, Deficit'!$B$2:$J$48,8,FALSE)/100</f>
        <v>0.1406</v>
      </c>
      <c r="K20" s="115">
        <f t="shared" si="4"/>
        <v>84416.017350000009</v>
      </c>
      <c r="L20" s="116">
        <f t="shared" si="1"/>
        <v>19066.493235999998</v>
      </c>
      <c r="M20" s="117">
        <f>550*VLOOKUP(B20, 'Household Information, Deficit'!$B$2:$K$48,10,FALSE)</f>
        <v>43485.750000000007</v>
      </c>
      <c r="N20" s="118">
        <f>IF(L20*M20+K20*Variables!$E$9&lt;0,0,L20*M20+K20*Variables!$E$9)</f>
        <v>1226213703.8517871</v>
      </c>
      <c r="O20" s="119">
        <f>VLOOKUP(B20,'Household Information, Deficit'!$B$2:$L$48,11,FALSE)</f>
        <v>136.37500000000003</v>
      </c>
      <c r="P20" s="119">
        <v>47.15</v>
      </c>
      <c r="Q20" s="120">
        <f t="shared" si="2"/>
        <v>29439629.207940005</v>
      </c>
    </row>
    <row r="21" spans="1:17" ht="14.25" customHeight="1">
      <c r="A21" s="107">
        <v>18</v>
      </c>
      <c r="B21" s="108" t="s">
        <v>45</v>
      </c>
      <c r="C21" s="109">
        <v>2019</v>
      </c>
      <c r="D21" s="110">
        <f>Population!D19</f>
        <v>278741.32999999996</v>
      </c>
      <c r="E21" s="110" t="str">
        <f t="shared" si="3"/>
        <v>Medium</v>
      </c>
      <c r="F21" s="111">
        <f>'Household Information, Deficit'!E19</f>
        <v>3.2199371541131225</v>
      </c>
      <c r="G21" s="111">
        <f t="shared" si="0"/>
        <v>86567.319999999992</v>
      </c>
      <c r="H21" s="112"/>
      <c r="I21" s="113">
        <f>VLOOKUP(B21, 'Household Information, Deficit'!$B$2:$J$48,7,FALSE)/100</f>
        <v>0.26929999999999998</v>
      </c>
      <c r="J21" s="114">
        <f>VLOOKUP(B21, 'Household Information, Deficit'!$B$2:$J$48,8,FALSE)/100</f>
        <v>0.14699999999999999</v>
      </c>
      <c r="K21" s="115">
        <f t="shared" si="4"/>
        <v>23312.579275999997</v>
      </c>
      <c r="L21" s="116">
        <f t="shared" si="1"/>
        <v>12725.396039999998</v>
      </c>
      <c r="M21" s="117">
        <f>550*VLOOKUP(B21, 'Household Information, Deficit'!$B$2:$K$48,10,FALSE)</f>
        <v>43485.750000000007</v>
      </c>
      <c r="N21" s="118">
        <f>IF(L21*M21+K21*Variables!$E$9&lt;0,0,L21*M21+K21*Variables!$E$9)</f>
        <v>663035763.76073396</v>
      </c>
      <c r="O21" s="119">
        <f>VLOOKUP(B21,'Household Information, Deficit'!$B$2:$L$48,11,FALSE)</f>
        <v>136.37500000000003</v>
      </c>
      <c r="P21" s="119">
        <v>65.935833333333335</v>
      </c>
      <c r="Q21" s="120">
        <f t="shared" si="2"/>
        <v>15100573.683846006</v>
      </c>
    </row>
    <row r="22" spans="1:17" ht="14.25" customHeight="1">
      <c r="A22" s="107">
        <v>19</v>
      </c>
      <c r="B22" s="108" t="s">
        <v>47</v>
      </c>
      <c r="C22" s="109">
        <v>2019</v>
      </c>
      <c r="D22" s="110">
        <f>Population!D20</f>
        <v>281429.05</v>
      </c>
      <c r="E22" s="110" t="str">
        <f t="shared" si="3"/>
        <v>Medium</v>
      </c>
      <c r="F22" s="111">
        <f>'Household Information, Deficit'!E20</f>
        <v>2.5344143617118515</v>
      </c>
      <c r="G22" s="111">
        <f t="shared" si="0"/>
        <v>111043.03</v>
      </c>
      <c r="H22" s="112"/>
      <c r="I22" s="113">
        <f>VLOOKUP(B22, 'Household Information, Deficit'!$B$2:$J$48,7,FALSE)/100</f>
        <v>9.11E-2</v>
      </c>
      <c r="J22" s="114">
        <f>VLOOKUP(B22, 'Household Information, Deficit'!$B$2:$J$48,8,FALSE)/100</f>
        <v>0.15820000000000001</v>
      </c>
      <c r="K22" s="115">
        <f t="shared" si="4"/>
        <v>10116.020033000001</v>
      </c>
      <c r="L22" s="116">
        <f t="shared" si="1"/>
        <v>17567.007346000002</v>
      </c>
      <c r="M22" s="117">
        <f>550*VLOOKUP(B22, 'Household Information, Deficit'!$B$2:$K$48,10,FALSE)</f>
        <v>22038.5</v>
      </c>
      <c r="N22" s="118">
        <f>IF(L22*M22+K22*Variables!$E$9&lt;0,0,L22*M22+K22*Variables!$E$9)</f>
        <v>434736249.63005304</v>
      </c>
      <c r="O22" s="119">
        <f>VLOOKUP(B22,'Household Information, Deficit'!$B$2:$L$48,11,FALSE)</f>
        <v>106.64</v>
      </c>
      <c r="P22" s="119">
        <v>65.935833333333335</v>
      </c>
      <c r="Q22" s="120">
        <f t="shared" si="2"/>
        <v>15059402.49219</v>
      </c>
    </row>
    <row r="23" spans="1:17" ht="14.25" customHeight="1">
      <c r="A23" s="107">
        <v>20</v>
      </c>
      <c r="B23" s="108" t="s">
        <v>50</v>
      </c>
      <c r="C23" s="109">
        <v>2019</v>
      </c>
      <c r="D23" s="110">
        <f>Population!D21</f>
        <v>170510.86499999999</v>
      </c>
      <c r="E23" s="110" t="str">
        <f t="shared" si="3"/>
        <v>Medium</v>
      </c>
      <c r="F23" s="111">
        <f>'Household Information, Deficit'!E21</f>
        <v>2.6024941905499612</v>
      </c>
      <c r="G23" s="111">
        <f t="shared" si="0"/>
        <v>65518.25</v>
      </c>
      <c r="H23" s="112"/>
      <c r="I23" s="113">
        <f>VLOOKUP(B23, 'Household Information, Deficit'!$B$2:$J$48,7,FALSE)/100</f>
        <v>8.3699999999999997E-2</v>
      </c>
      <c r="J23" s="114">
        <f>VLOOKUP(B23, 'Household Information, Deficit'!$B$2:$J$48,8,FALSE)/100</f>
        <v>7.7399999999999997E-2</v>
      </c>
      <c r="K23" s="115">
        <f t="shared" si="4"/>
        <v>5483.8775249999999</v>
      </c>
      <c r="L23" s="116">
        <f t="shared" si="1"/>
        <v>5071.1125499999998</v>
      </c>
      <c r="M23" s="117">
        <f>550*VLOOKUP(B23, 'Household Information, Deficit'!$B$2:$K$48,10,FALSE)</f>
        <v>43485.750000000007</v>
      </c>
      <c r="N23" s="118">
        <f>IF(L23*M23+K23*Variables!$E$9&lt;0,0,L23*M23+K23*Variables!$E$9)</f>
        <v>246317292.44876254</v>
      </c>
      <c r="O23" s="119">
        <f>VLOOKUP(B23,'Household Information, Deficit'!$B$2:$L$48,11,FALSE)</f>
        <v>136.37500000000003</v>
      </c>
      <c r="P23" s="119">
        <v>65.935833333333335</v>
      </c>
      <c r="Q23" s="120">
        <f t="shared" si="2"/>
        <v>13349324.522163004</v>
      </c>
    </row>
    <row r="24" spans="1:17" ht="14.25" customHeight="1">
      <c r="A24" s="107">
        <v>21</v>
      </c>
      <c r="B24" s="108" t="s">
        <v>51</v>
      </c>
      <c r="C24" s="109">
        <v>2019</v>
      </c>
      <c r="D24" s="110">
        <f>Population!D22</f>
        <v>180236.59499999997</v>
      </c>
      <c r="E24" s="110" t="str">
        <f t="shared" si="3"/>
        <v>Medium</v>
      </c>
      <c r="F24" s="111">
        <f>'Household Information, Deficit'!E22</f>
        <v>3.3084232295567606</v>
      </c>
      <c r="G24" s="111">
        <f t="shared" si="0"/>
        <v>54478.094999999987</v>
      </c>
      <c r="H24" s="112"/>
      <c r="I24" s="113">
        <f>VLOOKUP(B24, 'Household Information, Deficit'!$B$2:$J$48,7,FALSE)/100</f>
        <v>0.38469999999999999</v>
      </c>
      <c r="J24" s="114">
        <f>VLOOKUP(B24, 'Household Information, Deficit'!$B$2:$J$48,8,FALSE)/100</f>
        <v>0.32990000000000003</v>
      </c>
      <c r="K24" s="115">
        <f t="shared" si="4"/>
        <v>20957.723146499993</v>
      </c>
      <c r="L24" s="116">
        <f t="shared" si="1"/>
        <v>17972.323540499998</v>
      </c>
      <c r="M24" s="117">
        <f>550*VLOOKUP(B24, 'Household Information, Deficit'!$B$2:$K$48,10,FALSE)</f>
        <v>43485.750000000007</v>
      </c>
      <c r="N24" s="118">
        <f>IF(L24*M24+K24*Variables!$E$9&lt;0,0,L24*M24+K24*Variables!$E$9)</f>
        <v>880125098.08243394</v>
      </c>
      <c r="O24" s="119">
        <f>VLOOKUP(B24,'Household Information, Deficit'!$B$2:$L$48,11,FALSE)</f>
        <v>136.37500000000003</v>
      </c>
      <c r="P24" s="119">
        <v>65.935833333333335</v>
      </c>
      <c r="Q24" s="120">
        <f t="shared" si="2"/>
        <v>9274164.4297890011</v>
      </c>
    </row>
    <row r="25" spans="1:17" ht="14.25" customHeight="1">
      <c r="A25" s="107">
        <v>22</v>
      </c>
      <c r="B25" s="108" t="s">
        <v>52</v>
      </c>
      <c r="C25" s="109">
        <v>2019</v>
      </c>
      <c r="D25" s="110">
        <f>Population!D23</f>
        <v>159140.83499999999</v>
      </c>
      <c r="E25" s="110" t="str">
        <f t="shared" si="3"/>
        <v>Medium</v>
      </c>
      <c r="F25" s="111">
        <f>'Household Information, Deficit'!E23</f>
        <v>2.4748082204754236</v>
      </c>
      <c r="G25" s="111">
        <f t="shared" si="0"/>
        <v>64304.310000000005</v>
      </c>
      <c r="H25" s="112"/>
      <c r="I25" s="113">
        <f>VLOOKUP(B25, 'Household Information, Deficit'!$B$2:$J$48,7,FALSE)/100</f>
        <v>0.25540000000000002</v>
      </c>
      <c r="J25" s="114">
        <f>VLOOKUP(B25, 'Household Information, Deficit'!$B$2:$J$48,8,FALSE)/100</f>
        <v>0.14940000000000001</v>
      </c>
      <c r="K25" s="115">
        <f t="shared" si="4"/>
        <v>16423.320774000003</v>
      </c>
      <c r="L25" s="116">
        <f t="shared" si="1"/>
        <v>9607.0639140000003</v>
      </c>
      <c r="M25" s="117">
        <f>550*VLOOKUP(B25, 'Household Information, Deficit'!$B$2:$K$48,10,FALSE)</f>
        <v>43485.750000000007</v>
      </c>
      <c r="N25" s="118">
        <f>IF(L25*M25+K25*Variables!$E$9&lt;0,0,L25*M25+K25*Variables!$E$9)</f>
        <v>495025680.51912165</v>
      </c>
      <c r="O25" s="119">
        <f>VLOOKUP(B25,'Household Information, Deficit'!$B$2:$L$48,11,FALSE)</f>
        <v>136.37500000000003</v>
      </c>
      <c r="P25" s="119">
        <v>65.935833333333335</v>
      </c>
      <c r="Q25" s="120">
        <f t="shared" si="2"/>
        <v>13491780.490377005</v>
      </c>
    </row>
    <row r="26" spans="1:17" ht="14.25" customHeight="1">
      <c r="A26" s="107">
        <v>23</v>
      </c>
      <c r="B26" s="108" t="s">
        <v>53</v>
      </c>
      <c r="C26" s="109">
        <v>2019</v>
      </c>
      <c r="D26" s="110">
        <f>Population!D24</f>
        <v>122489.18499999998</v>
      </c>
      <c r="E26" s="110" t="str">
        <f t="shared" si="3"/>
        <v>Medium</v>
      </c>
      <c r="F26" s="111">
        <f>'Household Information, Deficit'!E24</f>
        <v>2.7568018275271275</v>
      </c>
      <c r="G26" s="111">
        <f t="shared" si="0"/>
        <v>44431.624999999993</v>
      </c>
      <c r="H26" s="112"/>
      <c r="I26" s="113">
        <f>VLOOKUP(B26, 'Household Information, Deficit'!$B$2:$J$48,7,FALSE)/100</f>
        <v>0.83079999999999998</v>
      </c>
      <c r="J26" s="114">
        <f>VLOOKUP(B26, 'Household Information, Deficit'!$B$2:$J$48,8,FALSE)/100</f>
        <v>0.1173</v>
      </c>
      <c r="K26" s="115">
        <f t="shared" si="4"/>
        <v>36913.794049999997</v>
      </c>
      <c r="L26" s="116">
        <f t="shared" si="1"/>
        <v>5211.8296124999988</v>
      </c>
      <c r="M26" s="117">
        <f>550*VLOOKUP(B26, 'Household Information, Deficit'!$B$2:$K$48,10,FALSE)</f>
        <v>43485.750000000007</v>
      </c>
      <c r="N26" s="118">
        <f>IF(L26*M26+K26*Variables!$E$9&lt;0,0,L26*M26+K26*Variables!$E$9)</f>
        <v>400282806.78297186</v>
      </c>
      <c r="O26" s="119">
        <f>VLOOKUP(B26,'Household Information, Deficit'!$B$2:$L$48,11,FALSE)</f>
        <v>136.37500000000003</v>
      </c>
      <c r="P26" s="119">
        <v>65.935833333333335</v>
      </c>
      <c r="Q26" s="120">
        <f t="shared" si="2"/>
        <v>8727443.7916470002</v>
      </c>
    </row>
    <row r="27" spans="1:17" ht="14.25" customHeight="1">
      <c r="A27" s="107">
        <v>24</v>
      </c>
      <c r="B27" s="108" t="s">
        <v>54</v>
      </c>
      <c r="C27" s="109">
        <v>2019</v>
      </c>
      <c r="D27" s="110">
        <f>Population!D25</f>
        <v>76871.024999999994</v>
      </c>
      <c r="E27" s="110" t="str">
        <f t="shared" si="3"/>
        <v>Small</v>
      </c>
      <c r="F27" s="111">
        <f>'Household Information, Deficit'!E25</f>
        <v>2.845682723378673</v>
      </c>
      <c r="G27" s="111">
        <f t="shared" si="0"/>
        <v>27013.209999999995</v>
      </c>
      <c r="H27" s="112"/>
      <c r="I27" s="113">
        <f>VLOOKUP(B27, 'Household Information, Deficit'!$B$2:$J$48,7,FALSE)/100</f>
        <v>0.2409</v>
      </c>
      <c r="J27" s="114">
        <f>VLOOKUP(B27, 'Household Information, Deficit'!$B$2:$J$48,8,FALSE)/100</f>
        <v>0.25739999999999996</v>
      </c>
      <c r="K27" s="115">
        <f t="shared" si="4"/>
        <v>6507.4822889999987</v>
      </c>
      <c r="L27" s="116">
        <f t="shared" si="1"/>
        <v>6953.2002539999976</v>
      </c>
      <c r="M27" s="117">
        <f>550*VLOOKUP(B27, 'Household Information, Deficit'!$B$2:$K$48,10,FALSE)</f>
        <v>43485.750000000007</v>
      </c>
      <c r="N27" s="118">
        <f>IF(L27*M27+K27*Variables!$E$9&lt;0,0,L27*M27+K27*Variables!$E$9)</f>
        <v>332976324.63283646</v>
      </c>
      <c r="O27" s="119">
        <f>VLOOKUP(B27,'Household Information, Deficit'!$B$2:$L$48,11,FALSE)</f>
        <v>136.37500000000003</v>
      </c>
      <c r="P27" s="119">
        <v>65.935833333333335</v>
      </c>
      <c r="Q27" s="120">
        <f t="shared" si="2"/>
        <v>5192063.9663550016</v>
      </c>
    </row>
    <row r="28" spans="1:17" ht="14.25" customHeight="1">
      <c r="A28" s="107">
        <v>25</v>
      </c>
      <c r="B28" s="108" t="s">
        <v>55</v>
      </c>
      <c r="C28" s="109">
        <v>2019</v>
      </c>
      <c r="D28" s="110">
        <f>Population!D26</f>
        <v>159296.12999999998</v>
      </c>
      <c r="E28" s="110" t="str">
        <f t="shared" si="3"/>
        <v>Medium</v>
      </c>
      <c r="F28" s="111">
        <f>'Household Information, Deficit'!E26</f>
        <v>2.502264030612245</v>
      </c>
      <c r="G28" s="111">
        <f t="shared" si="0"/>
        <v>63660.799999999988</v>
      </c>
      <c r="H28" s="112"/>
      <c r="I28" s="113">
        <f>VLOOKUP(B28, 'Household Information, Deficit'!$B$2:$J$48,7,FALSE)/100</f>
        <v>0.15759999999999999</v>
      </c>
      <c r="J28" s="114">
        <f>VLOOKUP(B28, 'Household Information, Deficit'!$B$2:$J$48,8,FALSE)/100</f>
        <v>0.1547</v>
      </c>
      <c r="K28" s="115">
        <f t="shared" si="4"/>
        <v>10032.942079999997</v>
      </c>
      <c r="L28" s="116">
        <f t="shared" si="1"/>
        <v>9848.3257599999979</v>
      </c>
      <c r="M28" s="117">
        <f>550*VLOOKUP(B28, 'Household Information, Deficit'!$B$2:$K$48,10,FALSE)</f>
        <v>43485.750000000007</v>
      </c>
      <c r="N28" s="118">
        <f>IF(L28*M28+K28*Variables!$E$9&lt;0,0,L28*M28+K28*Variables!$E$9)</f>
        <v>475456791.46223998</v>
      </c>
      <c r="O28" s="119">
        <f>VLOOKUP(B28,'Household Information, Deficit'!$B$2:$L$48,11,FALSE)</f>
        <v>136.37500000000003</v>
      </c>
      <c r="P28" s="119">
        <v>65.935833333333335</v>
      </c>
      <c r="Q28" s="120">
        <f t="shared" si="2"/>
        <v>13273787.223606</v>
      </c>
    </row>
    <row r="29" spans="1:17" ht="14.25" customHeight="1">
      <c r="A29" s="107">
        <v>26</v>
      </c>
      <c r="B29" s="108" t="s">
        <v>56</v>
      </c>
      <c r="C29" s="109">
        <v>2019</v>
      </c>
      <c r="D29" s="110">
        <f>Population!D27</f>
        <v>43486.659999999996</v>
      </c>
      <c r="E29" s="110" t="str">
        <f t="shared" si="3"/>
        <v>Small</v>
      </c>
      <c r="F29" s="111">
        <f>'Household Information, Deficit'!E27</f>
        <v>3.6899491861166136</v>
      </c>
      <c r="G29" s="111">
        <f t="shared" si="0"/>
        <v>11785.164999999999</v>
      </c>
      <c r="H29" s="112"/>
      <c r="I29" s="113">
        <f>VLOOKUP(B29, 'Household Information, Deficit'!$B$2:$J$48,7,FALSE)/100</f>
        <v>0.46189999999999998</v>
      </c>
      <c r="J29" s="114">
        <f>VLOOKUP(B29, 'Household Information, Deficit'!$B$2:$J$48,8,FALSE)/100</f>
        <v>0.154</v>
      </c>
      <c r="K29" s="115">
        <f t="shared" si="4"/>
        <v>5443.5677134999996</v>
      </c>
      <c r="L29" s="116">
        <f t="shared" si="1"/>
        <v>1814.9154099999998</v>
      </c>
      <c r="M29" s="117">
        <f>550*VLOOKUP(B29, 'Household Information, Deficit'!$B$2:$K$48,10,FALSE)</f>
        <v>43485.750000000007</v>
      </c>
      <c r="N29" s="118">
        <f>IF(L29*M29+K29*Variables!$E$9&lt;0,0,L29*M29+K29*Variables!$E$9)</f>
        <v>104529500.31471151</v>
      </c>
      <c r="O29" s="119">
        <f>VLOOKUP(B29,'Household Information, Deficit'!$B$2:$L$48,11,FALSE)</f>
        <v>136.37500000000003</v>
      </c>
      <c r="P29" s="119">
        <v>65.935833333333335</v>
      </c>
      <c r="Q29" s="120">
        <f t="shared" si="2"/>
        <v>1792807.5049920003</v>
      </c>
    </row>
    <row r="30" spans="1:17" ht="14.25" customHeight="1">
      <c r="A30" s="107">
        <v>27</v>
      </c>
      <c r="B30" s="108" t="s">
        <v>57</v>
      </c>
      <c r="C30" s="109">
        <v>2019</v>
      </c>
      <c r="D30" s="110">
        <f>Population!D28</f>
        <v>8155.5249999999996</v>
      </c>
      <c r="E30" s="110" t="str">
        <f t="shared" si="3"/>
        <v>Small</v>
      </c>
      <c r="F30" s="111">
        <f>'Household Information, Deficit'!E28</f>
        <v>2.667113684852179</v>
      </c>
      <c r="G30" s="111">
        <f t="shared" si="0"/>
        <v>3057.8092888650181</v>
      </c>
      <c r="H30" s="112"/>
      <c r="I30" s="113">
        <f>VLOOKUP(B30, 'Household Information, Deficit'!$B$2:$J$48,7,FALSE)/100</f>
        <v>0.37209999999999999</v>
      </c>
      <c r="J30" s="114">
        <f>VLOOKUP(B30, 'Household Information, Deficit'!$B$2:$J$48,8,FALSE)/100</f>
        <v>2.4E-2</v>
      </c>
      <c r="K30" s="115">
        <f t="shared" si="4"/>
        <v>1137.8108363866731</v>
      </c>
      <c r="L30" s="116">
        <f t="shared" si="1"/>
        <v>73.38742293276043</v>
      </c>
      <c r="M30" s="117">
        <f>550*VLOOKUP(B30, 'Household Information, Deficit'!$B$2:$K$48,10,FALSE)</f>
        <v>43485.750000000007</v>
      </c>
      <c r="N30" s="118">
        <f>IF(L30*M30+K30*Variables!$E$9&lt;0,0,L30*M30+K30*Variables!$E$9)</f>
        <v>8543569.3011611979</v>
      </c>
      <c r="O30" s="119">
        <f>VLOOKUP(B30,'Household Information, Deficit'!$B$2:$L$48,11,FALSE)</f>
        <v>136.37500000000003</v>
      </c>
      <c r="P30" s="119">
        <v>65.935833333333335</v>
      </c>
      <c r="Q30" s="120">
        <f t="shared" si="2"/>
        <v>613647.21750052064</v>
      </c>
    </row>
    <row r="31" spans="1:17" ht="14.25" customHeight="1">
      <c r="A31" s="107">
        <v>28</v>
      </c>
      <c r="B31" s="108" t="s">
        <v>58</v>
      </c>
      <c r="C31" s="109">
        <v>2019</v>
      </c>
      <c r="D31" s="110">
        <f>Population!D29</f>
        <v>48807.289999999994</v>
      </c>
      <c r="E31" s="110" t="str">
        <f t="shared" si="3"/>
        <v>Small</v>
      </c>
      <c r="F31" s="111">
        <f>'Household Information, Deficit'!E29</f>
        <v>2.5363152064982328</v>
      </c>
      <c r="G31" s="111">
        <f t="shared" si="0"/>
        <v>19243.384999999998</v>
      </c>
      <c r="H31" s="112"/>
      <c r="I31" s="113">
        <f>VLOOKUP(B31, 'Household Information, Deficit'!$B$2:$J$48,7,FALSE)/100</f>
        <v>0.58460000000000001</v>
      </c>
      <c r="J31" s="114">
        <f>VLOOKUP(B31, 'Household Information, Deficit'!$B$2:$J$48,8,FALSE)/100</f>
        <v>0.2833</v>
      </c>
      <c r="K31" s="115">
        <f t="shared" si="4"/>
        <v>11249.682870999999</v>
      </c>
      <c r="L31" s="116">
        <f t="shared" si="1"/>
        <v>5451.6509704999999</v>
      </c>
      <c r="M31" s="117">
        <f>550*VLOOKUP(B31, 'Household Information, Deficit'!$B$2:$K$48,10,FALSE)</f>
        <v>43485.750000000007</v>
      </c>
      <c r="N31" s="118">
        <f>IF(L31*M31+K31*Variables!$E$9&lt;0,0,L31*M31+K31*Variables!$E$9)</f>
        <v>289987639.41560441</v>
      </c>
      <c r="O31" s="119">
        <f>VLOOKUP(B31,'Household Information, Deficit'!$B$2:$L$48,11,FALSE)</f>
        <v>136.37500000000003</v>
      </c>
      <c r="P31" s="119">
        <v>65.935833333333335</v>
      </c>
      <c r="Q31" s="120">
        <f t="shared" si="2"/>
        <v>3981292.3864980005</v>
      </c>
    </row>
    <row r="32" spans="1:17" ht="14.25" customHeight="1">
      <c r="A32" s="107">
        <v>29</v>
      </c>
      <c r="B32" s="108" t="s">
        <v>59</v>
      </c>
      <c r="C32" s="109">
        <v>2019</v>
      </c>
      <c r="D32" s="110">
        <f>Population!D30</f>
        <v>49148.329999999994</v>
      </c>
      <c r="E32" s="110" t="str">
        <f t="shared" si="3"/>
        <v>Small</v>
      </c>
      <c r="F32" s="111">
        <f>'Household Information, Deficit'!E30</f>
        <v>2.6066968130921619</v>
      </c>
      <c r="G32" s="111">
        <f t="shared" si="0"/>
        <v>18854.64</v>
      </c>
      <c r="H32" s="112"/>
      <c r="I32" s="113">
        <f>VLOOKUP(B32, 'Household Information, Deficit'!$B$2:$J$48,7,FALSE)/100</f>
        <v>0.32069999999999999</v>
      </c>
      <c r="J32" s="114">
        <f>VLOOKUP(B32, 'Household Information, Deficit'!$B$2:$J$48,8,FALSE)/100</f>
        <v>5.7699999999999994E-2</v>
      </c>
      <c r="K32" s="115">
        <f t="shared" si="4"/>
        <v>6046.6830479999999</v>
      </c>
      <c r="L32" s="116">
        <f t="shared" si="1"/>
        <v>1087.9127279999998</v>
      </c>
      <c r="M32" s="117">
        <f>550*VLOOKUP(B32, 'Household Information, Deficit'!$B$2:$K$48,10,FALSE)</f>
        <v>43485.750000000007</v>
      </c>
      <c r="N32" s="118">
        <f>IF(L32*M32+K32*Variables!$E$9&lt;0,0,L32*M32+K32*Variables!$E$9)</f>
        <v>75752297.969417989</v>
      </c>
      <c r="O32" s="119">
        <f>VLOOKUP(B32,'Household Information, Deficit'!$B$2:$L$48,11,FALSE)</f>
        <v>136.37500000000003</v>
      </c>
      <c r="P32" s="119">
        <v>65.935833333333335</v>
      </c>
      <c r="Q32" s="120">
        <f t="shared" si="2"/>
        <v>3837865.6832460016</v>
      </c>
    </row>
    <row r="33" spans="1:17" ht="14.25" customHeight="1">
      <c r="A33" s="107">
        <v>30</v>
      </c>
      <c r="B33" s="108" t="s">
        <v>60</v>
      </c>
      <c r="C33" s="109">
        <v>2019</v>
      </c>
      <c r="D33" s="110">
        <f>Population!D31</f>
        <v>20084.82</v>
      </c>
      <c r="E33" s="110" t="str">
        <f t="shared" si="3"/>
        <v>Small</v>
      </c>
      <c r="F33" s="111">
        <f>'Household Information, Deficit'!E31</f>
        <v>2.8820273812991553</v>
      </c>
      <c r="G33" s="111">
        <f t="shared" si="0"/>
        <v>6968.99</v>
      </c>
      <c r="H33" s="112"/>
      <c r="I33" s="113">
        <f>VLOOKUP(B33, 'Household Information, Deficit'!$B$2:$J$48,7,FALSE)/100</f>
        <v>0.73340000000000005</v>
      </c>
      <c r="J33" s="114">
        <f>VLOOKUP(B33, 'Household Information, Deficit'!$B$2:$J$48,8,FALSE)/100</f>
        <v>0.2059</v>
      </c>
      <c r="K33" s="115">
        <f t="shared" si="4"/>
        <v>5111.0572659999998</v>
      </c>
      <c r="L33" s="116">
        <f t="shared" si="1"/>
        <v>1434.915041</v>
      </c>
      <c r="M33" s="117">
        <f>550*VLOOKUP(B33, 'Household Information, Deficit'!$B$2:$K$48,10,FALSE)</f>
        <v>43485.750000000007</v>
      </c>
      <c r="N33" s="118">
        <f>IF(L33*M33+K33*Variables!$E$9&lt;0,0,L33*M33+K33*Variables!$E$9)</f>
        <v>86440770.12342976</v>
      </c>
      <c r="O33" s="119">
        <f>VLOOKUP(B33,'Household Information, Deficit'!$B$2:$L$48,11,FALSE)</f>
        <v>136.37500000000003</v>
      </c>
      <c r="P33" s="119">
        <v>65.935833333333335</v>
      </c>
      <c r="Q33" s="120">
        <f t="shared" si="2"/>
        <v>1327447.6992840006</v>
      </c>
    </row>
    <row r="34" spans="1:17" ht="14.25" customHeight="1">
      <c r="A34" s="107">
        <v>31</v>
      </c>
      <c r="B34" s="108" t="s">
        <v>61</v>
      </c>
      <c r="C34" s="109">
        <v>2019</v>
      </c>
      <c r="D34" s="110">
        <f>Population!D32</f>
        <v>30555.559999999998</v>
      </c>
      <c r="E34" s="110" t="str">
        <f t="shared" si="3"/>
        <v>Small</v>
      </c>
      <c r="F34" s="111">
        <f>'Household Information, Deficit'!E32</f>
        <v>3.407</v>
      </c>
      <c r="G34" s="111">
        <f t="shared" si="0"/>
        <v>8968.4649251540941</v>
      </c>
      <c r="H34" s="112"/>
      <c r="I34" s="113">
        <f>VLOOKUP(B34, 'Household Information, Deficit'!$B$2:$J$48,7,FALSE)/100</f>
        <v>0.7238</v>
      </c>
      <c r="J34" s="114">
        <f>VLOOKUP(B34, 'Household Information, Deficit'!$B$2:$J$48,8,FALSE)/100</f>
        <v>0.12869999999999998</v>
      </c>
      <c r="K34" s="115">
        <f t="shared" si="4"/>
        <v>6491.3749128265335</v>
      </c>
      <c r="L34" s="116">
        <f t="shared" si="1"/>
        <v>1154.2414358673318</v>
      </c>
      <c r="M34" s="117">
        <f>550*VLOOKUP(B34, 'Household Information, Deficit'!$B$2:$K$48,10,FALSE)</f>
        <v>43485.750000000007</v>
      </c>
      <c r="N34" s="118">
        <f>IF(L34*M34+K34*Variables!$E$9&lt;0,0,L34*M34+K34*Variables!$E$9)</f>
        <v>80728482.109703854</v>
      </c>
      <c r="O34" s="119">
        <f>VLOOKUP(B34,'Household Information, Deficit'!$B$2:$L$48,11,FALSE)</f>
        <v>136.37500000000003</v>
      </c>
      <c r="P34" s="119">
        <v>65.935833333333335</v>
      </c>
      <c r="Q34" s="120">
        <f t="shared" si="2"/>
        <v>1484790.0256749354</v>
      </c>
    </row>
    <row r="35" spans="1:17" ht="14.25" customHeight="1">
      <c r="A35" s="107">
        <v>32</v>
      </c>
      <c r="B35" s="108" t="s">
        <v>62</v>
      </c>
      <c r="C35" s="109">
        <v>2019</v>
      </c>
      <c r="D35" s="110">
        <f>Population!D33</f>
        <v>28124.634999999998</v>
      </c>
      <c r="E35" s="110" t="str">
        <f t="shared" si="3"/>
        <v>Small</v>
      </c>
      <c r="F35" s="111">
        <f>'Household Information, Deficit'!E33</f>
        <v>4.9791554357592096</v>
      </c>
      <c r="G35" s="111">
        <f t="shared" si="0"/>
        <v>5648.4749999999995</v>
      </c>
      <c r="H35" s="112"/>
      <c r="I35" s="113">
        <f>VLOOKUP(B35, 'Household Information, Deficit'!$B$2:$J$48,7,FALSE)/100</f>
        <v>0.38299999999999995</v>
      </c>
      <c r="J35" s="114">
        <f>VLOOKUP(B35, 'Household Information, Deficit'!$B$2:$J$48,8,FALSE)/100</f>
        <v>0.37890000000000001</v>
      </c>
      <c r="K35" s="115">
        <f t="shared" si="4"/>
        <v>2163.3659249999996</v>
      </c>
      <c r="L35" s="116">
        <f t="shared" si="1"/>
        <v>2140.2071774999999</v>
      </c>
      <c r="M35" s="117">
        <f>550*VLOOKUP(B35, 'Household Information, Deficit'!$B$2:$K$48,10,FALSE)</f>
        <v>43485.750000000007</v>
      </c>
      <c r="N35" s="118">
        <f>IF(L35*M35+K35*Variables!$E$9&lt;0,0,L35*M35+K35*Variables!$E$9)</f>
        <v>103244987.58017063</v>
      </c>
      <c r="O35" s="119">
        <f>VLOOKUP(B35,'Household Information, Deficit'!$B$2:$L$48,11,FALSE)</f>
        <v>136.37500000000003</v>
      </c>
      <c r="P35" s="119">
        <v>65.935833333333335</v>
      </c>
      <c r="Q35" s="120">
        <f t="shared" si="2"/>
        <v>513562.57043700013</v>
      </c>
    </row>
    <row r="36" spans="1:17" ht="14.25" customHeight="1">
      <c r="A36" s="107">
        <v>33</v>
      </c>
      <c r="B36" s="108" t="s">
        <v>63</v>
      </c>
      <c r="C36" s="109">
        <v>2019</v>
      </c>
      <c r="D36" s="110">
        <f>Population!D34</f>
        <v>120585.04499999998</v>
      </c>
      <c r="E36" s="110" t="str">
        <f t="shared" si="3"/>
        <v>Medium</v>
      </c>
      <c r="F36" s="111">
        <f>'Household Information, Deficit'!E34</f>
        <v>2.6362587373793409</v>
      </c>
      <c r="G36" s="111">
        <f t="shared" si="0"/>
        <v>45740.974999999991</v>
      </c>
      <c r="H36" s="112"/>
      <c r="I36" s="113">
        <f>VLOOKUP(B36, 'Household Information, Deficit'!$B$2:$J$48,7,FALSE)/100</f>
        <v>4.3700000000000003E-2</v>
      </c>
      <c r="J36" s="114">
        <f>VLOOKUP(B36, 'Household Information, Deficit'!$B$2:$J$48,8,FALSE)/100</f>
        <v>0.19020000000000001</v>
      </c>
      <c r="K36" s="115">
        <f t="shared" si="4"/>
        <v>1998.8806074999998</v>
      </c>
      <c r="L36" s="116">
        <f t="shared" si="1"/>
        <v>8699.9334449999988</v>
      </c>
      <c r="M36" s="117">
        <f>550*VLOOKUP(B36, 'Household Information, Deficit'!$B$2:$K$48,10,FALSE)</f>
        <v>43485.750000000007</v>
      </c>
      <c r="N36" s="118">
        <f>IF(L36*M36+K36*Variables!$E$9&lt;0,0,L36*M36+K36*Variables!$E$9)</f>
        <v>387725865.18358874</v>
      </c>
      <c r="O36" s="119">
        <f>VLOOKUP(B36,'Household Information, Deficit'!$B$2:$L$48,11,FALSE)</f>
        <v>136.37500000000003</v>
      </c>
      <c r="P36" s="119">
        <v>40.760000000000005</v>
      </c>
      <c r="Q36" s="120">
        <f t="shared" si="2"/>
        <v>11432187.684876001</v>
      </c>
    </row>
    <row r="37" spans="1:17" ht="14.25" customHeight="1">
      <c r="A37" s="107">
        <v>34</v>
      </c>
      <c r="B37" s="108" t="s">
        <v>64</v>
      </c>
      <c r="C37" s="109">
        <v>2019</v>
      </c>
      <c r="D37" s="110">
        <f>Population!D35</f>
        <v>107099.75499999999</v>
      </c>
      <c r="E37" s="110" t="str">
        <f t="shared" si="3"/>
        <v>Medium</v>
      </c>
      <c r="F37" s="111">
        <f>'Household Information, Deficit'!E35</f>
        <v>2.8808529227072923</v>
      </c>
      <c r="G37" s="111">
        <f t="shared" si="0"/>
        <v>37176.404999999999</v>
      </c>
      <c r="H37" s="112"/>
      <c r="I37" s="113">
        <f>VLOOKUP(B37, 'Household Information, Deficit'!$B$2:$J$48,7,FALSE)/100</f>
        <v>0.28489999999999999</v>
      </c>
      <c r="J37" s="114">
        <f>VLOOKUP(B37, 'Household Information, Deficit'!$B$2:$J$48,8,FALSE)/100</f>
        <v>0.1709</v>
      </c>
      <c r="K37" s="115">
        <f t="shared" si="4"/>
        <v>10591.557784499999</v>
      </c>
      <c r="L37" s="116">
        <f t="shared" si="1"/>
        <v>6353.4476144999999</v>
      </c>
      <c r="M37" s="117">
        <f>550*VLOOKUP(B37, 'Household Information, Deficit'!$B$2:$K$48,10,FALSE)</f>
        <v>43485.750000000007</v>
      </c>
      <c r="N37" s="118">
        <f>IF(L37*M37+K37*Variables!$E$9&lt;0,0,L37*M37+K37*Variables!$E$9)</f>
        <v>326107122.42053139</v>
      </c>
      <c r="O37" s="119">
        <f>VLOOKUP(B37,'Household Information, Deficit'!$B$2:$L$48,11,FALSE)</f>
        <v>136.37500000000003</v>
      </c>
      <c r="P37" s="119">
        <v>40.760000000000005</v>
      </c>
      <c r="Q37" s="120">
        <f t="shared" si="2"/>
        <v>9024759.4265640005</v>
      </c>
    </row>
    <row r="38" spans="1:17" ht="14.25" customHeight="1">
      <c r="A38" s="107">
        <v>35</v>
      </c>
      <c r="B38" s="108" t="s">
        <v>65</v>
      </c>
      <c r="C38" s="109">
        <v>2019</v>
      </c>
      <c r="D38" s="110">
        <f>Population!D36</f>
        <v>489129.51499999996</v>
      </c>
      <c r="E38" s="110" t="str">
        <f t="shared" si="3"/>
        <v>Medium</v>
      </c>
      <c r="F38" s="111">
        <f>'Household Information, Deficit'!E36</f>
        <v>2.7382605632202197</v>
      </c>
      <c r="G38" s="111">
        <f t="shared" si="0"/>
        <v>178627.81999999998</v>
      </c>
      <c r="H38" s="112"/>
      <c r="I38" s="113">
        <f>VLOOKUP(B38, 'Household Information, Deficit'!$B$2:$J$48,7,FALSE)/100</f>
        <v>7.7699999999999991E-2</v>
      </c>
      <c r="J38" s="114">
        <f>VLOOKUP(B38, 'Household Information, Deficit'!$B$2:$J$48,8,FALSE)/100</f>
        <v>5.3899999999999997E-2</v>
      </c>
      <c r="K38" s="115">
        <f t="shared" si="4"/>
        <v>13879.381613999996</v>
      </c>
      <c r="L38" s="116">
        <f t="shared" si="1"/>
        <v>9628.0394979999983</v>
      </c>
      <c r="M38" s="117">
        <f>550*VLOOKUP(B38, 'Household Information, Deficit'!$B$2:$K$48,10,FALSE)</f>
        <v>43485.750000000007</v>
      </c>
      <c r="N38" s="118">
        <f>IF(L38*M38+K38*Variables!$E$9&lt;0,0,L38*M38+K38*Variables!$E$9)</f>
        <v>483971129.7124095</v>
      </c>
      <c r="O38" s="119">
        <f>VLOOKUP(B38,'Household Information, Deficit'!$B$2:$L$48,11,FALSE)</f>
        <v>136.37500000000003</v>
      </c>
      <c r="P38" s="119">
        <v>40.760000000000005</v>
      </c>
      <c r="Q38" s="120">
        <f t="shared" si="2"/>
        <v>44110303.783392012</v>
      </c>
    </row>
    <row r="39" spans="1:17" ht="14.25" customHeight="1">
      <c r="A39" s="107">
        <v>36</v>
      </c>
      <c r="B39" s="108" t="s">
        <v>66</v>
      </c>
      <c r="C39" s="109">
        <v>2019</v>
      </c>
      <c r="D39" s="110">
        <f>Population!D37</f>
        <v>262321.67499999999</v>
      </c>
      <c r="E39" s="110" t="str">
        <f t="shared" si="3"/>
        <v>Medium</v>
      </c>
      <c r="F39" s="111">
        <f>'Household Information, Deficit'!E37</f>
        <v>2.7303604631507774</v>
      </c>
      <c r="G39" s="111">
        <f t="shared" si="0"/>
        <v>96075.839999999997</v>
      </c>
      <c r="H39" s="112"/>
      <c r="I39" s="113">
        <f>VLOOKUP(B39, 'Household Information, Deficit'!$B$2:$J$48,7,FALSE)/100</f>
        <v>0.43240000000000001</v>
      </c>
      <c r="J39" s="114">
        <f>VLOOKUP(B39, 'Household Information, Deficit'!$B$2:$J$48,8,FALSE)/100</f>
        <v>0.11169999999999999</v>
      </c>
      <c r="K39" s="115">
        <f t="shared" si="4"/>
        <v>41543.193216</v>
      </c>
      <c r="L39" s="116">
        <f t="shared" si="1"/>
        <v>10731.671327999999</v>
      </c>
      <c r="M39" s="117">
        <f>550*VLOOKUP(B39, 'Household Information, Deficit'!$B$2:$K$48,10,FALSE)</f>
        <v>43485.750000000007</v>
      </c>
      <c r="N39" s="118">
        <f>IF(L39*M39+K39*Variables!$E$9&lt;0,0,L39*M39+K39*Variables!$E$9)</f>
        <v>662093957.33964002</v>
      </c>
      <c r="O39" s="119">
        <f>VLOOKUP(B39,'Household Information, Deficit'!$B$2:$L$48,11,FALSE)</f>
        <v>136.37500000000003</v>
      </c>
      <c r="P39" s="119">
        <v>27.28</v>
      </c>
      <c r="Q39" s="120">
        <f t="shared" si="2"/>
        <v>26293205.020320006</v>
      </c>
    </row>
    <row r="40" spans="1:17" ht="14.25" customHeight="1">
      <c r="A40" s="107">
        <v>37</v>
      </c>
      <c r="B40" s="108" t="s">
        <v>67</v>
      </c>
      <c r="C40" s="109">
        <v>2019</v>
      </c>
      <c r="D40" s="110">
        <f>Population!D38</f>
        <v>122268.93</v>
      </c>
      <c r="E40" s="110" t="str">
        <f t="shared" si="3"/>
        <v>Medium</v>
      </c>
      <c r="F40" s="111">
        <f>'Household Information, Deficit'!E38</f>
        <v>2.4882673717260184</v>
      </c>
      <c r="G40" s="111">
        <f t="shared" si="0"/>
        <v>49138.179999999993</v>
      </c>
      <c r="H40" s="112"/>
      <c r="I40" s="113">
        <f>VLOOKUP(B40, 'Household Information, Deficit'!$B$2:$J$48,7,FALSE)/100</f>
        <v>0.11550000000000001</v>
      </c>
      <c r="J40" s="114">
        <f>VLOOKUP(B40, 'Household Information, Deficit'!$B$2:$J$48,8,FALSE)/100</f>
        <v>7.9100000000000004E-2</v>
      </c>
      <c r="K40" s="115">
        <f t="shared" si="4"/>
        <v>5675.4597899999999</v>
      </c>
      <c r="L40" s="116">
        <f t="shared" si="1"/>
        <v>3886.8300379999996</v>
      </c>
      <c r="M40" s="117">
        <f>550*VLOOKUP(B40, 'Household Information, Deficit'!$B$2:$K$48,10,FALSE)</f>
        <v>43485.750000000007</v>
      </c>
      <c r="N40" s="118">
        <f>IF(L40*M40+K40*Variables!$E$9&lt;0,0,L40*M40+K40*Variables!$E$9)</f>
        <v>195719082.17711851</v>
      </c>
      <c r="O40" s="119">
        <f>VLOOKUP(B40,'Household Information, Deficit'!$B$2:$L$48,11,FALSE)</f>
        <v>136.37500000000003</v>
      </c>
      <c r="P40" s="119">
        <v>40.760000000000005</v>
      </c>
      <c r="Q40" s="120">
        <f t="shared" si="2"/>
        <v>12494675.571504001</v>
      </c>
    </row>
    <row r="41" spans="1:17" ht="14.25" customHeight="1">
      <c r="A41" s="107">
        <v>38</v>
      </c>
      <c r="B41" s="108" t="s">
        <v>68</v>
      </c>
      <c r="C41" s="109">
        <v>2019</v>
      </c>
      <c r="D41" s="110">
        <f>Population!D39</f>
        <v>37180.140301499989</v>
      </c>
      <c r="E41" s="110" t="str">
        <f t="shared" si="3"/>
        <v>Small</v>
      </c>
      <c r="F41" s="111">
        <f>'Household Information, Deficit'!E39</f>
        <v>3.5815854318168161</v>
      </c>
      <c r="G41" s="111">
        <f t="shared" si="0"/>
        <v>10380.916778143073</v>
      </c>
      <c r="H41" s="112"/>
      <c r="I41" s="113">
        <f>VLOOKUP(B41, 'Household Information, Deficit'!$B$2:$J$48,7,FALSE)/100</f>
        <v>0.61460000000000004</v>
      </c>
      <c r="J41" s="114">
        <f>VLOOKUP(B41, 'Household Information, Deficit'!$B$2:$J$48,8,FALSE)/100</f>
        <v>0.23420000000000002</v>
      </c>
      <c r="K41" s="115">
        <f t="shared" si="4"/>
        <v>6380.111451846733</v>
      </c>
      <c r="L41" s="116">
        <f t="shared" si="1"/>
        <v>2431.2107094411081</v>
      </c>
      <c r="M41" s="117">
        <f>550*VLOOKUP(B41, 'Household Information, Deficit'!$B$2:$K$48,10,FALSE)</f>
        <v>43485.750000000007</v>
      </c>
      <c r="N41" s="118">
        <f>IF(L41*M41+K41*Variables!$E$9&lt;0,0,L41*M41+K41*Variables!$E$9)</f>
        <v>135735065.37756571</v>
      </c>
      <c r="O41" s="119">
        <f>VLOOKUP(B41,'Household Information, Deficit'!$B$2:$L$48,11,FALSE)</f>
        <v>136.37500000000003</v>
      </c>
      <c r="P41" s="119">
        <v>40.760000000000005</v>
      </c>
      <c r="Q41" s="120">
        <f t="shared" si="2"/>
        <v>2306541.0480300477</v>
      </c>
    </row>
    <row r="42" spans="1:17" ht="14.25" customHeight="1">
      <c r="A42" s="107">
        <v>39</v>
      </c>
      <c r="B42" s="108" t="s">
        <v>69</v>
      </c>
      <c r="C42" s="109">
        <v>2019</v>
      </c>
      <c r="D42" s="110">
        <f>Population!D40</f>
        <v>68124.76999999999</v>
      </c>
      <c r="E42" s="110" t="str">
        <f t="shared" si="3"/>
        <v>Small</v>
      </c>
      <c r="F42" s="111">
        <f>'Household Information, Deficit'!E40</f>
        <v>3.4614749871067563</v>
      </c>
      <c r="G42" s="111">
        <f t="shared" si="0"/>
        <v>19680.849999999995</v>
      </c>
      <c r="H42" s="112"/>
      <c r="I42" s="113">
        <f>VLOOKUP(B42, 'Household Information, Deficit'!$B$2:$J$48,7,FALSE)/100</f>
        <v>0.74680000000000002</v>
      </c>
      <c r="J42" s="114">
        <f>VLOOKUP(B42, 'Household Information, Deficit'!$B$2:$J$48,8,FALSE)/100</f>
        <v>0.16070000000000001</v>
      </c>
      <c r="K42" s="115">
        <f t="shared" si="4"/>
        <v>14697.658779999996</v>
      </c>
      <c r="L42" s="116">
        <f t="shared" si="1"/>
        <v>3162.7125949999995</v>
      </c>
      <c r="M42" s="117">
        <f>550*VLOOKUP(B42, 'Household Information, Deficit'!$B$2:$K$48,10,FALSE)</f>
        <v>43485.750000000007</v>
      </c>
      <c r="N42" s="118">
        <f>IF(L42*M42+K42*Variables!$E$9&lt;0,0,L42*M42+K42*Variables!$E$9)</f>
        <v>206670716.12914124</v>
      </c>
      <c r="O42" s="119">
        <f>VLOOKUP(B42,'Household Information, Deficit'!$B$2:$L$48,11,FALSE)</f>
        <v>136.37500000000003</v>
      </c>
      <c r="P42" s="119">
        <v>40.760000000000005</v>
      </c>
      <c r="Q42" s="120">
        <f t="shared" si="2"/>
        <v>4442270.954855999</v>
      </c>
    </row>
    <row r="43" spans="1:17" ht="14.25" customHeight="1">
      <c r="A43" s="107">
        <v>40</v>
      </c>
      <c r="B43" s="108" t="s">
        <v>70</v>
      </c>
      <c r="C43" s="109">
        <v>2019</v>
      </c>
      <c r="D43" s="110">
        <f>Population!D41</f>
        <v>3174.6795464999987</v>
      </c>
      <c r="E43" s="110" t="str">
        <f t="shared" si="3"/>
        <v>Small</v>
      </c>
      <c r="F43" s="111">
        <f>'Household Information, Deficit'!E41</f>
        <v>3.9153259949195598</v>
      </c>
      <c r="G43" s="111">
        <f t="shared" si="0"/>
        <v>810.8340277717341</v>
      </c>
      <c r="H43" s="112"/>
      <c r="I43" s="113">
        <f>VLOOKUP(B43, 'Household Information, Deficit'!$B$2:$J$48,7,FALSE)/100</f>
        <v>0.7802</v>
      </c>
      <c r="J43" s="114">
        <f>VLOOKUP(B43, 'Household Information, Deficit'!$B$2:$J$48,8,FALSE)/100</f>
        <v>4.82E-2</v>
      </c>
      <c r="K43" s="115">
        <f t="shared" si="4"/>
        <v>632.61270846750699</v>
      </c>
      <c r="L43" s="116">
        <f t="shared" si="1"/>
        <v>39.082200138597585</v>
      </c>
      <c r="M43" s="117">
        <f>550*VLOOKUP(B43, 'Household Information, Deficit'!$B$2:$K$48,10,FALSE)</f>
        <v>43485.750000000007</v>
      </c>
      <c r="N43" s="118">
        <f>IF(L43*M43+K43*Variables!$E$9&lt;0,0,L43*M43+K43*Variables!$E$9)</f>
        <v>4675328.9653081726</v>
      </c>
      <c r="O43" s="119">
        <f>VLOOKUP(B43,'Household Information, Deficit'!$B$2:$L$48,11,FALSE)</f>
        <v>136.37500000000003</v>
      </c>
      <c r="P43" s="119">
        <v>40.760000000000005</v>
      </c>
      <c r="Q43" s="120">
        <f t="shared" si="2"/>
        <v>172218.02170264389</v>
      </c>
    </row>
    <row r="44" spans="1:17" ht="14.25" customHeight="1">
      <c r="A44" s="107">
        <v>41</v>
      </c>
      <c r="B44" s="108" t="s">
        <v>71</v>
      </c>
      <c r="C44" s="109">
        <v>2019</v>
      </c>
      <c r="D44" s="110">
        <f>Population!D42</f>
        <v>53105.814999999995</v>
      </c>
      <c r="E44" s="110" t="str">
        <f t="shared" si="3"/>
        <v>Small</v>
      </c>
      <c r="F44" s="111">
        <f>'Household Information, Deficit'!E42</f>
        <v>2.524</v>
      </c>
      <c r="G44" s="111">
        <f t="shared" si="0"/>
        <v>21040.338748019014</v>
      </c>
      <c r="H44" s="112"/>
      <c r="I44" s="113">
        <f>VLOOKUP(B44, 'Household Information, Deficit'!$B$2:$J$48,7,FALSE)/100</f>
        <v>9.9499999999999991E-2</v>
      </c>
      <c r="J44" s="114">
        <f>VLOOKUP(B44, 'Household Information, Deficit'!$B$2:$J$48,8,FALSE)/100</f>
        <v>8.2299999999999998E-2</v>
      </c>
      <c r="K44" s="115">
        <f t="shared" si="4"/>
        <v>2093.5137054278916</v>
      </c>
      <c r="L44" s="116">
        <f t="shared" si="1"/>
        <v>1731.6198789619648</v>
      </c>
      <c r="M44" s="117">
        <f>550*VLOOKUP(B44, 'Household Information, Deficit'!$B$2:$K$48,10,FALSE)</f>
        <v>43485.750000000007</v>
      </c>
      <c r="N44" s="118">
        <f>IF(L44*M44+K44*Variables!$E$9&lt;0,0,L44*M44+K44*Variables!$E$9)</f>
        <v>85148677.621903077</v>
      </c>
      <c r="O44" s="119">
        <f>VLOOKUP(B44,'Household Information, Deficit'!$B$2:$L$48,11,FALSE)</f>
        <v>136.37500000000003</v>
      </c>
      <c r="P44" s="119">
        <v>40.760000000000005</v>
      </c>
      <c r="Q44" s="120">
        <f t="shared" si="2"/>
        <v>5327995.8982586255</v>
      </c>
    </row>
    <row r="45" spans="1:17" ht="14.25" customHeight="1">
      <c r="A45" s="107">
        <v>42</v>
      </c>
      <c r="B45" s="121" t="s">
        <v>72</v>
      </c>
      <c r="C45" s="109">
        <v>2019</v>
      </c>
      <c r="D45" s="110">
        <f>Population!D43</f>
        <v>46203.814999999995</v>
      </c>
      <c r="E45" s="110" t="str">
        <f t="shared" si="3"/>
        <v>Small</v>
      </c>
      <c r="F45" s="111">
        <f>'Household Information, Deficit'!E43</f>
        <v>2.7236881469514751</v>
      </c>
      <c r="G45" s="111">
        <f t="shared" si="0"/>
        <v>16963.694999999996</v>
      </c>
      <c r="H45" s="112"/>
      <c r="I45" s="113">
        <f>VLOOKUP(B45, 'Household Information, Deficit'!$B$2:$J$48,7,FALSE)/100</f>
        <v>9.2499999999999999E-2</v>
      </c>
      <c r="J45" s="114">
        <f>VLOOKUP(B45, 'Household Information, Deficit'!$B$2:$J$48,8,FALSE)/100</f>
        <v>0.1231</v>
      </c>
      <c r="K45" s="115">
        <f t="shared" si="4"/>
        <v>1569.1417874999995</v>
      </c>
      <c r="L45" s="116">
        <f t="shared" si="1"/>
        <v>2088.2308544999996</v>
      </c>
      <c r="M45" s="117">
        <f>550*VLOOKUP(B45, 'Household Information, Deficit'!$B$2:$K$48,10,FALSE)</f>
        <v>43485.750000000007</v>
      </c>
      <c r="N45" s="118">
        <f>IF(L45*M45+K45*Variables!$E$9&lt;0,0,L45*M45+K45*Variables!$E$9)</f>
        <v>98189527.849473372</v>
      </c>
      <c r="O45" s="119">
        <f>VLOOKUP(B45,'Household Information, Deficit'!$B$2:$L$48,11,FALSE)</f>
        <v>136.37500000000003</v>
      </c>
      <c r="P45" s="119">
        <v>40.760000000000005</v>
      </c>
      <c r="Q45" s="120">
        <f t="shared" si="2"/>
        <v>4196264.7739319997</v>
      </c>
    </row>
    <row r="46" spans="1:17" ht="14.25" customHeight="1">
      <c r="A46" s="107">
        <v>43</v>
      </c>
      <c r="B46" s="121" t="s">
        <v>73</v>
      </c>
      <c r="C46" s="109">
        <v>2019</v>
      </c>
      <c r="D46" s="110">
        <f>Population!D44</f>
        <v>24397.554999999997</v>
      </c>
      <c r="E46" s="110" t="str">
        <f t="shared" si="3"/>
        <v>Small</v>
      </c>
      <c r="F46" s="111">
        <f>'Household Information, Deficit'!E44</f>
        <v>3.4114391143911438</v>
      </c>
      <c r="G46" s="111">
        <f t="shared" si="0"/>
        <v>7151.69</v>
      </c>
      <c r="H46" s="112"/>
      <c r="I46" s="113">
        <f>VLOOKUP(B46, 'Household Information, Deficit'!$B$2:$J$48,7,FALSE)/100</f>
        <v>0.85450000000000004</v>
      </c>
      <c r="J46" s="114">
        <f>VLOOKUP(B46, 'Household Information, Deficit'!$B$2:$J$48,8,FALSE)/100</f>
        <v>0.14230000000000001</v>
      </c>
      <c r="K46" s="115">
        <f t="shared" si="4"/>
        <v>6111.1191049999998</v>
      </c>
      <c r="L46" s="116">
        <f t="shared" si="1"/>
        <v>1017.685487</v>
      </c>
      <c r="M46" s="117">
        <f>550*VLOOKUP(B46, 'Household Information, Deficit'!$B$2:$K$48,10,FALSE)</f>
        <v>43485.750000000007</v>
      </c>
      <c r="N46" s="118">
        <f>IF(L46*M46+K46*Variables!$E$9&lt;0,0,L46*M46+K46*Variables!$E$9)</f>
        <v>73001520.936230257</v>
      </c>
      <c r="O46" s="119">
        <f>VLOOKUP(B46,'Household Information, Deficit'!$B$2:$L$48,11,FALSE)</f>
        <v>136.37500000000003</v>
      </c>
      <c r="P46" s="119">
        <v>40.760000000000005</v>
      </c>
      <c r="Q46" s="120">
        <f t="shared" si="2"/>
        <v>1624748.2109040003</v>
      </c>
    </row>
    <row r="47" spans="1:17" ht="14.25" customHeight="1">
      <c r="A47" s="107">
        <v>44</v>
      </c>
      <c r="B47" s="121" t="s">
        <v>101</v>
      </c>
      <c r="C47" s="109">
        <v>2019</v>
      </c>
      <c r="D47" s="110">
        <f>Population!D45</f>
        <v>92969.172964499958</v>
      </c>
      <c r="E47" s="110" t="str">
        <f t="shared" si="3"/>
        <v>Small</v>
      </c>
      <c r="F47" s="111">
        <f>'Household Information, Deficit'!E45</f>
        <v>2.919</v>
      </c>
      <c r="G47" s="111">
        <f t="shared" si="0"/>
        <v>31849.665284172646</v>
      </c>
      <c r="H47" s="112"/>
      <c r="I47" s="113">
        <f>VLOOKUP(B47, 'Household Information, Deficit'!$B$2:$J$48,7,FALSE)/100</f>
        <v>0.23050000000000001</v>
      </c>
      <c r="J47" s="114">
        <f>VLOOKUP(B47, 'Household Information, Deficit'!$B$2:$J$48,8,FALSE)/100</f>
        <v>4.9800000000000004E-2</v>
      </c>
      <c r="K47" s="115">
        <f t="shared" si="4"/>
        <v>7341.3478480017957</v>
      </c>
      <c r="L47" s="116">
        <f t="shared" si="1"/>
        <v>1586.1133311517979</v>
      </c>
      <c r="M47" s="117">
        <f>550*VLOOKUP(B47, 'Household Information, Deficit'!$B$2:$K$48,10,FALSE)</f>
        <v>43485.750000000007</v>
      </c>
      <c r="N47" s="118">
        <f>IF(L47*M47+K47*Variables!$E$9&lt;0,0,L47*M47+K47*Variables!$E$9)</f>
        <v>103507028.06713477</v>
      </c>
      <c r="O47" s="119">
        <f>VLOOKUP(B47,'Household Information, Deficit'!$B$2:$L$48,11,FALSE)</f>
        <v>136.37500000000003</v>
      </c>
      <c r="P47" s="119">
        <v>40.760000000000005</v>
      </c>
      <c r="Q47" s="120">
        <f t="shared" si="2"/>
        <v>7696010.5346859368</v>
      </c>
    </row>
    <row r="48" spans="1:17" ht="14.25" customHeight="1">
      <c r="A48" s="107">
        <v>45</v>
      </c>
      <c r="B48" s="121" t="s">
        <v>74</v>
      </c>
      <c r="C48" s="109">
        <v>2019</v>
      </c>
      <c r="D48" s="110">
        <f>Population!D46</f>
        <v>23970.239999999998</v>
      </c>
      <c r="E48" s="110" t="str">
        <f t="shared" si="3"/>
        <v>Small</v>
      </c>
      <c r="F48" s="111">
        <f>'Household Information, Deficit'!E46</f>
        <v>2.377290114757399</v>
      </c>
      <c r="G48" s="111">
        <f t="shared" si="0"/>
        <v>10083.009999999998</v>
      </c>
      <c r="H48" s="112"/>
      <c r="I48" s="113">
        <f>VLOOKUP(B48, 'Household Information, Deficit'!$B$2:$J$48,7,FALSE)/100</f>
        <v>0.1012</v>
      </c>
      <c r="J48" s="114">
        <f>VLOOKUP(B48, 'Household Information, Deficit'!$B$2:$J$48,8,FALSE)/100</f>
        <v>8.6999999999999994E-2</v>
      </c>
      <c r="K48" s="115">
        <f t="shared" si="4"/>
        <v>1020.4006119999998</v>
      </c>
      <c r="L48" s="116">
        <f t="shared" si="1"/>
        <v>877.22186999999985</v>
      </c>
      <c r="M48" s="117">
        <f>550*VLOOKUP(B48, 'Household Information, Deficit'!$B$2:$K$48,10,FALSE)</f>
        <v>43485.750000000007</v>
      </c>
      <c r="N48" s="118">
        <f>IF(L48*M48+K48*Variables!$E$9&lt;0,0,L48*M48+K48*Variables!$E$9)</f>
        <v>42946615.412200496</v>
      </c>
      <c r="O48" s="119">
        <f>VLOOKUP(B48,'Household Information, Deficit'!$B$2:$L$48,11,FALSE)</f>
        <v>136.37500000000003</v>
      </c>
      <c r="P48" s="119">
        <v>40.760000000000005</v>
      </c>
      <c r="Q48" s="120">
        <f t="shared" si="2"/>
        <v>2596709.7456720001</v>
      </c>
    </row>
    <row r="49" spans="1:17" ht="14.25" customHeight="1">
      <c r="A49" s="107">
        <v>46</v>
      </c>
      <c r="B49" s="121" t="s">
        <v>75</v>
      </c>
      <c r="C49" s="109">
        <v>2019</v>
      </c>
      <c r="D49" s="110">
        <f>Population!D47</f>
        <v>30635.744999999995</v>
      </c>
      <c r="E49" s="110" t="str">
        <f t="shared" si="3"/>
        <v>Small</v>
      </c>
      <c r="F49" s="111">
        <f>'Household Information, Deficit'!E47</f>
        <v>2.6682284299858559</v>
      </c>
      <c r="G49" s="111">
        <f t="shared" si="0"/>
        <v>11481.679999999998</v>
      </c>
      <c r="H49" s="112"/>
      <c r="I49" s="113">
        <f>VLOOKUP(B49, 'Household Information, Deficit'!$B$2:$J$48,7,FALSE)/100</f>
        <v>0.21390000000000001</v>
      </c>
      <c r="J49" s="114">
        <f>VLOOKUP(B49, 'Household Information, Deficit'!$B$2:$J$48,8,FALSE)/100</f>
        <v>8.2500000000000004E-2</v>
      </c>
      <c r="K49" s="115">
        <f t="shared" si="4"/>
        <v>2455.9313519999996</v>
      </c>
      <c r="L49" s="116">
        <f t="shared" si="1"/>
        <v>947.23859999999991</v>
      </c>
      <c r="M49" s="117">
        <f>550*VLOOKUP(B49, 'Household Information, Deficit'!$B$2:$K$48,10,FALSE)</f>
        <v>43485.750000000007</v>
      </c>
      <c r="N49" s="118">
        <f>IF(L49*M49+K49*Variables!$E$9&lt;0,0,L49*M49+K49*Variables!$E$9)</f>
        <v>52744082.029757999</v>
      </c>
      <c r="O49" s="119">
        <f>VLOOKUP(B49,'Household Information, Deficit'!$B$2:$L$48,11,FALSE)</f>
        <v>136.37500000000003</v>
      </c>
      <c r="P49" s="119">
        <v>40.760000000000005</v>
      </c>
      <c r="Q49" s="120">
        <f t="shared" si="2"/>
        <v>2858880.5283360006</v>
      </c>
    </row>
    <row r="50" spans="1:17" ht="14.25" customHeight="1">
      <c r="A50" s="107">
        <v>47</v>
      </c>
      <c r="B50" s="121" t="s">
        <v>100</v>
      </c>
      <c r="C50" s="109">
        <v>2019</v>
      </c>
      <c r="D50" s="110">
        <f>Population!D48</f>
        <v>63964</v>
      </c>
      <c r="E50" s="110" t="str">
        <f t="shared" si="3"/>
        <v>Small</v>
      </c>
      <c r="F50" s="111">
        <f>'Household Information, Deficit'!E48</f>
        <v>3.4580000000000002</v>
      </c>
      <c r="G50" s="111">
        <f t="shared" si="0"/>
        <v>18497.397339502601</v>
      </c>
      <c r="H50" s="112"/>
      <c r="I50" s="113">
        <f>VLOOKUP(B50, 'Household Information, Deficit'!$B$2:$J$48,7,FALSE)/100</f>
        <v>0.84379999999999999</v>
      </c>
      <c r="J50" s="114">
        <f>VLOOKUP(B50, 'Household Information, Deficit'!$B$2:$J$48,8,FALSE)/100</f>
        <v>0.1457</v>
      </c>
      <c r="K50" s="115">
        <f t="shared" si="4"/>
        <v>15608.103875072295</v>
      </c>
      <c r="L50" s="116">
        <f t="shared" si="1"/>
        <v>2695.0707923655286</v>
      </c>
      <c r="M50" s="117">
        <f>550*VLOOKUP(B50, 'Household Information, Deficit'!$B$2:$K$48,10,FALSE)</f>
        <v>43485.750000000007</v>
      </c>
      <c r="N50" s="118">
        <f>IF(L50*M50+K50*Variables!$E$9&lt;0,0,L50*M50+K50*Variables!$E$9)</f>
        <v>190617695.33744937</v>
      </c>
      <c r="O50" s="119">
        <f>VLOOKUP(B50,'Household Information, Deficit'!$B$2:$L$48,11,FALSE)</f>
        <v>136.37500000000003</v>
      </c>
      <c r="P50" s="119">
        <v>40.760000000000005</v>
      </c>
      <c r="Q50" s="120">
        <f t="shared" si="2"/>
        <v>4177033.848419202</v>
      </c>
    </row>
    <row r="51" spans="1:17" s="131" customFormat="1" ht="14.25" customHeight="1">
      <c r="A51" s="109">
        <v>1</v>
      </c>
      <c r="B51" s="108" t="s">
        <v>25</v>
      </c>
      <c r="C51" s="109">
        <v>2020</v>
      </c>
      <c r="D51" s="122">
        <f>Population!E2</f>
        <v>7398528.9005249981</v>
      </c>
      <c r="E51" s="110" t="str">
        <f t="shared" si="3"/>
        <v>Large</v>
      </c>
      <c r="F51" s="123">
        <f>F4</f>
        <v>2.8458153079093123</v>
      </c>
      <c r="G51" s="123">
        <f t="shared" si="0"/>
        <v>2599792.3617749996</v>
      </c>
      <c r="H51" s="124"/>
      <c r="I51" s="125">
        <v>0</v>
      </c>
      <c r="J51" s="114">
        <f>VLOOKUP(B51, 'Household Information, Deficit'!$B$2:$J$48,8,FALSE)/100</f>
        <v>0.1464</v>
      </c>
      <c r="K51" s="126">
        <f t="shared" ref="K51:K114" si="5">IF(G51-G4&lt;0,0,ROUND((G51-G4)*I51,0))</f>
        <v>0</v>
      </c>
      <c r="L51" s="127">
        <f t="shared" ref="L51:L114" si="6">IF(G51-G4&lt;0,0,G51-G4)</f>
        <v>38420.576774999965</v>
      </c>
      <c r="M51" s="117">
        <f>550*VLOOKUP(B51, 'Household Information, Deficit'!$B$2:$K$48,10,FALSE)</f>
        <v>70422</v>
      </c>
      <c r="N51" s="128">
        <f>IF(L51*M51+K51*Variables!$E$9&lt;0,0,L51*M51+K51*Variables!$E$9)</f>
        <v>2705653857.6490474</v>
      </c>
      <c r="O51" s="119">
        <f>VLOOKUP(B51,'Household Information, Deficit'!$B$2:$L$48,11,FALSE)</f>
        <v>377.07</v>
      </c>
      <c r="P51" s="129">
        <v>91.36</v>
      </c>
      <c r="Q51" s="130">
        <f t="shared" si="2"/>
        <v>1866059581.7973838</v>
      </c>
    </row>
    <row r="52" spans="1:17" ht="14.25" customHeight="1">
      <c r="A52" s="107">
        <v>2</v>
      </c>
      <c r="B52" s="108" t="s">
        <v>28</v>
      </c>
      <c r="C52" s="109">
        <v>2020</v>
      </c>
      <c r="D52" s="110">
        <f>Population!E3</f>
        <v>2444033.6742499992</v>
      </c>
      <c r="E52" s="110" t="str">
        <f t="shared" si="3"/>
        <v>Large</v>
      </c>
      <c r="F52" s="123">
        <f t="shared" ref="F52:F115" si="7">F5</f>
        <v>2.6591126390039355</v>
      </c>
      <c r="G52" s="111">
        <f t="shared" si="0"/>
        <v>919116.26397499966</v>
      </c>
      <c r="H52" s="112"/>
      <c r="I52" s="125">
        <v>0</v>
      </c>
      <c r="J52" s="114">
        <f>VLOOKUP(B52, 'Household Information, Deficit'!$B$2:$J$48,8,FALSE)/100</f>
        <v>6.7299999999999999E-2</v>
      </c>
      <c r="K52" s="126">
        <f t="shared" si="5"/>
        <v>0</v>
      </c>
      <c r="L52" s="127">
        <f t="shared" si="6"/>
        <v>13582.998974999762</v>
      </c>
      <c r="M52" s="117">
        <f>550*VLOOKUP(B52, 'Household Information, Deficit'!$B$2:$K$48,10,FALSE)</f>
        <v>55808.5</v>
      </c>
      <c r="N52" s="128">
        <f>IF(L52*M52+K52*Variables!$E$9&lt;0,0,L52*M52+K52*Variables!$E$9)</f>
        <v>758046798.29627419</v>
      </c>
      <c r="O52" s="119">
        <f>VLOOKUP(B52,'Household Information, Deficit'!$B$2:$L$48,11,FALSE)</f>
        <v>233.28</v>
      </c>
      <c r="P52" s="119">
        <v>73.64</v>
      </c>
      <c r="Q52" s="130">
        <f t="shared" si="2"/>
        <v>385002840.30853659</v>
      </c>
    </row>
    <row r="53" spans="1:17" ht="14.25" customHeight="1">
      <c r="A53" s="107">
        <v>3</v>
      </c>
      <c r="B53" s="108" t="s">
        <v>29</v>
      </c>
      <c r="C53" s="109">
        <v>2020</v>
      </c>
      <c r="D53" s="110">
        <f>Population!E4</f>
        <v>1877965.2155249994</v>
      </c>
      <c r="E53" s="110" t="str">
        <f t="shared" si="3"/>
        <v>Large</v>
      </c>
      <c r="F53" s="123">
        <f t="shared" si="7"/>
        <v>2.6407866430045996</v>
      </c>
      <c r="G53" s="111">
        <f t="shared" si="0"/>
        <v>711138.56187499978</v>
      </c>
      <c r="H53" s="112"/>
      <c r="I53" s="125">
        <v>0</v>
      </c>
      <c r="J53" s="114">
        <f>VLOOKUP(B53, 'Household Information, Deficit'!$B$2:$J$48,8,FALSE)/100</f>
        <v>0.1216</v>
      </c>
      <c r="K53" s="126">
        <f t="shared" si="5"/>
        <v>0</v>
      </c>
      <c r="L53" s="127">
        <f t="shared" si="6"/>
        <v>10509.436874999781</v>
      </c>
      <c r="M53" s="117">
        <f>550*VLOOKUP(B53, 'Household Information, Deficit'!$B$2:$K$48,10,FALSE)</f>
        <v>48180</v>
      </c>
      <c r="N53" s="128">
        <f>IF(L53*M53+K53*Variables!$E$9&lt;0,0,L53*M53+K53*Variables!$E$9)</f>
        <v>506344668.63748944</v>
      </c>
      <c r="O53" s="119">
        <f>VLOOKUP(B53,'Household Information, Deficit'!$B$2:$L$48,11,FALSE)</f>
        <v>182.97</v>
      </c>
      <c r="P53" s="119">
        <v>61.12</v>
      </c>
      <c r="Q53" s="130">
        <f t="shared" si="2"/>
        <v>229638365.93856558</v>
      </c>
    </row>
    <row r="54" spans="1:17" ht="14.25" customHeight="1">
      <c r="A54" s="107">
        <v>4</v>
      </c>
      <c r="B54" s="108" t="s">
        <v>30</v>
      </c>
      <c r="C54" s="109">
        <v>2020</v>
      </c>
      <c r="D54" s="110">
        <f>Population!E5</f>
        <v>1153958.1131749996</v>
      </c>
      <c r="E54" s="110" t="str">
        <f t="shared" si="3"/>
        <v>Large</v>
      </c>
      <c r="F54" s="123">
        <f t="shared" si="7"/>
        <v>3.2280741697119208</v>
      </c>
      <c r="G54" s="111">
        <f t="shared" si="0"/>
        <v>357475.7122999999</v>
      </c>
      <c r="H54" s="112"/>
      <c r="I54" s="125">
        <v>0</v>
      </c>
      <c r="J54" s="114">
        <f>VLOOKUP(B54, 'Household Information, Deficit'!$B$2:$J$48,8,FALSE)/100</f>
        <v>0.15160000000000001</v>
      </c>
      <c r="K54" s="126">
        <f t="shared" si="5"/>
        <v>0</v>
      </c>
      <c r="L54" s="127">
        <f t="shared" si="6"/>
        <v>5282.8922999998904</v>
      </c>
      <c r="M54" s="117">
        <f>550*VLOOKUP(B54, 'Household Information, Deficit'!$B$2:$K$48,10,FALSE)</f>
        <v>51320.5</v>
      </c>
      <c r="N54" s="128">
        <f>IF(L54*M54+K54*Variables!$E$9&lt;0,0,L54*M54+K54*Variables!$E$9)</f>
        <v>271120674.28214437</v>
      </c>
      <c r="O54" s="119">
        <f>VLOOKUP(B54,'Household Information, Deficit'!$B$2:$L$48,11,FALSE)</f>
        <v>249.18</v>
      </c>
      <c r="P54" s="119">
        <v>42.71</v>
      </c>
      <c r="Q54" s="130">
        <f t="shared" si="2"/>
        <v>178296318.44832653</v>
      </c>
    </row>
    <row r="55" spans="1:17" ht="14.25" customHeight="1">
      <c r="A55" s="107">
        <v>5</v>
      </c>
      <c r="B55" s="108" t="s">
        <v>31</v>
      </c>
      <c r="C55" s="109">
        <v>2020</v>
      </c>
      <c r="D55" s="110">
        <f>Population!E6</f>
        <v>544839.64237499982</v>
      </c>
      <c r="E55" s="110" t="str">
        <f t="shared" si="3"/>
        <v>Medium</v>
      </c>
      <c r="F55" s="123">
        <f t="shared" si="7"/>
        <v>2.791645991913092</v>
      </c>
      <c r="G55" s="111">
        <f t="shared" si="0"/>
        <v>195167.88444999995</v>
      </c>
      <c r="H55" s="112"/>
      <c r="I55" s="125">
        <v>0</v>
      </c>
      <c r="J55" s="114">
        <f>VLOOKUP(B55, 'Household Information, Deficit'!$B$2:$J$48,8,FALSE)/100</f>
        <v>0.1777</v>
      </c>
      <c r="K55" s="126">
        <f t="shared" si="5"/>
        <v>0</v>
      </c>
      <c r="L55" s="127">
        <f t="shared" si="6"/>
        <v>2884.2544499999785</v>
      </c>
      <c r="M55" s="117">
        <f>550*VLOOKUP(B55, 'Household Information, Deficit'!$B$2:$K$48,10,FALSE)</f>
        <v>67314.5</v>
      </c>
      <c r="N55" s="128">
        <f>IF(L55*M55+K55*Variables!$E$9&lt;0,0,L55*M55+K55*Variables!$E$9)</f>
        <v>194152146.17452356</v>
      </c>
      <c r="O55" s="119">
        <f>VLOOKUP(B55,'Household Information, Deficit'!$B$2:$L$48,11,FALSE)</f>
        <v>147.03</v>
      </c>
      <c r="P55" s="119">
        <v>61.2</v>
      </c>
      <c r="Q55" s="130">
        <f t="shared" si="2"/>
        <v>44861467.720028386</v>
      </c>
    </row>
    <row r="56" spans="1:17" ht="14.25" customHeight="1">
      <c r="A56" s="107">
        <v>6</v>
      </c>
      <c r="B56" s="108" t="s">
        <v>32</v>
      </c>
      <c r="C56" s="109">
        <v>2020</v>
      </c>
      <c r="D56" s="110">
        <f>Population!E7</f>
        <v>914784.16784999974</v>
      </c>
      <c r="E56" s="110" t="str">
        <f t="shared" si="3"/>
        <v>Medium</v>
      </c>
      <c r="F56" s="123">
        <f t="shared" si="7"/>
        <v>3.0151582035627214</v>
      </c>
      <c r="G56" s="111">
        <f t="shared" si="0"/>
        <v>303395.08114999987</v>
      </c>
      <c r="H56" s="112"/>
      <c r="I56" s="125">
        <v>0</v>
      </c>
      <c r="J56" s="114">
        <f>VLOOKUP(B56, 'Household Information, Deficit'!$B$2:$J$48,8,FALSE)/100</f>
        <v>0.13369999999999999</v>
      </c>
      <c r="K56" s="126">
        <f t="shared" si="5"/>
        <v>0</v>
      </c>
      <c r="L56" s="127">
        <f t="shared" si="6"/>
        <v>4483.6711499998928</v>
      </c>
      <c r="M56" s="117">
        <f>550*VLOOKUP(B56, 'Household Information, Deficit'!$B$2:$K$48,10,FALSE)</f>
        <v>81136</v>
      </c>
      <c r="N56" s="128">
        <f>IF(L56*M56+K56*Variables!$E$9&lt;0,0,L56*M56+K56*Variables!$E$9)</f>
        <v>363787142.4263913</v>
      </c>
      <c r="O56" s="119">
        <f>VLOOKUP(B56,'Household Information, Deficit'!$B$2:$L$48,11,FALSE)</f>
        <v>219.56</v>
      </c>
      <c r="P56" s="119">
        <v>55.55</v>
      </c>
      <c r="Q56" s="130">
        <f t="shared" si="2"/>
        <v>123284510.06417696</v>
      </c>
    </row>
    <row r="57" spans="1:17" ht="14.25" customHeight="1">
      <c r="A57" s="107">
        <v>7</v>
      </c>
      <c r="B57" s="108" t="s">
        <v>33</v>
      </c>
      <c r="C57" s="109">
        <v>2020</v>
      </c>
      <c r="D57" s="110">
        <f>Population!E8</f>
        <v>648438.0381499998</v>
      </c>
      <c r="E57" s="110" t="str">
        <f t="shared" si="3"/>
        <v>Medium</v>
      </c>
      <c r="F57" s="123">
        <f t="shared" si="7"/>
        <v>2.7144187891908675</v>
      </c>
      <c r="G57" s="111">
        <f t="shared" si="0"/>
        <v>238886.51254999993</v>
      </c>
      <c r="H57" s="112"/>
      <c r="I57" s="125">
        <v>0</v>
      </c>
      <c r="J57" s="114">
        <f>VLOOKUP(B57, 'Household Information, Deficit'!$B$2:$J$48,8,FALSE)/100</f>
        <v>0.128</v>
      </c>
      <c r="K57" s="126">
        <f t="shared" si="5"/>
        <v>0</v>
      </c>
      <c r="L57" s="127">
        <f t="shared" si="6"/>
        <v>3530.342549999943</v>
      </c>
      <c r="M57" s="117">
        <f>550*VLOOKUP(B57, 'Household Information, Deficit'!$B$2:$K$48,10,FALSE)</f>
        <v>27258</v>
      </c>
      <c r="N57" s="128">
        <f>IF(L57*M57+K57*Variables!$E$9&lt;0,0,L57*M57+K57*Variables!$E$9)</f>
        <v>96230077.227898449</v>
      </c>
      <c r="O57" s="119">
        <f>VLOOKUP(B57,'Household Information, Deficit'!$B$2:$L$48,11,FALSE)</f>
        <v>94.1</v>
      </c>
      <c r="P57" s="119">
        <v>59.47</v>
      </c>
      <c r="Q57" s="130">
        <f t="shared" si="2"/>
        <v>26185050.701570038</v>
      </c>
    </row>
    <row r="58" spans="1:17" ht="14.25" customHeight="1">
      <c r="A58" s="107">
        <v>8</v>
      </c>
      <c r="B58" s="108" t="s">
        <v>34</v>
      </c>
      <c r="C58" s="109">
        <v>2020</v>
      </c>
      <c r="D58" s="110">
        <f>Population!E9</f>
        <v>422052.27574999991</v>
      </c>
      <c r="E58" s="110" t="str">
        <f t="shared" si="3"/>
        <v>Medium</v>
      </c>
      <c r="F58" s="123">
        <f t="shared" si="7"/>
        <v>2.3617684870776379</v>
      </c>
      <c r="G58" s="111">
        <f t="shared" si="0"/>
        <v>178701.79827499998</v>
      </c>
      <c r="H58" s="112"/>
      <c r="I58" s="125">
        <v>0</v>
      </c>
      <c r="J58" s="114">
        <f>VLOOKUP(B58, 'Household Information, Deficit'!$B$2:$J$48,8,FALSE)/100</f>
        <v>7.6399999999999996E-2</v>
      </c>
      <c r="K58" s="126">
        <f t="shared" si="5"/>
        <v>0</v>
      </c>
      <c r="L58" s="127">
        <f t="shared" si="6"/>
        <v>2640.9132749999699</v>
      </c>
      <c r="M58" s="117">
        <f>550*VLOOKUP(B58, 'Household Information, Deficit'!$B$2:$K$48,10,FALSE)</f>
        <v>27412.000000000004</v>
      </c>
      <c r="N58" s="128">
        <f>IF(L58*M58+K58*Variables!$E$9&lt;0,0,L58*M58+K58*Variables!$E$9)</f>
        <v>72392714.694299176</v>
      </c>
      <c r="O58" s="119">
        <f>VLOOKUP(B58,'Household Information, Deficit'!$B$2:$L$48,11,FALSE)</f>
        <v>125.46</v>
      </c>
      <c r="P58" s="119">
        <v>75.66</v>
      </c>
      <c r="Q58" s="130">
        <f t="shared" si="2"/>
        <v>30816444.135859191</v>
      </c>
    </row>
    <row r="59" spans="1:17" ht="14.25" customHeight="1">
      <c r="A59" s="107">
        <v>9</v>
      </c>
      <c r="B59" s="108" t="s">
        <v>35</v>
      </c>
      <c r="C59" s="109">
        <v>2020</v>
      </c>
      <c r="D59" s="110">
        <f>Population!E10</f>
        <v>494356.55692499987</v>
      </c>
      <c r="E59" s="110" t="str">
        <f t="shared" si="3"/>
        <v>Medium</v>
      </c>
      <c r="F59" s="123">
        <f t="shared" si="7"/>
        <v>2.7429262269780841</v>
      </c>
      <c r="G59" s="111">
        <f t="shared" si="0"/>
        <v>180229.62194999994</v>
      </c>
      <c r="H59" s="112"/>
      <c r="I59" s="125">
        <v>0</v>
      </c>
      <c r="J59" s="114">
        <f>VLOOKUP(B59, 'Household Information, Deficit'!$B$2:$J$48,8,FALSE)/100</f>
        <v>0.13419999999999999</v>
      </c>
      <c r="K59" s="126">
        <f t="shared" si="5"/>
        <v>0</v>
      </c>
      <c r="L59" s="127">
        <f t="shared" si="6"/>
        <v>2663.4919499999669</v>
      </c>
      <c r="M59" s="117">
        <f>550*VLOOKUP(B59, 'Household Information, Deficit'!$B$2:$K$48,10,FALSE)</f>
        <v>43485.750000000007</v>
      </c>
      <c r="N59" s="128">
        <f>IF(L59*M59+K59*Variables!$E$9&lt;0,0,L59*M59+K59*Variables!$E$9)</f>
        <v>115823945.06471108</v>
      </c>
      <c r="O59" s="119">
        <f>VLOOKUP(B59,'Household Information, Deficit'!$B$2:$L$48,11,FALSE)</f>
        <v>136.37500000000003</v>
      </c>
      <c r="P59" s="119">
        <v>65.935833333333335</v>
      </c>
      <c r="Q59" s="130">
        <f t="shared" si="2"/>
        <v>35520170.952088937</v>
      </c>
    </row>
    <row r="60" spans="1:17" ht="14.25" customHeight="1">
      <c r="A60" s="107">
        <v>10</v>
      </c>
      <c r="B60" s="108" t="s">
        <v>36</v>
      </c>
      <c r="C60" s="109">
        <v>2020</v>
      </c>
      <c r="D60" s="110">
        <f>Population!E11</f>
        <v>515819.23434999987</v>
      </c>
      <c r="E60" s="110" t="str">
        <f t="shared" si="3"/>
        <v>Medium</v>
      </c>
      <c r="F60" s="123">
        <f t="shared" si="7"/>
        <v>2.5116430728482135</v>
      </c>
      <c r="G60" s="111">
        <f t="shared" si="0"/>
        <v>205371.23284999997</v>
      </c>
      <c r="H60" s="112"/>
      <c r="I60" s="125">
        <v>0</v>
      </c>
      <c r="J60" s="114">
        <f>VLOOKUP(B60, 'Household Information, Deficit'!$B$2:$J$48,8,FALSE)/100</f>
        <v>9.98E-2</v>
      </c>
      <c r="K60" s="126">
        <f t="shared" si="5"/>
        <v>0</v>
      </c>
      <c r="L60" s="127">
        <f t="shared" si="6"/>
        <v>3035.0428499999689</v>
      </c>
      <c r="M60" s="117">
        <f>550*VLOOKUP(B60, 'Household Information, Deficit'!$B$2:$K$48,10,FALSE)</f>
        <v>35755.5</v>
      </c>
      <c r="N60" s="128">
        <f>IF(L60*M60+K60*Variables!$E$9&lt;0,0,L60*M60+K60*Variables!$E$9)</f>
        <v>108519474.62317389</v>
      </c>
      <c r="O60" s="119">
        <f>VLOOKUP(B60,'Household Information, Deficit'!$B$2:$L$48,11,FALSE)</f>
        <v>125.46</v>
      </c>
      <c r="P60" s="119">
        <v>62.81</v>
      </c>
      <c r="Q60" s="130">
        <f t="shared" si="2"/>
        <v>38511103.297209464</v>
      </c>
    </row>
    <row r="61" spans="1:17" ht="14.25" customHeight="1">
      <c r="A61" s="107">
        <v>11</v>
      </c>
      <c r="B61" s="108" t="s">
        <v>37</v>
      </c>
      <c r="C61" s="109">
        <v>2020</v>
      </c>
      <c r="D61" s="110">
        <f>Population!E12</f>
        <v>362975.05334999989</v>
      </c>
      <c r="E61" s="110" t="str">
        <f t="shared" si="3"/>
        <v>Medium</v>
      </c>
      <c r="F61" s="123">
        <f t="shared" si="7"/>
        <v>2.693850400263019</v>
      </c>
      <c r="G61" s="111">
        <f t="shared" si="0"/>
        <v>134742.09752499996</v>
      </c>
      <c r="H61" s="112"/>
      <c r="I61" s="125">
        <v>0</v>
      </c>
      <c r="J61" s="114">
        <f>VLOOKUP(B61, 'Household Information, Deficit'!$B$2:$J$48,8,FALSE)/100</f>
        <v>0.1115</v>
      </c>
      <c r="K61" s="126">
        <f t="shared" si="5"/>
        <v>0</v>
      </c>
      <c r="L61" s="127">
        <f t="shared" si="6"/>
        <v>1991.2625249999692</v>
      </c>
      <c r="M61" s="117">
        <f>550*VLOOKUP(B61, 'Household Information, Deficit'!$B$2:$K$48,10,FALSE)</f>
        <v>43485.750000000007</v>
      </c>
      <c r="N61" s="128">
        <f>IF(L61*M61+K61*Variables!$E$9&lt;0,0,L61*M61+K61*Variables!$E$9)</f>
        <v>86591544.346517429</v>
      </c>
      <c r="O61" s="119">
        <f>VLOOKUP(B61,'Household Information, Deficit'!$B$2:$L$48,11,FALSE)</f>
        <v>136.37500000000003</v>
      </c>
      <c r="P61" s="119">
        <v>65.935833333333335</v>
      </c>
      <c r="Q61" s="130">
        <f t="shared" si="2"/>
        <v>26869283.432205271</v>
      </c>
    </row>
    <row r="62" spans="1:17" ht="14.25" customHeight="1">
      <c r="A62" s="107">
        <v>12</v>
      </c>
      <c r="B62" s="108" t="s">
        <v>38</v>
      </c>
      <c r="C62" s="109">
        <v>2020</v>
      </c>
      <c r="D62" s="110">
        <f>Population!E13</f>
        <v>412539.1780999999</v>
      </c>
      <c r="E62" s="110" t="str">
        <f t="shared" si="3"/>
        <v>Medium</v>
      </c>
      <c r="F62" s="123">
        <f t="shared" si="7"/>
        <v>2.5280688906285511</v>
      </c>
      <c r="G62" s="111">
        <f t="shared" si="0"/>
        <v>163183.51909999998</v>
      </c>
      <c r="H62" s="112"/>
      <c r="I62" s="125">
        <v>0</v>
      </c>
      <c r="J62" s="114">
        <f>VLOOKUP(B62, 'Household Information, Deficit'!$B$2:$J$48,8,FALSE)/100</f>
        <v>6.4199999999999993E-2</v>
      </c>
      <c r="K62" s="126">
        <f t="shared" si="5"/>
        <v>0</v>
      </c>
      <c r="L62" s="127">
        <f t="shared" si="6"/>
        <v>2411.5790999999736</v>
      </c>
      <c r="M62" s="117">
        <f>550*VLOOKUP(B62, 'Household Information, Deficit'!$B$2:$K$48,10,FALSE)</f>
        <v>43485.750000000007</v>
      </c>
      <c r="N62" s="128">
        <f>IF(L62*M62+K62*Variables!$E$9&lt;0,0,L62*M62+K62*Variables!$E$9)</f>
        <v>104869325.84782387</v>
      </c>
      <c r="O62" s="119">
        <f>VLOOKUP(B62,'Household Information, Deficit'!$B$2:$L$48,11,FALSE)</f>
        <v>136.37500000000003</v>
      </c>
      <c r="P62" s="119">
        <v>89.08</v>
      </c>
      <c r="Q62" s="130">
        <f t="shared" si="2"/>
        <v>26950693.012123447</v>
      </c>
    </row>
    <row r="63" spans="1:17" ht="14.25" customHeight="1">
      <c r="A63" s="107">
        <v>13</v>
      </c>
      <c r="B63" s="108" t="s">
        <v>39</v>
      </c>
      <c r="C63" s="109">
        <v>2020</v>
      </c>
      <c r="D63" s="110">
        <f>Population!E14</f>
        <v>464849.8826999999</v>
      </c>
      <c r="E63" s="110" t="str">
        <f t="shared" si="3"/>
        <v>Medium</v>
      </c>
      <c r="F63" s="123">
        <f t="shared" si="7"/>
        <v>2.4075040417460345</v>
      </c>
      <c r="G63" s="111">
        <f t="shared" si="0"/>
        <v>193083.73927499994</v>
      </c>
      <c r="H63" s="112"/>
      <c r="I63" s="125">
        <v>0</v>
      </c>
      <c r="J63" s="114">
        <f>VLOOKUP(B63, 'Household Information, Deficit'!$B$2:$J$48,8,FALSE)/100</f>
        <v>0.12960000000000002</v>
      </c>
      <c r="K63" s="126">
        <f t="shared" si="5"/>
        <v>0</v>
      </c>
      <c r="L63" s="127">
        <f t="shared" si="6"/>
        <v>2853.4542749999964</v>
      </c>
      <c r="M63" s="117">
        <f>550*VLOOKUP(B63, 'Household Information, Deficit'!$B$2:$K$48,10,FALSE)</f>
        <v>43485.750000000007</v>
      </c>
      <c r="N63" s="128">
        <f>IF(L63*M63+K63*Variables!$E$9&lt;0,0,L63*M63+K63*Variables!$E$9)</f>
        <v>124084599.23908111</v>
      </c>
      <c r="O63" s="119">
        <f>VLOOKUP(B63,'Household Information, Deficit'!$B$2:$L$48,11,FALSE)</f>
        <v>136.37500000000003</v>
      </c>
      <c r="P63" s="119">
        <v>71.48</v>
      </c>
      <c r="Q63" s="130">
        <f t="shared" si="2"/>
        <v>39272529.741622381</v>
      </c>
    </row>
    <row r="64" spans="1:17" ht="14.25" customHeight="1">
      <c r="A64" s="107">
        <v>14</v>
      </c>
      <c r="B64" s="108" t="s">
        <v>40</v>
      </c>
      <c r="C64" s="109">
        <v>2020</v>
      </c>
      <c r="D64" s="110">
        <f>Population!E15</f>
        <v>324032.54834999994</v>
      </c>
      <c r="E64" s="110" t="str">
        <f t="shared" si="3"/>
        <v>Medium</v>
      </c>
      <c r="F64" s="123">
        <f t="shared" si="7"/>
        <v>2.4590017825311943</v>
      </c>
      <c r="G64" s="111">
        <f t="shared" si="0"/>
        <v>131774.01929999999</v>
      </c>
      <c r="H64" s="112"/>
      <c r="I64" s="125">
        <v>0</v>
      </c>
      <c r="J64" s="114">
        <f>VLOOKUP(B64, 'Household Information, Deficit'!$B$2:$J$48,8,FALSE)/100</f>
        <v>9.3599999999999989E-2</v>
      </c>
      <c r="K64" s="126">
        <f t="shared" si="5"/>
        <v>0</v>
      </c>
      <c r="L64" s="127">
        <f t="shared" si="6"/>
        <v>1947.3993000000046</v>
      </c>
      <c r="M64" s="117">
        <f>550*VLOOKUP(B64, 'Household Information, Deficit'!$B$2:$K$48,10,FALSE)</f>
        <v>43485.750000000007</v>
      </c>
      <c r="N64" s="128">
        <f>IF(L64*M64+K64*Variables!$E$9&lt;0,0,L64*M64+K64*Variables!$E$9)</f>
        <v>84684119.109975219</v>
      </c>
      <c r="O64" s="119">
        <f>VLOOKUP(B64,'Household Information, Deficit'!$B$2:$L$48,11,FALSE)</f>
        <v>136.37500000000003</v>
      </c>
      <c r="P64" s="119">
        <v>65.935833333333335</v>
      </c>
      <c r="Q64" s="130">
        <f t="shared" si="2"/>
        <v>27746580.123031776</v>
      </c>
    </row>
    <row r="65" spans="1:17" ht="14.25" customHeight="1">
      <c r="A65" s="107">
        <v>15</v>
      </c>
      <c r="B65" s="108" t="s">
        <v>41</v>
      </c>
      <c r="C65" s="109">
        <v>2020</v>
      </c>
      <c r="D65" s="110">
        <f>Population!E16</f>
        <v>283972.24922499992</v>
      </c>
      <c r="E65" s="110" t="str">
        <f t="shared" si="3"/>
        <v>Medium</v>
      </c>
      <c r="F65" s="123">
        <f t="shared" si="7"/>
        <v>2.4536973570595619</v>
      </c>
      <c r="G65" s="111">
        <f t="shared" si="0"/>
        <v>115732.38582499996</v>
      </c>
      <c r="H65" s="112"/>
      <c r="I65" s="125">
        <v>0</v>
      </c>
      <c r="J65" s="114">
        <f>VLOOKUP(B65, 'Household Information, Deficit'!$B$2:$J$48,8,FALSE)/100</f>
        <v>8.3000000000000001E-3</v>
      </c>
      <c r="K65" s="126">
        <f t="shared" si="5"/>
        <v>0</v>
      </c>
      <c r="L65" s="127">
        <f t="shared" si="6"/>
        <v>1710.3308249999682</v>
      </c>
      <c r="M65" s="117">
        <f>550*VLOOKUP(B65, 'Household Information, Deficit'!$B$2:$K$48,10,FALSE)</f>
        <v>43485.750000000007</v>
      </c>
      <c r="N65" s="128">
        <f>IF(L65*M65+K65*Variables!$E$9&lt;0,0,L65*M65+K65*Variables!$E$9)</f>
        <v>74375018.673242375</v>
      </c>
      <c r="O65" s="119">
        <f>VLOOKUP(B65,'Household Information, Deficit'!$B$2:$L$48,11,FALSE)</f>
        <v>136.37500000000003</v>
      </c>
      <c r="P65" s="119">
        <v>65.935833333333335</v>
      </c>
      <c r="Q65" s="130">
        <f t="shared" si="2"/>
        <v>24397968.115264699</v>
      </c>
    </row>
    <row r="66" spans="1:17" ht="14.25" customHeight="1">
      <c r="A66" s="107">
        <v>16</v>
      </c>
      <c r="B66" s="108" t="s">
        <v>43</v>
      </c>
      <c r="C66" s="109">
        <v>2020</v>
      </c>
      <c r="D66" s="110">
        <f>Population!E17</f>
        <v>473232.8235249999</v>
      </c>
      <c r="E66" s="110" t="str">
        <f t="shared" si="3"/>
        <v>Medium</v>
      </c>
      <c r="F66" s="123">
        <f t="shared" si="7"/>
        <v>3.2379076029492619</v>
      </c>
      <c r="G66" s="111">
        <f t="shared" si="0"/>
        <v>146153.89984999996</v>
      </c>
      <c r="H66" s="112"/>
      <c r="I66" s="125">
        <v>0</v>
      </c>
      <c r="J66" s="114">
        <f>VLOOKUP(B66, 'Household Information, Deficit'!$B$2:$J$48,8,FALSE)/100</f>
        <v>9.0299999999999991E-2</v>
      </c>
      <c r="K66" s="126">
        <f t="shared" si="5"/>
        <v>0</v>
      </c>
      <c r="L66" s="127">
        <f t="shared" si="6"/>
        <v>2159.9098499999673</v>
      </c>
      <c r="M66" s="117">
        <f>550*VLOOKUP(B66, 'Household Information, Deficit'!$B$2:$K$48,10,FALSE)</f>
        <v>43485.750000000007</v>
      </c>
      <c r="N66" s="128">
        <f>IF(L66*M66+K66*Variables!$E$9&lt;0,0,L66*M66+K66*Variables!$E$9)</f>
        <v>93925299.759636089</v>
      </c>
      <c r="O66" s="119">
        <f>VLOOKUP(B66,'Household Information, Deficit'!$B$2:$L$48,11,FALSE)</f>
        <v>136.37500000000003</v>
      </c>
      <c r="P66" s="119">
        <v>65.935833333333335</v>
      </c>
      <c r="Q66" s="130">
        <f t="shared" si="2"/>
        <v>25370011.003443856</v>
      </c>
    </row>
    <row r="67" spans="1:17" ht="14.25" customHeight="1">
      <c r="A67" s="107">
        <v>17</v>
      </c>
      <c r="B67" s="108" t="s">
        <v>44</v>
      </c>
      <c r="C67" s="109">
        <v>2020</v>
      </c>
      <c r="D67" s="110">
        <f>Population!E18</f>
        <v>446832.2776749999</v>
      </c>
      <c r="E67" s="110" t="str">
        <f t="shared" si="3"/>
        <v>Medium</v>
      </c>
      <c r="F67" s="123">
        <f t="shared" si="7"/>
        <v>3.2463324451363733</v>
      </c>
      <c r="G67" s="111">
        <f t="shared" si="0"/>
        <v>137642.18089999998</v>
      </c>
      <c r="H67" s="112"/>
      <c r="I67" s="125">
        <v>0</v>
      </c>
      <c r="J67" s="114">
        <f>VLOOKUP(B67, 'Household Information, Deficit'!$B$2:$J$48,8,FALSE)/100</f>
        <v>0.1406</v>
      </c>
      <c r="K67" s="126">
        <f t="shared" si="5"/>
        <v>0</v>
      </c>
      <c r="L67" s="127">
        <f t="shared" si="6"/>
        <v>2034.1208999999799</v>
      </c>
      <c r="M67" s="117">
        <f>550*VLOOKUP(B67, 'Household Information, Deficit'!$B$2:$K$48,10,FALSE)</f>
        <v>43485.750000000007</v>
      </c>
      <c r="N67" s="128">
        <f>IF(L67*M67+K67*Variables!$E$9&lt;0,0,L67*M67+K67*Variables!$E$9)</f>
        <v>88455272.927174136</v>
      </c>
      <c r="O67" s="119">
        <f>VLOOKUP(B67,'Household Information, Deficit'!$B$2:$L$48,11,FALSE)</f>
        <v>136.37500000000003</v>
      </c>
      <c r="P67" s="119">
        <v>47.15</v>
      </c>
      <c r="Q67" s="130">
        <f t="shared" si="2"/>
        <v>29881223.646059103</v>
      </c>
    </row>
    <row r="68" spans="1:17" ht="14.25" customHeight="1">
      <c r="A68" s="107">
        <v>18</v>
      </c>
      <c r="B68" s="108" t="s">
        <v>45</v>
      </c>
      <c r="C68" s="109">
        <v>2020</v>
      </c>
      <c r="D68" s="110">
        <f>Population!E19</f>
        <v>282922.44994999992</v>
      </c>
      <c r="E68" s="110" t="str">
        <f t="shared" si="3"/>
        <v>Medium</v>
      </c>
      <c r="F68" s="123">
        <f t="shared" si="7"/>
        <v>3.2199371541131225</v>
      </c>
      <c r="G68" s="111">
        <f t="shared" si="0"/>
        <v>87865.829799999978</v>
      </c>
      <c r="H68" s="112"/>
      <c r="I68" s="125">
        <v>0</v>
      </c>
      <c r="J68" s="114">
        <f>VLOOKUP(B68, 'Household Information, Deficit'!$B$2:$J$48,8,FALSE)/100</f>
        <v>0.14699999999999999</v>
      </c>
      <c r="K68" s="126">
        <f t="shared" si="5"/>
        <v>0</v>
      </c>
      <c r="L68" s="127">
        <f t="shared" si="6"/>
        <v>1298.5097999999853</v>
      </c>
      <c r="M68" s="117">
        <f>550*VLOOKUP(B68, 'Household Information, Deficit'!$B$2:$K$48,10,FALSE)</f>
        <v>43485.750000000007</v>
      </c>
      <c r="N68" s="128">
        <f>IF(L68*M68+K68*Variables!$E$9&lt;0,0,L68*M68+K68*Variables!$E$9)</f>
        <v>56466672.535349369</v>
      </c>
      <c r="O68" s="119">
        <f>VLOOKUP(B68,'Household Information, Deficit'!$B$2:$L$48,11,FALSE)</f>
        <v>136.37500000000003</v>
      </c>
      <c r="P68" s="119">
        <v>65.935833333333335</v>
      </c>
      <c r="Q68" s="130">
        <f t="shared" ref="Q68:Q131" si="8">IF(12*(O68-0.3*P68*F68)*G68/5&lt;0,0,12*(O68-0.3*P68*F68)*G68/5)</f>
        <v>15327082.289103692</v>
      </c>
    </row>
    <row r="69" spans="1:17" ht="14.25" customHeight="1">
      <c r="A69" s="107">
        <v>19</v>
      </c>
      <c r="B69" s="108" t="s">
        <v>47</v>
      </c>
      <c r="C69" s="109">
        <v>2020</v>
      </c>
      <c r="D69" s="110">
        <f>Population!E20</f>
        <v>285650.48574999993</v>
      </c>
      <c r="E69" s="110" t="str">
        <f t="shared" ref="E69:E132" si="9">IF(D69&lt;100000,"Small",IF(D69&lt;1000000,"Medium","Large"))</f>
        <v>Medium</v>
      </c>
      <c r="F69" s="123">
        <f t="shared" si="7"/>
        <v>2.5344143617118515</v>
      </c>
      <c r="G69" s="111">
        <f t="shared" si="0"/>
        <v>112708.67544999998</v>
      </c>
      <c r="H69" s="112"/>
      <c r="I69" s="125">
        <v>0</v>
      </c>
      <c r="J69" s="114">
        <f>VLOOKUP(B69, 'Household Information, Deficit'!$B$2:$J$48,8,FALSE)/100</f>
        <v>0.15820000000000001</v>
      </c>
      <c r="K69" s="126">
        <f t="shared" si="5"/>
        <v>0</v>
      </c>
      <c r="L69" s="127">
        <f t="shared" si="6"/>
        <v>1665.6454499999818</v>
      </c>
      <c r="M69" s="117">
        <f>550*VLOOKUP(B69, 'Household Information, Deficit'!$B$2:$K$48,10,FALSE)</f>
        <v>22038.5</v>
      </c>
      <c r="N69" s="128">
        <f>IF(L69*M69+K69*Variables!$E$9&lt;0,0,L69*M69+K69*Variables!$E$9)</f>
        <v>36708327.249824598</v>
      </c>
      <c r="O69" s="119">
        <f>VLOOKUP(B69,'Household Information, Deficit'!$B$2:$L$48,11,FALSE)</f>
        <v>106.64</v>
      </c>
      <c r="P69" s="119">
        <v>65.935833333333335</v>
      </c>
      <c r="Q69" s="130">
        <f t="shared" si="8"/>
        <v>15285293.529572848</v>
      </c>
    </row>
    <row r="70" spans="1:17" ht="14.25" customHeight="1">
      <c r="A70" s="107">
        <v>20</v>
      </c>
      <c r="B70" s="108" t="s">
        <v>50</v>
      </c>
      <c r="C70" s="109">
        <v>2020</v>
      </c>
      <c r="D70" s="110">
        <f>Population!E21</f>
        <v>173068.52797499995</v>
      </c>
      <c r="E70" s="110" t="str">
        <f t="shared" si="9"/>
        <v>Medium</v>
      </c>
      <c r="F70" s="123">
        <f t="shared" si="7"/>
        <v>2.6024941905499612</v>
      </c>
      <c r="G70" s="111">
        <f t="shared" si="0"/>
        <v>66501.023749999978</v>
      </c>
      <c r="H70" s="112"/>
      <c r="I70" s="125">
        <v>0</v>
      </c>
      <c r="J70" s="114">
        <f>VLOOKUP(B70, 'Household Information, Deficit'!$B$2:$J$48,8,FALSE)/100</f>
        <v>7.7399999999999997E-2</v>
      </c>
      <c r="K70" s="126">
        <f t="shared" si="5"/>
        <v>0</v>
      </c>
      <c r="L70" s="127">
        <f t="shared" si="6"/>
        <v>982.77374999997846</v>
      </c>
      <c r="M70" s="117">
        <f>550*VLOOKUP(B70, 'Household Information, Deficit'!$B$2:$K$48,10,FALSE)</f>
        <v>43485.750000000007</v>
      </c>
      <c r="N70" s="128">
        <f>IF(L70*M70+K70*Variables!$E$9&lt;0,0,L70*M70+K70*Variables!$E$9)</f>
        <v>42736653.599061571</v>
      </c>
      <c r="O70" s="119">
        <f>VLOOKUP(B70,'Household Information, Deficit'!$B$2:$L$48,11,FALSE)</f>
        <v>136.37500000000003</v>
      </c>
      <c r="P70" s="119">
        <v>65.935833333333335</v>
      </c>
      <c r="Q70" s="130">
        <f t="shared" si="8"/>
        <v>13549564.389995445</v>
      </c>
    </row>
    <row r="71" spans="1:17" ht="14.25" customHeight="1">
      <c r="A71" s="107">
        <v>21</v>
      </c>
      <c r="B71" s="108" t="s">
        <v>51</v>
      </c>
      <c r="C71" s="109">
        <v>2020</v>
      </c>
      <c r="D71" s="110">
        <f>Population!E22</f>
        <v>182940.14392499995</v>
      </c>
      <c r="E71" s="110" t="str">
        <f t="shared" si="9"/>
        <v>Medium</v>
      </c>
      <c r="F71" s="123">
        <f t="shared" si="7"/>
        <v>3.3084232295567606</v>
      </c>
      <c r="G71" s="111">
        <f t="shared" si="0"/>
        <v>55295.26642499998</v>
      </c>
      <c r="H71" s="112"/>
      <c r="I71" s="125">
        <v>0</v>
      </c>
      <c r="J71" s="114">
        <f>VLOOKUP(B71, 'Household Information, Deficit'!$B$2:$J$48,8,FALSE)/100</f>
        <v>0.32990000000000003</v>
      </c>
      <c r="K71" s="126">
        <f t="shared" si="5"/>
        <v>0</v>
      </c>
      <c r="L71" s="127">
        <f t="shared" si="6"/>
        <v>817.17142499999318</v>
      </c>
      <c r="M71" s="117">
        <f>550*VLOOKUP(B71, 'Household Information, Deficit'!$B$2:$K$48,10,FALSE)</f>
        <v>43485.750000000007</v>
      </c>
      <c r="N71" s="128">
        <f>IF(L71*M71+K71*Variables!$E$9&lt;0,0,L71*M71+K71*Variables!$E$9)</f>
        <v>35535312.294693463</v>
      </c>
      <c r="O71" s="119">
        <f>VLOOKUP(B71,'Household Information, Deficit'!$B$2:$L$48,11,FALSE)</f>
        <v>136.37500000000003</v>
      </c>
      <c r="P71" s="119">
        <v>65.935833333333335</v>
      </c>
      <c r="Q71" s="130">
        <f t="shared" si="8"/>
        <v>9413276.8962358348</v>
      </c>
    </row>
    <row r="72" spans="1:17" ht="14.25" customHeight="1">
      <c r="A72" s="107">
        <v>22</v>
      </c>
      <c r="B72" s="108" t="s">
        <v>52</v>
      </c>
      <c r="C72" s="109">
        <v>2020</v>
      </c>
      <c r="D72" s="110">
        <f>Population!E23</f>
        <v>161527.94752499997</v>
      </c>
      <c r="E72" s="110" t="str">
        <f t="shared" si="9"/>
        <v>Medium</v>
      </c>
      <c r="F72" s="123">
        <f t="shared" si="7"/>
        <v>2.4748082204754236</v>
      </c>
      <c r="G72" s="111">
        <f t="shared" si="0"/>
        <v>65268.874649999991</v>
      </c>
      <c r="H72" s="112"/>
      <c r="I72" s="125">
        <v>0</v>
      </c>
      <c r="J72" s="114">
        <f>VLOOKUP(B72, 'Household Information, Deficit'!$B$2:$J$48,8,FALSE)/100</f>
        <v>0.14940000000000001</v>
      </c>
      <c r="K72" s="126">
        <f t="shared" si="5"/>
        <v>0</v>
      </c>
      <c r="L72" s="127">
        <f t="shared" si="6"/>
        <v>964.5646499999857</v>
      </c>
      <c r="M72" s="117">
        <f>550*VLOOKUP(B72, 'Household Information, Deficit'!$B$2:$K$48,10,FALSE)</f>
        <v>43485.750000000007</v>
      </c>
      <c r="N72" s="128">
        <f>IF(L72*M72+K72*Variables!$E$9&lt;0,0,L72*M72+K72*Variables!$E$9)</f>
        <v>41944817.228736885</v>
      </c>
      <c r="O72" s="119">
        <f>VLOOKUP(B72,'Household Information, Deficit'!$B$2:$L$48,11,FALSE)</f>
        <v>136.37500000000003</v>
      </c>
      <c r="P72" s="119">
        <v>65.935833333333335</v>
      </c>
      <c r="Q72" s="130">
        <f t="shared" si="8"/>
        <v>13694157.197732657</v>
      </c>
    </row>
    <row r="73" spans="1:17" ht="14.25" customHeight="1">
      <c r="A73" s="107">
        <v>23</v>
      </c>
      <c r="B73" s="108" t="s">
        <v>53</v>
      </c>
      <c r="C73" s="109">
        <v>2020</v>
      </c>
      <c r="D73" s="110">
        <f>Population!E24</f>
        <v>124326.52277499996</v>
      </c>
      <c r="E73" s="110" t="str">
        <f t="shared" si="9"/>
        <v>Medium</v>
      </c>
      <c r="F73" s="123">
        <f t="shared" si="7"/>
        <v>2.7568018275271275</v>
      </c>
      <c r="G73" s="111">
        <f t="shared" si="0"/>
        <v>45098.099374999983</v>
      </c>
      <c r="H73" s="112"/>
      <c r="I73" s="125">
        <v>0</v>
      </c>
      <c r="J73" s="114">
        <f>VLOOKUP(B73, 'Household Information, Deficit'!$B$2:$J$48,8,FALSE)/100</f>
        <v>0.1173</v>
      </c>
      <c r="K73" s="126">
        <f t="shared" si="5"/>
        <v>0</v>
      </c>
      <c r="L73" s="127">
        <f t="shared" si="6"/>
        <v>666.47437499999069</v>
      </c>
      <c r="M73" s="117">
        <f>550*VLOOKUP(B73, 'Household Information, Deficit'!$B$2:$K$48,10,FALSE)</f>
        <v>43485.750000000007</v>
      </c>
      <c r="N73" s="128">
        <f>IF(L73*M73+K73*Variables!$E$9&lt;0,0,L73*M73+K73*Variables!$E$9)</f>
        <v>28982138.05265585</v>
      </c>
      <c r="O73" s="119">
        <f>VLOOKUP(B73,'Household Information, Deficit'!$B$2:$L$48,11,FALSE)</f>
        <v>136.37500000000003</v>
      </c>
      <c r="P73" s="119">
        <v>65.935833333333335</v>
      </c>
      <c r="Q73" s="130">
        <f t="shared" si="8"/>
        <v>8858355.4485217035</v>
      </c>
    </row>
    <row r="74" spans="1:17" ht="14.25" customHeight="1">
      <c r="A74" s="107">
        <v>24</v>
      </c>
      <c r="B74" s="108" t="s">
        <v>54</v>
      </c>
      <c r="C74" s="109">
        <v>2020</v>
      </c>
      <c r="D74" s="110">
        <f>Population!E25</f>
        <v>78024.090374999985</v>
      </c>
      <c r="E74" s="110" t="str">
        <f t="shared" si="9"/>
        <v>Small</v>
      </c>
      <c r="F74" s="123">
        <f t="shared" si="7"/>
        <v>2.845682723378673</v>
      </c>
      <c r="G74" s="111">
        <f t="shared" si="0"/>
        <v>27418.408149999992</v>
      </c>
      <c r="H74" s="112"/>
      <c r="I74" s="125">
        <v>0</v>
      </c>
      <c r="J74" s="114">
        <f>VLOOKUP(B74, 'Household Information, Deficit'!$B$2:$J$48,8,FALSE)/100</f>
        <v>0.25739999999999996</v>
      </c>
      <c r="K74" s="126">
        <f t="shared" si="5"/>
        <v>0</v>
      </c>
      <c r="L74" s="127">
        <f t="shared" si="6"/>
        <v>405.19814999999653</v>
      </c>
      <c r="M74" s="117">
        <f>550*VLOOKUP(B74, 'Household Information, Deficit'!$B$2:$K$48,10,FALSE)</f>
        <v>43485.750000000007</v>
      </c>
      <c r="N74" s="128">
        <f>IF(L74*M74+K74*Variables!$E$9&lt;0,0,L74*M74+K74*Variables!$E$9)</f>
        <v>17620345.451362353</v>
      </c>
      <c r="O74" s="119">
        <f>VLOOKUP(B74,'Household Information, Deficit'!$B$2:$L$48,11,FALSE)</f>
        <v>136.37500000000003</v>
      </c>
      <c r="P74" s="119">
        <v>65.935833333333335</v>
      </c>
      <c r="Q74" s="130">
        <f t="shared" si="8"/>
        <v>5269944.9258503253</v>
      </c>
    </row>
    <row r="75" spans="1:17" ht="14.25" customHeight="1">
      <c r="A75" s="107">
        <v>25</v>
      </c>
      <c r="B75" s="108" t="s">
        <v>55</v>
      </c>
      <c r="C75" s="109">
        <v>2020</v>
      </c>
      <c r="D75" s="110">
        <f>Population!E26</f>
        <v>161685.57194999995</v>
      </c>
      <c r="E75" s="110" t="str">
        <f t="shared" si="9"/>
        <v>Medium</v>
      </c>
      <c r="F75" s="123">
        <f t="shared" si="7"/>
        <v>2.502264030612245</v>
      </c>
      <c r="G75" s="111">
        <f t="shared" si="0"/>
        <v>64615.711999999978</v>
      </c>
      <c r="H75" s="112"/>
      <c r="I75" s="125">
        <v>0</v>
      </c>
      <c r="J75" s="114">
        <f>VLOOKUP(B75, 'Household Information, Deficit'!$B$2:$J$48,8,FALSE)/100</f>
        <v>0.1547</v>
      </c>
      <c r="K75" s="126">
        <f t="shared" si="5"/>
        <v>0</v>
      </c>
      <c r="L75" s="127">
        <f t="shared" si="6"/>
        <v>954.91199999998935</v>
      </c>
      <c r="M75" s="117">
        <f>550*VLOOKUP(B75, 'Household Information, Deficit'!$B$2:$K$48,10,FALSE)</f>
        <v>43485.750000000007</v>
      </c>
      <c r="N75" s="128">
        <f>IF(L75*M75+K75*Variables!$E$9&lt;0,0,L75*M75+K75*Variables!$E$9)</f>
        <v>41525064.503999546</v>
      </c>
      <c r="O75" s="119">
        <f>VLOOKUP(B75,'Household Information, Deficit'!$B$2:$L$48,11,FALSE)</f>
        <v>136.37500000000003</v>
      </c>
      <c r="P75" s="119">
        <v>65.935833333333335</v>
      </c>
      <c r="Q75" s="130">
        <f t="shared" si="8"/>
        <v>13472894.031960089</v>
      </c>
    </row>
    <row r="76" spans="1:17" ht="14.25" customHeight="1">
      <c r="A76" s="107">
        <v>26</v>
      </c>
      <c r="B76" s="108" t="s">
        <v>56</v>
      </c>
      <c r="C76" s="109">
        <v>2020</v>
      </c>
      <c r="D76" s="110">
        <f>Population!E27</f>
        <v>44138.959899999987</v>
      </c>
      <c r="E76" s="110" t="str">
        <f t="shared" si="9"/>
        <v>Small</v>
      </c>
      <c r="F76" s="123">
        <f t="shared" si="7"/>
        <v>3.6899491861166136</v>
      </c>
      <c r="G76" s="111">
        <f t="shared" si="0"/>
        <v>11961.942474999996</v>
      </c>
      <c r="H76" s="112"/>
      <c r="I76" s="125">
        <v>0</v>
      </c>
      <c r="J76" s="114">
        <f>VLOOKUP(B76, 'Household Information, Deficit'!$B$2:$J$48,8,FALSE)/100</f>
        <v>0.154</v>
      </c>
      <c r="K76" s="126">
        <f t="shared" si="5"/>
        <v>0</v>
      </c>
      <c r="L76" s="127">
        <f t="shared" si="6"/>
        <v>176.77747499999714</v>
      </c>
      <c r="M76" s="117">
        <f>550*VLOOKUP(B76, 'Household Information, Deficit'!$B$2:$K$48,10,FALSE)</f>
        <v>43485.750000000007</v>
      </c>
      <c r="N76" s="128">
        <f>IF(L76*M76+K76*Variables!$E$9&lt;0,0,L76*M76+K76*Variables!$E$9)</f>
        <v>7687301.0834811265</v>
      </c>
      <c r="O76" s="119">
        <f>VLOOKUP(B76,'Household Information, Deficit'!$B$2:$L$48,11,FALSE)</f>
        <v>136.37500000000003</v>
      </c>
      <c r="P76" s="119">
        <v>65.935833333333335</v>
      </c>
      <c r="Q76" s="130">
        <f t="shared" si="8"/>
        <v>1819699.6175668803</v>
      </c>
    </row>
    <row r="77" spans="1:17" ht="14.25" customHeight="1">
      <c r="A77" s="107">
        <v>27</v>
      </c>
      <c r="B77" s="108" t="s">
        <v>57</v>
      </c>
      <c r="C77" s="109">
        <v>2020</v>
      </c>
      <c r="D77" s="110">
        <f>Population!E28</f>
        <v>8277.8578749999979</v>
      </c>
      <c r="E77" s="110" t="str">
        <f t="shared" si="9"/>
        <v>Small</v>
      </c>
      <c r="F77" s="123">
        <f t="shared" si="7"/>
        <v>2.667113684852179</v>
      </c>
      <c r="G77" s="111">
        <f t="shared" si="0"/>
        <v>3103.6764281979927</v>
      </c>
      <c r="H77" s="112"/>
      <c r="I77" s="125">
        <v>0</v>
      </c>
      <c r="J77" s="114">
        <f>VLOOKUP(B77, 'Household Information, Deficit'!$B$2:$J$48,8,FALSE)/100</f>
        <v>2.4E-2</v>
      </c>
      <c r="K77" s="126">
        <f t="shared" si="5"/>
        <v>0</v>
      </c>
      <c r="L77" s="127">
        <f t="shared" si="6"/>
        <v>45.867139332974602</v>
      </c>
      <c r="M77" s="117">
        <f>550*VLOOKUP(B77, 'Household Information, Deficit'!$B$2:$K$48,10,FALSE)</f>
        <v>43485.750000000007</v>
      </c>
      <c r="N77" s="128">
        <f>IF(L77*M77+K77*Variables!$E$9&lt;0,0,L77*M77+K77*Variables!$E$9)</f>
        <v>1994566.9542489008</v>
      </c>
      <c r="O77" s="119">
        <f>VLOOKUP(B77,'Household Information, Deficit'!$B$2:$L$48,11,FALSE)</f>
        <v>136.37500000000003</v>
      </c>
      <c r="P77" s="119">
        <v>65.935833333333335</v>
      </c>
      <c r="Q77" s="130">
        <f t="shared" si="8"/>
        <v>622851.92576302832</v>
      </c>
    </row>
    <row r="78" spans="1:17" ht="14.25" customHeight="1">
      <c r="A78" s="107">
        <v>28</v>
      </c>
      <c r="B78" s="108" t="s">
        <v>58</v>
      </c>
      <c r="C78" s="109">
        <v>2020</v>
      </c>
      <c r="D78" s="110">
        <f>Population!E29</f>
        <v>49539.399349999985</v>
      </c>
      <c r="E78" s="110" t="str">
        <f t="shared" si="9"/>
        <v>Small</v>
      </c>
      <c r="F78" s="123">
        <f t="shared" si="7"/>
        <v>2.5363152064982328</v>
      </c>
      <c r="G78" s="111">
        <f t="shared" si="0"/>
        <v>19532.035774999997</v>
      </c>
      <c r="H78" s="112"/>
      <c r="I78" s="125">
        <v>0</v>
      </c>
      <c r="J78" s="114">
        <f>VLOOKUP(B78, 'Household Information, Deficit'!$B$2:$J$48,8,FALSE)/100</f>
        <v>0.2833</v>
      </c>
      <c r="K78" s="126">
        <f t="shared" si="5"/>
        <v>0</v>
      </c>
      <c r="L78" s="127">
        <f t="shared" si="6"/>
        <v>288.65077499999825</v>
      </c>
      <c r="M78" s="117">
        <f>550*VLOOKUP(B78, 'Household Information, Deficit'!$B$2:$K$48,10,FALSE)</f>
        <v>43485.750000000007</v>
      </c>
      <c r="N78" s="128">
        <f>IF(L78*M78+K78*Variables!$E$9&lt;0,0,L78*M78+K78*Variables!$E$9)</f>
        <v>12552195.438956175</v>
      </c>
      <c r="O78" s="119">
        <f>VLOOKUP(B78,'Household Information, Deficit'!$B$2:$L$48,11,FALSE)</f>
        <v>136.37500000000003</v>
      </c>
      <c r="P78" s="119">
        <v>65.935833333333335</v>
      </c>
      <c r="Q78" s="130">
        <f t="shared" si="8"/>
        <v>4041011.7722954703</v>
      </c>
    </row>
    <row r="79" spans="1:17" ht="14.25" customHeight="1">
      <c r="A79" s="107">
        <v>29</v>
      </c>
      <c r="B79" s="108" t="s">
        <v>59</v>
      </c>
      <c r="C79" s="109">
        <v>2020</v>
      </c>
      <c r="D79" s="110">
        <f>Population!E30</f>
        <v>49885.554949999983</v>
      </c>
      <c r="E79" s="110" t="str">
        <f t="shared" si="9"/>
        <v>Small</v>
      </c>
      <c r="F79" s="123">
        <f t="shared" si="7"/>
        <v>2.6066968130921619</v>
      </c>
      <c r="G79" s="111">
        <f t="shared" si="0"/>
        <v>19137.459599999995</v>
      </c>
      <c r="H79" s="112"/>
      <c r="I79" s="125">
        <v>0</v>
      </c>
      <c r="J79" s="114">
        <f>VLOOKUP(B79, 'Household Information, Deficit'!$B$2:$J$48,8,FALSE)/100</f>
        <v>5.7699999999999994E-2</v>
      </c>
      <c r="K79" s="126">
        <f t="shared" si="5"/>
        <v>0</v>
      </c>
      <c r="L79" s="127">
        <f t="shared" si="6"/>
        <v>282.81959999999526</v>
      </c>
      <c r="M79" s="117">
        <f>550*VLOOKUP(B79, 'Household Information, Deficit'!$B$2:$K$48,10,FALSE)</f>
        <v>43485.750000000007</v>
      </c>
      <c r="N79" s="128">
        <f>IF(L79*M79+K79*Variables!$E$9&lt;0,0,L79*M79+K79*Variables!$E$9)</f>
        <v>12298622.420699796</v>
      </c>
      <c r="O79" s="119">
        <f>VLOOKUP(B79,'Household Information, Deficit'!$B$2:$L$48,11,FALSE)</f>
        <v>136.37500000000003</v>
      </c>
      <c r="P79" s="119">
        <v>65.935833333333335</v>
      </c>
      <c r="Q79" s="130">
        <f t="shared" si="8"/>
        <v>3895433.6684946902</v>
      </c>
    </row>
    <row r="80" spans="1:17" ht="14.25" customHeight="1">
      <c r="A80" s="107">
        <v>30</v>
      </c>
      <c r="B80" s="108" t="s">
        <v>60</v>
      </c>
      <c r="C80" s="109">
        <v>2020</v>
      </c>
      <c r="D80" s="110">
        <f>Population!E31</f>
        <v>20386.092299999993</v>
      </c>
      <c r="E80" s="110" t="str">
        <f t="shared" si="9"/>
        <v>Small</v>
      </c>
      <c r="F80" s="123">
        <f t="shared" si="7"/>
        <v>2.8820273812991553</v>
      </c>
      <c r="G80" s="111">
        <f t="shared" si="0"/>
        <v>7073.524849999998</v>
      </c>
      <c r="H80" s="112"/>
      <c r="I80" s="125">
        <v>0</v>
      </c>
      <c r="J80" s="114">
        <f>VLOOKUP(B80, 'Household Information, Deficit'!$B$2:$J$48,8,FALSE)/100</f>
        <v>0.2059</v>
      </c>
      <c r="K80" s="126">
        <f t="shared" si="5"/>
        <v>0</v>
      </c>
      <c r="L80" s="127">
        <f t="shared" si="6"/>
        <v>104.53484999999819</v>
      </c>
      <c r="M80" s="117">
        <f>550*VLOOKUP(B80, 'Household Information, Deficit'!$B$2:$K$48,10,FALSE)</f>
        <v>43485.750000000007</v>
      </c>
      <c r="N80" s="128">
        <f>IF(L80*M80+K80*Variables!$E$9&lt;0,0,L80*M80+K80*Variables!$E$9)</f>
        <v>4545776.3533874219</v>
      </c>
      <c r="O80" s="119">
        <f>VLOOKUP(B80,'Household Information, Deficit'!$B$2:$L$48,11,FALSE)</f>
        <v>136.37500000000003</v>
      </c>
      <c r="P80" s="119">
        <v>65.935833333333335</v>
      </c>
      <c r="Q80" s="130">
        <f t="shared" si="8"/>
        <v>1347359.41477326</v>
      </c>
    </row>
    <row r="81" spans="1:17" ht="14.25" customHeight="1">
      <c r="A81" s="107">
        <v>31</v>
      </c>
      <c r="B81" s="108" t="s">
        <v>61</v>
      </c>
      <c r="C81" s="109">
        <v>2020</v>
      </c>
      <c r="D81" s="110">
        <f>Population!E32</f>
        <v>31013.89339999999</v>
      </c>
      <c r="E81" s="110" t="str">
        <f t="shared" si="9"/>
        <v>Small</v>
      </c>
      <c r="F81" s="123">
        <f t="shared" si="7"/>
        <v>3.407</v>
      </c>
      <c r="G81" s="111">
        <f t="shared" si="0"/>
        <v>9102.9918990314036</v>
      </c>
      <c r="H81" s="112"/>
      <c r="I81" s="125">
        <v>0</v>
      </c>
      <c r="J81" s="114">
        <f>VLOOKUP(B81, 'Household Information, Deficit'!$B$2:$J$48,8,FALSE)/100</f>
        <v>0.12869999999999998</v>
      </c>
      <c r="K81" s="126">
        <f t="shared" si="5"/>
        <v>0</v>
      </c>
      <c r="L81" s="127">
        <f t="shared" si="6"/>
        <v>134.5269738773095</v>
      </c>
      <c r="M81" s="117">
        <f>550*VLOOKUP(B81, 'Household Information, Deficit'!$B$2:$K$48,10,FALSE)</f>
        <v>43485.750000000007</v>
      </c>
      <c r="N81" s="128">
        <f>IF(L81*M81+K81*Variables!$E$9&lt;0,0,L81*M81+K81*Variables!$E$9)</f>
        <v>5850006.3542852122</v>
      </c>
      <c r="O81" s="119">
        <f>VLOOKUP(B81,'Household Information, Deficit'!$B$2:$L$48,11,FALSE)</f>
        <v>136.37500000000003</v>
      </c>
      <c r="P81" s="119">
        <v>65.935833333333335</v>
      </c>
      <c r="Q81" s="130">
        <f t="shared" si="8"/>
        <v>1507061.8760600591</v>
      </c>
    </row>
    <row r="82" spans="1:17" ht="14.25" customHeight="1">
      <c r="A82" s="107">
        <v>32</v>
      </c>
      <c r="B82" s="108" t="s">
        <v>62</v>
      </c>
      <c r="C82" s="109">
        <v>2020</v>
      </c>
      <c r="D82" s="110">
        <f>Population!E33</f>
        <v>28546.504524999993</v>
      </c>
      <c r="E82" s="110" t="str">
        <f t="shared" si="9"/>
        <v>Small</v>
      </c>
      <c r="F82" s="123">
        <f t="shared" si="7"/>
        <v>4.9791554357592096</v>
      </c>
      <c r="G82" s="111">
        <f t="shared" si="0"/>
        <v>5733.202124999998</v>
      </c>
      <c r="H82" s="112"/>
      <c r="I82" s="125">
        <v>0</v>
      </c>
      <c r="J82" s="114">
        <f>VLOOKUP(B82, 'Household Information, Deficit'!$B$2:$J$48,8,FALSE)/100</f>
        <v>0.37890000000000001</v>
      </c>
      <c r="K82" s="126">
        <f t="shared" si="5"/>
        <v>0</v>
      </c>
      <c r="L82" s="127">
        <f t="shared" si="6"/>
        <v>84.727124999998523</v>
      </c>
      <c r="M82" s="117">
        <f>550*VLOOKUP(B82, 'Household Information, Deficit'!$B$2:$K$48,10,FALSE)</f>
        <v>43485.750000000007</v>
      </c>
      <c r="N82" s="128">
        <f>IF(L82*M82+K82*Variables!$E$9&lt;0,0,L82*M82+K82*Variables!$E$9)</f>
        <v>3684422.5759686865</v>
      </c>
      <c r="O82" s="119">
        <f>VLOOKUP(B82,'Household Information, Deficit'!$B$2:$L$48,11,FALSE)</f>
        <v>136.37500000000003</v>
      </c>
      <c r="P82" s="119">
        <v>65.935833333333335</v>
      </c>
      <c r="Q82" s="130">
        <f t="shared" si="8"/>
        <v>521266.00899355498</v>
      </c>
    </row>
    <row r="83" spans="1:17" ht="14.25" customHeight="1">
      <c r="A83" s="107">
        <v>33</v>
      </c>
      <c r="B83" s="108" t="s">
        <v>63</v>
      </c>
      <c r="C83" s="109">
        <v>2020</v>
      </c>
      <c r="D83" s="110">
        <f>Population!E34</f>
        <v>122393.82067499997</v>
      </c>
      <c r="E83" s="110" t="str">
        <f t="shared" si="9"/>
        <v>Medium</v>
      </c>
      <c r="F83" s="123">
        <f t="shared" si="7"/>
        <v>2.6362587373793409</v>
      </c>
      <c r="G83" s="111">
        <f t="shared" si="0"/>
        <v>46427.089624999986</v>
      </c>
      <c r="H83" s="112"/>
      <c r="I83" s="125">
        <v>0</v>
      </c>
      <c r="J83" s="114">
        <f>VLOOKUP(B83, 'Household Information, Deficit'!$B$2:$J$48,8,FALSE)/100</f>
        <v>0.19020000000000001</v>
      </c>
      <c r="K83" s="126">
        <f t="shared" si="5"/>
        <v>0</v>
      </c>
      <c r="L83" s="127">
        <f t="shared" si="6"/>
        <v>686.1146249999947</v>
      </c>
      <c r="M83" s="117">
        <f>550*VLOOKUP(B83, 'Household Information, Deficit'!$B$2:$K$48,10,FALSE)</f>
        <v>43485.750000000007</v>
      </c>
      <c r="N83" s="128">
        <f>IF(L83*M83+K83*Variables!$E$9&lt;0,0,L83*M83+K83*Variables!$E$9)</f>
        <v>29836209.054093525</v>
      </c>
      <c r="O83" s="119">
        <f>VLOOKUP(B83,'Household Information, Deficit'!$B$2:$L$48,11,FALSE)</f>
        <v>136.37500000000003</v>
      </c>
      <c r="P83" s="119">
        <v>40.760000000000005</v>
      </c>
      <c r="Q83" s="130">
        <f t="shared" si="8"/>
        <v>11603670.50014914</v>
      </c>
    </row>
    <row r="84" spans="1:17" ht="14.25" customHeight="1">
      <c r="A84" s="107">
        <v>34</v>
      </c>
      <c r="B84" s="108" t="s">
        <v>64</v>
      </c>
      <c r="C84" s="109">
        <v>2020</v>
      </c>
      <c r="D84" s="110">
        <f>Population!E35</f>
        <v>108706.25132499998</v>
      </c>
      <c r="E84" s="110" t="str">
        <f t="shared" si="9"/>
        <v>Medium</v>
      </c>
      <c r="F84" s="123">
        <f t="shared" si="7"/>
        <v>2.8808529227072923</v>
      </c>
      <c r="G84" s="111">
        <f t="shared" si="0"/>
        <v>37734.051074999996</v>
      </c>
      <c r="H84" s="112"/>
      <c r="I84" s="125">
        <v>0</v>
      </c>
      <c r="J84" s="114">
        <f>VLOOKUP(B84, 'Household Information, Deficit'!$B$2:$J$48,8,FALSE)/100</f>
        <v>0.1709</v>
      </c>
      <c r="K84" s="126">
        <f t="shared" si="5"/>
        <v>0</v>
      </c>
      <c r="L84" s="127">
        <f t="shared" si="6"/>
        <v>557.64607499999693</v>
      </c>
      <c r="M84" s="117">
        <f>550*VLOOKUP(B84, 'Household Information, Deficit'!$B$2:$K$48,10,FALSE)</f>
        <v>43485.750000000007</v>
      </c>
      <c r="N84" s="128">
        <f>IF(L84*M84+K84*Variables!$E$9&lt;0,0,L84*M84+K84*Variables!$E$9)</f>
        <v>24249657.805931121</v>
      </c>
      <c r="O84" s="119">
        <f>VLOOKUP(B84,'Household Information, Deficit'!$B$2:$L$48,11,FALSE)</f>
        <v>136.37500000000003</v>
      </c>
      <c r="P84" s="119">
        <v>40.760000000000005</v>
      </c>
      <c r="Q84" s="130">
        <f t="shared" si="8"/>
        <v>9160130.8179624602</v>
      </c>
    </row>
    <row r="85" spans="1:17" ht="14.25" customHeight="1">
      <c r="A85" s="107">
        <v>35</v>
      </c>
      <c r="B85" s="108" t="s">
        <v>65</v>
      </c>
      <c r="C85" s="109">
        <v>2020</v>
      </c>
      <c r="D85" s="110">
        <f>Population!E36</f>
        <v>496466.45772499987</v>
      </c>
      <c r="E85" s="110" t="str">
        <f t="shared" si="9"/>
        <v>Medium</v>
      </c>
      <c r="F85" s="123">
        <f t="shared" si="7"/>
        <v>2.7382605632202197</v>
      </c>
      <c r="G85" s="111">
        <f t="shared" si="0"/>
        <v>181307.23729999995</v>
      </c>
      <c r="H85" s="112"/>
      <c r="I85" s="125">
        <v>0</v>
      </c>
      <c r="J85" s="114">
        <f>VLOOKUP(B85, 'Household Information, Deficit'!$B$2:$J$48,8,FALSE)/100</f>
        <v>5.3899999999999997E-2</v>
      </c>
      <c r="K85" s="126">
        <f t="shared" si="5"/>
        <v>0</v>
      </c>
      <c r="L85" s="127">
        <f t="shared" si="6"/>
        <v>2679.4172999999719</v>
      </c>
      <c r="M85" s="117">
        <f>550*VLOOKUP(B85, 'Household Information, Deficit'!$B$2:$K$48,10,FALSE)</f>
        <v>43485.750000000007</v>
      </c>
      <c r="N85" s="128">
        <f>IF(L85*M85+K85*Variables!$E$9&lt;0,0,L85*M85+K85*Variables!$E$9)</f>
        <v>116516470.8534738</v>
      </c>
      <c r="O85" s="119">
        <f>VLOOKUP(B85,'Household Information, Deficit'!$B$2:$L$48,11,FALSE)</f>
        <v>136.37500000000003</v>
      </c>
      <c r="P85" s="119">
        <v>40.760000000000005</v>
      </c>
      <c r="Q85" s="130">
        <f t="shared" si="8"/>
        <v>44771958.340142883</v>
      </c>
    </row>
    <row r="86" spans="1:17" ht="14.25" customHeight="1">
      <c r="A86" s="107">
        <v>36</v>
      </c>
      <c r="B86" s="108" t="s">
        <v>66</v>
      </c>
      <c r="C86" s="109">
        <v>2020</v>
      </c>
      <c r="D86" s="110">
        <f>Population!E37</f>
        <v>266256.5001249999</v>
      </c>
      <c r="E86" s="110" t="str">
        <f t="shared" si="9"/>
        <v>Medium</v>
      </c>
      <c r="F86" s="123">
        <f t="shared" si="7"/>
        <v>2.7303604631507774</v>
      </c>
      <c r="G86" s="111">
        <f t="shared" si="0"/>
        <v>97516.977599999969</v>
      </c>
      <c r="H86" s="112"/>
      <c r="I86" s="125">
        <v>0</v>
      </c>
      <c r="J86" s="114">
        <f>VLOOKUP(B86, 'Household Information, Deficit'!$B$2:$J$48,8,FALSE)/100</f>
        <v>0.11169999999999999</v>
      </c>
      <c r="K86" s="126">
        <f t="shared" si="5"/>
        <v>0</v>
      </c>
      <c r="L86" s="127">
        <f t="shared" si="6"/>
        <v>1441.1375999999727</v>
      </c>
      <c r="M86" s="117">
        <f>550*VLOOKUP(B86, 'Household Information, Deficit'!$B$2:$K$48,10,FALSE)</f>
        <v>43485.750000000007</v>
      </c>
      <c r="N86" s="128">
        <f>IF(L86*M86+K86*Variables!$E$9&lt;0,0,L86*M86+K86*Variables!$E$9)</f>
        <v>62668949.389198825</v>
      </c>
      <c r="O86" s="119">
        <f>VLOOKUP(B86,'Household Information, Deficit'!$B$2:$L$48,11,FALSE)</f>
        <v>136.37500000000003</v>
      </c>
      <c r="P86" s="119">
        <v>27.28</v>
      </c>
      <c r="Q86" s="130">
        <f t="shared" si="8"/>
        <v>26687603.095624797</v>
      </c>
    </row>
    <row r="87" spans="1:17" ht="14.25" customHeight="1">
      <c r="A87" s="107">
        <v>37</v>
      </c>
      <c r="B87" s="108" t="s">
        <v>67</v>
      </c>
      <c r="C87" s="109">
        <v>2020</v>
      </c>
      <c r="D87" s="110">
        <f>Population!E38</f>
        <v>124102.96394999996</v>
      </c>
      <c r="E87" s="110" t="str">
        <f t="shared" si="9"/>
        <v>Medium</v>
      </c>
      <c r="F87" s="123">
        <f t="shared" si="7"/>
        <v>2.4882673717260184</v>
      </c>
      <c r="G87" s="111">
        <f t="shared" si="0"/>
        <v>49875.252699999983</v>
      </c>
      <c r="H87" s="112"/>
      <c r="I87" s="125">
        <v>0</v>
      </c>
      <c r="J87" s="114">
        <f>VLOOKUP(B87, 'Household Information, Deficit'!$B$2:$J$48,8,FALSE)/100</f>
        <v>7.9100000000000004E-2</v>
      </c>
      <c r="K87" s="126">
        <f t="shared" si="5"/>
        <v>0</v>
      </c>
      <c r="L87" s="127">
        <f t="shared" si="6"/>
        <v>737.07269999998971</v>
      </c>
      <c r="M87" s="117">
        <f>550*VLOOKUP(B87, 'Household Information, Deficit'!$B$2:$K$48,10,FALSE)</f>
        <v>43485.750000000007</v>
      </c>
      <c r="N87" s="128">
        <f>IF(L87*M87+K87*Variables!$E$9&lt;0,0,L87*M87+K87*Variables!$E$9)</f>
        <v>32052159.164024558</v>
      </c>
      <c r="O87" s="119">
        <f>VLOOKUP(B87,'Household Information, Deficit'!$B$2:$L$48,11,FALSE)</f>
        <v>136.37500000000003</v>
      </c>
      <c r="P87" s="119">
        <v>40.760000000000005</v>
      </c>
      <c r="Q87" s="130">
        <f t="shared" si="8"/>
        <v>12682095.705076557</v>
      </c>
    </row>
    <row r="88" spans="1:17" ht="14.25" customHeight="1">
      <c r="A88" s="107">
        <v>38</v>
      </c>
      <c r="B88" s="108" t="s">
        <v>68</v>
      </c>
      <c r="C88" s="109">
        <v>2020</v>
      </c>
      <c r="D88" s="110">
        <f>Population!E39</f>
        <v>37737.842406022479</v>
      </c>
      <c r="E88" s="110" t="str">
        <f t="shared" si="9"/>
        <v>Small</v>
      </c>
      <c r="F88" s="123">
        <f t="shared" si="7"/>
        <v>3.5815854318168161</v>
      </c>
      <c r="G88" s="111">
        <f t="shared" si="0"/>
        <v>10536.630529815217</v>
      </c>
      <c r="H88" s="112"/>
      <c r="I88" s="125">
        <v>0</v>
      </c>
      <c r="J88" s="114">
        <f>VLOOKUP(B88, 'Household Information, Deficit'!$B$2:$J$48,8,FALSE)/100</f>
        <v>0.23420000000000002</v>
      </c>
      <c r="K88" s="126">
        <f t="shared" si="5"/>
        <v>0</v>
      </c>
      <c r="L88" s="127">
        <f t="shared" si="6"/>
        <v>155.71375167214319</v>
      </c>
      <c r="M88" s="117">
        <f>550*VLOOKUP(B88, 'Household Information, Deficit'!$B$2:$K$48,10,FALSE)</f>
        <v>43485.750000000007</v>
      </c>
      <c r="N88" s="128">
        <f>IF(L88*M88+K88*Variables!$E$9&lt;0,0,L88*M88+K88*Variables!$E$9)</f>
        <v>6771329.2767769014</v>
      </c>
      <c r="O88" s="119">
        <f>VLOOKUP(B88,'Household Information, Deficit'!$B$2:$L$48,11,FALSE)</f>
        <v>136.37500000000003</v>
      </c>
      <c r="P88" s="119">
        <v>40.760000000000005</v>
      </c>
      <c r="Q88" s="130">
        <f t="shared" si="8"/>
        <v>2341139.1637504981</v>
      </c>
    </row>
    <row r="89" spans="1:17" ht="14.25" customHeight="1">
      <c r="A89" s="107">
        <v>39</v>
      </c>
      <c r="B89" s="108" t="s">
        <v>69</v>
      </c>
      <c r="C89" s="109">
        <v>2020</v>
      </c>
      <c r="D89" s="110">
        <f>Population!E40</f>
        <v>69146.641549999986</v>
      </c>
      <c r="E89" s="110" t="str">
        <f t="shared" si="9"/>
        <v>Small</v>
      </c>
      <c r="F89" s="123">
        <f t="shared" si="7"/>
        <v>3.4614749871067563</v>
      </c>
      <c r="G89" s="111">
        <f t="shared" si="0"/>
        <v>19976.062749999994</v>
      </c>
      <c r="H89" s="112"/>
      <c r="I89" s="125">
        <v>0</v>
      </c>
      <c r="J89" s="114">
        <f>VLOOKUP(B89, 'Household Information, Deficit'!$B$2:$J$48,8,FALSE)/100</f>
        <v>0.16070000000000001</v>
      </c>
      <c r="K89" s="126">
        <f t="shared" si="5"/>
        <v>0</v>
      </c>
      <c r="L89" s="127">
        <f t="shared" si="6"/>
        <v>295.21274999999878</v>
      </c>
      <c r="M89" s="117">
        <f>550*VLOOKUP(B89, 'Household Information, Deficit'!$B$2:$K$48,10,FALSE)</f>
        <v>43485.750000000007</v>
      </c>
      <c r="N89" s="128">
        <f>IF(L89*M89+K89*Variables!$E$9&lt;0,0,L89*M89+K89*Variables!$E$9)</f>
        <v>12837547.84331245</v>
      </c>
      <c r="O89" s="119">
        <f>VLOOKUP(B89,'Household Information, Deficit'!$B$2:$L$48,11,FALSE)</f>
        <v>136.37500000000003</v>
      </c>
      <c r="P89" s="119">
        <v>40.760000000000005</v>
      </c>
      <c r="Q89" s="130">
        <f t="shared" si="8"/>
        <v>4508905.0191788394</v>
      </c>
    </row>
    <row r="90" spans="1:17" ht="14.25" customHeight="1">
      <c r="A90" s="107">
        <v>40</v>
      </c>
      <c r="B90" s="108" t="s">
        <v>70</v>
      </c>
      <c r="C90" s="109">
        <v>2020</v>
      </c>
      <c r="D90" s="110">
        <f>Population!E41</f>
        <v>3222.2997396974984</v>
      </c>
      <c r="E90" s="110" t="str">
        <f t="shared" si="9"/>
        <v>Small</v>
      </c>
      <c r="F90" s="123">
        <f t="shared" si="7"/>
        <v>3.9153259949195598</v>
      </c>
      <c r="G90" s="111">
        <f t="shared" si="0"/>
        <v>822.99653818830996</v>
      </c>
      <c r="H90" s="112"/>
      <c r="I90" s="125">
        <v>0</v>
      </c>
      <c r="J90" s="114">
        <f>VLOOKUP(B90, 'Household Information, Deficit'!$B$2:$J$48,8,FALSE)/100</f>
        <v>4.82E-2</v>
      </c>
      <c r="K90" s="126">
        <f t="shared" si="5"/>
        <v>0</v>
      </c>
      <c r="L90" s="127">
        <f t="shared" si="6"/>
        <v>12.162510416575856</v>
      </c>
      <c r="M90" s="117">
        <f>550*VLOOKUP(B90, 'Household Information, Deficit'!$B$2:$K$48,10,FALSE)</f>
        <v>43485.750000000007</v>
      </c>
      <c r="N90" s="128">
        <f>IF(L90*M90+K90*Variables!$E$9&lt;0,0,L90*M90+K90*Variables!$E$9)</f>
        <v>528895.88734761358</v>
      </c>
      <c r="O90" s="119">
        <f>VLOOKUP(B90,'Household Information, Deficit'!$B$2:$L$48,11,FALSE)</f>
        <v>136.37500000000003</v>
      </c>
      <c r="P90" s="119">
        <v>40.760000000000005</v>
      </c>
      <c r="Q90" s="130">
        <f t="shared" si="8"/>
        <v>174801.29202818352</v>
      </c>
    </row>
    <row r="91" spans="1:17" ht="14.25" customHeight="1">
      <c r="A91" s="107">
        <v>41</v>
      </c>
      <c r="B91" s="108" t="s">
        <v>71</v>
      </c>
      <c r="C91" s="109">
        <v>2020</v>
      </c>
      <c r="D91" s="110">
        <f>Population!E42</f>
        <v>53902.402224999983</v>
      </c>
      <c r="E91" s="110" t="str">
        <f t="shared" si="9"/>
        <v>Small</v>
      </c>
      <c r="F91" s="123">
        <f t="shared" si="7"/>
        <v>2.524</v>
      </c>
      <c r="G91" s="111">
        <f t="shared" si="0"/>
        <v>21355.943829239295</v>
      </c>
      <c r="H91" s="112"/>
      <c r="I91" s="125">
        <v>0</v>
      </c>
      <c r="J91" s="114">
        <f>VLOOKUP(B91, 'Household Information, Deficit'!$B$2:$J$48,8,FALSE)/100</f>
        <v>8.2299999999999998E-2</v>
      </c>
      <c r="K91" s="126">
        <f t="shared" si="5"/>
        <v>0</v>
      </c>
      <c r="L91" s="127">
        <f t="shared" si="6"/>
        <v>315.60508122028114</v>
      </c>
      <c r="M91" s="117">
        <f>550*VLOOKUP(B91, 'Household Information, Deficit'!$B$2:$K$48,10,FALSE)</f>
        <v>43485.750000000007</v>
      </c>
      <c r="N91" s="128">
        <f>IF(L91*M91+K91*Variables!$E$9&lt;0,0,L91*M91+K91*Variables!$E$9)</f>
        <v>13724323.660674842</v>
      </c>
      <c r="O91" s="119">
        <f>VLOOKUP(B91,'Household Information, Deficit'!$B$2:$L$48,11,FALSE)</f>
        <v>136.37500000000003</v>
      </c>
      <c r="P91" s="119">
        <v>40.760000000000005</v>
      </c>
      <c r="Q91" s="130">
        <f t="shared" si="8"/>
        <v>5407915.836732504</v>
      </c>
    </row>
    <row r="92" spans="1:17" ht="14.25" customHeight="1">
      <c r="A92" s="107">
        <v>42</v>
      </c>
      <c r="B92" s="121" t="s">
        <v>72</v>
      </c>
      <c r="C92" s="109">
        <v>2020</v>
      </c>
      <c r="D92" s="110">
        <f>Population!E43</f>
        <v>46896.872224999985</v>
      </c>
      <c r="E92" s="110" t="str">
        <f t="shared" si="9"/>
        <v>Small</v>
      </c>
      <c r="F92" s="123">
        <f t="shared" si="7"/>
        <v>2.7236881469514751</v>
      </c>
      <c r="G92" s="111">
        <f t="shared" si="0"/>
        <v>17218.150424999993</v>
      </c>
      <c r="H92" s="112"/>
      <c r="I92" s="125">
        <v>0</v>
      </c>
      <c r="J92" s="114">
        <f>VLOOKUP(B92, 'Household Information, Deficit'!$B$2:$J$48,8,FALSE)/100</f>
        <v>0.1231</v>
      </c>
      <c r="K92" s="126">
        <f t="shared" si="5"/>
        <v>0</v>
      </c>
      <c r="L92" s="127">
        <f t="shared" si="6"/>
        <v>254.45542499999647</v>
      </c>
      <c r="M92" s="117">
        <f>550*VLOOKUP(B92, 'Household Information, Deficit'!$B$2:$K$48,10,FALSE)</f>
        <v>43485.750000000007</v>
      </c>
      <c r="N92" s="128">
        <f>IF(L92*M92+K92*Variables!$E$9&lt;0,0,L92*M92+K92*Variables!$E$9)</f>
        <v>11065184.997693598</v>
      </c>
      <c r="O92" s="119">
        <f>VLOOKUP(B92,'Household Information, Deficit'!$B$2:$L$48,11,FALSE)</f>
        <v>136.37500000000003</v>
      </c>
      <c r="P92" s="119">
        <v>40.760000000000005</v>
      </c>
      <c r="Q92" s="130">
        <f t="shared" si="8"/>
        <v>4259208.7455409784</v>
      </c>
    </row>
    <row r="93" spans="1:17" ht="14.25" customHeight="1">
      <c r="A93" s="107">
        <v>43</v>
      </c>
      <c r="B93" s="121" t="s">
        <v>73</v>
      </c>
      <c r="C93" s="109">
        <v>2020</v>
      </c>
      <c r="D93" s="110">
        <f>Population!E44</f>
        <v>24763.518324999994</v>
      </c>
      <c r="E93" s="110" t="str">
        <f t="shared" si="9"/>
        <v>Small</v>
      </c>
      <c r="F93" s="123">
        <f t="shared" si="7"/>
        <v>3.4114391143911438</v>
      </c>
      <c r="G93" s="111">
        <f t="shared" si="0"/>
        <v>7258.9653499999986</v>
      </c>
      <c r="H93" s="112"/>
      <c r="I93" s="125">
        <v>0</v>
      </c>
      <c r="J93" s="114">
        <f>VLOOKUP(B93, 'Household Information, Deficit'!$B$2:$J$48,8,FALSE)/100</f>
        <v>0.14230000000000001</v>
      </c>
      <c r="K93" s="126">
        <f t="shared" si="5"/>
        <v>0</v>
      </c>
      <c r="L93" s="127">
        <f t="shared" si="6"/>
        <v>107.27534999999898</v>
      </c>
      <c r="M93" s="117">
        <f>550*VLOOKUP(B93, 'Household Information, Deficit'!$B$2:$K$48,10,FALSE)</f>
        <v>43485.750000000007</v>
      </c>
      <c r="N93" s="128">
        <f>IF(L93*M93+K93*Variables!$E$9&lt;0,0,L93*M93+K93*Variables!$E$9)</f>
        <v>4664949.051262456</v>
      </c>
      <c r="O93" s="119">
        <f>VLOOKUP(B93,'Household Information, Deficit'!$B$2:$L$48,11,FALSE)</f>
        <v>136.37500000000003</v>
      </c>
      <c r="P93" s="119">
        <v>40.760000000000005</v>
      </c>
      <c r="Q93" s="130">
        <f t="shared" si="8"/>
        <v>1649119.4340675599</v>
      </c>
    </row>
    <row r="94" spans="1:17" ht="14.25" customHeight="1">
      <c r="A94" s="107">
        <v>44</v>
      </c>
      <c r="B94" s="121" t="s">
        <v>101</v>
      </c>
      <c r="C94" s="109">
        <v>2020</v>
      </c>
      <c r="D94" s="110">
        <f>Population!E45</f>
        <v>92969.172964499958</v>
      </c>
      <c r="E94" s="110" t="str">
        <f t="shared" si="9"/>
        <v>Small</v>
      </c>
      <c r="F94" s="123">
        <f t="shared" si="7"/>
        <v>2.919</v>
      </c>
      <c r="G94" s="111">
        <f t="shared" si="0"/>
        <v>31849.665284172646</v>
      </c>
      <c r="H94" s="112"/>
      <c r="I94" s="125">
        <v>0</v>
      </c>
      <c r="J94" s="114">
        <f>VLOOKUP(B94, 'Household Information, Deficit'!$B$2:$J$48,8,FALSE)/100</f>
        <v>4.9800000000000004E-2</v>
      </c>
      <c r="K94" s="126">
        <f t="shared" si="5"/>
        <v>0</v>
      </c>
      <c r="L94" s="127">
        <f t="shared" si="6"/>
        <v>0</v>
      </c>
      <c r="M94" s="117">
        <f>550*VLOOKUP(B94, 'Household Information, Deficit'!$B$2:$K$48,10,FALSE)</f>
        <v>43485.750000000007</v>
      </c>
      <c r="N94" s="128">
        <f>IF(L94*M94+K94*Variables!$E$9&lt;0,0,L94*M94+K94*Variables!$E$9)</f>
        <v>0</v>
      </c>
      <c r="O94" s="119">
        <f>VLOOKUP(B94,'Household Information, Deficit'!$B$2:$L$48,11,FALSE)</f>
        <v>136.37500000000003</v>
      </c>
      <c r="P94" s="119">
        <v>40.760000000000005</v>
      </c>
      <c r="Q94" s="130">
        <f t="shared" si="8"/>
        <v>7696010.5346859368</v>
      </c>
    </row>
    <row r="95" spans="1:17" ht="14.25" customHeight="1">
      <c r="A95" s="107">
        <v>45</v>
      </c>
      <c r="B95" s="121" t="s">
        <v>74</v>
      </c>
      <c r="C95" s="109">
        <v>2020</v>
      </c>
      <c r="D95" s="110">
        <f>Population!E46</f>
        <v>24329.793599999994</v>
      </c>
      <c r="E95" s="110" t="str">
        <f t="shared" si="9"/>
        <v>Small</v>
      </c>
      <c r="F95" s="123">
        <f t="shared" si="7"/>
        <v>2.377290114757399</v>
      </c>
      <c r="G95" s="111">
        <f t="shared" si="0"/>
        <v>10234.255149999997</v>
      </c>
      <c r="H95" s="112"/>
      <c r="I95" s="125">
        <v>0</v>
      </c>
      <c r="J95" s="114">
        <f>VLOOKUP(B95, 'Household Information, Deficit'!$B$2:$J$48,8,FALSE)/100</f>
        <v>8.6999999999999994E-2</v>
      </c>
      <c r="K95" s="126">
        <f t="shared" si="5"/>
        <v>0</v>
      </c>
      <c r="L95" s="127">
        <f t="shared" si="6"/>
        <v>151.24514999999883</v>
      </c>
      <c r="M95" s="117">
        <f>550*VLOOKUP(B95, 'Household Information, Deficit'!$B$2:$K$48,10,FALSE)</f>
        <v>43485.750000000007</v>
      </c>
      <c r="N95" s="128">
        <f>IF(L95*M95+K95*Variables!$E$9&lt;0,0,L95*M95+K95*Variables!$E$9)</f>
        <v>6577008.7816124503</v>
      </c>
      <c r="O95" s="119">
        <f>VLOOKUP(B95,'Household Information, Deficit'!$B$2:$L$48,11,FALSE)</f>
        <v>136.37500000000003</v>
      </c>
      <c r="P95" s="119">
        <v>40.760000000000005</v>
      </c>
      <c r="Q95" s="130">
        <f t="shared" si="8"/>
        <v>2635660.3918570797</v>
      </c>
    </row>
    <row r="96" spans="1:17" ht="14.25" customHeight="1">
      <c r="A96" s="107">
        <v>46</v>
      </c>
      <c r="B96" s="121" t="s">
        <v>75</v>
      </c>
      <c r="C96" s="109">
        <v>2020</v>
      </c>
      <c r="D96" s="110">
        <f>Population!E47</f>
        <v>31095.281174999993</v>
      </c>
      <c r="E96" s="110" t="str">
        <f t="shared" si="9"/>
        <v>Small</v>
      </c>
      <c r="F96" s="123">
        <f t="shared" si="7"/>
        <v>2.6682284299858559</v>
      </c>
      <c r="G96" s="111">
        <f t="shared" si="0"/>
        <v>11653.905199999997</v>
      </c>
      <c r="H96" s="112"/>
      <c r="I96" s="125">
        <v>0</v>
      </c>
      <c r="J96" s="114">
        <f>VLOOKUP(B96, 'Household Information, Deficit'!$B$2:$J$48,8,FALSE)/100</f>
        <v>8.2500000000000004E-2</v>
      </c>
      <c r="K96" s="126">
        <f t="shared" si="5"/>
        <v>0</v>
      </c>
      <c r="L96" s="127">
        <f t="shared" si="6"/>
        <v>172.22519999999895</v>
      </c>
      <c r="M96" s="117">
        <f>550*VLOOKUP(B96, 'Household Information, Deficit'!$B$2:$K$48,10,FALSE)</f>
        <v>43485.750000000007</v>
      </c>
      <c r="N96" s="128">
        <f>IF(L96*M96+K96*Variables!$E$9&lt;0,0,L96*M96+K96*Variables!$E$9)</f>
        <v>7489341.9908999559</v>
      </c>
      <c r="O96" s="119">
        <f>VLOOKUP(B96,'Household Information, Deficit'!$B$2:$L$48,11,FALSE)</f>
        <v>136.37500000000003</v>
      </c>
      <c r="P96" s="119">
        <v>40.760000000000005</v>
      </c>
      <c r="Q96" s="130">
        <f t="shared" si="8"/>
        <v>2901763.7362610404</v>
      </c>
    </row>
    <row r="97" spans="1:17" ht="14.25" customHeight="1">
      <c r="A97" s="107">
        <v>47</v>
      </c>
      <c r="B97" s="121" t="s">
        <v>100</v>
      </c>
      <c r="C97" s="109">
        <v>2020</v>
      </c>
      <c r="D97" s="110">
        <f>Population!E48</f>
        <v>65897.311899999986</v>
      </c>
      <c r="E97" s="110" t="str">
        <f t="shared" si="9"/>
        <v>Small</v>
      </c>
      <c r="F97" s="123">
        <f t="shared" si="7"/>
        <v>3.4580000000000002</v>
      </c>
      <c r="G97" s="111">
        <f t="shared" si="0"/>
        <v>19056.481174089065</v>
      </c>
      <c r="H97" s="112"/>
      <c r="I97" s="125">
        <v>0</v>
      </c>
      <c r="J97" s="114">
        <f>VLOOKUP(B97, 'Household Information, Deficit'!$B$2:$J$48,8,FALSE)/100</f>
        <v>0.1457</v>
      </c>
      <c r="K97" s="126">
        <f t="shared" si="5"/>
        <v>0</v>
      </c>
      <c r="L97" s="127">
        <f t="shared" si="6"/>
        <v>559.08383458646495</v>
      </c>
      <c r="M97" s="117">
        <f>550*VLOOKUP(B97, 'Household Information, Deficit'!$B$2:$K$48,10,FALSE)</f>
        <v>43485.750000000007</v>
      </c>
      <c r="N97" s="128">
        <f>IF(L97*M97+K97*Variables!$E$9&lt;0,0,L97*M97+K97*Variables!$E$9)</f>
        <v>24312179.859868374</v>
      </c>
      <c r="O97" s="119">
        <f>VLOOKUP(B97,'Household Information, Deficit'!$B$2:$L$48,11,FALSE)</f>
        <v>136.37500000000003</v>
      </c>
      <c r="P97" s="119">
        <v>40.760000000000005</v>
      </c>
      <c r="Q97" s="130">
        <f t="shared" si="8"/>
        <v>4303284.6964876726</v>
      </c>
    </row>
    <row r="98" spans="1:17" ht="14.25" customHeight="1">
      <c r="A98" s="107">
        <v>1</v>
      </c>
      <c r="B98" s="108" t="s">
        <v>25</v>
      </c>
      <c r="C98" s="109">
        <v>2021</v>
      </c>
      <c r="D98" s="110">
        <f>Population!F2</f>
        <v>7509506.8340328718</v>
      </c>
      <c r="E98" s="110" t="str">
        <f t="shared" si="9"/>
        <v>Large</v>
      </c>
      <c r="F98" s="123">
        <f t="shared" si="7"/>
        <v>2.8458153079093123</v>
      </c>
      <c r="G98" s="111">
        <f t="shared" si="0"/>
        <v>2638789.2472016239</v>
      </c>
      <c r="H98" s="112"/>
      <c r="I98" s="125">
        <v>0</v>
      </c>
      <c r="J98" s="114">
        <f>VLOOKUP(B98, 'Household Information, Deficit'!$B$2:$J$48,8,FALSE)/100</f>
        <v>0.1464</v>
      </c>
      <c r="K98" s="126">
        <f t="shared" si="5"/>
        <v>0</v>
      </c>
      <c r="L98" s="127">
        <f t="shared" si="6"/>
        <v>38996.885426624212</v>
      </c>
      <c r="M98" s="117">
        <f>550*VLOOKUP(B98, 'Household Information, Deficit'!$B$2:$K$48,10,FALSE)</f>
        <v>70422</v>
      </c>
      <c r="N98" s="128">
        <f>IF(L98*M98+K98*Variables!$E$9&lt;0,0,L98*M98+K98*Variables!$E$9)</f>
        <v>2746238665.51373</v>
      </c>
      <c r="O98" s="119">
        <f>VLOOKUP(B98,'Household Information, Deficit'!$B$2:$L$48,11,FALSE)</f>
        <v>377.07</v>
      </c>
      <c r="P98" s="119">
        <v>91.36</v>
      </c>
      <c r="Q98" s="130">
        <f t="shared" si="8"/>
        <v>1894050475.5243442</v>
      </c>
    </row>
    <row r="99" spans="1:17" ht="14.25" customHeight="1">
      <c r="A99" s="107">
        <v>2</v>
      </c>
      <c r="B99" s="108" t="s">
        <v>28</v>
      </c>
      <c r="C99" s="109">
        <v>2021</v>
      </c>
      <c r="D99" s="110">
        <f>Population!F3</f>
        <v>2480694.179363749</v>
      </c>
      <c r="E99" s="110" t="str">
        <f t="shared" si="9"/>
        <v>Large</v>
      </c>
      <c r="F99" s="123">
        <f t="shared" si="7"/>
        <v>2.6591126390039355</v>
      </c>
      <c r="G99" s="111">
        <f t="shared" si="0"/>
        <v>932903.00793462456</v>
      </c>
      <c r="H99" s="112"/>
      <c r="I99" s="125">
        <v>0</v>
      </c>
      <c r="J99" s="114">
        <f>VLOOKUP(B99, 'Household Information, Deficit'!$B$2:$J$48,8,FALSE)/100</f>
        <v>6.7299999999999999E-2</v>
      </c>
      <c r="K99" s="126">
        <f t="shared" si="5"/>
        <v>0</v>
      </c>
      <c r="L99" s="127">
        <f t="shared" si="6"/>
        <v>13786.743959624902</v>
      </c>
      <c r="M99" s="117">
        <f>550*VLOOKUP(B99, 'Household Information, Deficit'!$B$2:$K$48,10,FALSE)</f>
        <v>55808.5</v>
      </c>
      <c r="N99" s="128">
        <f>IF(L99*M99+K99*Variables!$E$9&lt;0,0,L99*M99+K99*Variables!$E$9)</f>
        <v>769417500.27072632</v>
      </c>
      <c r="O99" s="119">
        <f>VLOOKUP(B99,'Household Information, Deficit'!$B$2:$L$48,11,FALSE)</f>
        <v>233.28</v>
      </c>
      <c r="P99" s="119">
        <v>73.64</v>
      </c>
      <c r="Q99" s="130">
        <f t="shared" si="8"/>
        <v>390777882.91316462</v>
      </c>
    </row>
    <row r="100" spans="1:17" ht="14.25" customHeight="1">
      <c r="A100" s="107">
        <v>3</v>
      </c>
      <c r="B100" s="108" t="s">
        <v>29</v>
      </c>
      <c r="C100" s="109">
        <v>2021</v>
      </c>
      <c r="D100" s="110">
        <f>Population!F4</f>
        <v>1906134.6937578742</v>
      </c>
      <c r="E100" s="110" t="str">
        <f t="shared" si="9"/>
        <v>Large</v>
      </c>
      <c r="F100" s="123">
        <f t="shared" si="7"/>
        <v>2.6407866430045996</v>
      </c>
      <c r="G100" s="111">
        <f t="shared" si="0"/>
        <v>721805.64030312467</v>
      </c>
      <c r="H100" s="112"/>
      <c r="I100" s="125">
        <v>0</v>
      </c>
      <c r="J100" s="114">
        <f>VLOOKUP(B100, 'Household Information, Deficit'!$B$2:$J$48,8,FALSE)/100</f>
        <v>0.1216</v>
      </c>
      <c r="K100" s="126">
        <f t="shared" si="5"/>
        <v>0</v>
      </c>
      <c r="L100" s="127">
        <f t="shared" si="6"/>
        <v>10667.078428124893</v>
      </c>
      <c r="M100" s="117">
        <f>550*VLOOKUP(B100, 'Household Information, Deficit'!$B$2:$K$48,10,FALSE)</f>
        <v>48180</v>
      </c>
      <c r="N100" s="128">
        <f>IF(L100*M100+K100*Variables!$E$9&lt;0,0,L100*M100+K100*Variables!$E$9)</f>
        <v>513939838.66705734</v>
      </c>
      <c r="O100" s="119">
        <f>VLOOKUP(B100,'Household Information, Deficit'!$B$2:$L$48,11,FALSE)</f>
        <v>182.97</v>
      </c>
      <c r="P100" s="119">
        <v>61.12</v>
      </c>
      <c r="Q100" s="130">
        <f t="shared" si="8"/>
        <v>233082941.42764401</v>
      </c>
    </row>
    <row r="101" spans="1:17" ht="14.25" customHeight="1">
      <c r="A101" s="107">
        <v>4</v>
      </c>
      <c r="B101" s="108" t="s">
        <v>30</v>
      </c>
      <c r="C101" s="109">
        <v>2021</v>
      </c>
      <c r="D101" s="110">
        <f>Population!F5</f>
        <v>1171267.4848726245</v>
      </c>
      <c r="E101" s="110" t="str">
        <f t="shared" si="9"/>
        <v>Large</v>
      </c>
      <c r="F101" s="123">
        <f t="shared" si="7"/>
        <v>3.2280741697119208</v>
      </c>
      <c r="G101" s="111">
        <f t="shared" si="0"/>
        <v>362837.84798449988</v>
      </c>
      <c r="H101" s="112"/>
      <c r="I101" s="125">
        <v>0</v>
      </c>
      <c r="J101" s="114">
        <f>VLOOKUP(B101, 'Household Information, Deficit'!$B$2:$J$48,8,FALSE)/100</f>
        <v>0.15160000000000001</v>
      </c>
      <c r="K101" s="126">
        <f t="shared" si="5"/>
        <v>0</v>
      </c>
      <c r="L101" s="127">
        <f t="shared" si="6"/>
        <v>5362.1356844999827</v>
      </c>
      <c r="M101" s="117">
        <f>550*VLOOKUP(B101, 'Household Information, Deficit'!$B$2:$K$48,10,FALSE)</f>
        <v>51320.5</v>
      </c>
      <c r="N101" s="128">
        <f>IF(L101*M101+K101*Variables!$E$9&lt;0,0,L101*M101+K101*Variables!$E$9)</f>
        <v>275187484.39638138</v>
      </c>
      <c r="O101" s="119">
        <f>VLOOKUP(B101,'Household Information, Deficit'!$B$2:$L$48,11,FALSE)</f>
        <v>249.18</v>
      </c>
      <c r="P101" s="119">
        <v>42.71</v>
      </c>
      <c r="Q101" s="130">
        <f t="shared" si="8"/>
        <v>180970763.2250514</v>
      </c>
    </row>
    <row r="102" spans="1:17" ht="14.25" customHeight="1">
      <c r="A102" s="107">
        <v>5</v>
      </c>
      <c r="B102" s="108" t="s">
        <v>31</v>
      </c>
      <c r="C102" s="109">
        <v>2021</v>
      </c>
      <c r="D102" s="110">
        <f>Population!F6</f>
        <v>553012.23701062484</v>
      </c>
      <c r="E102" s="110" t="str">
        <f t="shared" si="9"/>
        <v>Medium</v>
      </c>
      <c r="F102" s="123">
        <f t="shared" si="7"/>
        <v>2.791645991913092</v>
      </c>
      <c r="G102" s="111">
        <f t="shared" si="0"/>
        <v>198095.40271674996</v>
      </c>
      <c r="H102" s="112"/>
      <c r="I102" s="125">
        <v>0</v>
      </c>
      <c r="J102" s="114">
        <f>VLOOKUP(B102, 'Household Information, Deficit'!$B$2:$J$48,8,FALSE)/100</f>
        <v>0.1777</v>
      </c>
      <c r="K102" s="126">
        <f t="shared" si="5"/>
        <v>0</v>
      </c>
      <c r="L102" s="127">
        <f t="shared" si="6"/>
        <v>2927.5182667500048</v>
      </c>
      <c r="M102" s="117">
        <f>550*VLOOKUP(B102, 'Household Information, Deficit'!$B$2:$K$48,10,FALSE)</f>
        <v>67314.5</v>
      </c>
      <c r="N102" s="128">
        <f>IF(L102*M102+K102*Variables!$E$9&lt;0,0,L102*M102+K102*Variables!$E$9)</f>
        <v>197064428.36714321</v>
      </c>
      <c r="O102" s="119">
        <f>VLOOKUP(B102,'Household Information, Deficit'!$B$2:$L$48,11,FALSE)</f>
        <v>147.03</v>
      </c>
      <c r="P102" s="119">
        <v>61.2</v>
      </c>
      <c r="Q102" s="130">
        <f t="shared" si="8"/>
        <v>45534389.735828817</v>
      </c>
    </row>
    <row r="103" spans="1:17" ht="14.25" customHeight="1">
      <c r="A103" s="107">
        <v>6</v>
      </c>
      <c r="B103" s="108" t="s">
        <v>32</v>
      </c>
      <c r="C103" s="109">
        <v>2021</v>
      </c>
      <c r="D103" s="110">
        <f>Population!F7</f>
        <v>928505.93036774965</v>
      </c>
      <c r="E103" s="110" t="str">
        <f t="shared" si="9"/>
        <v>Medium</v>
      </c>
      <c r="F103" s="123">
        <f t="shared" si="7"/>
        <v>3.0151582035627214</v>
      </c>
      <c r="G103" s="111">
        <f t="shared" si="0"/>
        <v>307946.00736724987</v>
      </c>
      <c r="H103" s="112"/>
      <c r="I103" s="125">
        <v>0</v>
      </c>
      <c r="J103" s="114">
        <f>VLOOKUP(B103, 'Household Information, Deficit'!$B$2:$J$48,8,FALSE)/100</f>
        <v>0.13369999999999999</v>
      </c>
      <c r="K103" s="126">
        <f t="shared" si="5"/>
        <v>0</v>
      </c>
      <c r="L103" s="127">
        <f t="shared" si="6"/>
        <v>4550.9262172500021</v>
      </c>
      <c r="M103" s="117">
        <f>550*VLOOKUP(B103, 'Household Information, Deficit'!$B$2:$K$48,10,FALSE)</f>
        <v>81136</v>
      </c>
      <c r="N103" s="128">
        <f>IF(L103*M103+K103*Variables!$E$9&lt;0,0,L103*M103+K103*Variables!$E$9)</f>
        <v>369243949.56279618</v>
      </c>
      <c r="O103" s="119">
        <f>VLOOKUP(B103,'Household Information, Deficit'!$B$2:$L$48,11,FALSE)</f>
        <v>219.56</v>
      </c>
      <c r="P103" s="119">
        <v>55.55</v>
      </c>
      <c r="Q103" s="130">
        <f t="shared" si="8"/>
        <v>125133777.71513963</v>
      </c>
    </row>
    <row r="104" spans="1:17" ht="14.25" customHeight="1">
      <c r="A104" s="107">
        <v>7</v>
      </c>
      <c r="B104" s="108" t="s">
        <v>33</v>
      </c>
      <c r="C104" s="109">
        <v>2021</v>
      </c>
      <c r="D104" s="110">
        <f>Population!F8</f>
        <v>658164.60872224974</v>
      </c>
      <c r="E104" s="110" t="str">
        <f t="shared" si="9"/>
        <v>Medium</v>
      </c>
      <c r="F104" s="123">
        <f t="shared" si="7"/>
        <v>2.7144187891908675</v>
      </c>
      <c r="G104" s="111">
        <f t="shared" si="0"/>
        <v>242469.81023824992</v>
      </c>
      <c r="H104" s="112"/>
      <c r="I104" s="125">
        <v>0</v>
      </c>
      <c r="J104" s="114">
        <f>VLOOKUP(B104, 'Household Information, Deficit'!$B$2:$J$48,8,FALSE)/100</f>
        <v>0.128</v>
      </c>
      <c r="K104" s="126">
        <f t="shared" si="5"/>
        <v>0</v>
      </c>
      <c r="L104" s="127">
        <f t="shared" si="6"/>
        <v>3583.2976882499934</v>
      </c>
      <c r="M104" s="117">
        <f>550*VLOOKUP(B104, 'Household Information, Deficit'!$B$2:$K$48,10,FALSE)</f>
        <v>27258</v>
      </c>
      <c r="N104" s="128">
        <f>IF(L104*M104+K104*Variables!$E$9&lt;0,0,L104*M104+K104*Variables!$E$9)</f>
        <v>97673528.386318326</v>
      </c>
      <c r="O104" s="119">
        <f>VLOOKUP(B104,'Household Information, Deficit'!$B$2:$L$48,11,FALSE)</f>
        <v>94.1</v>
      </c>
      <c r="P104" s="119">
        <v>59.47</v>
      </c>
      <c r="Q104" s="130">
        <f t="shared" si="8"/>
        <v>26577826.462093584</v>
      </c>
    </row>
    <row r="105" spans="1:17" ht="14.25" customHeight="1">
      <c r="A105" s="107">
        <v>8</v>
      </c>
      <c r="B105" s="108" t="s">
        <v>34</v>
      </c>
      <c r="C105" s="109">
        <v>2021</v>
      </c>
      <c r="D105" s="110">
        <f>Population!F9</f>
        <v>428383.05988624983</v>
      </c>
      <c r="E105" s="110" t="str">
        <f t="shared" si="9"/>
        <v>Medium</v>
      </c>
      <c r="F105" s="123">
        <f t="shared" si="7"/>
        <v>2.3617684870776379</v>
      </c>
      <c r="G105" s="111">
        <f t="shared" si="0"/>
        <v>181382.32524912493</v>
      </c>
      <c r="H105" s="112"/>
      <c r="I105" s="125">
        <v>0</v>
      </c>
      <c r="J105" s="114">
        <f>VLOOKUP(B105, 'Household Information, Deficit'!$B$2:$J$48,8,FALSE)/100</f>
        <v>7.6399999999999996E-2</v>
      </c>
      <c r="K105" s="126">
        <f t="shared" si="5"/>
        <v>0</v>
      </c>
      <c r="L105" s="127">
        <f t="shared" si="6"/>
        <v>2680.5269741249504</v>
      </c>
      <c r="M105" s="117">
        <f>550*VLOOKUP(B105, 'Household Information, Deficit'!$B$2:$K$48,10,FALSE)</f>
        <v>27412.000000000004</v>
      </c>
      <c r="N105" s="128">
        <f>IF(L105*M105+K105*Variables!$E$9&lt;0,0,L105*M105+K105*Variables!$E$9)</f>
        <v>73478605.414713144</v>
      </c>
      <c r="O105" s="119">
        <f>VLOOKUP(B105,'Household Information, Deficit'!$B$2:$L$48,11,FALSE)</f>
        <v>125.46</v>
      </c>
      <c r="P105" s="119">
        <v>75.66</v>
      </c>
      <c r="Q105" s="130">
        <f t="shared" si="8"/>
        <v>31278690.797897071</v>
      </c>
    </row>
    <row r="106" spans="1:17" ht="14.25" customHeight="1">
      <c r="A106" s="107">
        <v>9</v>
      </c>
      <c r="B106" s="108" t="s">
        <v>35</v>
      </c>
      <c r="C106" s="109">
        <v>2021</v>
      </c>
      <c r="D106" s="110">
        <f>Population!F10</f>
        <v>501771.90527887479</v>
      </c>
      <c r="E106" s="110" t="str">
        <f t="shared" si="9"/>
        <v>Medium</v>
      </c>
      <c r="F106" s="123">
        <f t="shared" si="7"/>
        <v>2.7429262269780841</v>
      </c>
      <c r="G106" s="111">
        <f t="shared" si="0"/>
        <v>182933.06627924994</v>
      </c>
      <c r="H106" s="112"/>
      <c r="I106" s="125">
        <v>0</v>
      </c>
      <c r="J106" s="114">
        <f>VLOOKUP(B106, 'Household Information, Deficit'!$B$2:$J$48,8,FALSE)/100</f>
        <v>0.13419999999999999</v>
      </c>
      <c r="K106" s="126">
        <f t="shared" si="5"/>
        <v>0</v>
      </c>
      <c r="L106" s="127">
        <f t="shared" si="6"/>
        <v>2703.4443292499927</v>
      </c>
      <c r="M106" s="117">
        <f>550*VLOOKUP(B106, 'Household Information, Deficit'!$B$2:$K$48,10,FALSE)</f>
        <v>43485.750000000007</v>
      </c>
      <c r="N106" s="128">
        <f>IF(L106*M106+K106*Variables!$E$9&lt;0,0,L106*M106+K106*Variables!$E$9)</f>
        <v>117561304.24068289</v>
      </c>
      <c r="O106" s="119">
        <f>VLOOKUP(B106,'Household Information, Deficit'!$B$2:$L$48,11,FALSE)</f>
        <v>136.37500000000003</v>
      </c>
      <c r="P106" s="119">
        <v>65.935833333333335</v>
      </c>
      <c r="Q106" s="130">
        <f t="shared" si="8"/>
        <v>36052973.516370274</v>
      </c>
    </row>
    <row r="107" spans="1:17" ht="14.25" customHeight="1">
      <c r="A107" s="107">
        <v>10</v>
      </c>
      <c r="B107" s="108" t="s">
        <v>36</v>
      </c>
      <c r="C107" s="109">
        <v>2021</v>
      </c>
      <c r="D107" s="110">
        <f>Population!F11</f>
        <v>523556.52286524978</v>
      </c>
      <c r="E107" s="110" t="str">
        <f t="shared" si="9"/>
        <v>Medium</v>
      </c>
      <c r="F107" s="123">
        <f t="shared" si="7"/>
        <v>2.5116430728482135</v>
      </c>
      <c r="G107" s="111">
        <f t="shared" si="0"/>
        <v>208451.80134274991</v>
      </c>
      <c r="H107" s="112"/>
      <c r="I107" s="125">
        <v>0</v>
      </c>
      <c r="J107" s="114">
        <f>VLOOKUP(B107, 'Household Information, Deficit'!$B$2:$J$48,8,FALSE)/100</f>
        <v>9.98E-2</v>
      </c>
      <c r="K107" s="126">
        <f t="shared" si="5"/>
        <v>0</v>
      </c>
      <c r="L107" s="127">
        <f t="shared" si="6"/>
        <v>3080.5684927499387</v>
      </c>
      <c r="M107" s="117">
        <f>550*VLOOKUP(B107, 'Household Information, Deficit'!$B$2:$K$48,10,FALSE)</f>
        <v>35755.5</v>
      </c>
      <c r="N107" s="128">
        <f>IF(L107*M107+K107*Variables!$E$9&lt;0,0,L107*M107+K107*Variables!$E$9)</f>
        <v>110147266.74252044</v>
      </c>
      <c r="O107" s="119">
        <f>VLOOKUP(B107,'Household Information, Deficit'!$B$2:$L$48,11,FALSE)</f>
        <v>125.46</v>
      </c>
      <c r="P107" s="119">
        <v>62.81</v>
      </c>
      <c r="Q107" s="130">
        <f t="shared" si="8"/>
        <v>39088769.846667603</v>
      </c>
    </row>
    <row r="108" spans="1:17" ht="14.25" customHeight="1">
      <c r="A108" s="107">
        <v>11</v>
      </c>
      <c r="B108" s="108" t="s">
        <v>37</v>
      </c>
      <c r="C108" s="109">
        <v>2021</v>
      </c>
      <c r="D108" s="110">
        <f>Population!F12</f>
        <v>368419.67915024987</v>
      </c>
      <c r="E108" s="110" t="str">
        <f t="shared" si="9"/>
        <v>Medium</v>
      </c>
      <c r="F108" s="123">
        <f t="shared" si="7"/>
        <v>2.693850400263019</v>
      </c>
      <c r="G108" s="111">
        <f t="shared" si="0"/>
        <v>136763.22898787496</v>
      </c>
      <c r="H108" s="112"/>
      <c r="I108" s="125">
        <v>0</v>
      </c>
      <c r="J108" s="114">
        <f>VLOOKUP(B108, 'Household Information, Deficit'!$B$2:$J$48,8,FALSE)/100</f>
        <v>0.1115</v>
      </c>
      <c r="K108" s="126">
        <f t="shared" si="5"/>
        <v>0</v>
      </c>
      <c r="L108" s="127">
        <f t="shared" si="6"/>
        <v>2021.1314628749969</v>
      </c>
      <c r="M108" s="117">
        <f>550*VLOOKUP(B108, 'Household Information, Deficit'!$B$2:$K$48,10,FALSE)</f>
        <v>43485.750000000007</v>
      </c>
      <c r="N108" s="128">
        <f>IF(L108*M108+K108*Variables!$E$9&lt;0,0,L108*M108+K108*Variables!$E$9)</f>
        <v>87890417.511716411</v>
      </c>
      <c r="O108" s="119">
        <f>VLOOKUP(B108,'Household Information, Deficit'!$B$2:$L$48,11,FALSE)</f>
        <v>136.37500000000003</v>
      </c>
      <c r="P108" s="119">
        <v>65.935833333333335</v>
      </c>
      <c r="Q108" s="130">
        <f t="shared" si="8"/>
        <v>27272322.68368835</v>
      </c>
    </row>
    <row r="109" spans="1:17" ht="14.25" customHeight="1">
      <c r="A109" s="107">
        <v>12</v>
      </c>
      <c r="B109" s="108" t="s">
        <v>38</v>
      </c>
      <c r="C109" s="109">
        <v>2021</v>
      </c>
      <c r="D109" s="110">
        <f>Population!F13</f>
        <v>418727.26577149983</v>
      </c>
      <c r="E109" s="110" t="str">
        <f t="shared" si="9"/>
        <v>Medium</v>
      </c>
      <c r="F109" s="123">
        <f t="shared" si="7"/>
        <v>2.5280688906285511</v>
      </c>
      <c r="G109" s="111">
        <f t="shared" si="0"/>
        <v>165631.27188649995</v>
      </c>
      <c r="H109" s="112"/>
      <c r="I109" s="125">
        <v>0</v>
      </c>
      <c r="J109" s="114">
        <f>VLOOKUP(B109, 'Household Information, Deficit'!$B$2:$J$48,8,FALSE)/100</f>
        <v>6.4199999999999993E-2</v>
      </c>
      <c r="K109" s="126">
        <f t="shared" si="5"/>
        <v>0</v>
      </c>
      <c r="L109" s="127">
        <f t="shared" si="6"/>
        <v>2447.752786499972</v>
      </c>
      <c r="M109" s="117">
        <f>550*VLOOKUP(B109, 'Household Information, Deficit'!$B$2:$K$48,10,FALSE)</f>
        <v>43485.750000000007</v>
      </c>
      <c r="N109" s="128">
        <f>IF(L109*M109+K109*Variables!$E$9&lt;0,0,L109*M109+K109*Variables!$E$9)</f>
        <v>106442365.73554118</v>
      </c>
      <c r="O109" s="119">
        <f>VLOOKUP(B109,'Household Information, Deficit'!$B$2:$L$48,11,FALSE)</f>
        <v>136.37500000000003</v>
      </c>
      <c r="P109" s="119">
        <v>89.08</v>
      </c>
      <c r="Q109" s="130">
        <f t="shared" si="8"/>
        <v>27354953.407305293</v>
      </c>
    </row>
    <row r="110" spans="1:17" ht="14.25" customHeight="1">
      <c r="A110" s="107">
        <v>13</v>
      </c>
      <c r="B110" s="108" t="s">
        <v>39</v>
      </c>
      <c r="C110" s="109">
        <v>2021</v>
      </c>
      <c r="D110" s="110">
        <f>Population!F14</f>
        <v>471822.63094049983</v>
      </c>
      <c r="E110" s="110" t="str">
        <f t="shared" si="9"/>
        <v>Medium</v>
      </c>
      <c r="F110" s="123">
        <f t="shared" si="7"/>
        <v>2.4075040417460345</v>
      </c>
      <c r="G110" s="111">
        <f t="shared" si="0"/>
        <v>195979.99536412492</v>
      </c>
      <c r="H110" s="112"/>
      <c r="I110" s="125">
        <v>0</v>
      </c>
      <c r="J110" s="114">
        <f>VLOOKUP(B110, 'Household Information, Deficit'!$B$2:$J$48,8,FALSE)/100</f>
        <v>0.12960000000000002</v>
      </c>
      <c r="K110" s="126">
        <f t="shared" si="5"/>
        <v>0</v>
      </c>
      <c r="L110" s="127">
        <f t="shared" si="6"/>
        <v>2896.2560891249741</v>
      </c>
      <c r="M110" s="117">
        <f>550*VLOOKUP(B110, 'Household Information, Deficit'!$B$2:$K$48,10,FALSE)</f>
        <v>43485.750000000007</v>
      </c>
      <c r="N110" s="128">
        <f>IF(L110*M110+K110*Variables!$E$9&lt;0,0,L110*M110+K110*Variables!$E$9)</f>
        <v>125945868.22766636</v>
      </c>
      <c r="O110" s="119">
        <f>VLOOKUP(B110,'Household Information, Deficit'!$B$2:$L$48,11,FALSE)</f>
        <v>136.37500000000003</v>
      </c>
      <c r="P110" s="119">
        <v>71.48</v>
      </c>
      <c r="Q110" s="130">
        <f t="shared" si="8"/>
        <v>39861617.687746719</v>
      </c>
    </row>
    <row r="111" spans="1:17" ht="14.25" customHeight="1">
      <c r="A111" s="107">
        <v>14</v>
      </c>
      <c r="B111" s="108" t="s">
        <v>40</v>
      </c>
      <c r="C111" s="109">
        <v>2021</v>
      </c>
      <c r="D111" s="110">
        <f>Population!F15</f>
        <v>328893.03657524986</v>
      </c>
      <c r="E111" s="110" t="str">
        <f t="shared" si="9"/>
        <v>Medium</v>
      </c>
      <c r="F111" s="123">
        <f t="shared" si="7"/>
        <v>2.4590017825311943</v>
      </c>
      <c r="G111" s="111">
        <f t="shared" si="0"/>
        <v>133750.62958949993</v>
      </c>
      <c r="H111" s="112"/>
      <c r="I111" s="125">
        <v>0</v>
      </c>
      <c r="J111" s="114">
        <f>VLOOKUP(B111, 'Household Information, Deficit'!$B$2:$J$48,8,FALSE)/100</f>
        <v>9.3599999999999989E-2</v>
      </c>
      <c r="K111" s="126">
        <f t="shared" si="5"/>
        <v>0</v>
      </c>
      <c r="L111" s="127">
        <f t="shared" si="6"/>
        <v>1976.6102894999494</v>
      </c>
      <c r="M111" s="117">
        <f>550*VLOOKUP(B111, 'Household Information, Deficit'!$B$2:$K$48,10,FALSE)</f>
        <v>43485.750000000007</v>
      </c>
      <c r="N111" s="128">
        <f>IF(L111*M111+K111*Variables!$E$9&lt;0,0,L111*M111+K111*Variables!$E$9)</f>
        <v>85954380.896622434</v>
      </c>
      <c r="O111" s="119">
        <f>VLOOKUP(B111,'Household Information, Deficit'!$B$2:$L$48,11,FALSE)</f>
        <v>136.37500000000003</v>
      </c>
      <c r="P111" s="119">
        <v>65.935833333333335</v>
      </c>
      <c r="Q111" s="130">
        <f t="shared" si="8"/>
        <v>28162778.824877243</v>
      </c>
    </row>
    <row r="112" spans="1:17" ht="14.25" customHeight="1">
      <c r="A112" s="107">
        <v>15</v>
      </c>
      <c r="B112" s="108" t="s">
        <v>41</v>
      </c>
      <c r="C112" s="109">
        <v>2021</v>
      </c>
      <c r="D112" s="110">
        <f>Population!F16</f>
        <v>288231.83296337491</v>
      </c>
      <c r="E112" s="110" t="str">
        <f t="shared" si="9"/>
        <v>Medium</v>
      </c>
      <c r="F112" s="123">
        <f t="shared" si="7"/>
        <v>2.4536973570595619</v>
      </c>
      <c r="G112" s="111">
        <f t="shared" si="0"/>
        <v>117468.37161237496</v>
      </c>
      <c r="H112" s="112"/>
      <c r="I112" s="125">
        <v>0</v>
      </c>
      <c r="J112" s="114">
        <f>VLOOKUP(B112, 'Household Information, Deficit'!$B$2:$J$48,8,FALSE)/100</f>
        <v>8.3000000000000001E-3</v>
      </c>
      <c r="K112" s="126">
        <f t="shared" si="5"/>
        <v>0</v>
      </c>
      <c r="L112" s="127">
        <f t="shared" si="6"/>
        <v>1735.9857873750007</v>
      </c>
      <c r="M112" s="117">
        <f>550*VLOOKUP(B112, 'Household Information, Deficit'!$B$2:$K$48,10,FALSE)</f>
        <v>43485.750000000007</v>
      </c>
      <c r="N112" s="128">
        <f>IF(L112*M112+K112*Variables!$E$9&lt;0,0,L112*M112+K112*Variables!$E$9)</f>
        <v>75490643.953342453</v>
      </c>
      <c r="O112" s="119">
        <f>VLOOKUP(B112,'Household Information, Deficit'!$B$2:$L$48,11,FALSE)</f>
        <v>136.37500000000003</v>
      </c>
      <c r="P112" s="119">
        <v>65.935833333333335</v>
      </c>
      <c r="Q112" s="130">
        <f t="shared" si="8"/>
        <v>24763937.636993669</v>
      </c>
    </row>
    <row r="113" spans="1:17" ht="14.25" customHeight="1">
      <c r="A113" s="107">
        <v>16</v>
      </c>
      <c r="B113" s="108" t="s">
        <v>43</v>
      </c>
      <c r="C113" s="109">
        <v>2021</v>
      </c>
      <c r="D113" s="110">
        <f>Population!F17</f>
        <v>480331.31587787485</v>
      </c>
      <c r="E113" s="110" t="str">
        <f t="shared" si="9"/>
        <v>Medium</v>
      </c>
      <c r="F113" s="123">
        <f t="shared" si="7"/>
        <v>3.2379076029492619</v>
      </c>
      <c r="G113" s="111">
        <f t="shared" si="0"/>
        <v>148346.20834774995</v>
      </c>
      <c r="H113" s="112"/>
      <c r="I113" s="125">
        <v>0</v>
      </c>
      <c r="J113" s="114">
        <f>VLOOKUP(B113, 'Household Information, Deficit'!$B$2:$J$48,8,FALSE)/100</f>
        <v>9.0299999999999991E-2</v>
      </c>
      <c r="K113" s="126">
        <f t="shared" si="5"/>
        <v>0</v>
      </c>
      <c r="L113" s="127">
        <f t="shared" si="6"/>
        <v>2192.3084977499966</v>
      </c>
      <c r="M113" s="117">
        <f>550*VLOOKUP(B113, 'Household Information, Deficit'!$B$2:$K$48,10,FALSE)</f>
        <v>43485.750000000007</v>
      </c>
      <c r="N113" s="128">
        <f>IF(L113*M113+K113*Variables!$E$9&lt;0,0,L113*M113+K113*Variables!$E$9)</f>
        <v>95334179.25603193</v>
      </c>
      <c r="O113" s="119">
        <f>VLOOKUP(B113,'Household Information, Deficit'!$B$2:$L$48,11,FALSE)</f>
        <v>136.37500000000003</v>
      </c>
      <c r="P113" s="119">
        <v>65.935833333333335</v>
      </c>
      <c r="Q113" s="130">
        <f t="shared" si="8"/>
        <v>25750561.168495513</v>
      </c>
    </row>
    <row r="114" spans="1:17" ht="14.25" customHeight="1">
      <c r="A114" s="107">
        <v>17</v>
      </c>
      <c r="B114" s="108" t="s">
        <v>44</v>
      </c>
      <c r="C114" s="109">
        <v>2021</v>
      </c>
      <c r="D114" s="110">
        <f>Population!F18</f>
        <v>453534.76184012485</v>
      </c>
      <c r="E114" s="110" t="str">
        <f t="shared" si="9"/>
        <v>Medium</v>
      </c>
      <c r="F114" s="123">
        <f t="shared" si="7"/>
        <v>3.2463324451363733</v>
      </c>
      <c r="G114" s="111">
        <f t="shared" si="0"/>
        <v>139706.81361349995</v>
      </c>
      <c r="H114" s="112"/>
      <c r="I114" s="125">
        <v>0</v>
      </c>
      <c r="J114" s="114">
        <f>VLOOKUP(B114, 'Household Information, Deficit'!$B$2:$J$48,8,FALSE)/100</f>
        <v>0.1406</v>
      </c>
      <c r="K114" s="126">
        <f t="shared" si="5"/>
        <v>0</v>
      </c>
      <c r="L114" s="127">
        <f t="shared" si="6"/>
        <v>2064.6327134999738</v>
      </c>
      <c r="M114" s="117">
        <f>550*VLOOKUP(B114, 'Household Information, Deficit'!$B$2:$K$48,10,FALSE)</f>
        <v>43485.750000000007</v>
      </c>
      <c r="N114" s="128">
        <f>IF(L114*M114+K114*Variables!$E$9&lt;0,0,L114*M114+K114*Variables!$E$9)</f>
        <v>89782102.021081492</v>
      </c>
      <c r="O114" s="119">
        <f>VLOOKUP(B114,'Household Information, Deficit'!$B$2:$L$48,11,FALSE)</f>
        <v>136.37500000000003</v>
      </c>
      <c r="P114" s="119">
        <v>47.15</v>
      </c>
      <c r="Q114" s="130">
        <f t="shared" si="8"/>
        <v>30329442.000749983</v>
      </c>
    </row>
    <row r="115" spans="1:17" ht="14.25" customHeight="1">
      <c r="A115" s="107">
        <v>18</v>
      </c>
      <c r="B115" s="108" t="s">
        <v>45</v>
      </c>
      <c r="C115" s="109">
        <v>2021</v>
      </c>
      <c r="D115" s="110">
        <f>Population!F19</f>
        <v>287166.28669924987</v>
      </c>
      <c r="E115" s="110" t="str">
        <f t="shared" si="9"/>
        <v>Medium</v>
      </c>
      <c r="F115" s="123">
        <f t="shared" si="7"/>
        <v>3.2199371541131225</v>
      </c>
      <c r="G115" s="111">
        <f t="shared" si="0"/>
        <v>89183.81724699997</v>
      </c>
      <c r="H115" s="112"/>
      <c r="I115" s="125">
        <v>0</v>
      </c>
      <c r="J115" s="114">
        <f>VLOOKUP(B115, 'Household Information, Deficit'!$B$2:$J$48,8,FALSE)/100</f>
        <v>0.14699999999999999</v>
      </c>
      <c r="K115" s="126">
        <f t="shared" ref="K115:K178" si="10">IF(G115-G68&lt;0,0,ROUND((G115-G68)*I115,0))</f>
        <v>0</v>
      </c>
      <c r="L115" s="127">
        <f t="shared" ref="L115:L178" si="11">IF(G115-G68&lt;0,0,G115-G68)</f>
        <v>1317.9874469999922</v>
      </c>
      <c r="M115" s="117">
        <f>550*VLOOKUP(B115, 'Household Information, Deficit'!$B$2:$K$48,10,FALSE)</f>
        <v>43485.750000000007</v>
      </c>
      <c r="N115" s="128">
        <f>IF(L115*M115+K115*Variables!$E$9&lt;0,0,L115*M115+K115*Variables!$E$9)</f>
        <v>57313672.623379923</v>
      </c>
      <c r="O115" s="119">
        <f>VLOOKUP(B115,'Household Information, Deficit'!$B$2:$L$48,11,FALSE)</f>
        <v>136.37500000000003</v>
      </c>
      <c r="P115" s="119">
        <v>65.935833333333335</v>
      </c>
      <c r="Q115" s="130">
        <f t="shared" si="8"/>
        <v>15556988.523440246</v>
      </c>
    </row>
    <row r="116" spans="1:17" ht="14.25" customHeight="1">
      <c r="A116" s="107">
        <v>19</v>
      </c>
      <c r="B116" s="108" t="s">
        <v>47</v>
      </c>
      <c r="C116" s="109">
        <v>2021</v>
      </c>
      <c r="D116" s="110">
        <f>Population!F20</f>
        <v>289935.24303624989</v>
      </c>
      <c r="E116" s="110" t="str">
        <f t="shared" si="9"/>
        <v>Medium</v>
      </c>
      <c r="F116" s="123">
        <f t="shared" ref="F116:F179" si="12">F69</f>
        <v>2.5344143617118515</v>
      </c>
      <c r="G116" s="111">
        <f t="shared" si="0"/>
        <v>114399.30558174997</v>
      </c>
      <c r="H116" s="112"/>
      <c r="I116" s="125">
        <v>0</v>
      </c>
      <c r="J116" s="114">
        <f>VLOOKUP(B116, 'Household Information, Deficit'!$B$2:$J$48,8,FALSE)/100</f>
        <v>0.15820000000000001</v>
      </c>
      <c r="K116" s="126">
        <f t="shared" si="10"/>
        <v>0</v>
      </c>
      <c r="L116" s="127">
        <f t="shared" si="11"/>
        <v>1690.6301317499892</v>
      </c>
      <c r="M116" s="117">
        <f>550*VLOOKUP(B116, 'Household Information, Deficit'!$B$2:$K$48,10,FALSE)</f>
        <v>22038.5</v>
      </c>
      <c r="N116" s="128">
        <f>IF(L116*M116+K116*Variables!$E$9&lt;0,0,L116*M116+K116*Variables!$E$9)</f>
        <v>37258952.158572137</v>
      </c>
      <c r="O116" s="119">
        <f>VLOOKUP(B116,'Household Information, Deficit'!$B$2:$L$48,11,FALSE)</f>
        <v>106.64</v>
      </c>
      <c r="P116" s="119">
        <v>65.935833333333335</v>
      </c>
      <c r="Q116" s="130">
        <f t="shared" si="8"/>
        <v>15514572.932516441</v>
      </c>
    </row>
    <row r="117" spans="1:17" ht="14.25" customHeight="1">
      <c r="A117" s="107">
        <v>20</v>
      </c>
      <c r="B117" s="108" t="s">
        <v>50</v>
      </c>
      <c r="C117" s="109">
        <v>2021</v>
      </c>
      <c r="D117" s="110">
        <f>Population!F21</f>
        <v>175664.55589462494</v>
      </c>
      <c r="E117" s="110" t="str">
        <f t="shared" si="9"/>
        <v>Medium</v>
      </c>
      <c r="F117" s="123">
        <f t="shared" si="12"/>
        <v>2.6024941905499612</v>
      </c>
      <c r="G117" s="111">
        <f t="shared" si="0"/>
        <v>67498.539106249984</v>
      </c>
      <c r="H117" s="112"/>
      <c r="I117" s="125">
        <v>0</v>
      </c>
      <c r="J117" s="114">
        <f>VLOOKUP(B117, 'Household Information, Deficit'!$B$2:$J$48,8,FALSE)/100</f>
        <v>7.7399999999999997E-2</v>
      </c>
      <c r="K117" s="126">
        <f t="shared" si="10"/>
        <v>0</v>
      </c>
      <c r="L117" s="127">
        <f t="shared" si="11"/>
        <v>997.51535625000542</v>
      </c>
      <c r="M117" s="117">
        <f>550*VLOOKUP(B117, 'Household Information, Deficit'!$B$2:$K$48,10,FALSE)</f>
        <v>43485.750000000007</v>
      </c>
      <c r="N117" s="128">
        <f>IF(L117*M117+K117*Variables!$E$9&lt;0,0,L117*M117+K117*Variables!$E$9)</f>
        <v>43377703.403048679</v>
      </c>
      <c r="O117" s="119">
        <f>VLOOKUP(B117,'Household Information, Deficit'!$B$2:$L$48,11,FALSE)</f>
        <v>136.37500000000003</v>
      </c>
      <c r="P117" s="119">
        <v>65.935833333333335</v>
      </c>
      <c r="Q117" s="130">
        <f t="shared" si="8"/>
        <v>13752807.855845377</v>
      </c>
    </row>
    <row r="118" spans="1:17" ht="14.25" customHeight="1">
      <c r="A118" s="107">
        <v>21</v>
      </c>
      <c r="B118" s="108" t="s">
        <v>51</v>
      </c>
      <c r="C118" s="109">
        <v>2021</v>
      </c>
      <c r="D118" s="110">
        <f>Population!F22</f>
        <v>185684.24608387492</v>
      </c>
      <c r="E118" s="110" t="str">
        <f t="shared" si="9"/>
        <v>Medium</v>
      </c>
      <c r="F118" s="123">
        <f t="shared" si="12"/>
        <v>3.3084232295567606</v>
      </c>
      <c r="G118" s="111">
        <f t="shared" si="0"/>
        <v>56124.69542137497</v>
      </c>
      <c r="H118" s="112"/>
      <c r="I118" s="125">
        <v>0</v>
      </c>
      <c r="J118" s="114">
        <f>VLOOKUP(B118, 'Household Information, Deficit'!$B$2:$J$48,8,FALSE)/100</f>
        <v>0.32990000000000003</v>
      </c>
      <c r="K118" s="126">
        <f t="shared" si="10"/>
        <v>0</v>
      </c>
      <c r="L118" s="127">
        <f t="shared" si="11"/>
        <v>829.42899637499067</v>
      </c>
      <c r="M118" s="117">
        <f>550*VLOOKUP(B118, 'Household Information, Deficit'!$B$2:$K$48,10,FALSE)</f>
        <v>43485.750000000007</v>
      </c>
      <c r="N118" s="128">
        <f>IF(L118*M118+K118*Variables!$E$9&lt;0,0,L118*M118+K118*Variables!$E$9)</f>
        <v>36068341.979113758</v>
      </c>
      <c r="O118" s="119">
        <f>VLOOKUP(B118,'Household Information, Deficit'!$B$2:$L$48,11,FALSE)</f>
        <v>136.37500000000003</v>
      </c>
      <c r="P118" s="119">
        <v>65.935833333333335</v>
      </c>
      <c r="Q118" s="130">
        <f t="shared" si="8"/>
        <v>9554476.0496793706</v>
      </c>
    </row>
    <row r="119" spans="1:17" ht="14.25" customHeight="1">
      <c r="A119" s="107">
        <v>22</v>
      </c>
      <c r="B119" s="108" t="s">
        <v>52</v>
      </c>
      <c r="C119" s="109">
        <v>2021</v>
      </c>
      <c r="D119" s="110">
        <f>Population!F23</f>
        <v>163950.86673787495</v>
      </c>
      <c r="E119" s="110" t="str">
        <f t="shared" si="9"/>
        <v>Medium</v>
      </c>
      <c r="F119" s="123">
        <f t="shared" si="12"/>
        <v>2.4748082204754236</v>
      </c>
      <c r="G119" s="111">
        <f t="shared" si="0"/>
        <v>66247.907769749989</v>
      </c>
      <c r="H119" s="112"/>
      <c r="I119" s="125">
        <v>0</v>
      </c>
      <c r="J119" s="114">
        <f>VLOOKUP(B119, 'Household Information, Deficit'!$B$2:$J$48,8,FALSE)/100</f>
        <v>0.14940000000000001</v>
      </c>
      <c r="K119" s="126">
        <f t="shared" si="10"/>
        <v>0</v>
      </c>
      <c r="L119" s="127">
        <f t="shared" si="11"/>
        <v>979.03311974999815</v>
      </c>
      <c r="M119" s="117">
        <f>550*VLOOKUP(B119, 'Household Information, Deficit'!$B$2:$K$48,10,FALSE)</f>
        <v>43485.750000000007</v>
      </c>
      <c r="N119" s="128">
        <f>IF(L119*M119+K119*Variables!$E$9&lt;0,0,L119*M119+K119*Variables!$E$9)</f>
        <v>42573989.487168491</v>
      </c>
      <c r="O119" s="119">
        <f>VLOOKUP(B119,'Household Information, Deficit'!$B$2:$L$48,11,FALSE)</f>
        <v>136.37500000000003</v>
      </c>
      <c r="P119" s="119">
        <v>65.935833333333335</v>
      </c>
      <c r="Q119" s="130">
        <f t="shared" si="8"/>
        <v>13899569.555698648</v>
      </c>
    </row>
    <row r="120" spans="1:17" ht="14.25" customHeight="1">
      <c r="A120" s="107">
        <v>23</v>
      </c>
      <c r="B120" s="108" t="s">
        <v>53</v>
      </c>
      <c r="C120" s="109">
        <v>2021</v>
      </c>
      <c r="D120" s="110">
        <f>Population!F24</f>
        <v>126191.42061662495</v>
      </c>
      <c r="E120" s="110" t="str">
        <f t="shared" si="9"/>
        <v>Medium</v>
      </c>
      <c r="F120" s="123">
        <f t="shared" si="12"/>
        <v>2.7568018275271275</v>
      </c>
      <c r="G120" s="111">
        <f t="shared" si="0"/>
        <v>45774.570865624977</v>
      </c>
      <c r="H120" s="112"/>
      <c r="I120" s="125">
        <v>0</v>
      </c>
      <c r="J120" s="114">
        <f>VLOOKUP(B120, 'Household Information, Deficit'!$B$2:$J$48,8,FALSE)/100</f>
        <v>0.1173</v>
      </c>
      <c r="K120" s="126">
        <f t="shared" si="10"/>
        <v>0</v>
      </c>
      <c r="L120" s="127">
        <f t="shared" si="11"/>
        <v>676.47149062499375</v>
      </c>
      <c r="M120" s="117">
        <f>550*VLOOKUP(B120, 'Household Information, Deficit'!$B$2:$K$48,10,FALSE)</f>
        <v>43485.750000000007</v>
      </c>
      <c r="N120" s="128">
        <f>IF(L120*M120+K120*Variables!$E$9&lt;0,0,L120*M120+K120*Variables!$E$9)</f>
        <v>29416870.123445828</v>
      </c>
      <c r="O120" s="119">
        <f>VLOOKUP(B120,'Household Information, Deficit'!$B$2:$L$48,11,FALSE)</f>
        <v>136.37500000000003</v>
      </c>
      <c r="P120" s="119">
        <v>65.935833333333335</v>
      </c>
      <c r="Q120" s="130">
        <f t="shared" si="8"/>
        <v>8991230.7802495286</v>
      </c>
    </row>
    <row r="121" spans="1:17" ht="14.25" customHeight="1">
      <c r="A121" s="107">
        <v>24</v>
      </c>
      <c r="B121" s="108" t="s">
        <v>54</v>
      </c>
      <c r="C121" s="109">
        <v>2021</v>
      </c>
      <c r="D121" s="110">
        <f>Population!F25</f>
        <v>79194.451730624976</v>
      </c>
      <c r="E121" s="110" t="str">
        <f t="shared" si="9"/>
        <v>Small</v>
      </c>
      <c r="F121" s="123">
        <f t="shared" si="12"/>
        <v>2.845682723378673</v>
      </c>
      <c r="G121" s="111">
        <f t="shared" si="0"/>
        <v>27829.68427224999</v>
      </c>
      <c r="H121" s="112"/>
      <c r="I121" s="125">
        <v>0</v>
      </c>
      <c r="J121" s="114">
        <f>VLOOKUP(B121, 'Household Information, Deficit'!$B$2:$J$48,8,FALSE)/100</f>
        <v>0.25739999999999996</v>
      </c>
      <c r="K121" s="126">
        <f t="shared" si="10"/>
        <v>0</v>
      </c>
      <c r="L121" s="127">
        <f t="shared" si="11"/>
        <v>411.27612224999757</v>
      </c>
      <c r="M121" s="117">
        <f>550*VLOOKUP(B121, 'Household Information, Deficit'!$B$2:$K$48,10,FALSE)</f>
        <v>43485.750000000007</v>
      </c>
      <c r="N121" s="128">
        <f>IF(L121*M121+K121*Variables!$E$9&lt;0,0,L121*M121+K121*Variables!$E$9)</f>
        <v>17884650.633132834</v>
      </c>
      <c r="O121" s="119">
        <f>VLOOKUP(B121,'Household Information, Deficit'!$B$2:$L$48,11,FALSE)</f>
        <v>136.37500000000003</v>
      </c>
      <c r="P121" s="119">
        <v>65.935833333333335</v>
      </c>
      <c r="Q121" s="130">
        <f t="shared" si="8"/>
        <v>5348994.0997380801</v>
      </c>
    </row>
    <row r="122" spans="1:17" ht="14.25" customHeight="1">
      <c r="A122" s="107">
        <v>25</v>
      </c>
      <c r="B122" s="108" t="s">
        <v>55</v>
      </c>
      <c r="C122" s="109">
        <v>2021</v>
      </c>
      <c r="D122" s="110">
        <f>Population!F26</f>
        <v>164110.85552924994</v>
      </c>
      <c r="E122" s="110" t="str">
        <f t="shared" si="9"/>
        <v>Medium</v>
      </c>
      <c r="F122" s="123">
        <f t="shared" si="12"/>
        <v>2.502264030612245</v>
      </c>
      <c r="G122" s="111">
        <f t="shared" si="0"/>
        <v>65584.947679999968</v>
      </c>
      <c r="H122" s="112"/>
      <c r="I122" s="125">
        <v>0</v>
      </c>
      <c r="J122" s="114">
        <f>VLOOKUP(B122, 'Household Information, Deficit'!$B$2:$J$48,8,FALSE)/100</f>
        <v>0.1547</v>
      </c>
      <c r="K122" s="126">
        <f t="shared" si="10"/>
        <v>0</v>
      </c>
      <c r="L122" s="127">
        <f t="shared" si="11"/>
        <v>969.23567999999068</v>
      </c>
      <c r="M122" s="117">
        <f>550*VLOOKUP(B122, 'Household Information, Deficit'!$B$2:$K$48,10,FALSE)</f>
        <v>43485.750000000007</v>
      </c>
      <c r="N122" s="128">
        <f>IF(L122*M122+K122*Variables!$E$9&lt;0,0,L122*M122+K122*Variables!$E$9)</f>
        <v>42147940.471559599</v>
      </c>
      <c r="O122" s="119">
        <f>VLOOKUP(B122,'Household Information, Deficit'!$B$2:$L$48,11,FALSE)</f>
        <v>136.37500000000003</v>
      </c>
      <c r="P122" s="119">
        <v>65.935833333333335</v>
      </c>
      <c r="Q122" s="130">
        <f t="shared" si="8"/>
        <v>13674987.442439487</v>
      </c>
    </row>
    <row r="123" spans="1:17" ht="14.25" customHeight="1">
      <c r="A123" s="107">
        <v>26</v>
      </c>
      <c r="B123" s="108" t="s">
        <v>56</v>
      </c>
      <c r="C123" s="109">
        <v>2021</v>
      </c>
      <c r="D123" s="110">
        <f>Population!F27</f>
        <v>44801.044298499983</v>
      </c>
      <c r="E123" s="110" t="str">
        <f t="shared" si="9"/>
        <v>Small</v>
      </c>
      <c r="F123" s="123">
        <f t="shared" si="12"/>
        <v>3.6899491861166136</v>
      </c>
      <c r="G123" s="111">
        <f t="shared" si="0"/>
        <v>12141.371612124994</v>
      </c>
      <c r="H123" s="112"/>
      <c r="I123" s="125">
        <v>0</v>
      </c>
      <c r="J123" s="114">
        <f>VLOOKUP(B123, 'Household Information, Deficit'!$B$2:$J$48,8,FALSE)/100</f>
        <v>0.154</v>
      </c>
      <c r="K123" s="126">
        <f t="shared" si="10"/>
        <v>0</v>
      </c>
      <c r="L123" s="127">
        <f t="shared" si="11"/>
        <v>179.42913712499831</v>
      </c>
      <c r="M123" s="117">
        <f>550*VLOOKUP(B123, 'Household Information, Deficit'!$B$2:$K$48,10,FALSE)</f>
        <v>43485.750000000007</v>
      </c>
      <c r="N123" s="128">
        <f>IF(L123*M123+K123*Variables!$E$9&lt;0,0,L123*M123+K123*Variables!$E$9)</f>
        <v>7802610.5997333964</v>
      </c>
      <c r="O123" s="119">
        <f>VLOOKUP(B123,'Household Information, Deficit'!$B$2:$L$48,11,FALSE)</f>
        <v>136.37500000000003</v>
      </c>
      <c r="P123" s="119">
        <v>65.935833333333335</v>
      </c>
      <c r="Q123" s="130">
        <f t="shared" si="8"/>
        <v>1846995.1118303831</v>
      </c>
    </row>
    <row r="124" spans="1:17" ht="14.25" customHeight="1">
      <c r="A124" s="107">
        <v>27</v>
      </c>
      <c r="B124" s="108" t="s">
        <v>57</v>
      </c>
      <c r="C124" s="109">
        <v>2021</v>
      </c>
      <c r="D124" s="110">
        <f>Population!F28</f>
        <v>8402.0257431249975</v>
      </c>
      <c r="E124" s="110" t="str">
        <f t="shared" si="9"/>
        <v>Small</v>
      </c>
      <c r="F124" s="123">
        <f t="shared" si="12"/>
        <v>2.667113684852179</v>
      </c>
      <c r="G124" s="111">
        <f t="shared" si="0"/>
        <v>3150.2315746209624</v>
      </c>
      <c r="H124" s="112"/>
      <c r="I124" s="125">
        <v>0</v>
      </c>
      <c r="J124" s="114">
        <f>VLOOKUP(B124, 'Household Information, Deficit'!$B$2:$J$48,8,FALSE)/100</f>
        <v>2.4E-2</v>
      </c>
      <c r="K124" s="126">
        <f t="shared" si="10"/>
        <v>0</v>
      </c>
      <c r="L124" s="127">
        <f t="shared" si="11"/>
        <v>46.555146422969756</v>
      </c>
      <c r="M124" s="117">
        <f>550*VLOOKUP(B124, 'Household Information, Deficit'!$B$2:$K$48,10,FALSE)</f>
        <v>43485.750000000007</v>
      </c>
      <c r="N124" s="128">
        <f>IF(L124*M124+K124*Variables!$E$9&lt;0,0,L124*M124+K124*Variables!$E$9)</f>
        <v>2024485.4585626575</v>
      </c>
      <c r="O124" s="119">
        <f>VLOOKUP(B124,'Household Information, Deficit'!$B$2:$L$48,11,FALSE)</f>
        <v>136.37500000000003</v>
      </c>
      <c r="P124" s="119">
        <v>65.935833333333335</v>
      </c>
      <c r="Q124" s="130">
        <f t="shared" si="8"/>
        <v>632194.70464947366</v>
      </c>
    </row>
    <row r="125" spans="1:17" ht="14.25" customHeight="1">
      <c r="A125" s="107">
        <v>28</v>
      </c>
      <c r="B125" s="108" t="s">
        <v>58</v>
      </c>
      <c r="C125" s="109">
        <v>2021</v>
      </c>
      <c r="D125" s="110">
        <f>Population!F29</f>
        <v>50282.490340249984</v>
      </c>
      <c r="E125" s="110" t="str">
        <f t="shared" si="9"/>
        <v>Small</v>
      </c>
      <c r="F125" s="123">
        <f t="shared" si="12"/>
        <v>2.5363152064982328</v>
      </c>
      <c r="G125" s="111">
        <f t="shared" si="0"/>
        <v>19825.016311624997</v>
      </c>
      <c r="H125" s="112"/>
      <c r="I125" s="125">
        <v>0</v>
      </c>
      <c r="J125" s="114">
        <f>VLOOKUP(B125, 'Household Information, Deficit'!$B$2:$J$48,8,FALSE)/100</f>
        <v>0.2833</v>
      </c>
      <c r="K125" s="126">
        <f t="shared" si="10"/>
        <v>0</v>
      </c>
      <c r="L125" s="127">
        <f t="shared" si="11"/>
        <v>292.98053662500024</v>
      </c>
      <c r="M125" s="117">
        <f>550*VLOOKUP(B125, 'Household Information, Deficit'!$B$2:$K$48,10,FALSE)</f>
        <v>43485.750000000007</v>
      </c>
      <c r="N125" s="128">
        <f>IF(L125*M125+K125*Variables!$E$9&lt;0,0,L125*M125+K125*Variables!$E$9)</f>
        <v>12740478.370540606</v>
      </c>
      <c r="O125" s="119">
        <f>VLOOKUP(B125,'Household Information, Deficit'!$B$2:$L$48,11,FALSE)</f>
        <v>136.37500000000003</v>
      </c>
      <c r="P125" s="119">
        <v>65.935833333333335</v>
      </c>
      <c r="Q125" s="130">
        <f t="shared" si="8"/>
        <v>4101626.9488799023</v>
      </c>
    </row>
    <row r="126" spans="1:17" ht="14.25" customHeight="1">
      <c r="A126" s="107">
        <v>29</v>
      </c>
      <c r="B126" s="108" t="s">
        <v>59</v>
      </c>
      <c r="C126" s="109">
        <v>2021</v>
      </c>
      <c r="D126" s="110">
        <f>Population!F30</f>
        <v>50633.838274249982</v>
      </c>
      <c r="E126" s="110" t="str">
        <f t="shared" si="9"/>
        <v>Small</v>
      </c>
      <c r="F126" s="123">
        <f t="shared" si="12"/>
        <v>2.6066968130921619</v>
      </c>
      <c r="G126" s="111">
        <f t="shared" si="0"/>
        <v>19424.521493999993</v>
      </c>
      <c r="H126" s="112"/>
      <c r="I126" s="125">
        <v>0</v>
      </c>
      <c r="J126" s="114">
        <f>VLOOKUP(B126, 'Household Information, Deficit'!$B$2:$J$48,8,FALSE)/100</f>
        <v>5.7699999999999994E-2</v>
      </c>
      <c r="K126" s="126">
        <f t="shared" si="10"/>
        <v>0</v>
      </c>
      <c r="L126" s="127">
        <f t="shared" si="11"/>
        <v>287.06189399999857</v>
      </c>
      <c r="M126" s="117">
        <f>550*VLOOKUP(B126, 'Household Information, Deficit'!$B$2:$K$48,10,FALSE)</f>
        <v>43485.750000000007</v>
      </c>
      <c r="N126" s="128">
        <f>IF(L126*M126+K126*Variables!$E$9&lt;0,0,L126*M126+K126*Variables!$E$9)</f>
        <v>12483101.757010439</v>
      </c>
      <c r="O126" s="119">
        <f>VLOOKUP(B126,'Household Information, Deficit'!$B$2:$L$48,11,FALSE)</f>
        <v>136.37500000000003</v>
      </c>
      <c r="P126" s="119">
        <v>65.935833333333335</v>
      </c>
      <c r="Q126" s="130">
        <f t="shared" si="8"/>
        <v>3953865.1735221101</v>
      </c>
    </row>
    <row r="127" spans="1:17" ht="14.25" customHeight="1">
      <c r="A127" s="107">
        <v>30</v>
      </c>
      <c r="B127" s="108" t="s">
        <v>60</v>
      </c>
      <c r="C127" s="109">
        <v>2021</v>
      </c>
      <c r="D127" s="110">
        <f>Population!F31</f>
        <v>20691.883684499993</v>
      </c>
      <c r="E127" s="110" t="str">
        <f t="shared" si="9"/>
        <v>Small</v>
      </c>
      <c r="F127" s="123">
        <f t="shared" si="12"/>
        <v>2.8820273812991553</v>
      </c>
      <c r="G127" s="111">
        <f t="shared" si="0"/>
        <v>7179.6277227499977</v>
      </c>
      <c r="H127" s="112"/>
      <c r="I127" s="125">
        <v>0</v>
      </c>
      <c r="J127" s="114">
        <f>VLOOKUP(B127, 'Household Information, Deficit'!$B$2:$J$48,8,FALSE)/100</f>
        <v>0.2059</v>
      </c>
      <c r="K127" s="126">
        <f t="shared" si="10"/>
        <v>0</v>
      </c>
      <c r="L127" s="127">
        <f t="shared" si="11"/>
        <v>106.10287274999973</v>
      </c>
      <c r="M127" s="117">
        <f>550*VLOOKUP(B127, 'Household Information, Deficit'!$B$2:$K$48,10,FALSE)</f>
        <v>43485.750000000007</v>
      </c>
      <c r="N127" s="128">
        <f>IF(L127*M127+K127*Variables!$E$9&lt;0,0,L127*M127+K127*Variables!$E$9)</f>
        <v>4613962.998688302</v>
      </c>
      <c r="O127" s="119">
        <f>VLOOKUP(B127,'Household Information, Deficit'!$B$2:$L$48,11,FALSE)</f>
        <v>136.37500000000003</v>
      </c>
      <c r="P127" s="119">
        <v>65.935833333333335</v>
      </c>
      <c r="Q127" s="130">
        <f t="shared" si="8"/>
        <v>1367569.805994859</v>
      </c>
    </row>
    <row r="128" spans="1:17" ht="14.25" customHeight="1">
      <c r="A128" s="107">
        <v>31</v>
      </c>
      <c r="B128" s="108" t="s">
        <v>61</v>
      </c>
      <c r="C128" s="109">
        <v>2021</v>
      </c>
      <c r="D128" s="110">
        <f>Population!F32</f>
        <v>31479.10180099999</v>
      </c>
      <c r="E128" s="110" t="str">
        <f t="shared" si="9"/>
        <v>Small</v>
      </c>
      <c r="F128" s="123">
        <f t="shared" si="12"/>
        <v>3.407</v>
      </c>
      <c r="G128" s="111">
        <f t="shared" si="0"/>
        <v>9239.5367775168743</v>
      </c>
      <c r="H128" s="112"/>
      <c r="I128" s="125">
        <v>0</v>
      </c>
      <c r="J128" s="114">
        <f>VLOOKUP(B128, 'Household Information, Deficit'!$B$2:$J$48,8,FALSE)/100</f>
        <v>0.12869999999999998</v>
      </c>
      <c r="K128" s="126">
        <f t="shared" si="10"/>
        <v>0</v>
      </c>
      <c r="L128" s="127">
        <f t="shared" si="11"/>
        <v>136.54487848547069</v>
      </c>
      <c r="M128" s="117">
        <f>550*VLOOKUP(B128, 'Household Information, Deficit'!$B$2:$K$48,10,FALSE)</f>
        <v>43485.750000000007</v>
      </c>
      <c r="N128" s="128">
        <f>IF(L128*M128+K128*Variables!$E$9&lt;0,0,L128*M128+K128*Variables!$E$9)</f>
        <v>5937756.4495995585</v>
      </c>
      <c r="O128" s="119">
        <f>VLOOKUP(B128,'Household Information, Deficit'!$B$2:$L$48,11,FALSE)</f>
        <v>136.37500000000003</v>
      </c>
      <c r="P128" s="119">
        <v>65.935833333333335</v>
      </c>
      <c r="Q128" s="130">
        <f t="shared" si="8"/>
        <v>1529667.8042009599</v>
      </c>
    </row>
    <row r="129" spans="1:17" ht="14.25" customHeight="1">
      <c r="A129" s="107">
        <v>32</v>
      </c>
      <c r="B129" s="108" t="s">
        <v>62</v>
      </c>
      <c r="C129" s="109">
        <v>2021</v>
      </c>
      <c r="D129" s="110">
        <f>Population!F33</f>
        <v>28974.702092874988</v>
      </c>
      <c r="E129" s="110" t="str">
        <f t="shared" si="9"/>
        <v>Small</v>
      </c>
      <c r="F129" s="123">
        <f t="shared" si="12"/>
        <v>4.9791554357592096</v>
      </c>
      <c r="G129" s="111">
        <f t="shared" si="0"/>
        <v>5819.2001568749974</v>
      </c>
      <c r="H129" s="112"/>
      <c r="I129" s="125">
        <v>0</v>
      </c>
      <c r="J129" s="114">
        <f>VLOOKUP(B129, 'Household Information, Deficit'!$B$2:$J$48,8,FALSE)/100</f>
        <v>0.37890000000000001</v>
      </c>
      <c r="K129" s="126">
        <f t="shared" si="10"/>
        <v>0</v>
      </c>
      <c r="L129" s="127">
        <f t="shared" si="11"/>
        <v>85.998031874999469</v>
      </c>
      <c r="M129" s="117">
        <f>550*VLOOKUP(B129, 'Household Information, Deficit'!$B$2:$K$48,10,FALSE)</f>
        <v>43485.750000000007</v>
      </c>
      <c r="N129" s="128">
        <f>IF(L129*M129+K129*Variables!$E$9&lt;0,0,L129*M129+K129*Variables!$E$9)</f>
        <v>3739688.9146082588</v>
      </c>
      <c r="O129" s="119">
        <f>VLOOKUP(B129,'Household Information, Deficit'!$B$2:$L$48,11,FALSE)</f>
        <v>136.37500000000003</v>
      </c>
      <c r="P129" s="119">
        <v>65.935833333333335</v>
      </c>
      <c r="Q129" s="130">
        <f t="shared" si="8"/>
        <v>529084.99912845832</v>
      </c>
    </row>
    <row r="130" spans="1:17" ht="14.25" customHeight="1">
      <c r="A130" s="107">
        <v>33</v>
      </c>
      <c r="B130" s="108" t="s">
        <v>63</v>
      </c>
      <c r="C130" s="109">
        <v>2021</v>
      </c>
      <c r="D130" s="110">
        <f>Population!F34</f>
        <v>124229.72798512495</v>
      </c>
      <c r="E130" s="110" t="str">
        <f t="shared" si="9"/>
        <v>Medium</v>
      </c>
      <c r="F130" s="123">
        <f t="shared" si="12"/>
        <v>2.6362587373793409</v>
      </c>
      <c r="G130" s="111">
        <f t="shared" si="0"/>
        <v>47123.495969374984</v>
      </c>
      <c r="H130" s="112"/>
      <c r="I130" s="125">
        <v>0</v>
      </c>
      <c r="J130" s="114">
        <f>VLOOKUP(B130, 'Household Information, Deficit'!$B$2:$J$48,8,FALSE)/100</f>
        <v>0.19020000000000001</v>
      </c>
      <c r="K130" s="126">
        <f t="shared" si="10"/>
        <v>0</v>
      </c>
      <c r="L130" s="127">
        <f t="shared" si="11"/>
        <v>696.4063443749983</v>
      </c>
      <c r="M130" s="117">
        <f>550*VLOOKUP(B130, 'Household Information, Deficit'!$B$2:$K$48,10,FALSE)</f>
        <v>43485.750000000007</v>
      </c>
      <c r="N130" s="128">
        <f>IF(L130*M130+K130*Variables!$E$9&lt;0,0,L130*M130+K130*Variables!$E$9)</f>
        <v>30283752.189905088</v>
      </c>
      <c r="O130" s="119">
        <f>VLOOKUP(B130,'Household Information, Deficit'!$B$2:$L$48,11,FALSE)</f>
        <v>136.37500000000003</v>
      </c>
      <c r="P130" s="119">
        <v>40.760000000000005</v>
      </c>
      <c r="Q130" s="130">
        <f t="shared" si="8"/>
        <v>11777725.557651374</v>
      </c>
    </row>
    <row r="131" spans="1:17" ht="14.25" customHeight="1">
      <c r="A131" s="107">
        <v>34</v>
      </c>
      <c r="B131" s="108" t="s">
        <v>64</v>
      </c>
      <c r="C131" s="109">
        <v>2021</v>
      </c>
      <c r="D131" s="110">
        <f>Population!F35</f>
        <v>110336.84509487495</v>
      </c>
      <c r="E131" s="110" t="str">
        <f t="shared" si="9"/>
        <v>Medium</v>
      </c>
      <c r="F131" s="123">
        <f t="shared" si="12"/>
        <v>2.8808529227072923</v>
      </c>
      <c r="G131" s="111">
        <f t="shared" si="0"/>
        <v>38300.061841124982</v>
      </c>
      <c r="H131" s="112"/>
      <c r="I131" s="125">
        <v>0</v>
      </c>
      <c r="J131" s="114">
        <f>VLOOKUP(B131, 'Household Information, Deficit'!$B$2:$J$48,8,FALSE)/100</f>
        <v>0.1709</v>
      </c>
      <c r="K131" s="126">
        <f t="shared" si="10"/>
        <v>0</v>
      </c>
      <c r="L131" s="127">
        <f t="shared" si="11"/>
        <v>566.01076612498582</v>
      </c>
      <c r="M131" s="117">
        <f>550*VLOOKUP(B131, 'Household Information, Deficit'!$B$2:$K$48,10,FALSE)</f>
        <v>43485.750000000007</v>
      </c>
      <c r="N131" s="128">
        <f>IF(L131*M131+K131*Variables!$E$9&lt;0,0,L131*M131+K131*Variables!$E$9)</f>
        <v>24613402.673019607</v>
      </c>
      <c r="O131" s="119">
        <f>VLOOKUP(B131,'Household Information, Deficit'!$B$2:$L$48,11,FALSE)</f>
        <v>136.37500000000003</v>
      </c>
      <c r="P131" s="119">
        <v>40.760000000000005</v>
      </c>
      <c r="Q131" s="130">
        <f t="shared" si="8"/>
        <v>9297532.7802318931</v>
      </c>
    </row>
    <row r="132" spans="1:17" ht="14.25" customHeight="1">
      <c r="A132" s="107">
        <v>35</v>
      </c>
      <c r="B132" s="108" t="s">
        <v>65</v>
      </c>
      <c r="C132" s="109">
        <v>2021</v>
      </c>
      <c r="D132" s="110">
        <f>Population!F36</f>
        <v>503913.45459087478</v>
      </c>
      <c r="E132" s="110" t="str">
        <f t="shared" si="9"/>
        <v>Medium</v>
      </c>
      <c r="F132" s="123">
        <f t="shared" si="12"/>
        <v>2.7382605632202197</v>
      </c>
      <c r="G132" s="111">
        <f t="shared" si="0"/>
        <v>184026.84585949991</v>
      </c>
      <c r="H132" s="112"/>
      <c r="I132" s="125">
        <v>0</v>
      </c>
      <c r="J132" s="114">
        <f>VLOOKUP(B132, 'Household Information, Deficit'!$B$2:$J$48,8,FALSE)/100</f>
        <v>5.3899999999999997E-2</v>
      </c>
      <c r="K132" s="126">
        <f t="shared" si="10"/>
        <v>0</v>
      </c>
      <c r="L132" s="127">
        <f t="shared" si="11"/>
        <v>2719.6085594999604</v>
      </c>
      <c r="M132" s="117">
        <f>550*VLOOKUP(B132, 'Household Information, Deficit'!$B$2:$K$48,10,FALSE)</f>
        <v>43485.750000000007</v>
      </c>
      <c r="N132" s="128">
        <f>IF(L132*M132+K132*Variables!$E$9&lt;0,0,L132*M132+K132*Variables!$E$9)</f>
        <v>118264217.91627543</v>
      </c>
      <c r="O132" s="119">
        <f>VLOOKUP(B132,'Household Information, Deficit'!$B$2:$L$48,11,FALSE)</f>
        <v>136.37500000000003</v>
      </c>
      <c r="P132" s="119">
        <v>40.760000000000005</v>
      </c>
      <c r="Q132" s="130">
        <f t="shared" ref="Q132:Q195" si="13">IF(12*(O132-0.3*P132*F132)*G132/5&lt;0,0,12*(O132-0.3*P132*F132)*G132/5)</f>
        <v>45443537.715245023</v>
      </c>
    </row>
    <row r="133" spans="1:17" ht="14.25" customHeight="1">
      <c r="A133" s="107">
        <v>36</v>
      </c>
      <c r="B133" s="108" t="s">
        <v>66</v>
      </c>
      <c r="C133" s="109">
        <v>2021</v>
      </c>
      <c r="D133" s="110">
        <f>Population!F37</f>
        <v>270250.34762687492</v>
      </c>
      <c r="E133" s="110" t="str">
        <f t="shared" ref="E133:E196" si="14">IF(D133&lt;100000,"Small",IF(D133&lt;1000000,"Medium","Large"))</f>
        <v>Medium</v>
      </c>
      <c r="F133" s="123">
        <f t="shared" si="12"/>
        <v>2.7303604631507774</v>
      </c>
      <c r="G133" s="111">
        <f t="shared" si="0"/>
        <v>98979.732263999977</v>
      </c>
      <c r="H133" s="112"/>
      <c r="I133" s="125">
        <v>0</v>
      </c>
      <c r="J133" s="114">
        <f>VLOOKUP(B133, 'Household Information, Deficit'!$B$2:$J$48,8,FALSE)/100</f>
        <v>0.11169999999999999</v>
      </c>
      <c r="K133" s="126">
        <f t="shared" si="10"/>
        <v>0</v>
      </c>
      <c r="L133" s="127">
        <f t="shared" si="11"/>
        <v>1462.7546640000073</v>
      </c>
      <c r="M133" s="117">
        <f>550*VLOOKUP(B133, 'Household Information, Deficit'!$B$2:$K$48,10,FALSE)</f>
        <v>43485.750000000007</v>
      </c>
      <c r="N133" s="128">
        <f>IF(L133*M133+K133*Variables!$E$9&lt;0,0,L133*M133+K133*Variables!$E$9)</f>
        <v>63608983.630038328</v>
      </c>
      <c r="O133" s="119">
        <f>VLOOKUP(B133,'Household Information, Deficit'!$B$2:$L$48,11,FALSE)</f>
        <v>136.37500000000003</v>
      </c>
      <c r="P133" s="119">
        <v>27.28</v>
      </c>
      <c r="Q133" s="130">
        <f t="shared" si="13"/>
        <v>27087917.14205917</v>
      </c>
    </row>
    <row r="134" spans="1:17" ht="14.25" customHeight="1">
      <c r="A134" s="107">
        <v>37</v>
      </c>
      <c r="B134" s="108" t="s">
        <v>67</v>
      </c>
      <c r="C134" s="109">
        <v>2021</v>
      </c>
      <c r="D134" s="110">
        <f>Population!F38</f>
        <v>125964.50840924995</v>
      </c>
      <c r="E134" s="110" t="str">
        <f t="shared" si="14"/>
        <v>Medium</v>
      </c>
      <c r="F134" s="123">
        <f t="shared" si="12"/>
        <v>2.4882673717260184</v>
      </c>
      <c r="G134" s="111">
        <f t="shared" si="0"/>
        <v>50623.381490499974</v>
      </c>
      <c r="H134" s="112"/>
      <c r="I134" s="125">
        <v>0</v>
      </c>
      <c r="J134" s="114">
        <f>VLOOKUP(B134, 'Household Information, Deficit'!$B$2:$J$48,8,FALSE)/100</f>
        <v>7.9100000000000004E-2</v>
      </c>
      <c r="K134" s="126">
        <f t="shared" si="10"/>
        <v>0</v>
      </c>
      <c r="L134" s="127">
        <f t="shared" si="11"/>
        <v>748.12879049999174</v>
      </c>
      <c r="M134" s="117">
        <f>550*VLOOKUP(B134, 'Household Information, Deficit'!$B$2:$K$48,10,FALSE)</f>
        <v>43485.750000000007</v>
      </c>
      <c r="N134" s="128">
        <f>IF(L134*M134+K134*Variables!$E$9&lt;0,0,L134*M134+K134*Variables!$E$9)</f>
        <v>32532941.551485021</v>
      </c>
      <c r="O134" s="119">
        <f>VLOOKUP(B134,'Household Information, Deficit'!$B$2:$L$48,11,FALSE)</f>
        <v>136.37500000000003</v>
      </c>
      <c r="P134" s="119">
        <v>40.760000000000005</v>
      </c>
      <c r="Q134" s="130">
        <f t="shared" si="13"/>
        <v>12872327.140652703</v>
      </c>
    </row>
    <row r="135" spans="1:17" ht="14.25" customHeight="1">
      <c r="A135" s="107">
        <v>38</v>
      </c>
      <c r="B135" s="108" t="s">
        <v>68</v>
      </c>
      <c r="C135" s="109">
        <v>2021</v>
      </c>
      <c r="D135" s="110">
        <f>Population!F39</f>
        <v>38303.91004211281</v>
      </c>
      <c r="E135" s="110" t="str">
        <f t="shared" si="14"/>
        <v>Small</v>
      </c>
      <c r="F135" s="123">
        <f t="shared" si="12"/>
        <v>3.5815854318168161</v>
      </c>
      <c r="G135" s="111">
        <f t="shared" si="0"/>
        <v>10694.679987762443</v>
      </c>
      <c r="H135" s="112"/>
      <c r="I135" s="125">
        <v>0</v>
      </c>
      <c r="J135" s="114">
        <f>VLOOKUP(B135, 'Household Information, Deficit'!$B$2:$J$48,8,FALSE)/100</f>
        <v>0.23420000000000002</v>
      </c>
      <c r="K135" s="126">
        <f t="shared" si="10"/>
        <v>0</v>
      </c>
      <c r="L135" s="127">
        <f t="shared" si="11"/>
        <v>158.04945794722698</v>
      </c>
      <c r="M135" s="117">
        <f>550*VLOOKUP(B135, 'Household Information, Deficit'!$B$2:$K$48,10,FALSE)</f>
        <v>43485.750000000007</v>
      </c>
      <c r="N135" s="128">
        <f>IF(L135*M135+K135*Variables!$E$9&lt;0,0,L135*M135+K135*Variables!$E$9)</f>
        <v>6872899.2159286272</v>
      </c>
      <c r="O135" s="119">
        <f>VLOOKUP(B135,'Household Information, Deficit'!$B$2:$L$48,11,FALSE)</f>
        <v>136.37500000000003</v>
      </c>
      <c r="P135" s="119">
        <v>40.760000000000005</v>
      </c>
      <c r="Q135" s="130">
        <f t="shared" si="13"/>
        <v>2376256.2512067552</v>
      </c>
    </row>
    <row r="136" spans="1:17" ht="14.25" customHeight="1">
      <c r="A136" s="107">
        <v>39</v>
      </c>
      <c r="B136" s="108" t="s">
        <v>69</v>
      </c>
      <c r="C136" s="109">
        <v>2021</v>
      </c>
      <c r="D136" s="110">
        <f>Population!F40</f>
        <v>70183.841173249966</v>
      </c>
      <c r="E136" s="110" t="str">
        <f t="shared" si="14"/>
        <v>Small</v>
      </c>
      <c r="F136" s="123">
        <f t="shared" si="12"/>
        <v>3.4614749871067563</v>
      </c>
      <c r="G136" s="111">
        <f t="shared" si="0"/>
        <v>20275.70369124999</v>
      </c>
      <c r="H136" s="112"/>
      <c r="I136" s="125">
        <v>0</v>
      </c>
      <c r="J136" s="114">
        <f>VLOOKUP(B136, 'Household Information, Deficit'!$B$2:$J$48,8,FALSE)/100</f>
        <v>0.16070000000000001</v>
      </c>
      <c r="K136" s="126">
        <f t="shared" si="10"/>
        <v>0</v>
      </c>
      <c r="L136" s="127">
        <f t="shared" si="11"/>
        <v>299.6409412499961</v>
      </c>
      <c r="M136" s="117">
        <f>550*VLOOKUP(B136, 'Household Information, Deficit'!$B$2:$K$48,10,FALSE)</f>
        <v>43485.750000000007</v>
      </c>
      <c r="N136" s="128">
        <f>IF(L136*M136+K136*Variables!$E$9&lt;0,0,L136*M136+K136*Variables!$E$9)</f>
        <v>13030111.060962019</v>
      </c>
      <c r="O136" s="119">
        <f>VLOOKUP(B136,'Household Information, Deficit'!$B$2:$L$48,11,FALSE)</f>
        <v>136.37500000000003</v>
      </c>
      <c r="P136" s="119">
        <v>40.760000000000005</v>
      </c>
      <c r="Q136" s="130">
        <f t="shared" si="13"/>
        <v>4576538.5944665205</v>
      </c>
    </row>
    <row r="137" spans="1:17" ht="14.25" customHeight="1">
      <c r="A137" s="107">
        <v>40</v>
      </c>
      <c r="B137" s="108" t="s">
        <v>70</v>
      </c>
      <c r="C137" s="109">
        <v>2021</v>
      </c>
      <c r="D137" s="110">
        <f>Population!F41</f>
        <v>3270.6342357929602</v>
      </c>
      <c r="E137" s="110" t="str">
        <f t="shared" si="14"/>
        <v>Small</v>
      </c>
      <c r="F137" s="123">
        <f t="shared" si="12"/>
        <v>3.9153259949195598</v>
      </c>
      <c r="G137" s="111">
        <f t="shared" si="0"/>
        <v>835.34148626113449</v>
      </c>
      <c r="H137" s="112"/>
      <c r="I137" s="125">
        <v>0</v>
      </c>
      <c r="J137" s="114">
        <f>VLOOKUP(B137, 'Household Information, Deficit'!$B$2:$J$48,8,FALSE)/100</f>
        <v>4.82E-2</v>
      </c>
      <c r="K137" s="126">
        <f t="shared" si="10"/>
        <v>0</v>
      </c>
      <c r="L137" s="127">
        <f t="shared" si="11"/>
        <v>12.344948072824536</v>
      </c>
      <c r="M137" s="117">
        <f>550*VLOOKUP(B137, 'Household Information, Deficit'!$B$2:$K$48,10,FALSE)</f>
        <v>43485.750000000007</v>
      </c>
      <c r="N137" s="128">
        <f>IF(L137*M137+K137*Variables!$E$9&lt;0,0,L137*M137+K137*Variables!$E$9)</f>
        <v>536829.32565782964</v>
      </c>
      <c r="O137" s="119">
        <f>VLOOKUP(B137,'Household Information, Deficit'!$B$2:$L$48,11,FALSE)</f>
        <v>136.37500000000003</v>
      </c>
      <c r="P137" s="119">
        <v>40.760000000000005</v>
      </c>
      <c r="Q137" s="130">
        <f t="shared" si="13"/>
        <v>177423.31140860624</v>
      </c>
    </row>
    <row r="138" spans="1:17" ht="14.25" customHeight="1">
      <c r="A138" s="107">
        <v>41</v>
      </c>
      <c r="B138" s="108" t="s">
        <v>71</v>
      </c>
      <c r="C138" s="109">
        <v>2021</v>
      </c>
      <c r="D138" s="110">
        <f>Population!F42</f>
        <v>54710.938258374976</v>
      </c>
      <c r="E138" s="110" t="str">
        <f t="shared" si="14"/>
        <v>Small</v>
      </c>
      <c r="F138" s="123">
        <f t="shared" si="12"/>
        <v>2.524</v>
      </c>
      <c r="G138" s="111">
        <f t="shared" si="0"/>
        <v>21676.282986677881</v>
      </c>
      <c r="H138" s="112"/>
      <c r="I138" s="125">
        <v>0</v>
      </c>
      <c r="J138" s="114">
        <f>VLOOKUP(B138, 'Household Information, Deficit'!$B$2:$J$48,8,FALSE)/100</f>
        <v>8.2299999999999998E-2</v>
      </c>
      <c r="K138" s="126">
        <f t="shared" si="10"/>
        <v>0</v>
      </c>
      <c r="L138" s="127">
        <f t="shared" si="11"/>
        <v>320.33915743858597</v>
      </c>
      <c r="M138" s="117">
        <f>550*VLOOKUP(B138, 'Household Information, Deficit'!$B$2:$K$48,10,FALSE)</f>
        <v>43485.750000000007</v>
      </c>
      <c r="N138" s="128">
        <f>IF(L138*M138+K138*Variables!$E$9&lt;0,0,L138*M138+K138*Variables!$E$9)</f>
        <v>13930188.515584992</v>
      </c>
      <c r="O138" s="119">
        <f>VLOOKUP(B138,'Household Information, Deficit'!$B$2:$L$48,11,FALSE)</f>
        <v>136.37500000000003</v>
      </c>
      <c r="P138" s="119">
        <v>40.760000000000005</v>
      </c>
      <c r="Q138" s="130">
        <f t="shared" si="13"/>
        <v>5489034.57428349</v>
      </c>
    </row>
    <row r="139" spans="1:17" ht="14.25" customHeight="1">
      <c r="A139" s="107">
        <v>42</v>
      </c>
      <c r="B139" s="121" t="s">
        <v>72</v>
      </c>
      <c r="C139" s="109">
        <v>2021</v>
      </c>
      <c r="D139" s="110">
        <f>Population!F43</f>
        <v>47600.325308374981</v>
      </c>
      <c r="E139" s="110" t="str">
        <f t="shared" si="14"/>
        <v>Small</v>
      </c>
      <c r="F139" s="123">
        <f t="shared" si="12"/>
        <v>2.7236881469514751</v>
      </c>
      <c r="G139" s="111">
        <f t="shared" si="0"/>
        <v>17476.422681374992</v>
      </c>
      <c r="H139" s="112"/>
      <c r="I139" s="125">
        <v>0</v>
      </c>
      <c r="J139" s="114">
        <f>VLOOKUP(B139, 'Household Information, Deficit'!$B$2:$J$48,8,FALSE)/100</f>
        <v>0.1231</v>
      </c>
      <c r="K139" s="126">
        <f t="shared" si="10"/>
        <v>0</v>
      </c>
      <c r="L139" s="127">
        <f t="shared" si="11"/>
        <v>258.27225637499942</v>
      </c>
      <c r="M139" s="117">
        <f>550*VLOOKUP(B139, 'Household Information, Deficit'!$B$2:$K$48,10,FALSE)</f>
        <v>43485.750000000007</v>
      </c>
      <c r="N139" s="128">
        <f>IF(L139*M139+K139*Variables!$E$9&lt;0,0,L139*M139+K139*Variables!$E$9)</f>
        <v>11231162.772659132</v>
      </c>
      <c r="O139" s="119">
        <f>VLOOKUP(B139,'Household Information, Deficit'!$B$2:$L$48,11,FALSE)</f>
        <v>136.37500000000003</v>
      </c>
      <c r="P139" s="119">
        <v>40.760000000000005</v>
      </c>
      <c r="Q139" s="130">
        <f t="shared" si="13"/>
        <v>4323096.8767240932</v>
      </c>
    </row>
    <row r="140" spans="1:17" ht="14.25" customHeight="1">
      <c r="A140" s="107">
        <v>43</v>
      </c>
      <c r="B140" s="121" t="s">
        <v>73</v>
      </c>
      <c r="C140" s="109">
        <v>2021</v>
      </c>
      <c r="D140" s="110">
        <f>Population!F44</f>
        <v>25134.971099874991</v>
      </c>
      <c r="E140" s="110" t="str">
        <f t="shared" si="14"/>
        <v>Small</v>
      </c>
      <c r="F140" s="123">
        <f t="shared" si="12"/>
        <v>3.4114391143911438</v>
      </c>
      <c r="G140" s="111">
        <f t="shared" si="0"/>
        <v>7367.8498302499975</v>
      </c>
      <c r="H140" s="112"/>
      <c r="I140" s="125">
        <v>0</v>
      </c>
      <c r="J140" s="114">
        <f>VLOOKUP(B140, 'Household Information, Deficit'!$B$2:$J$48,8,FALSE)/100</f>
        <v>0.14230000000000001</v>
      </c>
      <c r="K140" s="126">
        <f t="shared" si="10"/>
        <v>0</v>
      </c>
      <c r="L140" s="127">
        <f t="shared" si="11"/>
        <v>108.88448024999889</v>
      </c>
      <c r="M140" s="117">
        <f>550*VLOOKUP(B140, 'Household Information, Deficit'!$B$2:$K$48,10,FALSE)</f>
        <v>43485.750000000007</v>
      </c>
      <c r="N140" s="128">
        <f>IF(L140*M140+K140*Variables!$E$9&lt;0,0,L140*M140+K140*Variables!$E$9)</f>
        <v>4734923.2870313898</v>
      </c>
      <c r="O140" s="119">
        <f>VLOOKUP(B140,'Household Information, Deficit'!$B$2:$L$48,11,FALSE)</f>
        <v>136.37500000000003</v>
      </c>
      <c r="P140" s="119">
        <v>40.760000000000005</v>
      </c>
      <c r="Q140" s="130">
        <f t="shared" si="13"/>
        <v>1673856.2255785731</v>
      </c>
    </row>
    <row r="141" spans="1:17" ht="14.25" customHeight="1">
      <c r="A141" s="107">
        <v>44</v>
      </c>
      <c r="B141" s="121" t="s">
        <v>101</v>
      </c>
      <c r="C141" s="109">
        <v>2021</v>
      </c>
      <c r="D141" s="110">
        <f>Population!F45</f>
        <v>92969.172964499958</v>
      </c>
      <c r="E141" s="110" t="str">
        <f t="shared" si="14"/>
        <v>Small</v>
      </c>
      <c r="F141" s="123">
        <f t="shared" si="12"/>
        <v>2.919</v>
      </c>
      <c r="G141" s="111">
        <f t="shared" si="0"/>
        <v>31849.665284172646</v>
      </c>
      <c r="H141" s="112"/>
      <c r="I141" s="125">
        <v>0</v>
      </c>
      <c r="J141" s="114">
        <f>VLOOKUP(B141, 'Household Information, Deficit'!$B$2:$J$48,8,FALSE)/100</f>
        <v>4.9800000000000004E-2</v>
      </c>
      <c r="K141" s="126">
        <f t="shared" si="10"/>
        <v>0</v>
      </c>
      <c r="L141" s="127">
        <f t="shared" si="11"/>
        <v>0</v>
      </c>
      <c r="M141" s="117">
        <f>550*VLOOKUP(B141, 'Household Information, Deficit'!$B$2:$K$48,10,FALSE)</f>
        <v>43485.750000000007</v>
      </c>
      <c r="N141" s="128">
        <f>IF(L141*M141+K141*Variables!$E$9&lt;0,0,L141*M141+K141*Variables!$E$9)</f>
        <v>0</v>
      </c>
      <c r="O141" s="119">
        <f>VLOOKUP(B141,'Household Information, Deficit'!$B$2:$L$48,11,FALSE)</f>
        <v>136.37500000000003</v>
      </c>
      <c r="P141" s="119">
        <v>40.760000000000005</v>
      </c>
      <c r="Q141" s="130">
        <f t="shared" si="13"/>
        <v>7696010.5346859368</v>
      </c>
    </row>
    <row r="142" spans="1:17" ht="14.25" customHeight="1">
      <c r="A142" s="107">
        <v>45</v>
      </c>
      <c r="B142" s="121" t="s">
        <v>74</v>
      </c>
      <c r="C142" s="109">
        <v>2021</v>
      </c>
      <c r="D142" s="110">
        <f>Population!F46</f>
        <v>24694.74050399999</v>
      </c>
      <c r="E142" s="110" t="str">
        <f t="shared" si="14"/>
        <v>Small</v>
      </c>
      <c r="F142" s="123">
        <f t="shared" si="12"/>
        <v>2.377290114757399</v>
      </c>
      <c r="G142" s="111">
        <f t="shared" si="0"/>
        <v>10387.768977249994</v>
      </c>
      <c r="H142" s="112"/>
      <c r="I142" s="125">
        <v>0</v>
      </c>
      <c r="J142" s="114">
        <f>VLOOKUP(B142, 'Household Information, Deficit'!$B$2:$J$48,8,FALSE)/100</f>
        <v>8.6999999999999994E-2</v>
      </c>
      <c r="K142" s="126">
        <f t="shared" si="10"/>
        <v>0</v>
      </c>
      <c r="L142" s="127">
        <f t="shared" si="11"/>
        <v>153.51382724999712</v>
      </c>
      <c r="M142" s="117">
        <f>550*VLOOKUP(B142, 'Household Information, Deficit'!$B$2:$K$48,10,FALSE)</f>
        <v>43485.750000000007</v>
      </c>
      <c r="N142" s="128">
        <f>IF(L142*M142+K142*Variables!$E$9&lt;0,0,L142*M142+K142*Variables!$E$9)</f>
        <v>6675663.9133365639</v>
      </c>
      <c r="O142" s="119">
        <f>VLOOKUP(B142,'Household Information, Deficit'!$B$2:$L$48,11,FALSE)</f>
        <v>136.37500000000003</v>
      </c>
      <c r="P142" s="119">
        <v>40.760000000000005</v>
      </c>
      <c r="Q142" s="130">
        <f t="shared" si="13"/>
        <v>2675195.2977349358</v>
      </c>
    </row>
    <row r="143" spans="1:17" ht="14.25" customHeight="1">
      <c r="A143" s="107">
        <v>46</v>
      </c>
      <c r="B143" s="121" t="s">
        <v>75</v>
      </c>
      <c r="C143" s="109">
        <v>2021</v>
      </c>
      <c r="D143" s="110">
        <f>Population!F47</f>
        <v>31561.710392624987</v>
      </c>
      <c r="E143" s="110" t="str">
        <f t="shared" si="14"/>
        <v>Small</v>
      </c>
      <c r="F143" s="123">
        <f t="shared" si="12"/>
        <v>2.6682284299858559</v>
      </c>
      <c r="G143" s="111">
        <f t="shared" si="0"/>
        <v>11828.713777999994</v>
      </c>
      <c r="H143" s="112"/>
      <c r="I143" s="125">
        <v>0</v>
      </c>
      <c r="J143" s="114">
        <f>VLOOKUP(B143, 'Household Information, Deficit'!$B$2:$J$48,8,FALSE)/100</f>
        <v>8.2500000000000004E-2</v>
      </c>
      <c r="K143" s="126">
        <f t="shared" si="10"/>
        <v>0</v>
      </c>
      <c r="L143" s="127">
        <f t="shared" si="11"/>
        <v>174.80857799999649</v>
      </c>
      <c r="M143" s="117">
        <f>550*VLOOKUP(B143, 'Household Information, Deficit'!$B$2:$K$48,10,FALSE)</f>
        <v>43485.750000000007</v>
      </c>
      <c r="N143" s="128">
        <f>IF(L143*M143+K143*Variables!$E$9&lt;0,0,L143*M143+K143*Variables!$E$9)</f>
        <v>7601682.1207633484</v>
      </c>
      <c r="O143" s="119">
        <f>VLOOKUP(B143,'Household Information, Deficit'!$B$2:$L$48,11,FALSE)</f>
        <v>136.37500000000003</v>
      </c>
      <c r="P143" s="119">
        <v>40.760000000000005</v>
      </c>
      <c r="Q143" s="130">
        <f t="shared" si="13"/>
        <v>2945290.1923049549</v>
      </c>
    </row>
    <row r="144" spans="1:17" ht="14.25" customHeight="1">
      <c r="A144" s="107">
        <v>47</v>
      </c>
      <c r="B144" s="121" t="s">
        <v>100</v>
      </c>
      <c r="C144" s="109">
        <v>2021</v>
      </c>
      <c r="D144" s="110">
        <f>Population!F48</f>
        <v>66885.771578499975</v>
      </c>
      <c r="E144" s="110" t="str">
        <f t="shared" si="14"/>
        <v>Small</v>
      </c>
      <c r="F144" s="123">
        <f t="shared" si="12"/>
        <v>3.4580000000000002</v>
      </c>
      <c r="G144" s="111">
        <f t="shared" si="0"/>
        <v>19342.328391700397</v>
      </c>
      <c r="H144" s="112"/>
      <c r="I144" s="125">
        <v>0</v>
      </c>
      <c r="J144" s="114">
        <f>VLOOKUP(B144, 'Household Information, Deficit'!$B$2:$J$48,8,FALSE)/100</f>
        <v>0.1457</v>
      </c>
      <c r="K144" s="126">
        <f t="shared" si="10"/>
        <v>0</v>
      </c>
      <c r="L144" s="127">
        <f t="shared" si="11"/>
        <v>285.84721761133187</v>
      </c>
      <c r="M144" s="117">
        <f>550*VLOOKUP(B144, 'Household Information, Deficit'!$B$2:$K$48,10,FALSE)</f>
        <v>43485.750000000007</v>
      </c>
      <c r="N144" s="128">
        <f>IF(L144*M144+K144*Variables!$E$9&lt;0,0,L144*M144+K144*Variables!$E$9)</f>
        <v>12430280.643241977</v>
      </c>
      <c r="O144" s="119">
        <f>VLOOKUP(B144,'Household Information, Deficit'!$B$2:$L$48,11,FALSE)</f>
        <v>136.37500000000003</v>
      </c>
      <c r="P144" s="119">
        <v>40.760000000000005</v>
      </c>
      <c r="Q144" s="130">
        <f t="shared" si="13"/>
        <v>4367833.9669349864</v>
      </c>
    </row>
    <row r="145" spans="1:17" ht="14.25" customHeight="1">
      <c r="A145" s="107">
        <v>1</v>
      </c>
      <c r="B145" s="108" t="s">
        <v>25</v>
      </c>
      <c r="C145" s="109">
        <v>2022</v>
      </c>
      <c r="D145" s="110">
        <f>Population!G2</f>
        <v>7622149.4365433641</v>
      </c>
      <c r="E145" s="110" t="str">
        <f t="shared" si="14"/>
        <v>Large</v>
      </c>
      <c r="F145" s="123">
        <f t="shared" si="12"/>
        <v>2.8458153079093123</v>
      </c>
      <c r="G145" s="111">
        <f t="shared" si="0"/>
        <v>2678371.0859096479</v>
      </c>
      <c r="H145" s="112"/>
      <c r="I145" s="125">
        <v>0</v>
      </c>
      <c r="J145" s="114">
        <f>VLOOKUP(B145, 'Household Information, Deficit'!$B$2:$J$48,8,FALSE)/100</f>
        <v>0.1464</v>
      </c>
      <c r="K145" s="126">
        <f t="shared" si="10"/>
        <v>0</v>
      </c>
      <c r="L145" s="127">
        <f t="shared" si="11"/>
        <v>39581.838708024006</v>
      </c>
      <c r="M145" s="117">
        <f>550*VLOOKUP(B145, 'Household Information, Deficit'!$B$2:$K$48,10,FALSE)</f>
        <v>70422</v>
      </c>
      <c r="N145" s="128">
        <f>IF(L145*M145+K145*Variables!$E$9&lt;0,0,L145*M145+K145*Variables!$E$9)</f>
        <v>2787432245.4964666</v>
      </c>
      <c r="O145" s="119">
        <f>VLOOKUP(B145,'Household Information, Deficit'!$B$2:$L$48,11,FALSE)</f>
        <v>377.07</v>
      </c>
      <c r="P145" s="119">
        <v>91.36</v>
      </c>
      <c r="Q145" s="130">
        <f t="shared" si="13"/>
        <v>1922461232.6572089</v>
      </c>
    </row>
    <row r="146" spans="1:17" ht="14.25" customHeight="1">
      <c r="A146" s="107">
        <v>2</v>
      </c>
      <c r="B146" s="108" t="s">
        <v>28</v>
      </c>
      <c r="C146" s="109">
        <v>2022</v>
      </c>
      <c r="D146" s="110">
        <f>Population!G3</f>
        <v>2517904.592054205</v>
      </c>
      <c r="E146" s="110" t="str">
        <f t="shared" si="14"/>
        <v>Large</v>
      </c>
      <c r="F146" s="123">
        <f t="shared" si="12"/>
        <v>2.6591126390039355</v>
      </c>
      <c r="G146" s="111">
        <f t="shared" si="0"/>
        <v>946896.5530536439</v>
      </c>
      <c r="H146" s="112"/>
      <c r="I146" s="125">
        <v>0</v>
      </c>
      <c r="J146" s="114">
        <f>VLOOKUP(B146, 'Household Information, Deficit'!$B$2:$J$48,8,FALSE)/100</f>
        <v>6.7299999999999999E-2</v>
      </c>
      <c r="K146" s="126">
        <f t="shared" si="10"/>
        <v>0</v>
      </c>
      <c r="L146" s="127">
        <f t="shared" si="11"/>
        <v>13993.545119019342</v>
      </c>
      <c r="M146" s="117">
        <f>550*VLOOKUP(B146, 'Household Information, Deficit'!$B$2:$K$48,10,FALSE)</f>
        <v>55808.5</v>
      </c>
      <c r="N146" s="128">
        <f>IF(L146*M146+K146*Variables!$E$9&lt;0,0,L146*M146+K146*Variables!$E$9)</f>
        <v>780958762.77479088</v>
      </c>
      <c r="O146" s="119">
        <f>VLOOKUP(B146,'Household Information, Deficit'!$B$2:$L$48,11,FALSE)</f>
        <v>233.28</v>
      </c>
      <c r="P146" s="119">
        <v>73.64</v>
      </c>
      <c r="Q146" s="130">
        <f t="shared" si="13"/>
        <v>396639551.15686208</v>
      </c>
    </row>
    <row r="147" spans="1:17" ht="14.25" customHeight="1">
      <c r="A147" s="107">
        <v>3</v>
      </c>
      <c r="B147" s="108" t="s">
        <v>29</v>
      </c>
      <c r="C147" s="109">
        <v>2022</v>
      </c>
      <c r="D147" s="110">
        <f>Population!G4</f>
        <v>1934726.7141642421</v>
      </c>
      <c r="E147" s="110" t="str">
        <f t="shared" si="14"/>
        <v>Large</v>
      </c>
      <c r="F147" s="123">
        <f t="shared" si="12"/>
        <v>2.6407866430045996</v>
      </c>
      <c r="G147" s="111">
        <f t="shared" si="0"/>
        <v>732632.72490767145</v>
      </c>
      <c r="H147" s="112"/>
      <c r="I147" s="125">
        <v>0</v>
      </c>
      <c r="J147" s="114">
        <f>VLOOKUP(B147, 'Household Information, Deficit'!$B$2:$J$48,8,FALSE)/100</f>
        <v>0.1216</v>
      </c>
      <c r="K147" s="126">
        <f t="shared" si="10"/>
        <v>0</v>
      </c>
      <c r="L147" s="127">
        <f t="shared" si="11"/>
        <v>10827.084604546777</v>
      </c>
      <c r="M147" s="117">
        <f>550*VLOOKUP(B147, 'Household Information, Deficit'!$B$2:$K$48,10,FALSE)</f>
        <v>48180</v>
      </c>
      <c r="N147" s="128">
        <f>IF(L147*M147+K147*Variables!$E$9&lt;0,0,L147*M147+K147*Variables!$E$9)</f>
        <v>521648936.2470637</v>
      </c>
      <c r="O147" s="119">
        <f>VLOOKUP(B147,'Household Information, Deficit'!$B$2:$L$48,11,FALSE)</f>
        <v>182.97</v>
      </c>
      <c r="P147" s="119">
        <v>61.12</v>
      </c>
      <c r="Q147" s="130">
        <f t="shared" si="13"/>
        <v>236579185.54905868</v>
      </c>
    </row>
    <row r="148" spans="1:17" ht="14.25" customHeight="1">
      <c r="A148" s="107">
        <v>4</v>
      </c>
      <c r="B148" s="108" t="s">
        <v>30</v>
      </c>
      <c r="C148" s="109">
        <v>2022</v>
      </c>
      <c r="D148" s="110">
        <f>Population!G5</f>
        <v>1188836.4971457138</v>
      </c>
      <c r="E148" s="110" t="str">
        <f t="shared" si="14"/>
        <v>Large</v>
      </c>
      <c r="F148" s="123">
        <f t="shared" si="12"/>
        <v>3.2280741697119208</v>
      </c>
      <c r="G148" s="111">
        <f t="shared" si="0"/>
        <v>368280.41570426733</v>
      </c>
      <c r="H148" s="112"/>
      <c r="I148" s="125">
        <v>0</v>
      </c>
      <c r="J148" s="114">
        <f>VLOOKUP(B148, 'Household Information, Deficit'!$B$2:$J$48,8,FALSE)/100</f>
        <v>0.15160000000000001</v>
      </c>
      <c r="K148" s="126">
        <f t="shared" si="10"/>
        <v>0</v>
      </c>
      <c r="L148" s="127">
        <f t="shared" si="11"/>
        <v>5442.5677197674522</v>
      </c>
      <c r="M148" s="117">
        <f>550*VLOOKUP(B148, 'Household Information, Deficit'!$B$2:$K$48,10,FALSE)</f>
        <v>51320.5</v>
      </c>
      <c r="N148" s="128">
        <f>IF(L148*M148+K148*Variables!$E$9&lt;0,0,L148*M148+K148*Variables!$E$9)</f>
        <v>279315296.66232556</v>
      </c>
      <c r="O148" s="119">
        <f>VLOOKUP(B148,'Household Information, Deficit'!$B$2:$L$48,11,FALSE)</f>
        <v>249.18</v>
      </c>
      <c r="P148" s="119">
        <v>42.71</v>
      </c>
      <c r="Q148" s="130">
        <f t="shared" si="13"/>
        <v>183685324.67342716</v>
      </c>
    </row>
    <row r="149" spans="1:17" ht="14.25" customHeight="1">
      <c r="A149" s="107">
        <v>5</v>
      </c>
      <c r="B149" s="108" t="s">
        <v>31</v>
      </c>
      <c r="C149" s="109">
        <v>2022</v>
      </c>
      <c r="D149" s="110">
        <f>Population!G6</f>
        <v>561307.42056578409</v>
      </c>
      <c r="E149" s="110" t="str">
        <f t="shared" si="14"/>
        <v>Medium</v>
      </c>
      <c r="F149" s="123">
        <f t="shared" si="12"/>
        <v>2.791645991913092</v>
      </c>
      <c r="G149" s="111">
        <f t="shared" si="0"/>
        <v>201066.83375750115</v>
      </c>
      <c r="H149" s="112"/>
      <c r="I149" s="125">
        <v>0</v>
      </c>
      <c r="J149" s="114">
        <f>VLOOKUP(B149, 'Household Information, Deficit'!$B$2:$J$48,8,FALSE)/100</f>
        <v>0.1777</v>
      </c>
      <c r="K149" s="126">
        <f t="shared" si="10"/>
        <v>0</v>
      </c>
      <c r="L149" s="127">
        <f t="shared" si="11"/>
        <v>2971.4310407511948</v>
      </c>
      <c r="M149" s="117">
        <f>550*VLOOKUP(B149, 'Household Information, Deficit'!$B$2:$K$48,10,FALSE)</f>
        <v>67314.5</v>
      </c>
      <c r="N149" s="128">
        <f>IF(L149*M149+K149*Variables!$E$9&lt;0,0,L149*M149+K149*Variables!$E$9)</f>
        <v>200020394.79264629</v>
      </c>
      <c r="O149" s="119">
        <f>VLOOKUP(B149,'Household Information, Deficit'!$B$2:$L$48,11,FALSE)</f>
        <v>147.03</v>
      </c>
      <c r="P149" s="119">
        <v>61.2</v>
      </c>
      <c r="Q149" s="130">
        <f t="shared" si="13"/>
        <v>46217405.581866235</v>
      </c>
    </row>
    <row r="150" spans="1:17" ht="14.25" customHeight="1">
      <c r="A150" s="107">
        <v>6</v>
      </c>
      <c r="B150" s="108" t="s">
        <v>32</v>
      </c>
      <c r="C150" s="109">
        <v>2022</v>
      </c>
      <c r="D150" s="110">
        <f>Population!G7</f>
        <v>942433.51932326576</v>
      </c>
      <c r="E150" s="110" t="str">
        <f t="shared" si="14"/>
        <v>Medium</v>
      </c>
      <c r="F150" s="123">
        <f t="shared" si="12"/>
        <v>3.0151582035627214</v>
      </c>
      <c r="G150" s="111">
        <f t="shared" si="0"/>
        <v>312565.19747775857</v>
      </c>
      <c r="H150" s="112"/>
      <c r="I150" s="125">
        <v>0</v>
      </c>
      <c r="J150" s="114">
        <f>VLOOKUP(B150, 'Household Information, Deficit'!$B$2:$J$48,8,FALSE)/100</f>
        <v>0.13369999999999999</v>
      </c>
      <c r="K150" s="126">
        <f t="shared" si="10"/>
        <v>0</v>
      </c>
      <c r="L150" s="127">
        <f t="shared" si="11"/>
        <v>4619.1901105087018</v>
      </c>
      <c r="M150" s="117">
        <f>550*VLOOKUP(B150, 'Household Information, Deficit'!$B$2:$K$48,10,FALSE)</f>
        <v>81136</v>
      </c>
      <c r="N150" s="128">
        <f>IF(L150*M150+K150*Variables!$E$9&lt;0,0,L150*M150+K150*Variables!$E$9)</f>
        <v>374782608.806234</v>
      </c>
      <c r="O150" s="119">
        <f>VLOOKUP(B150,'Household Information, Deficit'!$B$2:$L$48,11,FALSE)</f>
        <v>219.56</v>
      </c>
      <c r="P150" s="119">
        <v>55.55</v>
      </c>
      <c r="Q150" s="130">
        <f t="shared" si="13"/>
        <v>127010784.38086669</v>
      </c>
    </row>
    <row r="151" spans="1:17" ht="14.25" customHeight="1">
      <c r="A151" s="107">
        <v>7</v>
      </c>
      <c r="B151" s="108" t="s">
        <v>33</v>
      </c>
      <c r="C151" s="109">
        <v>2022</v>
      </c>
      <c r="D151" s="110">
        <f>Population!G8</f>
        <v>668037.07785308338</v>
      </c>
      <c r="E151" s="110" t="str">
        <f t="shared" si="14"/>
        <v>Medium</v>
      </c>
      <c r="F151" s="123">
        <f t="shared" si="12"/>
        <v>2.7144187891908675</v>
      </c>
      <c r="G151" s="111">
        <f t="shared" si="0"/>
        <v>246106.85739182361</v>
      </c>
      <c r="H151" s="112"/>
      <c r="I151" s="125">
        <v>0</v>
      </c>
      <c r="J151" s="114">
        <f>VLOOKUP(B151, 'Household Information, Deficit'!$B$2:$J$48,8,FALSE)/100</f>
        <v>0.128</v>
      </c>
      <c r="K151" s="126">
        <f t="shared" si="10"/>
        <v>0</v>
      </c>
      <c r="L151" s="127">
        <f t="shared" si="11"/>
        <v>3637.047153573687</v>
      </c>
      <c r="M151" s="117">
        <f>550*VLOOKUP(B151, 'Household Information, Deficit'!$B$2:$K$48,10,FALSE)</f>
        <v>27258</v>
      </c>
      <c r="N151" s="128">
        <f>IF(L151*M151+K151*Variables!$E$9&lt;0,0,L151*M151+K151*Variables!$E$9)</f>
        <v>99138631.312111557</v>
      </c>
      <c r="O151" s="119">
        <f>VLOOKUP(B151,'Household Information, Deficit'!$B$2:$L$48,11,FALSE)</f>
        <v>94.1</v>
      </c>
      <c r="P151" s="119">
        <v>59.47</v>
      </c>
      <c r="Q151" s="130">
        <f t="shared" si="13"/>
        <v>26976493.859024983</v>
      </c>
    </row>
    <row r="152" spans="1:17" ht="14.25" customHeight="1">
      <c r="A152" s="107">
        <v>8</v>
      </c>
      <c r="B152" s="108" t="s">
        <v>34</v>
      </c>
      <c r="C152" s="109">
        <v>2022</v>
      </c>
      <c r="D152" s="110">
        <f>Population!G9</f>
        <v>434808.80578454351</v>
      </c>
      <c r="E152" s="110" t="str">
        <f t="shared" si="14"/>
        <v>Medium</v>
      </c>
      <c r="F152" s="123">
        <f t="shared" si="12"/>
        <v>2.3617684870776379</v>
      </c>
      <c r="G152" s="111">
        <f t="shared" si="0"/>
        <v>184103.06012786177</v>
      </c>
      <c r="H152" s="112"/>
      <c r="I152" s="125">
        <v>0</v>
      </c>
      <c r="J152" s="114">
        <f>VLOOKUP(B152, 'Household Information, Deficit'!$B$2:$J$48,8,FALSE)/100</f>
        <v>7.6399999999999996E-2</v>
      </c>
      <c r="K152" s="126">
        <f t="shared" si="10"/>
        <v>0</v>
      </c>
      <c r="L152" s="127">
        <f t="shared" si="11"/>
        <v>2720.7348787368392</v>
      </c>
      <c r="M152" s="117">
        <f>550*VLOOKUP(B152, 'Household Information, Deficit'!$B$2:$K$48,10,FALSE)</f>
        <v>27412.000000000004</v>
      </c>
      <c r="N152" s="128">
        <f>IF(L152*M152+K152*Variables!$E$9&lt;0,0,L152*M152+K152*Variables!$E$9)</f>
        <v>74580784.495934248</v>
      </c>
      <c r="O152" s="119">
        <f>VLOOKUP(B152,'Household Information, Deficit'!$B$2:$L$48,11,FALSE)</f>
        <v>125.46</v>
      </c>
      <c r="P152" s="119">
        <v>75.66</v>
      </c>
      <c r="Q152" s="130">
        <f t="shared" si="13"/>
        <v>31747871.159865521</v>
      </c>
    </row>
    <row r="153" spans="1:17" ht="14.25" customHeight="1">
      <c r="A153" s="107">
        <v>9</v>
      </c>
      <c r="B153" s="108" t="s">
        <v>35</v>
      </c>
      <c r="C153" s="109">
        <v>2022</v>
      </c>
      <c r="D153" s="110">
        <f>Population!G10</f>
        <v>509298.48385805788</v>
      </c>
      <c r="E153" s="110" t="str">
        <f t="shared" si="14"/>
        <v>Medium</v>
      </c>
      <c r="F153" s="123">
        <f t="shared" si="12"/>
        <v>2.7429262269780841</v>
      </c>
      <c r="G153" s="111">
        <f t="shared" si="0"/>
        <v>185677.06227343867</v>
      </c>
      <c r="H153" s="112"/>
      <c r="I153" s="125">
        <v>0</v>
      </c>
      <c r="J153" s="114">
        <f>VLOOKUP(B153, 'Household Information, Deficit'!$B$2:$J$48,8,FALSE)/100</f>
        <v>0.13419999999999999</v>
      </c>
      <c r="K153" s="126">
        <f t="shared" si="10"/>
        <v>0</v>
      </c>
      <c r="L153" s="127">
        <f t="shared" si="11"/>
        <v>2743.9959941887355</v>
      </c>
      <c r="M153" s="117">
        <f>550*VLOOKUP(B153, 'Household Information, Deficit'!$B$2:$K$48,10,FALSE)</f>
        <v>43485.750000000007</v>
      </c>
      <c r="N153" s="128">
        <f>IF(L153*M153+K153*Variables!$E$9&lt;0,0,L153*M153+K153*Variables!$E$9)</f>
        <v>119324723.80429283</v>
      </c>
      <c r="O153" s="119">
        <f>VLOOKUP(B153,'Household Information, Deficit'!$B$2:$L$48,11,FALSE)</f>
        <v>136.37500000000003</v>
      </c>
      <c r="P153" s="119">
        <v>65.935833333333335</v>
      </c>
      <c r="Q153" s="130">
        <f t="shared" si="13"/>
        <v>36593768.119115822</v>
      </c>
    </row>
    <row r="154" spans="1:17" ht="14.25" customHeight="1">
      <c r="A154" s="107">
        <v>10</v>
      </c>
      <c r="B154" s="108" t="s">
        <v>36</v>
      </c>
      <c r="C154" s="109">
        <v>2022</v>
      </c>
      <c r="D154" s="110">
        <f>Population!G11</f>
        <v>531409.87070822844</v>
      </c>
      <c r="E154" s="110" t="str">
        <f t="shared" si="14"/>
        <v>Medium</v>
      </c>
      <c r="F154" s="123">
        <f t="shared" si="12"/>
        <v>2.5116430728482135</v>
      </c>
      <c r="G154" s="111">
        <f t="shared" si="0"/>
        <v>211578.57836289113</v>
      </c>
      <c r="H154" s="112"/>
      <c r="I154" s="125">
        <v>0</v>
      </c>
      <c r="J154" s="114">
        <f>VLOOKUP(B154, 'Household Information, Deficit'!$B$2:$J$48,8,FALSE)/100</f>
        <v>9.98E-2</v>
      </c>
      <c r="K154" s="126">
        <f t="shared" si="10"/>
        <v>0</v>
      </c>
      <c r="L154" s="127">
        <f t="shared" si="11"/>
        <v>3126.7770201412204</v>
      </c>
      <c r="M154" s="117">
        <f>550*VLOOKUP(B154, 'Household Information, Deficit'!$B$2:$K$48,10,FALSE)</f>
        <v>35755.5</v>
      </c>
      <c r="N154" s="128">
        <f>IF(L154*M154+K154*Variables!$E$9&lt;0,0,L154*M154+K154*Variables!$E$9)</f>
        <v>111799475.74365941</v>
      </c>
      <c r="O154" s="119">
        <f>VLOOKUP(B154,'Household Information, Deficit'!$B$2:$L$48,11,FALSE)</f>
        <v>125.46</v>
      </c>
      <c r="P154" s="119">
        <v>62.81</v>
      </c>
      <c r="Q154" s="130">
        <f t="shared" si="13"/>
        <v>39675101.394367605</v>
      </c>
    </row>
    <row r="155" spans="1:17" ht="14.25" customHeight="1">
      <c r="A155" s="107">
        <v>11</v>
      </c>
      <c r="B155" s="108" t="s">
        <v>37</v>
      </c>
      <c r="C155" s="109">
        <v>2022</v>
      </c>
      <c r="D155" s="110">
        <f>Population!G12</f>
        <v>373945.97433750355</v>
      </c>
      <c r="E155" s="110" t="str">
        <f t="shared" si="14"/>
        <v>Medium</v>
      </c>
      <c r="F155" s="123">
        <f t="shared" si="12"/>
        <v>2.693850400263019</v>
      </c>
      <c r="G155" s="111">
        <f t="shared" si="0"/>
        <v>138814.67742269306</v>
      </c>
      <c r="H155" s="112"/>
      <c r="I155" s="125">
        <v>0</v>
      </c>
      <c r="J155" s="114">
        <f>VLOOKUP(B155, 'Household Information, Deficit'!$B$2:$J$48,8,FALSE)/100</f>
        <v>0.1115</v>
      </c>
      <c r="K155" s="126">
        <f t="shared" si="10"/>
        <v>0</v>
      </c>
      <c r="L155" s="127">
        <f t="shared" si="11"/>
        <v>2051.4484348180995</v>
      </c>
      <c r="M155" s="117">
        <f>550*VLOOKUP(B155, 'Household Information, Deficit'!$B$2:$K$48,10,FALSE)</f>
        <v>43485.750000000007</v>
      </c>
      <c r="N155" s="128">
        <f>IF(L155*M155+K155*Variables!$E$9&lt;0,0,L155*M155+K155*Variables!$E$9)</f>
        <v>89208773.774391189</v>
      </c>
      <c r="O155" s="119">
        <f>VLOOKUP(B155,'Household Information, Deficit'!$B$2:$L$48,11,FALSE)</f>
        <v>136.37500000000003</v>
      </c>
      <c r="P155" s="119">
        <v>65.935833333333335</v>
      </c>
      <c r="Q155" s="130">
        <f t="shared" si="13"/>
        <v>27681407.52394367</v>
      </c>
    </row>
    <row r="156" spans="1:17" ht="14.25" customHeight="1">
      <c r="A156" s="107">
        <v>12</v>
      </c>
      <c r="B156" s="108" t="s">
        <v>38</v>
      </c>
      <c r="C156" s="109">
        <v>2022</v>
      </c>
      <c r="D156" s="110">
        <f>Population!G13</f>
        <v>425008.17475807224</v>
      </c>
      <c r="E156" s="110" t="str">
        <f t="shared" si="14"/>
        <v>Medium</v>
      </c>
      <c r="F156" s="123">
        <f t="shared" si="12"/>
        <v>2.5280688906285511</v>
      </c>
      <c r="G156" s="111">
        <f t="shared" si="0"/>
        <v>168115.74096479741</v>
      </c>
      <c r="H156" s="112"/>
      <c r="I156" s="125">
        <v>0</v>
      </c>
      <c r="J156" s="114">
        <f>VLOOKUP(B156, 'Household Information, Deficit'!$B$2:$J$48,8,FALSE)/100</f>
        <v>6.4199999999999993E-2</v>
      </c>
      <c r="K156" s="126">
        <f t="shared" si="10"/>
        <v>0</v>
      </c>
      <c r="L156" s="127">
        <f t="shared" si="11"/>
        <v>2484.4690782974649</v>
      </c>
      <c r="M156" s="117">
        <f>550*VLOOKUP(B156, 'Household Information, Deficit'!$B$2:$K$48,10,FALSE)</f>
        <v>43485.750000000007</v>
      </c>
      <c r="N156" s="128">
        <f>IF(L156*M156+K156*Variables!$E$9&lt;0,0,L156*M156+K156*Variables!$E$9)</f>
        <v>108039001.22157401</v>
      </c>
      <c r="O156" s="119">
        <f>VLOOKUP(B156,'Household Information, Deficit'!$B$2:$L$48,11,FALSE)</f>
        <v>136.37500000000003</v>
      </c>
      <c r="P156" s="119">
        <v>89.08</v>
      </c>
      <c r="Q156" s="130">
        <f t="shared" si="13"/>
        <v>27765277.708414871</v>
      </c>
    </row>
    <row r="157" spans="1:17" ht="14.25" customHeight="1">
      <c r="A157" s="107">
        <v>13</v>
      </c>
      <c r="B157" s="108" t="s">
        <v>39</v>
      </c>
      <c r="C157" s="109">
        <v>2022</v>
      </c>
      <c r="D157" s="110">
        <f>Population!G14</f>
        <v>478899.97040460724</v>
      </c>
      <c r="E157" s="110" t="str">
        <f t="shared" si="14"/>
        <v>Medium</v>
      </c>
      <c r="F157" s="123">
        <f t="shared" si="12"/>
        <v>2.4075040417460345</v>
      </c>
      <c r="G157" s="111">
        <f t="shared" si="0"/>
        <v>198919.69529458674</v>
      </c>
      <c r="H157" s="112"/>
      <c r="I157" s="125">
        <v>0</v>
      </c>
      <c r="J157" s="114">
        <f>VLOOKUP(B157, 'Household Information, Deficit'!$B$2:$J$48,8,FALSE)/100</f>
        <v>0.12960000000000002</v>
      </c>
      <c r="K157" s="126">
        <f t="shared" si="10"/>
        <v>0</v>
      </c>
      <c r="L157" s="127">
        <f t="shared" si="11"/>
        <v>2939.6999304618221</v>
      </c>
      <c r="M157" s="117">
        <f>550*VLOOKUP(B157, 'Household Information, Deficit'!$B$2:$K$48,10,FALSE)</f>
        <v>43485.750000000007</v>
      </c>
      <c r="N157" s="128">
        <f>IF(L157*M157+K157*Variables!$E$9&lt;0,0,L157*M157+K157*Variables!$E$9)</f>
        <v>127835056.2510802</v>
      </c>
      <c r="O157" s="119">
        <f>VLOOKUP(B157,'Household Information, Deficit'!$B$2:$L$48,11,FALSE)</f>
        <v>136.37500000000003</v>
      </c>
      <c r="P157" s="119">
        <v>71.48</v>
      </c>
      <c r="Q157" s="130">
        <f t="shared" si="13"/>
        <v>40459541.953062907</v>
      </c>
    </row>
    <row r="158" spans="1:17" ht="14.25" customHeight="1">
      <c r="A158" s="107">
        <v>14</v>
      </c>
      <c r="B158" s="108" t="s">
        <v>40</v>
      </c>
      <c r="C158" s="109">
        <v>2022</v>
      </c>
      <c r="D158" s="110">
        <f>Population!G15</f>
        <v>333826.43212387856</v>
      </c>
      <c r="E158" s="110" t="str">
        <f t="shared" si="14"/>
        <v>Medium</v>
      </c>
      <c r="F158" s="123">
        <f t="shared" si="12"/>
        <v>2.4590017825311943</v>
      </c>
      <c r="G158" s="111">
        <f t="shared" si="0"/>
        <v>135756.88903334242</v>
      </c>
      <c r="H158" s="112"/>
      <c r="I158" s="125">
        <v>0</v>
      </c>
      <c r="J158" s="114">
        <f>VLOOKUP(B158, 'Household Information, Deficit'!$B$2:$J$48,8,FALSE)/100</f>
        <v>9.3599999999999989E-2</v>
      </c>
      <c r="K158" s="126">
        <f t="shared" si="10"/>
        <v>0</v>
      </c>
      <c r="L158" s="127">
        <f t="shared" si="11"/>
        <v>2006.2594438424858</v>
      </c>
      <c r="M158" s="117">
        <f>550*VLOOKUP(B158, 'Household Information, Deficit'!$B$2:$K$48,10,FALSE)</f>
        <v>43485.750000000007</v>
      </c>
      <c r="N158" s="128">
        <f>IF(L158*M158+K158*Variables!$E$9&lt;0,0,L158*M158+K158*Variables!$E$9)</f>
        <v>87243696.610073388</v>
      </c>
      <c r="O158" s="119">
        <f>VLOOKUP(B158,'Household Information, Deficit'!$B$2:$L$48,11,FALSE)</f>
        <v>136.37500000000003</v>
      </c>
      <c r="P158" s="119">
        <v>65.935833333333335</v>
      </c>
      <c r="Q158" s="130">
        <f t="shared" si="13"/>
        <v>28585220.507250398</v>
      </c>
    </row>
    <row r="159" spans="1:17" ht="14.25" customHeight="1">
      <c r="A159" s="107">
        <v>15</v>
      </c>
      <c r="B159" s="108" t="s">
        <v>41</v>
      </c>
      <c r="C159" s="109">
        <v>2022</v>
      </c>
      <c r="D159" s="110">
        <f>Population!G16</f>
        <v>292555.31045782549</v>
      </c>
      <c r="E159" s="110" t="str">
        <f t="shared" si="14"/>
        <v>Medium</v>
      </c>
      <c r="F159" s="123">
        <f t="shared" si="12"/>
        <v>2.4536973570595619</v>
      </c>
      <c r="G159" s="111">
        <f t="shared" si="0"/>
        <v>119230.39718656057</v>
      </c>
      <c r="H159" s="112"/>
      <c r="I159" s="125">
        <v>0</v>
      </c>
      <c r="J159" s="114">
        <f>VLOOKUP(B159, 'Household Information, Deficit'!$B$2:$J$48,8,FALSE)/100</f>
        <v>8.3000000000000001E-3</v>
      </c>
      <c r="K159" s="126">
        <f t="shared" si="10"/>
        <v>0</v>
      </c>
      <c r="L159" s="127">
        <f t="shared" si="11"/>
        <v>1762.025574185609</v>
      </c>
      <c r="M159" s="117">
        <f>550*VLOOKUP(B159, 'Household Information, Deficit'!$B$2:$K$48,10,FALSE)</f>
        <v>43485.750000000007</v>
      </c>
      <c r="N159" s="128">
        <f>IF(L159*M159+K159*Variables!$E$9&lt;0,0,L159*M159+K159*Variables!$E$9)</f>
        <v>76623003.612641856</v>
      </c>
      <c r="O159" s="119">
        <f>VLOOKUP(B159,'Household Information, Deficit'!$B$2:$L$48,11,FALSE)</f>
        <v>136.37500000000003</v>
      </c>
      <c r="P159" s="119">
        <v>65.935833333333335</v>
      </c>
      <c r="Q159" s="130">
        <f t="shared" si="13"/>
        <v>25135396.701548569</v>
      </c>
    </row>
    <row r="160" spans="1:17" ht="14.25" customHeight="1">
      <c r="A160" s="107">
        <v>16</v>
      </c>
      <c r="B160" s="108" t="s">
        <v>43</v>
      </c>
      <c r="C160" s="109">
        <v>2022</v>
      </c>
      <c r="D160" s="110">
        <f>Population!G17</f>
        <v>487536.28561604285</v>
      </c>
      <c r="E160" s="110" t="str">
        <f t="shared" si="14"/>
        <v>Medium</v>
      </c>
      <c r="F160" s="123">
        <f t="shared" si="12"/>
        <v>3.2379076029492619</v>
      </c>
      <c r="G160" s="111">
        <f t="shared" si="0"/>
        <v>150571.40147296616</v>
      </c>
      <c r="H160" s="112"/>
      <c r="I160" s="125">
        <v>0</v>
      </c>
      <c r="J160" s="114">
        <f>VLOOKUP(B160, 'Household Information, Deficit'!$B$2:$J$48,8,FALSE)/100</f>
        <v>9.0299999999999991E-2</v>
      </c>
      <c r="K160" s="126">
        <f t="shared" si="10"/>
        <v>0</v>
      </c>
      <c r="L160" s="127">
        <f t="shared" si="11"/>
        <v>2225.193125216203</v>
      </c>
      <c r="M160" s="117">
        <f>550*VLOOKUP(B160, 'Household Information, Deficit'!$B$2:$K$48,10,FALSE)</f>
        <v>43485.750000000007</v>
      </c>
      <c r="N160" s="128">
        <f>IF(L160*M160+K160*Variables!$E$9&lt;0,0,L160*M160+K160*Variables!$E$9)</f>
        <v>96764191.944870517</v>
      </c>
      <c r="O160" s="119">
        <f>VLOOKUP(B160,'Household Information, Deficit'!$B$2:$L$48,11,FALSE)</f>
        <v>136.37500000000003</v>
      </c>
      <c r="P160" s="119">
        <v>65.935833333333335</v>
      </c>
      <c r="Q160" s="130">
        <f t="shared" si="13"/>
        <v>26136819.586022936</v>
      </c>
    </row>
    <row r="161" spans="1:17" ht="14.25" customHeight="1">
      <c r="A161" s="107">
        <v>17</v>
      </c>
      <c r="B161" s="108" t="s">
        <v>44</v>
      </c>
      <c r="C161" s="109">
        <v>2022</v>
      </c>
      <c r="D161" s="110">
        <f>Population!G18</f>
        <v>460337.78326772666</v>
      </c>
      <c r="E161" s="110" t="str">
        <f t="shared" si="14"/>
        <v>Medium</v>
      </c>
      <c r="F161" s="123">
        <f t="shared" si="12"/>
        <v>3.2463324451363733</v>
      </c>
      <c r="G161" s="111">
        <f t="shared" si="0"/>
        <v>141802.41581770242</v>
      </c>
      <c r="H161" s="112"/>
      <c r="I161" s="125">
        <v>0</v>
      </c>
      <c r="J161" s="114">
        <f>VLOOKUP(B161, 'Household Information, Deficit'!$B$2:$J$48,8,FALSE)/100</f>
        <v>0.1406</v>
      </c>
      <c r="K161" s="126">
        <f t="shared" si="10"/>
        <v>0</v>
      </c>
      <c r="L161" s="127">
        <f t="shared" si="11"/>
        <v>2095.6022042024706</v>
      </c>
      <c r="M161" s="117">
        <f>550*VLOOKUP(B161, 'Household Information, Deficit'!$B$2:$K$48,10,FALSE)</f>
        <v>43485.750000000007</v>
      </c>
      <c r="N161" s="128">
        <f>IF(L161*M161+K161*Variables!$E$9&lt;0,0,L161*M161+K161*Variables!$E$9)</f>
        <v>91128833.551397607</v>
      </c>
      <c r="O161" s="119">
        <f>VLOOKUP(B161,'Household Information, Deficit'!$B$2:$L$48,11,FALSE)</f>
        <v>136.37500000000003</v>
      </c>
      <c r="P161" s="119">
        <v>47.15</v>
      </c>
      <c r="Q161" s="130">
        <f t="shared" si="13"/>
        <v>30784383.630761229</v>
      </c>
    </row>
    <row r="162" spans="1:17" ht="14.25" customHeight="1">
      <c r="A162" s="107">
        <v>18</v>
      </c>
      <c r="B162" s="108" t="s">
        <v>45</v>
      </c>
      <c r="C162" s="109">
        <v>2022</v>
      </c>
      <c r="D162" s="110">
        <f>Population!G19</f>
        <v>291473.78099973861</v>
      </c>
      <c r="E162" s="110" t="str">
        <f t="shared" si="14"/>
        <v>Medium</v>
      </c>
      <c r="F162" s="123">
        <f t="shared" si="12"/>
        <v>3.2199371541131225</v>
      </c>
      <c r="G162" s="111">
        <f t="shared" si="0"/>
        <v>90521.574505704964</v>
      </c>
      <c r="H162" s="112"/>
      <c r="I162" s="125">
        <v>0</v>
      </c>
      <c r="J162" s="114">
        <f>VLOOKUP(B162, 'Household Information, Deficit'!$B$2:$J$48,8,FALSE)/100</f>
        <v>0.14699999999999999</v>
      </c>
      <c r="K162" s="126">
        <f t="shared" si="10"/>
        <v>0</v>
      </c>
      <c r="L162" s="127">
        <f t="shared" si="11"/>
        <v>1337.7572587049945</v>
      </c>
      <c r="M162" s="117">
        <f>550*VLOOKUP(B162, 'Household Information, Deficit'!$B$2:$K$48,10,FALSE)</f>
        <v>43485.750000000007</v>
      </c>
      <c r="N162" s="128">
        <f>IF(L162*M162+K162*Variables!$E$9&lt;0,0,L162*M162+K162*Variables!$E$9)</f>
        <v>58173377.712730721</v>
      </c>
      <c r="O162" s="119">
        <f>VLOOKUP(B162,'Household Information, Deficit'!$B$2:$L$48,11,FALSE)</f>
        <v>136.37500000000003</v>
      </c>
      <c r="P162" s="119">
        <v>65.935833333333335</v>
      </c>
      <c r="Q162" s="130">
        <f t="shared" si="13"/>
        <v>15790343.35129185</v>
      </c>
    </row>
    <row r="163" spans="1:17" ht="14.25" customHeight="1">
      <c r="A163" s="107">
        <v>19</v>
      </c>
      <c r="B163" s="108" t="s">
        <v>47</v>
      </c>
      <c r="C163" s="109">
        <v>2022</v>
      </c>
      <c r="D163" s="110">
        <f>Population!G20</f>
        <v>294284.27168179362</v>
      </c>
      <c r="E163" s="110" t="str">
        <f t="shared" si="14"/>
        <v>Medium</v>
      </c>
      <c r="F163" s="123">
        <f t="shared" si="12"/>
        <v>2.5344143617118515</v>
      </c>
      <c r="G163" s="111">
        <f t="shared" si="0"/>
        <v>116115.2951654762</v>
      </c>
      <c r="H163" s="112"/>
      <c r="I163" s="125">
        <v>0</v>
      </c>
      <c r="J163" s="114">
        <f>VLOOKUP(B163, 'Household Information, Deficit'!$B$2:$J$48,8,FALSE)/100</f>
        <v>0.15820000000000001</v>
      </c>
      <c r="K163" s="126">
        <f t="shared" si="10"/>
        <v>0</v>
      </c>
      <c r="L163" s="127">
        <f t="shared" si="11"/>
        <v>1715.9895837262302</v>
      </c>
      <c r="M163" s="117">
        <f>550*VLOOKUP(B163, 'Household Information, Deficit'!$B$2:$K$48,10,FALSE)</f>
        <v>22038.5</v>
      </c>
      <c r="N163" s="128">
        <f>IF(L163*M163+K163*Variables!$E$9&lt;0,0,L163*M163+K163*Variables!$E$9)</f>
        <v>37817836.440950528</v>
      </c>
      <c r="O163" s="119">
        <f>VLOOKUP(B163,'Household Information, Deficit'!$B$2:$L$48,11,FALSE)</f>
        <v>106.64</v>
      </c>
      <c r="P163" s="119">
        <v>65.935833333333335</v>
      </c>
      <c r="Q163" s="130">
        <f t="shared" si="13"/>
        <v>15747291.526504183</v>
      </c>
    </row>
    <row r="164" spans="1:17" ht="14.25" customHeight="1">
      <c r="A164" s="107">
        <v>20</v>
      </c>
      <c r="B164" s="108" t="s">
        <v>50</v>
      </c>
      <c r="C164" s="109">
        <v>2022</v>
      </c>
      <c r="D164" s="110">
        <f>Population!G21</f>
        <v>178299.52423304427</v>
      </c>
      <c r="E164" s="110" t="str">
        <f t="shared" si="14"/>
        <v>Medium</v>
      </c>
      <c r="F164" s="123">
        <f t="shared" si="12"/>
        <v>2.6024941905499612</v>
      </c>
      <c r="G164" s="111">
        <f t="shared" si="0"/>
        <v>68511.017192843705</v>
      </c>
      <c r="H164" s="112"/>
      <c r="I164" s="125">
        <v>0</v>
      </c>
      <c r="J164" s="114">
        <f>VLOOKUP(B164, 'Household Information, Deficit'!$B$2:$J$48,8,FALSE)/100</f>
        <v>7.7399999999999997E-2</v>
      </c>
      <c r="K164" s="126">
        <f t="shared" si="10"/>
        <v>0</v>
      </c>
      <c r="L164" s="127">
        <f t="shared" si="11"/>
        <v>1012.4780865937209</v>
      </c>
      <c r="M164" s="117">
        <f>550*VLOOKUP(B164, 'Household Information, Deficit'!$B$2:$K$48,10,FALSE)</f>
        <v>43485.750000000007</v>
      </c>
      <c r="N164" s="128">
        <f>IF(L164*M164+K164*Variables!$E$9&lt;0,0,L164*M164+K164*Variables!$E$9)</f>
        <v>44028368.954092905</v>
      </c>
      <c r="O164" s="119">
        <f>VLOOKUP(B164,'Household Information, Deficit'!$B$2:$L$48,11,FALSE)</f>
        <v>136.37500000000003</v>
      </c>
      <c r="P164" s="119">
        <v>65.935833333333335</v>
      </c>
      <c r="Q164" s="130">
        <f t="shared" si="13"/>
        <v>13959099.973683054</v>
      </c>
    </row>
    <row r="165" spans="1:17" ht="14.25" customHeight="1">
      <c r="A165" s="107">
        <v>21</v>
      </c>
      <c r="B165" s="108" t="s">
        <v>51</v>
      </c>
      <c r="C165" s="109">
        <v>2022</v>
      </c>
      <c r="D165" s="110">
        <f>Population!G22</f>
        <v>188469.50977513302</v>
      </c>
      <c r="E165" s="110" t="str">
        <f t="shared" si="14"/>
        <v>Medium</v>
      </c>
      <c r="F165" s="123">
        <f t="shared" si="12"/>
        <v>3.3084232295567606</v>
      </c>
      <c r="G165" s="111">
        <f t="shared" si="0"/>
        <v>56966.565852695589</v>
      </c>
      <c r="H165" s="112"/>
      <c r="I165" s="125">
        <v>0</v>
      </c>
      <c r="J165" s="114">
        <f>VLOOKUP(B165, 'Household Information, Deficit'!$B$2:$J$48,8,FALSE)/100</f>
        <v>0.32990000000000003</v>
      </c>
      <c r="K165" s="126">
        <f t="shared" si="10"/>
        <v>0</v>
      </c>
      <c r="L165" s="127">
        <f t="shared" si="11"/>
        <v>841.87043132061808</v>
      </c>
      <c r="M165" s="117">
        <f>550*VLOOKUP(B165, 'Household Information, Deficit'!$B$2:$K$48,10,FALSE)</f>
        <v>43485.750000000007</v>
      </c>
      <c r="N165" s="128">
        <f>IF(L165*M165+K165*Variables!$E$9&lt;0,0,L165*M165+K165*Variables!$E$9)</f>
        <v>36609367.108800575</v>
      </c>
      <c r="O165" s="119">
        <f>VLOOKUP(B165,'Household Information, Deficit'!$B$2:$L$48,11,FALSE)</f>
        <v>136.37500000000003</v>
      </c>
      <c r="P165" s="119">
        <v>65.935833333333335</v>
      </c>
      <c r="Q165" s="130">
        <f t="shared" si="13"/>
        <v>9697793.1904245596</v>
      </c>
    </row>
    <row r="166" spans="1:17" ht="14.25" customHeight="1">
      <c r="A166" s="107">
        <v>22</v>
      </c>
      <c r="B166" s="108" t="s">
        <v>52</v>
      </c>
      <c r="C166" s="109">
        <v>2022</v>
      </c>
      <c r="D166" s="110">
        <f>Population!G23</f>
        <v>166410.12973894304</v>
      </c>
      <c r="E166" s="110" t="str">
        <f t="shared" si="14"/>
        <v>Medium</v>
      </c>
      <c r="F166" s="123">
        <f t="shared" si="12"/>
        <v>2.4748082204754236</v>
      </c>
      <c r="G166" s="111">
        <f t="shared" si="0"/>
        <v>67241.626386296222</v>
      </c>
      <c r="H166" s="112"/>
      <c r="I166" s="125">
        <v>0</v>
      </c>
      <c r="J166" s="114">
        <f>VLOOKUP(B166, 'Household Information, Deficit'!$B$2:$J$48,8,FALSE)/100</f>
        <v>0.14940000000000001</v>
      </c>
      <c r="K166" s="126">
        <f t="shared" si="10"/>
        <v>0</v>
      </c>
      <c r="L166" s="127">
        <f t="shared" si="11"/>
        <v>993.71861654623353</v>
      </c>
      <c r="M166" s="117">
        <f>550*VLOOKUP(B166, 'Household Information, Deficit'!$B$2:$K$48,10,FALSE)</f>
        <v>43485.750000000007</v>
      </c>
      <c r="N166" s="128">
        <f>IF(L166*M166+K166*Variables!$E$9&lt;0,0,L166*M166+K166*Variables!$E$9)</f>
        <v>43212599.32947538</v>
      </c>
      <c r="O166" s="119">
        <f>VLOOKUP(B166,'Household Information, Deficit'!$B$2:$L$48,11,FALSE)</f>
        <v>136.37500000000003</v>
      </c>
      <c r="P166" s="119">
        <v>65.935833333333335</v>
      </c>
      <c r="Q166" s="130">
        <f t="shared" si="13"/>
        <v>14108063.099034125</v>
      </c>
    </row>
    <row r="167" spans="1:17" ht="14.25" customHeight="1">
      <c r="A167" s="107">
        <v>23</v>
      </c>
      <c r="B167" s="108" t="s">
        <v>53</v>
      </c>
      <c r="C167" s="109">
        <v>2022</v>
      </c>
      <c r="D167" s="110">
        <f>Population!G24</f>
        <v>128084.29192587431</v>
      </c>
      <c r="E167" s="110" t="str">
        <f t="shared" si="14"/>
        <v>Medium</v>
      </c>
      <c r="F167" s="123">
        <f t="shared" si="12"/>
        <v>2.7568018275271275</v>
      </c>
      <c r="G167" s="111">
        <f t="shared" si="0"/>
        <v>46461.189428609345</v>
      </c>
      <c r="H167" s="112"/>
      <c r="I167" s="125">
        <v>0</v>
      </c>
      <c r="J167" s="114">
        <f>VLOOKUP(B167, 'Household Information, Deficit'!$B$2:$J$48,8,FALSE)/100</f>
        <v>0.1173</v>
      </c>
      <c r="K167" s="126">
        <f t="shared" si="10"/>
        <v>0</v>
      </c>
      <c r="L167" s="127">
        <f t="shared" si="11"/>
        <v>686.6185629843676</v>
      </c>
      <c r="M167" s="117">
        <f>550*VLOOKUP(B167, 'Household Information, Deficit'!$B$2:$K$48,10,FALSE)</f>
        <v>43485.750000000007</v>
      </c>
      <c r="N167" s="128">
        <f>IF(L167*M167+K167*Variables!$E$9&lt;0,0,L167*M167+K167*Variables!$E$9)</f>
        <v>29858123.175297469</v>
      </c>
      <c r="O167" s="119">
        <f>VLOOKUP(B167,'Household Information, Deficit'!$B$2:$L$48,11,FALSE)</f>
        <v>136.37500000000003</v>
      </c>
      <c r="P167" s="119">
        <v>65.935833333333335</v>
      </c>
      <c r="Q167" s="130">
        <f t="shared" si="13"/>
        <v>9126099.2419532705</v>
      </c>
    </row>
    <row r="168" spans="1:17" ht="14.25" customHeight="1">
      <c r="A168" s="107">
        <v>24</v>
      </c>
      <c r="B168" s="108" t="s">
        <v>54</v>
      </c>
      <c r="C168" s="109">
        <v>2022</v>
      </c>
      <c r="D168" s="110">
        <f>Population!G25</f>
        <v>80382.368506584331</v>
      </c>
      <c r="E168" s="110" t="str">
        <f t="shared" si="14"/>
        <v>Small</v>
      </c>
      <c r="F168" s="123">
        <f t="shared" si="12"/>
        <v>2.845682723378673</v>
      </c>
      <c r="G168" s="111">
        <f t="shared" si="0"/>
        <v>28247.129536333734</v>
      </c>
      <c r="H168" s="112"/>
      <c r="I168" s="125">
        <v>0</v>
      </c>
      <c r="J168" s="114">
        <f>VLOOKUP(B168, 'Household Information, Deficit'!$B$2:$J$48,8,FALSE)/100</f>
        <v>0.25739999999999996</v>
      </c>
      <c r="K168" s="126">
        <f t="shared" si="10"/>
        <v>0</v>
      </c>
      <c r="L168" s="127">
        <f t="shared" si="11"/>
        <v>417.44526408374441</v>
      </c>
      <c r="M168" s="117">
        <f>550*VLOOKUP(B168, 'Household Information, Deficit'!$B$2:$K$48,10,FALSE)</f>
        <v>43485.750000000007</v>
      </c>
      <c r="N168" s="128">
        <f>IF(L168*M168+K168*Variables!$E$9&lt;0,0,L168*M168+K168*Variables!$E$9)</f>
        <v>18152920.39262969</v>
      </c>
      <c r="O168" s="119">
        <f>VLOOKUP(B168,'Household Information, Deficit'!$B$2:$L$48,11,FALSE)</f>
        <v>136.37500000000003</v>
      </c>
      <c r="P168" s="119">
        <v>65.935833333333335</v>
      </c>
      <c r="Q168" s="130">
        <f t="shared" si="13"/>
        <v>5429229.0112341503</v>
      </c>
    </row>
    <row r="169" spans="1:17" ht="14.25" customHeight="1">
      <c r="A169" s="107">
        <v>25</v>
      </c>
      <c r="B169" s="108" t="s">
        <v>55</v>
      </c>
      <c r="C169" s="109">
        <v>2022</v>
      </c>
      <c r="D169" s="110">
        <f>Population!G26</f>
        <v>166572.51836218865</v>
      </c>
      <c r="E169" s="110" t="str">
        <f t="shared" si="14"/>
        <v>Medium</v>
      </c>
      <c r="F169" s="123">
        <f t="shared" si="12"/>
        <v>2.502264030612245</v>
      </c>
      <c r="G169" s="111">
        <f t="shared" si="0"/>
        <v>66568.721895199953</v>
      </c>
      <c r="H169" s="112"/>
      <c r="I169" s="125">
        <v>0</v>
      </c>
      <c r="J169" s="114">
        <f>VLOOKUP(B169, 'Household Information, Deficit'!$B$2:$J$48,8,FALSE)/100</f>
        <v>0.1547</v>
      </c>
      <c r="K169" s="126">
        <f t="shared" si="10"/>
        <v>0</v>
      </c>
      <c r="L169" s="127">
        <f t="shared" si="11"/>
        <v>983.77421519998461</v>
      </c>
      <c r="M169" s="117">
        <f>550*VLOOKUP(B169, 'Household Information, Deficit'!$B$2:$K$48,10,FALSE)</f>
        <v>43485.750000000007</v>
      </c>
      <c r="N169" s="128">
        <f>IF(L169*M169+K169*Variables!$E$9&lt;0,0,L169*M169+K169*Variables!$E$9)</f>
        <v>42780159.578632735</v>
      </c>
      <c r="O169" s="119">
        <f>VLOOKUP(B169,'Household Information, Deficit'!$B$2:$L$48,11,FALSE)</f>
        <v>136.37500000000003</v>
      </c>
      <c r="P169" s="119">
        <v>65.935833333333335</v>
      </c>
      <c r="Q169" s="130">
        <f t="shared" si="13"/>
        <v>13880112.254076075</v>
      </c>
    </row>
    <row r="170" spans="1:17" ht="14.25" customHeight="1">
      <c r="A170" s="107">
        <v>26</v>
      </c>
      <c r="B170" s="108" t="s">
        <v>56</v>
      </c>
      <c r="C170" s="109">
        <v>2022</v>
      </c>
      <c r="D170" s="110">
        <f>Population!G27</f>
        <v>45473.059962977473</v>
      </c>
      <c r="E170" s="110" t="str">
        <f t="shared" si="14"/>
        <v>Small</v>
      </c>
      <c r="F170" s="123">
        <f t="shared" si="12"/>
        <v>3.6899491861166136</v>
      </c>
      <c r="G170" s="111">
        <f t="shared" si="0"/>
        <v>12323.492186306868</v>
      </c>
      <c r="H170" s="112"/>
      <c r="I170" s="125">
        <v>0</v>
      </c>
      <c r="J170" s="114">
        <f>VLOOKUP(B170, 'Household Information, Deficit'!$B$2:$J$48,8,FALSE)/100</f>
        <v>0.154</v>
      </c>
      <c r="K170" s="126">
        <f t="shared" si="10"/>
        <v>0</v>
      </c>
      <c r="L170" s="127">
        <f t="shared" si="11"/>
        <v>182.12057418187396</v>
      </c>
      <c r="M170" s="117">
        <f>550*VLOOKUP(B170, 'Household Information, Deficit'!$B$2:$K$48,10,FALSE)</f>
        <v>43485.750000000007</v>
      </c>
      <c r="N170" s="128">
        <f>IF(L170*M170+K170*Variables!$E$9&lt;0,0,L170*M170+K170*Variables!$E$9)</f>
        <v>7919649.7587294271</v>
      </c>
      <c r="O170" s="119">
        <f>VLOOKUP(B170,'Household Information, Deficit'!$B$2:$L$48,11,FALSE)</f>
        <v>136.37500000000003</v>
      </c>
      <c r="P170" s="119">
        <v>65.935833333333335</v>
      </c>
      <c r="Q170" s="130">
        <f t="shared" si="13"/>
        <v>1874700.0385078385</v>
      </c>
    </row>
    <row r="171" spans="1:17" ht="14.25" customHeight="1">
      <c r="A171" s="107">
        <v>27</v>
      </c>
      <c r="B171" s="108" t="s">
        <v>57</v>
      </c>
      <c r="C171" s="109">
        <v>2022</v>
      </c>
      <c r="D171" s="110">
        <f>Population!G28</f>
        <v>8528.0561292718703</v>
      </c>
      <c r="E171" s="110" t="str">
        <f t="shared" si="14"/>
        <v>Small</v>
      </c>
      <c r="F171" s="123">
        <f t="shared" si="12"/>
        <v>2.667113684852179</v>
      </c>
      <c r="G171" s="111">
        <f t="shared" si="0"/>
        <v>3197.4850482402762</v>
      </c>
      <c r="H171" s="112"/>
      <c r="I171" s="125">
        <v>0</v>
      </c>
      <c r="J171" s="114">
        <f>VLOOKUP(B171, 'Household Information, Deficit'!$B$2:$J$48,8,FALSE)/100</f>
        <v>2.4E-2</v>
      </c>
      <c r="K171" s="126">
        <f t="shared" si="10"/>
        <v>0</v>
      </c>
      <c r="L171" s="127">
        <f t="shared" si="11"/>
        <v>47.253473619313809</v>
      </c>
      <c r="M171" s="117">
        <f>550*VLOOKUP(B171, 'Household Information, Deficit'!$B$2:$K$48,10,FALSE)</f>
        <v>43485.750000000007</v>
      </c>
      <c r="N171" s="128">
        <f>IF(L171*M171+K171*Variables!$E$9&lt;0,0,L171*M171+K171*Variables!$E$9)</f>
        <v>2054852.7404410758</v>
      </c>
      <c r="O171" s="119">
        <f>VLOOKUP(B171,'Household Information, Deficit'!$B$2:$L$48,11,FALSE)</f>
        <v>136.37500000000003</v>
      </c>
      <c r="P171" s="119">
        <v>65.935833333333335</v>
      </c>
      <c r="Q171" s="130">
        <f t="shared" si="13"/>
        <v>641677.62521921564</v>
      </c>
    </row>
    <row r="172" spans="1:17" ht="14.25" customHeight="1">
      <c r="A172" s="107">
        <v>28</v>
      </c>
      <c r="B172" s="108" t="s">
        <v>58</v>
      </c>
      <c r="C172" s="109">
        <v>2022</v>
      </c>
      <c r="D172" s="110">
        <f>Population!G29</f>
        <v>51036.727695353722</v>
      </c>
      <c r="E172" s="110" t="str">
        <f t="shared" si="14"/>
        <v>Small</v>
      </c>
      <c r="F172" s="123">
        <f t="shared" si="12"/>
        <v>2.5363152064982328</v>
      </c>
      <c r="G172" s="111">
        <f t="shared" si="0"/>
        <v>20122.391556299364</v>
      </c>
      <c r="H172" s="112"/>
      <c r="I172" s="125">
        <v>0</v>
      </c>
      <c r="J172" s="114">
        <f>VLOOKUP(B172, 'Household Information, Deficit'!$B$2:$J$48,8,FALSE)/100</f>
        <v>0.2833</v>
      </c>
      <c r="K172" s="126">
        <f t="shared" si="10"/>
        <v>0</v>
      </c>
      <c r="L172" s="127">
        <f t="shared" si="11"/>
        <v>297.37524467436742</v>
      </c>
      <c r="M172" s="117">
        <f>550*VLOOKUP(B172, 'Household Information, Deficit'!$B$2:$K$48,10,FALSE)</f>
        <v>43485.750000000007</v>
      </c>
      <c r="N172" s="128">
        <f>IF(L172*M172+K172*Variables!$E$9&lt;0,0,L172*M172+K172*Variables!$E$9)</f>
        <v>12931585.546098376</v>
      </c>
      <c r="O172" s="119">
        <f>VLOOKUP(B172,'Household Information, Deficit'!$B$2:$L$48,11,FALSE)</f>
        <v>136.37500000000003</v>
      </c>
      <c r="P172" s="119">
        <v>65.935833333333335</v>
      </c>
      <c r="Q172" s="130">
        <f t="shared" si="13"/>
        <v>4163151.353113099</v>
      </c>
    </row>
    <row r="173" spans="1:17" ht="14.25" customHeight="1">
      <c r="A173" s="107">
        <v>29</v>
      </c>
      <c r="B173" s="108" t="s">
        <v>59</v>
      </c>
      <c r="C173" s="109">
        <v>2022</v>
      </c>
      <c r="D173" s="110">
        <f>Population!G30</f>
        <v>51393.345848363722</v>
      </c>
      <c r="E173" s="110" t="str">
        <f t="shared" si="14"/>
        <v>Small</v>
      </c>
      <c r="F173" s="123">
        <f t="shared" si="12"/>
        <v>2.6066968130921619</v>
      </c>
      <c r="G173" s="111">
        <f t="shared" si="0"/>
        <v>19715.88931640999</v>
      </c>
      <c r="H173" s="112"/>
      <c r="I173" s="125">
        <v>0</v>
      </c>
      <c r="J173" s="114">
        <f>VLOOKUP(B173, 'Household Information, Deficit'!$B$2:$J$48,8,FALSE)/100</f>
        <v>5.7699999999999994E-2</v>
      </c>
      <c r="K173" s="126">
        <f t="shared" si="10"/>
        <v>0</v>
      </c>
      <c r="L173" s="127">
        <f t="shared" si="11"/>
        <v>291.36782240999673</v>
      </c>
      <c r="M173" s="117">
        <f>550*VLOOKUP(B173, 'Household Information, Deficit'!$B$2:$K$48,10,FALSE)</f>
        <v>43485.750000000007</v>
      </c>
      <c r="N173" s="128">
        <f>IF(L173*M173+K173*Variables!$E$9&lt;0,0,L173*M173+K173*Variables!$E$9)</f>
        <v>12670348.283365518</v>
      </c>
      <c r="O173" s="119">
        <f>VLOOKUP(B173,'Household Information, Deficit'!$B$2:$L$48,11,FALSE)</f>
        <v>136.37500000000003</v>
      </c>
      <c r="P173" s="119">
        <v>65.935833333333335</v>
      </c>
      <c r="Q173" s="130">
        <f t="shared" si="13"/>
        <v>4013173.1511249417</v>
      </c>
    </row>
    <row r="174" spans="1:17" ht="14.25" customHeight="1">
      <c r="A174" s="107">
        <v>30</v>
      </c>
      <c r="B174" s="108" t="s">
        <v>60</v>
      </c>
      <c r="C174" s="109">
        <v>2022</v>
      </c>
      <c r="D174" s="110">
        <f>Population!G31</f>
        <v>21002.26193976749</v>
      </c>
      <c r="E174" s="110" t="str">
        <f t="shared" si="14"/>
        <v>Small</v>
      </c>
      <c r="F174" s="123">
        <f t="shared" si="12"/>
        <v>2.8820273812991553</v>
      </c>
      <c r="G174" s="111">
        <f t="shared" si="0"/>
        <v>7287.3221385912466</v>
      </c>
      <c r="H174" s="112"/>
      <c r="I174" s="125">
        <v>0</v>
      </c>
      <c r="J174" s="114">
        <f>VLOOKUP(B174, 'Household Information, Deficit'!$B$2:$J$48,8,FALSE)/100</f>
        <v>0.2059</v>
      </c>
      <c r="K174" s="126">
        <f t="shared" si="10"/>
        <v>0</v>
      </c>
      <c r="L174" s="127">
        <f t="shared" si="11"/>
        <v>107.69441584124888</v>
      </c>
      <c r="M174" s="117">
        <f>550*VLOOKUP(B174, 'Household Information, Deficit'!$B$2:$K$48,10,FALSE)</f>
        <v>43485.750000000007</v>
      </c>
      <c r="N174" s="128">
        <f>IF(L174*M174+K174*Variables!$E$9&lt;0,0,L174*M174+K174*Variables!$E$9)</f>
        <v>4683172.443668589</v>
      </c>
      <c r="O174" s="119">
        <f>VLOOKUP(B174,'Household Information, Deficit'!$B$2:$L$48,11,FALSE)</f>
        <v>136.37500000000003</v>
      </c>
      <c r="P174" s="119">
        <v>65.935833333333335</v>
      </c>
      <c r="Q174" s="130">
        <f t="shared" si="13"/>
        <v>1388083.3530847817</v>
      </c>
    </row>
    <row r="175" spans="1:17" ht="14.25" customHeight="1">
      <c r="A175" s="107">
        <v>31</v>
      </c>
      <c r="B175" s="108" t="s">
        <v>61</v>
      </c>
      <c r="C175" s="109">
        <v>2022</v>
      </c>
      <c r="D175" s="110">
        <f>Population!G32</f>
        <v>31951.288328014984</v>
      </c>
      <c r="E175" s="110" t="str">
        <f t="shared" si="14"/>
        <v>Small</v>
      </c>
      <c r="F175" s="123">
        <f t="shared" si="12"/>
        <v>3.407</v>
      </c>
      <c r="G175" s="111">
        <f t="shared" si="0"/>
        <v>9378.1298291796247</v>
      </c>
      <c r="H175" s="112"/>
      <c r="I175" s="125">
        <v>0</v>
      </c>
      <c r="J175" s="114">
        <f>VLOOKUP(B175, 'Household Information, Deficit'!$B$2:$J$48,8,FALSE)/100</f>
        <v>0.12869999999999998</v>
      </c>
      <c r="K175" s="126">
        <f t="shared" si="10"/>
        <v>0</v>
      </c>
      <c r="L175" s="127">
        <f t="shared" si="11"/>
        <v>138.59305166275044</v>
      </c>
      <c r="M175" s="117">
        <f>550*VLOOKUP(B175, 'Household Information, Deficit'!$B$2:$K$48,10,FALSE)</f>
        <v>43485.750000000007</v>
      </c>
      <c r="N175" s="128">
        <f>IF(L175*M175+K175*Variables!$E$9&lt;0,0,L175*M175+K175*Variables!$E$9)</f>
        <v>6026822.7963434514</v>
      </c>
      <c r="O175" s="119">
        <f>VLOOKUP(B175,'Household Information, Deficit'!$B$2:$L$48,11,FALSE)</f>
        <v>136.37500000000003</v>
      </c>
      <c r="P175" s="119">
        <v>65.935833333333335</v>
      </c>
      <c r="Q175" s="130">
        <f t="shared" si="13"/>
        <v>1552612.8212639741</v>
      </c>
    </row>
    <row r="176" spans="1:17" ht="14.25" customHeight="1">
      <c r="A176" s="107">
        <v>32</v>
      </c>
      <c r="B176" s="108" t="s">
        <v>62</v>
      </c>
      <c r="C176" s="109">
        <v>2022</v>
      </c>
      <c r="D176" s="110">
        <f>Population!G33</f>
        <v>29409.322624268108</v>
      </c>
      <c r="E176" s="110" t="str">
        <f t="shared" si="14"/>
        <v>Small</v>
      </c>
      <c r="F176" s="123">
        <f t="shared" si="12"/>
        <v>4.9791554357592096</v>
      </c>
      <c r="G176" s="111">
        <f t="shared" si="0"/>
        <v>5906.4881592281217</v>
      </c>
      <c r="H176" s="112"/>
      <c r="I176" s="125">
        <v>0</v>
      </c>
      <c r="J176" s="114">
        <f>VLOOKUP(B176, 'Household Information, Deficit'!$B$2:$J$48,8,FALSE)/100</f>
        <v>0.37890000000000001</v>
      </c>
      <c r="K176" s="126">
        <f t="shared" si="10"/>
        <v>0</v>
      </c>
      <c r="L176" s="127">
        <f t="shared" si="11"/>
        <v>87.288002353124284</v>
      </c>
      <c r="M176" s="117">
        <f>550*VLOOKUP(B176, 'Household Information, Deficit'!$B$2:$K$48,10,FALSE)</f>
        <v>43485.750000000007</v>
      </c>
      <c r="N176" s="128">
        <f>IF(L176*M176+K176*Variables!$E$9&lt;0,0,L176*M176+K176*Variables!$E$9)</f>
        <v>3795784.2483273749</v>
      </c>
      <c r="O176" s="119">
        <f>VLOOKUP(B176,'Household Information, Deficit'!$B$2:$L$48,11,FALSE)</f>
        <v>136.37500000000003</v>
      </c>
      <c r="P176" s="119">
        <v>65.935833333333335</v>
      </c>
      <c r="Q176" s="130">
        <f t="shared" si="13"/>
        <v>537021.27411538514</v>
      </c>
    </row>
    <row r="177" spans="1:17" ht="14.25" customHeight="1">
      <c r="A177" s="107">
        <v>33</v>
      </c>
      <c r="B177" s="108" t="s">
        <v>63</v>
      </c>
      <c r="C177" s="109">
        <v>2022</v>
      </c>
      <c r="D177" s="110">
        <f>Population!G34</f>
        <v>126093.17390490181</v>
      </c>
      <c r="E177" s="110" t="str">
        <f t="shared" si="14"/>
        <v>Medium</v>
      </c>
      <c r="F177" s="123">
        <f t="shared" si="12"/>
        <v>2.6362587373793409</v>
      </c>
      <c r="G177" s="111">
        <f t="shared" si="0"/>
        <v>47830.348408915597</v>
      </c>
      <c r="H177" s="112"/>
      <c r="I177" s="125">
        <v>0</v>
      </c>
      <c r="J177" s="114">
        <f>VLOOKUP(B177, 'Household Information, Deficit'!$B$2:$J$48,8,FALSE)/100</f>
        <v>0.19020000000000001</v>
      </c>
      <c r="K177" s="126">
        <f t="shared" si="10"/>
        <v>0</v>
      </c>
      <c r="L177" s="127">
        <f t="shared" si="11"/>
        <v>706.85243954061298</v>
      </c>
      <c r="M177" s="117">
        <f>550*VLOOKUP(B177, 'Household Information, Deficit'!$B$2:$K$48,10,FALSE)</f>
        <v>43485.750000000007</v>
      </c>
      <c r="N177" s="128">
        <f>IF(L177*M177+K177*Variables!$E$9&lt;0,0,L177*M177+K177*Variables!$E$9)</f>
        <v>30738008.472753216</v>
      </c>
      <c r="O177" s="119">
        <f>VLOOKUP(B177,'Household Information, Deficit'!$B$2:$L$48,11,FALSE)</f>
        <v>136.37500000000003</v>
      </c>
      <c r="P177" s="119">
        <v>40.760000000000005</v>
      </c>
      <c r="Q177" s="130">
        <f t="shared" si="13"/>
        <v>11954391.441016143</v>
      </c>
    </row>
    <row r="178" spans="1:17" ht="14.25" customHeight="1">
      <c r="A178" s="107">
        <v>34</v>
      </c>
      <c r="B178" s="108" t="s">
        <v>64</v>
      </c>
      <c r="C178" s="109">
        <v>2022</v>
      </c>
      <c r="D178" s="110">
        <f>Population!G35</f>
        <v>111991.89777129807</v>
      </c>
      <c r="E178" s="110" t="str">
        <f t="shared" si="14"/>
        <v>Medium</v>
      </c>
      <c r="F178" s="123">
        <f t="shared" si="12"/>
        <v>2.8808529227072923</v>
      </c>
      <c r="G178" s="111">
        <f t="shared" si="0"/>
        <v>38874.56276874186</v>
      </c>
      <c r="H178" s="112"/>
      <c r="I178" s="125">
        <v>0</v>
      </c>
      <c r="J178" s="114">
        <f>VLOOKUP(B178, 'Household Information, Deficit'!$B$2:$J$48,8,FALSE)/100</f>
        <v>0.1709</v>
      </c>
      <c r="K178" s="126">
        <f t="shared" si="10"/>
        <v>0</v>
      </c>
      <c r="L178" s="127">
        <f t="shared" si="11"/>
        <v>574.50092761687847</v>
      </c>
      <c r="M178" s="117">
        <f>550*VLOOKUP(B178, 'Household Information, Deficit'!$B$2:$K$48,10,FALSE)</f>
        <v>43485.750000000007</v>
      </c>
      <c r="N178" s="128">
        <f>IF(L178*M178+K178*Variables!$E$9&lt;0,0,L178*M178+K178*Variables!$E$9)</f>
        <v>24982603.713115677</v>
      </c>
      <c r="O178" s="119">
        <f>VLOOKUP(B178,'Household Information, Deficit'!$B$2:$L$48,11,FALSE)</f>
        <v>136.37500000000003</v>
      </c>
      <c r="P178" s="119">
        <v>40.760000000000005</v>
      </c>
      <c r="Q178" s="130">
        <f t="shared" si="13"/>
        <v>9436995.7719353717</v>
      </c>
    </row>
    <row r="179" spans="1:17" ht="14.25" customHeight="1">
      <c r="A179" s="107">
        <v>35</v>
      </c>
      <c r="B179" s="108" t="s">
        <v>65</v>
      </c>
      <c r="C179" s="109">
        <v>2022</v>
      </c>
      <c r="D179" s="110">
        <f>Population!G36</f>
        <v>511472.15640973783</v>
      </c>
      <c r="E179" s="110" t="str">
        <f t="shared" si="14"/>
        <v>Medium</v>
      </c>
      <c r="F179" s="123">
        <f t="shared" si="12"/>
        <v>2.7382605632202197</v>
      </c>
      <c r="G179" s="111">
        <f t="shared" si="0"/>
        <v>186787.24854739237</v>
      </c>
      <c r="H179" s="112"/>
      <c r="I179" s="125">
        <v>0</v>
      </c>
      <c r="J179" s="114">
        <f>VLOOKUP(B179, 'Household Information, Deficit'!$B$2:$J$48,8,FALSE)/100</f>
        <v>5.3899999999999997E-2</v>
      </c>
      <c r="K179" s="126">
        <f t="shared" ref="K179:K242" si="15">IF(G179-G132&lt;0,0,ROUND((G179-G132)*I179,0))</f>
        <v>0</v>
      </c>
      <c r="L179" s="127">
        <f t="shared" ref="L179:L242" si="16">IF(G179-G132&lt;0,0,G179-G132)</f>
        <v>2760.4026878924633</v>
      </c>
      <c r="M179" s="117">
        <f>550*VLOOKUP(B179, 'Household Information, Deficit'!$B$2:$K$48,10,FALSE)</f>
        <v>43485.750000000007</v>
      </c>
      <c r="N179" s="128">
        <f>IF(L179*M179+K179*Variables!$E$9&lt;0,0,L179*M179+K179*Variables!$E$9)</f>
        <v>120038181.1850197</v>
      </c>
      <c r="O179" s="119">
        <f>VLOOKUP(B179,'Household Information, Deficit'!$B$2:$L$48,11,FALSE)</f>
        <v>136.37500000000003</v>
      </c>
      <c r="P179" s="119">
        <v>40.760000000000005</v>
      </c>
      <c r="Q179" s="130">
        <f t="shared" si="13"/>
        <v>46125190.780973688</v>
      </c>
    </row>
    <row r="180" spans="1:17" ht="14.25" customHeight="1">
      <c r="A180" s="107">
        <v>36</v>
      </c>
      <c r="B180" s="108" t="s">
        <v>66</v>
      </c>
      <c r="C180" s="109">
        <v>2022</v>
      </c>
      <c r="D180" s="110">
        <f>Population!G37</f>
        <v>274304.10284127796</v>
      </c>
      <c r="E180" s="110" t="str">
        <f t="shared" si="14"/>
        <v>Medium</v>
      </c>
      <c r="F180" s="123">
        <f t="shared" ref="F180:F243" si="17">F133</f>
        <v>2.7303604631507774</v>
      </c>
      <c r="G180" s="111">
        <f t="shared" si="0"/>
        <v>100464.42824795995</v>
      </c>
      <c r="H180" s="112"/>
      <c r="I180" s="125">
        <v>0</v>
      </c>
      <c r="J180" s="114">
        <f>VLOOKUP(B180, 'Household Information, Deficit'!$B$2:$J$48,8,FALSE)/100</f>
        <v>0.11169999999999999</v>
      </c>
      <c r="K180" s="126">
        <f t="shared" si="15"/>
        <v>0</v>
      </c>
      <c r="L180" s="127">
        <f t="shared" si="16"/>
        <v>1484.6959839599731</v>
      </c>
      <c r="M180" s="117">
        <f>550*VLOOKUP(B180, 'Household Information, Deficit'!$B$2:$K$48,10,FALSE)</f>
        <v>43485.750000000007</v>
      </c>
      <c r="N180" s="128">
        <f>IF(L180*M180+K180*Variables!$E$9&lt;0,0,L180*M180+K180*Variables!$E$9)</f>
        <v>64563118.384487413</v>
      </c>
      <c r="O180" s="119">
        <f>VLOOKUP(B180,'Household Information, Deficit'!$B$2:$L$48,11,FALSE)</f>
        <v>136.37500000000003</v>
      </c>
      <c r="P180" s="119">
        <v>27.28</v>
      </c>
      <c r="Q180" s="130">
        <f t="shared" si="13"/>
        <v>27494235.89919005</v>
      </c>
    </row>
    <row r="181" spans="1:17" ht="14.25" customHeight="1">
      <c r="A181" s="107">
        <v>37</v>
      </c>
      <c r="B181" s="108" t="s">
        <v>67</v>
      </c>
      <c r="C181" s="109">
        <v>2022</v>
      </c>
      <c r="D181" s="110">
        <f>Population!G38</f>
        <v>127853.97603538868</v>
      </c>
      <c r="E181" s="110" t="str">
        <f t="shared" si="14"/>
        <v>Medium</v>
      </c>
      <c r="F181" s="123">
        <f t="shared" si="17"/>
        <v>2.4882673717260184</v>
      </c>
      <c r="G181" s="111">
        <f t="shared" si="0"/>
        <v>51382.732212857474</v>
      </c>
      <c r="H181" s="112"/>
      <c r="I181" s="125">
        <v>0</v>
      </c>
      <c r="J181" s="114">
        <f>VLOOKUP(B181, 'Household Information, Deficit'!$B$2:$J$48,8,FALSE)/100</f>
        <v>7.9100000000000004E-2</v>
      </c>
      <c r="K181" s="126">
        <f t="shared" si="15"/>
        <v>0</v>
      </c>
      <c r="L181" s="127">
        <f t="shared" si="16"/>
        <v>759.35072235749976</v>
      </c>
      <c r="M181" s="117">
        <f>550*VLOOKUP(B181, 'Household Information, Deficit'!$B$2:$K$48,10,FALSE)</f>
        <v>43485.750000000007</v>
      </c>
      <c r="N181" s="128">
        <f>IF(L181*M181+K181*Variables!$E$9&lt;0,0,L181*M181+K181*Variables!$E$9)</f>
        <v>33020935.674757652</v>
      </c>
      <c r="O181" s="119">
        <f>VLOOKUP(B181,'Household Information, Deficit'!$B$2:$L$48,11,FALSE)</f>
        <v>136.37500000000003</v>
      </c>
      <c r="P181" s="119">
        <v>40.760000000000005</v>
      </c>
      <c r="Q181" s="130">
        <f t="shared" si="13"/>
        <v>13065412.047762495</v>
      </c>
    </row>
    <row r="182" spans="1:17" ht="14.25" customHeight="1">
      <c r="A182" s="107">
        <v>38</v>
      </c>
      <c r="B182" s="108" t="s">
        <v>68</v>
      </c>
      <c r="C182" s="109">
        <v>2022</v>
      </c>
      <c r="D182" s="110">
        <f>Population!G39</f>
        <v>38878.4686927445</v>
      </c>
      <c r="E182" s="110" t="str">
        <f t="shared" si="14"/>
        <v>Small</v>
      </c>
      <c r="F182" s="123">
        <f t="shared" si="17"/>
        <v>3.5815854318168161</v>
      </c>
      <c r="G182" s="111">
        <f t="shared" si="0"/>
        <v>10855.100187578879</v>
      </c>
      <c r="H182" s="112"/>
      <c r="I182" s="125">
        <v>0</v>
      </c>
      <c r="J182" s="114">
        <f>VLOOKUP(B182, 'Household Information, Deficit'!$B$2:$J$48,8,FALSE)/100</f>
        <v>0.23420000000000002</v>
      </c>
      <c r="K182" s="126">
        <f t="shared" si="15"/>
        <v>0</v>
      </c>
      <c r="L182" s="127">
        <f t="shared" si="16"/>
        <v>160.42019981643534</v>
      </c>
      <c r="M182" s="117">
        <f>550*VLOOKUP(B182, 'Household Information, Deficit'!$B$2:$K$48,10,FALSE)</f>
        <v>43485.750000000007</v>
      </c>
      <c r="N182" s="128">
        <f>IF(L182*M182+K182*Variables!$E$9&lt;0,0,L182*M182+K182*Variables!$E$9)</f>
        <v>6975992.7041675542</v>
      </c>
      <c r="O182" s="119">
        <f>VLOOKUP(B182,'Household Information, Deficit'!$B$2:$L$48,11,FALSE)</f>
        <v>136.37500000000003</v>
      </c>
      <c r="P182" s="119">
        <v>40.760000000000005</v>
      </c>
      <c r="Q182" s="130">
        <f t="shared" si="13"/>
        <v>2411900.0949748559</v>
      </c>
    </row>
    <row r="183" spans="1:17" ht="14.25" customHeight="1">
      <c r="A183" s="107">
        <v>39</v>
      </c>
      <c r="B183" s="108" t="s">
        <v>69</v>
      </c>
      <c r="C183" s="109">
        <v>2022</v>
      </c>
      <c r="D183" s="110">
        <f>Population!G40</f>
        <v>71236.598790848715</v>
      </c>
      <c r="E183" s="110" t="str">
        <f t="shared" si="14"/>
        <v>Small</v>
      </c>
      <c r="F183" s="123">
        <f t="shared" si="17"/>
        <v>3.4614749871067563</v>
      </c>
      <c r="G183" s="111">
        <f t="shared" si="0"/>
        <v>20579.83924661874</v>
      </c>
      <c r="H183" s="112"/>
      <c r="I183" s="125">
        <v>0</v>
      </c>
      <c r="J183" s="114">
        <f>VLOOKUP(B183, 'Household Information, Deficit'!$B$2:$J$48,8,FALSE)/100</f>
        <v>0.16070000000000001</v>
      </c>
      <c r="K183" s="126">
        <f t="shared" si="15"/>
        <v>0</v>
      </c>
      <c r="L183" s="127">
        <f t="shared" si="16"/>
        <v>304.13555536874992</v>
      </c>
      <c r="M183" s="117">
        <f>550*VLOOKUP(B183, 'Household Information, Deficit'!$B$2:$K$48,10,FALSE)</f>
        <v>43485.750000000007</v>
      </c>
      <c r="N183" s="128">
        <f>IF(L183*M183+K183*Variables!$E$9&lt;0,0,L183*M183+K183*Variables!$E$9)</f>
        <v>13225562.726876618</v>
      </c>
      <c r="O183" s="119">
        <f>VLOOKUP(B183,'Household Information, Deficit'!$B$2:$L$48,11,FALSE)</f>
        <v>136.37500000000003</v>
      </c>
      <c r="P183" s="119">
        <v>40.760000000000005</v>
      </c>
      <c r="Q183" s="130">
        <f t="shared" si="13"/>
        <v>4645186.6733835191</v>
      </c>
    </row>
    <row r="184" spans="1:17" ht="14.25" customHeight="1">
      <c r="A184" s="107">
        <v>40</v>
      </c>
      <c r="B184" s="108" t="s">
        <v>70</v>
      </c>
      <c r="C184" s="109">
        <v>2022</v>
      </c>
      <c r="D184" s="110">
        <f>Population!G41</f>
        <v>3319.6937493298542</v>
      </c>
      <c r="E184" s="110" t="str">
        <f t="shared" si="14"/>
        <v>Small</v>
      </c>
      <c r="F184" s="123">
        <f t="shared" si="17"/>
        <v>3.9153259949195598</v>
      </c>
      <c r="G184" s="111">
        <f t="shared" si="0"/>
        <v>847.87160855505135</v>
      </c>
      <c r="H184" s="112"/>
      <c r="I184" s="125">
        <v>0</v>
      </c>
      <c r="J184" s="114">
        <f>VLOOKUP(B184, 'Household Information, Deficit'!$B$2:$J$48,8,FALSE)/100</f>
        <v>4.82E-2</v>
      </c>
      <c r="K184" s="126">
        <f t="shared" si="15"/>
        <v>0</v>
      </c>
      <c r="L184" s="127">
        <f t="shared" si="16"/>
        <v>12.530122293916861</v>
      </c>
      <c r="M184" s="117">
        <f>550*VLOOKUP(B184, 'Household Information, Deficit'!$B$2:$K$48,10,FALSE)</f>
        <v>43485.750000000007</v>
      </c>
      <c r="N184" s="128">
        <f>IF(L184*M184+K184*Variables!$E$9&lt;0,0,L184*M184+K184*Variables!$E$9)</f>
        <v>544881.76554269518</v>
      </c>
      <c r="O184" s="119">
        <f>VLOOKUP(B184,'Household Information, Deficit'!$B$2:$L$48,11,FALSE)</f>
        <v>136.37500000000003</v>
      </c>
      <c r="P184" s="119">
        <v>40.760000000000005</v>
      </c>
      <c r="Q184" s="130">
        <f t="shared" si="13"/>
        <v>180084.66107973529</v>
      </c>
    </row>
    <row r="185" spans="1:17" ht="14.25" customHeight="1">
      <c r="A185" s="107">
        <v>41</v>
      </c>
      <c r="B185" s="108" t="s">
        <v>71</v>
      </c>
      <c r="C185" s="109">
        <v>2022</v>
      </c>
      <c r="D185" s="110">
        <f>Population!G42</f>
        <v>55531.602332250593</v>
      </c>
      <c r="E185" s="110" t="str">
        <f t="shared" si="14"/>
        <v>Small</v>
      </c>
      <c r="F185" s="123">
        <f t="shared" si="17"/>
        <v>2.524</v>
      </c>
      <c r="G185" s="111">
        <f t="shared" si="0"/>
        <v>22001.427231478046</v>
      </c>
      <c r="H185" s="112"/>
      <c r="I185" s="125">
        <v>0</v>
      </c>
      <c r="J185" s="114">
        <f>VLOOKUP(B185, 'Household Information, Deficit'!$B$2:$J$48,8,FALSE)/100</f>
        <v>8.2299999999999998E-2</v>
      </c>
      <c r="K185" s="126">
        <f t="shared" si="15"/>
        <v>0</v>
      </c>
      <c r="L185" s="127">
        <f t="shared" si="16"/>
        <v>325.14424480016532</v>
      </c>
      <c r="M185" s="117">
        <f>550*VLOOKUP(B185, 'Household Information, Deficit'!$B$2:$K$48,10,FALSE)</f>
        <v>43485.750000000007</v>
      </c>
      <c r="N185" s="128">
        <f>IF(L185*M185+K185*Variables!$E$9&lt;0,0,L185*M185+K185*Variables!$E$9)</f>
        <v>14139141.343318792</v>
      </c>
      <c r="O185" s="119">
        <f>VLOOKUP(B185,'Household Information, Deficit'!$B$2:$L$48,11,FALSE)</f>
        <v>136.37500000000003</v>
      </c>
      <c r="P185" s="119">
        <v>40.760000000000005</v>
      </c>
      <c r="Q185" s="130">
        <f t="shared" si="13"/>
        <v>5571370.0928977421</v>
      </c>
    </row>
    <row r="186" spans="1:17" ht="14.25" customHeight="1">
      <c r="A186" s="107">
        <v>42</v>
      </c>
      <c r="B186" s="121" t="s">
        <v>72</v>
      </c>
      <c r="C186" s="109">
        <v>2022</v>
      </c>
      <c r="D186" s="110">
        <f>Population!G43</f>
        <v>48314.330188000597</v>
      </c>
      <c r="E186" s="110" t="str">
        <f t="shared" si="14"/>
        <v>Small</v>
      </c>
      <c r="F186" s="123">
        <f t="shared" si="17"/>
        <v>2.7236881469514751</v>
      </c>
      <c r="G186" s="111">
        <f t="shared" si="0"/>
        <v>17738.569021595613</v>
      </c>
      <c r="H186" s="112"/>
      <c r="I186" s="125">
        <v>0</v>
      </c>
      <c r="J186" s="114">
        <f>VLOOKUP(B186, 'Household Information, Deficit'!$B$2:$J$48,8,FALSE)/100</f>
        <v>0.1231</v>
      </c>
      <c r="K186" s="126">
        <f t="shared" si="15"/>
        <v>0</v>
      </c>
      <c r="L186" s="127">
        <f t="shared" si="16"/>
        <v>262.14634022062091</v>
      </c>
      <c r="M186" s="117">
        <f>550*VLOOKUP(B186, 'Household Information, Deficit'!$B$2:$K$48,10,FALSE)</f>
        <v>43485.750000000007</v>
      </c>
      <c r="N186" s="128">
        <f>IF(L186*M186+K186*Variables!$E$9&lt;0,0,L186*M186+K186*Variables!$E$9)</f>
        <v>11399630.214248868</v>
      </c>
      <c r="O186" s="119">
        <f>VLOOKUP(B186,'Household Information, Deficit'!$B$2:$L$48,11,FALSE)</f>
        <v>136.37500000000003</v>
      </c>
      <c r="P186" s="119">
        <v>40.760000000000005</v>
      </c>
      <c r="Q186" s="130">
        <f t="shared" si="13"/>
        <v>4387943.3298749533</v>
      </c>
    </row>
    <row r="187" spans="1:17" ht="14.25" customHeight="1">
      <c r="A187" s="107">
        <v>43</v>
      </c>
      <c r="B187" s="121" t="s">
        <v>73</v>
      </c>
      <c r="C187" s="109">
        <v>2022</v>
      </c>
      <c r="D187" s="110">
        <f>Population!G44</f>
        <v>25511.99566637311</v>
      </c>
      <c r="E187" s="110" t="str">
        <f t="shared" si="14"/>
        <v>Small</v>
      </c>
      <c r="F187" s="123">
        <f t="shared" si="17"/>
        <v>3.4114391143911438</v>
      </c>
      <c r="G187" s="111">
        <f t="shared" si="0"/>
        <v>7478.3675777037461</v>
      </c>
      <c r="H187" s="112"/>
      <c r="I187" s="125">
        <v>0</v>
      </c>
      <c r="J187" s="114">
        <f>VLOOKUP(B187, 'Household Information, Deficit'!$B$2:$J$48,8,FALSE)/100</f>
        <v>0.14230000000000001</v>
      </c>
      <c r="K187" s="126">
        <f t="shared" si="15"/>
        <v>0</v>
      </c>
      <c r="L187" s="127">
        <f t="shared" si="16"/>
        <v>110.5177474537486</v>
      </c>
      <c r="M187" s="117">
        <f>550*VLOOKUP(B187, 'Household Information, Deficit'!$B$2:$K$48,10,FALSE)</f>
        <v>43485.750000000007</v>
      </c>
      <c r="N187" s="128">
        <f>IF(L187*M187+K187*Variables!$E$9&lt;0,0,L187*M187+K187*Variables!$E$9)</f>
        <v>4805947.1363368491</v>
      </c>
      <c r="O187" s="119">
        <f>VLOOKUP(B187,'Household Information, Deficit'!$B$2:$L$48,11,FALSE)</f>
        <v>136.37500000000003</v>
      </c>
      <c r="P187" s="119">
        <v>40.760000000000005</v>
      </c>
      <c r="Q187" s="130">
        <f t="shared" si="13"/>
        <v>1698964.0689622513</v>
      </c>
    </row>
    <row r="188" spans="1:17" ht="14.25" customHeight="1">
      <c r="A188" s="107">
        <v>44</v>
      </c>
      <c r="B188" s="121" t="s">
        <v>101</v>
      </c>
      <c r="C188" s="109">
        <v>2022</v>
      </c>
      <c r="D188" s="110">
        <f>Population!G45</f>
        <v>92969.172964499958</v>
      </c>
      <c r="E188" s="110" t="str">
        <f t="shared" si="14"/>
        <v>Small</v>
      </c>
      <c r="F188" s="123">
        <f t="shared" si="17"/>
        <v>2.919</v>
      </c>
      <c r="G188" s="111">
        <f t="shared" si="0"/>
        <v>31849.665284172646</v>
      </c>
      <c r="H188" s="112"/>
      <c r="I188" s="125">
        <v>0</v>
      </c>
      <c r="J188" s="114">
        <f>VLOOKUP(B188, 'Household Information, Deficit'!$B$2:$J$48,8,FALSE)/100</f>
        <v>4.9800000000000004E-2</v>
      </c>
      <c r="K188" s="126">
        <f t="shared" si="15"/>
        <v>0</v>
      </c>
      <c r="L188" s="127">
        <f t="shared" si="16"/>
        <v>0</v>
      </c>
      <c r="M188" s="117">
        <f>550*VLOOKUP(B188, 'Household Information, Deficit'!$B$2:$K$48,10,FALSE)</f>
        <v>43485.750000000007</v>
      </c>
      <c r="N188" s="128">
        <f>IF(L188*M188+K188*Variables!$E$9&lt;0,0,L188*M188+K188*Variables!$E$9)</f>
        <v>0</v>
      </c>
      <c r="O188" s="119">
        <f>VLOOKUP(B188,'Household Information, Deficit'!$B$2:$L$48,11,FALSE)</f>
        <v>136.37500000000003</v>
      </c>
      <c r="P188" s="119">
        <v>40.760000000000005</v>
      </c>
      <c r="Q188" s="130">
        <f t="shared" si="13"/>
        <v>7696010.5346859368</v>
      </c>
    </row>
    <row r="189" spans="1:17" ht="14.25" customHeight="1">
      <c r="A189" s="107">
        <v>45</v>
      </c>
      <c r="B189" s="121" t="s">
        <v>74</v>
      </c>
      <c r="C189" s="109">
        <v>2022</v>
      </c>
      <c r="D189" s="110">
        <f>Population!G46</f>
        <v>25065.161611559986</v>
      </c>
      <c r="E189" s="110" t="str">
        <f t="shared" si="14"/>
        <v>Small</v>
      </c>
      <c r="F189" s="123">
        <f t="shared" si="17"/>
        <v>2.377290114757399</v>
      </c>
      <c r="G189" s="111">
        <f t="shared" si="0"/>
        <v>10543.585511908743</v>
      </c>
      <c r="H189" s="112"/>
      <c r="I189" s="125">
        <v>0</v>
      </c>
      <c r="J189" s="114">
        <f>VLOOKUP(B189, 'Household Information, Deficit'!$B$2:$J$48,8,FALSE)/100</f>
        <v>8.6999999999999994E-2</v>
      </c>
      <c r="K189" s="126">
        <f t="shared" si="15"/>
        <v>0</v>
      </c>
      <c r="L189" s="127">
        <f t="shared" si="16"/>
        <v>155.81653465874842</v>
      </c>
      <c r="M189" s="117">
        <f>550*VLOOKUP(B189, 'Household Information, Deficit'!$B$2:$K$48,10,FALSE)</f>
        <v>43485.750000000007</v>
      </c>
      <c r="N189" s="128">
        <f>IF(L189*M189+K189*Variables!$E$9&lt;0,0,L189*M189+K189*Variables!$E$9)</f>
        <v>6775798.8720366703</v>
      </c>
      <c r="O189" s="119">
        <f>VLOOKUP(B189,'Household Information, Deficit'!$B$2:$L$48,11,FALSE)</f>
        <v>136.37500000000003</v>
      </c>
      <c r="P189" s="119">
        <v>40.760000000000005</v>
      </c>
      <c r="Q189" s="130">
        <f t="shared" si="13"/>
        <v>2715323.2272009593</v>
      </c>
    </row>
    <row r="190" spans="1:17" ht="14.25" customHeight="1">
      <c r="A190" s="107">
        <v>46</v>
      </c>
      <c r="B190" s="121" t="s">
        <v>75</v>
      </c>
      <c r="C190" s="109">
        <v>2022</v>
      </c>
      <c r="D190" s="110">
        <f>Population!G47</f>
        <v>32035.13604851436</v>
      </c>
      <c r="E190" s="110" t="str">
        <f t="shared" si="14"/>
        <v>Small</v>
      </c>
      <c r="F190" s="123">
        <f t="shared" si="17"/>
        <v>2.6682284299858559</v>
      </c>
      <c r="G190" s="111">
        <f t="shared" si="0"/>
        <v>12006.144484669994</v>
      </c>
      <c r="H190" s="112"/>
      <c r="I190" s="125">
        <v>0</v>
      </c>
      <c r="J190" s="114">
        <f>VLOOKUP(B190, 'Household Information, Deficit'!$B$2:$J$48,8,FALSE)/100</f>
        <v>8.2500000000000004E-2</v>
      </c>
      <c r="K190" s="126">
        <f t="shared" si="15"/>
        <v>0</v>
      </c>
      <c r="L190" s="127">
        <f t="shared" si="16"/>
        <v>177.43070667000029</v>
      </c>
      <c r="M190" s="117">
        <f>550*VLOOKUP(B190, 'Household Information, Deficit'!$B$2:$K$48,10,FALSE)</f>
        <v>43485.750000000007</v>
      </c>
      <c r="N190" s="128">
        <f>IF(L190*M190+K190*Variables!$E$9&lt;0,0,L190*M190+K190*Variables!$E$9)</f>
        <v>7715707.3525749668</v>
      </c>
      <c r="O190" s="119">
        <f>VLOOKUP(B190,'Household Information, Deficit'!$B$2:$L$48,11,FALSE)</f>
        <v>136.37500000000003</v>
      </c>
      <c r="P190" s="119">
        <v>40.760000000000005</v>
      </c>
      <c r="Q190" s="130">
        <f t="shared" si="13"/>
        <v>2989469.5451895292</v>
      </c>
    </row>
    <row r="191" spans="1:17" ht="14.25" customHeight="1">
      <c r="A191" s="107">
        <v>47</v>
      </c>
      <c r="B191" s="121" t="s">
        <v>100</v>
      </c>
      <c r="C191" s="109">
        <v>2022</v>
      </c>
      <c r="D191" s="110">
        <f>Population!G48</f>
        <v>67889.058152177458</v>
      </c>
      <c r="E191" s="110" t="str">
        <f t="shared" si="14"/>
        <v>Small</v>
      </c>
      <c r="F191" s="123">
        <f t="shared" si="17"/>
        <v>3.4580000000000002</v>
      </c>
      <c r="G191" s="111">
        <f t="shared" si="0"/>
        <v>19632.463317575897</v>
      </c>
      <c r="H191" s="112"/>
      <c r="I191" s="125">
        <v>0</v>
      </c>
      <c r="J191" s="114">
        <f>VLOOKUP(B191, 'Household Information, Deficit'!$B$2:$J$48,8,FALSE)/100</f>
        <v>0.1457</v>
      </c>
      <c r="K191" s="126">
        <f t="shared" si="15"/>
        <v>0</v>
      </c>
      <c r="L191" s="127">
        <f t="shared" si="16"/>
        <v>290.1349258754999</v>
      </c>
      <c r="M191" s="117">
        <f>550*VLOOKUP(B191, 'Household Information, Deficit'!$B$2:$K$48,10,FALSE)</f>
        <v>43485.750000000007</v>
      </c>
      <c r="N191" s="128">
        <f>IF(L191*M191+K191*Variables!$E$9&lt;0,0,L191*M191+K191*Variables!$E$9)</f>
        <v>12616734.852890521</v>
      </c>
      <c r="O191" s="119">
        <f>VLOOKUP(B191,'Household Information, Deficit'!$B$2:$L$48,11,FALSE)</f>
        <v>136.37500000000003</v>
      </c>
      <c r="P191" s="119">
        <v>40.760000000000005</v>
      </c>
      <c r="Q191" s="130">
        <f t="shared" si="13"/>
        <v>4433351.4764390094</v>
      </c>
    </row>
    <row r="192" spans="1:17" ht="14.25" customHeight="1">
      <c r="A192" s="107">
        <v>1</v>
      </c>
      <c r="B192" s="108" t="s">
        <v>25</v>
      </c>
      <c r="C192" s="109">
        <v>2023</v>
      </c>
      <c r="D192" s="110">
        <f>Population!H2</f>
        <v>7736481.6780915139</v>
      </c>
      <c r="E192" s="110" t="str">
        <f t="shared" si="14"/>
        <v>Large</v>
      </c>
      <c r="F192" s="123">
        <f t="shared" si="17"/>
        <v>2.8458153079093123</v>
      </c>
      <c r="G192" s="111">
        <f t="shared" si="0"/>
        <v>2718546.6521982928</v>
      </c>
      <c r="H192" s="112"/>
      <c r="I192" s="125">
        <v>0</v>
      </c>
      <c r="J192" s="114">
        <f>VLOOKUP(B192, 'Household Information, Deficit'!$B$2:$J$48,8,FALSE)/100</f>
        <v>0.1464</v>
      </c>
      <c r="K192" s="126">
        <f t="shared" si="15"/>
        <v>0</v>
      </c>
      <c r="L192" s="127">
        <f t="shared" si="16"/>
        <v>40175.566288644914</v>
      </c>
      <c r="M192" s="117">
        <f>550*VLOOKUP(B192, 'Household Information, Deficit'!$B$2:$K$48,10,FALSE)</f>
        <v>70422</v>
      </c>
      <c r="N192" s="128">
        <f>IF(L192*M192+K192*Variables!$E$9&lt;0,0,L192*M192+K192*Variables!$E$9)</f>
        <v>2829243729.1789522</v>
      </c>
      <c r="O192" s="119">
        <f>VLOOKUP(B192,'Household Information, Deficit'!$B$2:$L$48,11,FALSE)</f>
        <v>377.07</v>
      </c>
      <c r="P192" s="119">
        <v>91.36</v>
      </c>
      <c r="Q192" s="130">
        <f t="shared" si="13"/>
        <v>1951298151.1470673</v>
      </c>
    </row>
    <row r="193" spans="1:17" ht="14.25" customHeight="1">
      <c r="A193" s="107">
        <v>2</v>
      </c>
      <c r="B193" s="108" t="s">
        <v>28</v>
      </c>
      <c r="C193" s="109">
        <v>2023</v>
      </c>
      <c r="D193" s="110">
        <f>Population!H3</f>
        <v>2555673.1609350177</v>
      </c>
      <c r="E193" s="110" t="str">
        <f t="shared" si="14"/>
        <v>Large</v>
      </c>
      <c r="F193" s="123">
        <f t="shared" si="17"/>
        <v>2.6591126390039355</v>
      </c>
      <c r="G193" s="111">
        <f t="shared" si="0"/>
        <v>961100.00134944846</v>
      </c>
      <c r="H193" s="112"/>
      <c r="I193" s="125">
        <v>0</v>
      </c>
      <c r="J193" s="114">
        <f>VLOOKUP(B193, 'Household Information, Deficit'!$B$2:$J$48,8,FALSE)/100</f>
        <v>6.7299999999999999E-2</v>
      </c>
      <c r="K193" s="126">
        <f t="shared" si="15"/>
        <v>0</v>
      </c>
      <c r="L193" s="127">
        <f t="shared" si="16"/>
        <v>14203.448295804556</v>
      </c>
      <c r="M193" s="117">
        <f>550*VLOOKUP(B193, 'Household Information, Deficit'!$B$2:$K$48,10,FALSE)</f>
        <v>55808.5</v>
      </c>
      <c r="N193" s="128">
        <f>IF(L193*M193+K193*Variables!$E$9&lt;0,0,L193*M193+K193*Variables!$E$9)</f>
        <v>792673144.21640849</v>
      </c>
      <c r="O193" s="119">
        <f>VLOOKUP(B193,'Household Information, Deficit'!$B$2:$L$48,11,FALSE)</f>
        <v>233.28</v>
      </c>
      <c r="P193" s="119">
        <v>73.64</v>
      </c>
      <c r="Q193" s="130">
        <f t="shared" si="13"/>
        <v>402589144.42421496</v>
      </c>
    </row>
    <row r="194" spans="1:17" ht="14.25" customHeight="1">
      <c r="A194" s="107">
        <v>3</v>
      </c>
      <c r="B194" s="108" t="s">
        <v>29</v>
      </c>
      <c r="C194" s="109">
        <v>2023</v>
      </c>
      <c r="D194" s="110">
        <f>Population!H4</f>
        <v>1963747.6148767055</v>
      </c>
      <c r="E194" s="110" t="str">
        <f t="shared" si="14"/>
        <v>Large</v>
      </c>
      <c r="F194" s="123">
        <f t="shared" si="17"/>
        <v>2.6407866430045996</v>
      </c>
      <c r="G194" s="111">
        <f t="shared" si="0"/>
        <v>743622.21578128648</v>
      </c>
      <c r="H194" s="112"/>
      <c r="I194" s="125">
        <v>0</v>
      </c>
      <c r="J194" s="114">
        <f>VLOOKUP(B194, 'Household Information, Deficit'!$B$2:$J$48,8,FALSE)/100</f>
        <v>0.1216</v>
      </c>
      <c r="K194" s="126">
        <f t="shared" si="15"/>
        <v>0</v>
      </c>
      <c r="L194" s="127">
        <f t="shared" si="16"/>
        <v>10989.490873615025</v>
      </c>
      <c r="M194" s="117">
        <f>550*VLOOKUP(B194, 'Household Information, Deficit'!$B$2:$K$48,10,FALSE)</f>
        <v>48180</v>
      </c>
      <c r="N194" s="128">
        <f>IF(L194*M194+K194*Variables!$E$9&lt;0,0,L194*M194+K194*Variables!$E$9)</f>
        <v>529473670.2907719</v>
      </c>
      <c r="O194" s="119">
        <f>VLOOKUP(B194,'Household Information, Deficit'!$B$2:$L$48,11,FALSE)</f>
        <v>182.97</v>
      </c>
      <c r="P194" s="119">
        <v>61.12</v>
      </c>
      <c r="Q194" s="130">
        <f t="shared" si="13"/>
        <v>240127873.33229452</v>
      </c>
    </row>
    <row r="195" spans="1:17" ht="14.25" customHeight="1">
      <c r="A195" s="107">
        <v>4</v>
      </c>
      <c r="B195" s="108" t="s">
        <v>30</v>
      </c>
      <c r="C195" s="109">
        <v>2023</v>
      </c>
      <c r="D195" s="110">
        <f>Population!H5</f>
        <v>1206669.0446028993</v>
      </c>
      <c r="E195" s="110" t="str">
        <f t="shared" si="14"/>
        <v>Large</v>
      </c>
      <c r="F195" s="123">
        <f t="shared" si="17"/>
        <v>3.2280741697119208</v>
      </c>
      <c r="G195" s="111">
        <f t="shared" si="0"/>
        <v>373804.6219398313</v>
      </c>
      <c r="H195" s="112"/>
      <c r="I195" s="125">
        <v>0</v>
      </c>
      <c r="J195" s="114">
        <f>VLOOKUP(B195, 'Household Information, Deficit'!$B$2:$J$48,8,FALSE)/100</f>
        <v>0.15160000000000001</v>
      </c>
      <c r="K195" s="126">
        <f t="shared" si="15"/>
        <v>0</v>
      </c>
      <c r="L195" s="127">
        <f t="shared" si="16"/>
        <v>5524.2062355639646</v>
      </c>
      <c r="M195" s="117">
        <f>550*VLOOKUP(B195, 'Household Information, Deficit'!$B$2:$K$48,10,FALSE)</f>
        <v>51320.5</v>
      </c>
      <c r="N195" s="128">
        <f>IF(L195*M195+K195*Variables!$E$9&lt;0,0,L195*M195+K195*Variables!$E$9)</f>
        <v>283505026.11226046</v>
      </c>
      <c r="O195" s="119">
        <f>VLOOKUP(B195,'Household Information, Deficit'!$B$2:$L$48,11,FALSE)</f>
        <v>249.18</v>
      </c>
      <c r="P195" s="119">
        <v>42.71</v>
      </c>
      <c r="Q195" s="130">
        <f t="shared" si="13"/>
        <v>186440604.54352853</v>
      </c>
    </row>
    <row r="196" spans="1:17" ht="14.25" customHeight="1">
      <c r="A196" s="107">
        <v>5</v>
      </c>
      <c r="B196" s="108" t="s">
        <v>31</v>
      </c>
      <c r="C196" s="109">
        <v>2023</v>
      </c>
      <c r="D196" s="110">
        <f>Population!H6</f>
        <v>569727.03187427076</v>
      </c>
      <c r="E196" s="110" t="str">
        <f t="shared" si="14"/>
        <v>Medium</v>
      </c>
      <c r="F196" s="123">
        <f t="shared" si="17"/>
        <v>2.791645991913092</v>
      </c>
      <c r="G196" s="111">
        <f t="shared" si="0"/>
        <v>204082.83626386363</v>
      </c>
      <c r="H196" s="112"/>
      <c r="I196" s="125">
        <v>0</v>
      </c>
      <c r="J196" s="114">
        <f>VLOOKUP(B196, 'Household Information, Deficit'!$B$2:$J$48,8,FALSE)/100</f>
        <v>0.1777</v>
      </c>
      <c r="K196" s="126">
        <f t="shared" si="15"/>
        <v>0</v>
      </c>
      <c r="L196" s="127">
        <f t="shared" si="16"/>
        <v>3016.002506362478</v>
      </c>
      <c r="M196" s="117">
        <f>550*VLOOKUP(B196, 'Household Information, Deficit'!$B$2:$K$48,10,FALSE)</f>
        <v>67314.5</v>
      </c>
      <c r="N196" s="128">
        <f>IF(L196*M196+K196*Variables!$E$9&lt;0,0,L196*M196+K196*Variables!$E$9)</f>
        <v>203020700.71453702</v>
      </c>
      <c r="O196" s="119">
        <f>VLOOKUP(B196,'Household Information, Deficit'!$B$2:$L$48,11,FALSE)</f>
        <v>147.03</v>
      </c>
      <c r="P196" s="119">
        <v>61.2</v>
      </c>
      <c r="Q196" s="130">
        <f t="shared" ref="Q196:Q259" si="18">IF(12*(O196-0.3*P196*F196)*G196/5&lt;0,0,12*(O196-0.3*P196*F196)*G196/5)</f>
        <v>46910666.66559422</v>
      </c>
    </row>
    <row r="197" spans="1:17" ht="14.25" customHeight="1">
      <c r="A197" s="107">
        <v>6</v>
      </c>
      <c r="B197" s="108" t="s">
        <v>32</v>
      </c>
      <c r="C197" s="109">
        <v>2023</v>
      </c>
      <c r="D197" s="110">
        <f>Population!H7</f>
        <v>956570.0221131146</v>
      </c>
      <c r="E197" s="110" t="str">
        <f t="shared" ref="E197:E260" si="19">IF(D197&lt;100000,"Small",IF(D197&lt;1000000,"Medium","Large"))</f>
        <v>Medium</v>
      </c>
      <c r="F197" s="123">
        <f t="shared" si="17"/>
        <v>3.0151582035627214</v>
      </c>
      <c r="G197" s="111">
        <f t="shared" si="0"/>
        <v>317253.67543992487</v>
      </c>
      <c r="H197" s="112"/>
      <c r="I197" s="125">
        <v>0</v>
      </c>
      <c r="J197" s="114">
        <f>VLOOKUP(B197, 'Household Information, Deficit'!$B$2:$J$48,8,FALSE)/100</f>
        <v>0.13369999999999999</v>
      </c>
      <c r="K197" s="126">
        <f t="shared" si="15"/>
        <v>0</v>
      </c>
      <c r="L197" s="127">
        <f t="shared" si="16"/>
        <v>4688.4779621663038</v>
      </c>
      <c r="M197" s="117">
        <f>550*VLOOKUP(B197, 'Household Information, Deficit'!$B$2:$K$48,10,FALSE)</f>
        <v>81136</v>
      </c>
      <c r="N197" s="128">
        <f>IF(L197*M197+K197*Variables!$E$9&lt;0,0,L197*M197+K197*Variables!$E$9)</f>
        <v>380404347.93832523</v>
      </c>
      <c r="O197" s="119">
        <f>VLOOKUP(B197,'Household Information, Deficit'!$B$2:$L$48,11,FALSE)</f>
        <v>219.56</v>
      </c>
      <c r="P197" s="119">
        <v>55.55</v>
      </c>
      <c r="Q197" s="130">
        <f t="shared" si="18"/>
        <v>128915946.14657967</v>
      </c>
    </row>
    <row r="198" spans="1:17" ht="14.25" customHeight="1">
      <c r="A198" s="107">
        <v>7</v>
      </c>
      <c r="B198" s="108" t="s">
        <v>33</v>
      </c>
      <c r="C198" s="109">
        <v>2023</v>
      </c>
      <c r="D198" s="110">
        <f>Population!H8</f>
        <v>678057.63402087952</v>
      </c>
      <c r="E198" s="110" t="str">
        <f t="shared" si="19"/>
        <v>Medium</v>
      </c>
      <c r="F198" s="123">
        <f t="shared" si="17"/>
        <v>2.7144187891908675</v>
      </c>
      <c r="G198" s="111">
        <f t="shared" si="0"/>
        <v>249798.46025270093</v>
      </c>
      <c r="H198" s="112"/>
      <c r="I198" s="125">
        <v>0</v>
      </c>
      <c r="J198" s="114">
        <f>VLOOKUP(B198, 'Household Information, Deficit'!$B$2:$J$48,8,FALSE)/100</f>
        <v>0.128</v>
      </c>
      <c r="K198" s="126">
        <f t="shared" si="15"/>
        <v>0</v>
      </c>
      <c r="L198" s="127">
        <f t="shared" si="16"/>
        <v>3691.6028608773195</v>
      </c>
      <c r="M198" s="117">
        <f>550*VLOOKUP(B198, 'Household Information, Deficit'!$B$2:$K$48,10,FALSE)</f>
        <v>27258</v>
      </c>
      <c r="N198" s="128">
        <f>IF(L198*M198+K198*Variables!$E$9&lt;0,0,L198*M198+K198*Variables!$E$9)</f>
        <v>100625710.78179397</v>
      </c>
      <c r="O198" s="119">
        <f>VLOOKUP(B198,'Household Information, Deficit'!$B$2:$L$48,11,FALSE)</f>
        <v>94.1</v>
      </c>
      <c r="P198" s="119">
        <v>59.47</v>
      </c>
      <c r="Q198" s="130">
        <f t="shared" si="18"/>
        <v>27381141.266910356</v>
      </c>
    </row>
    <row r="199" spans="1:17" ht="14.25" customHeight="1">
      <c r="A199" s="107">
        <v>8</v>
      </c>
      <c r="B199" s="108" t="s">
        <v>34</v>
      </c>
      <c r="C199" s="109">
        <v>2023</v>
      </c>
      <c r="D199" s="110">
        <f>Population!H9</f>
        <v>441330.93787131162</v>
      </c>
      <c r="E199" s="110" t="str">
        <f t="shared" si="19"/>
        <v>Medium</v>
      </c>
      <c r="F199" s="123">
        <f t="shared" si="17"/>
        <v>2.3617684870776379</v>
      </c>
      <c r="G199" s="111">
        <f t="shared" si="0"/>
        <v>186864.60602977968</v>
      </c>
      <c r="H199" s="112"/>
      <c r="I199" s="125">
        <v>0</v>
      </c>
      <c r="J199" s="114">
        <f>VLOOKUP(B199, 'Household Information, Deficit'!$B$2:$J$48,8,FALSE)/100</f>
        <v>7.6399999999999996E-2</v>
      </c>
      <c r="K199" s="126">
        <f t="shared" si="15"/>
        <v>0</v>
      </c>
      <c r="L199" s="127">
        <f t="shared" si="16"/>
        <v>2761.5459019179107</v>
      </c>
      <c r="M199" s="117">
        <f>550*VLOOKUP(B199, 'Household Information, Deficit'!$B$2:$K$48,10,FALSE)</f>
        <v>27412.000000000004</v>
      </c>
      <c r="N199" s="128">
        <f>IF(L199*M199+K199*Variables!$E$9&lt;0,0,L199*M199+K199*Variables!$E$9)</f>
        <v>75699496.263373777</v>
      </c>
      <c r="O199" s="119">
        <f>VLOOKUP(B199,'Household Information, Deficit'!$B$2:$L$48,11,FALSE)</f>
        <v>125.46</v>
      </c>
      <c r="P199" s="119">
        <v>75.66</v>
      </c>
      <c r="Q199" s="130">
        <f t="shared" si="18"/>
        <v>32224089.227263503</v>
      </c>
    </row>
    <row r="200" spans="1:17" ht="14.25" customHeight="1">
      <c r="A200" s="107">
        <v>9</v>
      </c>
      <c r="B200" s="108" t="s">
        <v>35</v>
      </c>
      <c r="C200" s="109">
        <v>2023</v>
      </c>
      <c r="D200" s="110">
        <f>Population!H10</f>
        <v>516937.96111592866</v>
      </c>
      <c r="E200" s="110" t="str">
        <f t="shared" si="19"/>
        <v>Medium</v>
      </c>
      <c r="F200" s="123">
        <f t="shared" si="17"/>
        <v>2.7429262269780841</v>
      </c>
      <c r="G200" s="111">
        <f t="shared" si="0"/>
        <v>188462.21820754022</v>
      </c>
      <c r="H200" s="112"/>
      <c r="I200" s="125">
        <v>0</v>
      </c>
      <c r="J200" s="114">
        <f>VLOOKUP(B200, 'Household Information, Deficit'!$B$2:$J$48,8,FALSE)/100</f>
        <v>0.13419999999999999</v>
      </c>
      <c r="K200" s="126">
        <f t="shared" si="15"/>
        <v>0</v>
      </c>
      <c r="L200" s="127">
        <f t="shared" si="16"/>
        <v>2785.1559341015527</v>
      </c>
      <c r="M200" s="117">
        <f>550*VLOOKUP(B200, 'Household Information, Deficit'!$B$2:$K$48,10,FALSE)</f>
        <v>43485.750000000007</v>
      </c>
      <c r="N200" s="128">
        <f>IF(L200*M200+K200*Variables!$E$9&lt;0,0,L200*M200+K200*Variables!$E$9)</f>
        <v>121114594.66135661</v>
      </c>
      <c r="O200" s="119">
        <f>VLOOKUP(B200,'Household Information, Deficit'!$B$2:$L$48,11,FALSE)</f>
        <v>136.37500000000003</v>
      </c>
      <c r="P200" s="119">
        <v>65.935833333333335</v>
      </c>
      <c r="Q200" s="130">
        <f t="shared" si="18"/>
        <v>37142674.640902556</v>
      </c>
    </row>
    <row r="201" spans="1:17" ht="14.25" customHeight="1">
      <c r="A201" s="107">
        <v>10</v>
      </c>
      <c r="B201" s="108" t="s">
        <v>36</v>
      </c>
      <c r="C201" s="109">
        <v>2023</v>
      </c>
      <c r="D201" s="110">
        <f>Population!H11</f>
        <v>539381.01876885188</v>
      </c>
      <c r="E201" s="110" t="str">
        <f t="shared" si="19"/>
        <v>Medium</v>
      </c>
      <c r="F201" s="123">
        <f t="shared" si="17"/>
        <v>2.5116430728482135</v>
      </c>
      <c r="G201" s="111">
        <f t="shared" si="0"/>
        <v>214752.2570383345</v>
      </c>
      <c r="H201" s="112"/>
      <c r="I201" s="125">
        <v>0</v>
      </c>
      <c r="J201" s="114">
        <f>VLOOKUP(B201, 'Household Information, Deficit'!$B$2:$J$48,8,FALSE)/100</f>
        <v>9.98E-2</v>
      </c>
      <c r="K201" s="126">
        <f t="shared" si="15"/>
        <v>0</v>
      </c>
      <c r="L201" s="127">
        <f t="shared" si="16"/>
        <v>3173.6786754433706</v>
      </c>
      <c r="M201" s="117">
        <f>550*VLOOKUP(B201, 'Household Information, Deficit'!$B$2:$K$48,10,FALSE)</f>
        <v>35755.5</v>
      </c>
      <c r="N201" s="128">
        <f>IF(L201*M201+K201*Variables!$E$9&lt;0,0,L201*M201+K201*Variables!$E$9)</f>
        <v>113476467.87981544</v>
      </c>
      <c r="O201" s="119">
        <f>VLOOKUP(B201,'Household Information, Deficit'!$B$2:$L$48,11,FALSE)</f>
        <v>125.46</v>
      </c>
      <c r="P201" s="119">
        <v>62.81</v>
      </c>
      <c r="Q201" s="130">
        <f t="shared" si="18"/>
        <v>40270227.915283121</v>
      </c>
    </row>
    <row r="202" spans="1:17" ht="14.25" customHeight="1">
      <c r="A202" s="107">
        <v>11</v>
      </c>
      <c r="B202" s="108" t="s">
        <v>37</v>
      </c>
      <c r="C202" s="109">
        <v>2023</v>
      </c>
      <c r="D202" s="110">
        <f>Population!H12</f>
        <v>379555.16395256604</v>
      </c>
      <c r="E202" s="110" t="str">
        <f t="shared" si="19"/>
        <v>Medium</v>
      </c>
      <c r="F202" s="123">
        <f t="shared" si="17"/>
        <v>2.693850400263019</v>
      </c>
      <c r="G202" s="111">
        <f t="shared" si="0"/>
        <v>140896.89758403343</v>
      </c>
      <c r="H202" s="112"/>
      <c r="I202" s="125">
        <v>0</v>
      </c>
      <c r="J202" s="114">
        <f>VLOOKUP(B202, 'Household Information, Deficit'!$B$2:$J$48,8,FALSE)/100</f>
        <v>0.1115</v>
      </c>
      <c r="K202" s="126">
        <f t="shared" si="15"/>
        <v>0</v>
      </c>
      <c r="L202" s="127">
        <f t="shared" si="16"/>
        <v>2082.220161340374</v>
      </c>
      <c r="M202" s="117">
        <f>550*VLOOKUP(B202, 'Household Information, Deficit'!$B$2:$K$48,10,FALSE)</f>
        <v>43485.750000000007</v>
      </c>
      <c r="N202" s="128">
        <f>IF(L202*M202+K202*Variables!$E$9&lt;0,0,L202*M202+K202*Variables!$E$9)</f>
        <v>90546905.38100718</v>
      </c>
      <c r="O202" s="119">
        <f>VLOOKUP(B202,'Household Information, Deficit'!$B$2:$L$48,11,FALSE)</f>
        <v>136.37500000000003</v>
      </c>
      <c r="P202" s="119">
        <v>65.935833333333335</v>
      </c>
      <c r="Q202" s="130">
        <f t="shared" si="18"/>
        <v>28096628.636802815</v>
      </c>
    </row>
    <row r="203" spans="1:17" ht="14.25" customHeight="1">
      <c r="A203" s="107">
        <v>12</v>
      </c>
      <c r="B203" s="108" t="s">
        <v>38</v>
      </c>
      <c r="C203" s="109">
        <v>2023</v>
      </c>
      <c r="D203" s="110">
        <f>Population!H13</f>
        <v>431383.29737944331</v>
      </c>
      <c r="E203" s="110" t="str">
        <f t="shared" si="19"/>
        <v>Medium</v>
      </c>
      <c r="F203" s="123">
        <f t="shared" si="17"/>
        <v>2.5280688906285511</v>
      </c>
      <c r="G203" s="111">
        <f t="shared" si="0"/>
        <v>170637.47707926936</v>
      </c>
      <c r="H203" s="112"/>
      <c r="I203" s="125">
        <v>0</v>
      </c>
      <c r="J203" s="114">
        <f>VLOOKUP(B203, 'Household Information, Deficit'!$B$2:$J$48,8,FALSE)/100</f>
        <v>6.4199999999999993E-2</v>
      </c>
      <c r="K203" s="126">
        <f t="shared" si="15"/>
        <v>0</v>
      </c>
      <c r="L203" s="127">
        <f t="shared" si="16"/>
        <v>2521.7361144719471</v>
      </c>
      <c r="M203" s="117">
        <f>550*VLOOKUP(B203, 'Household Information, Deficit'!$B$2:$K$48,10,FALSE)</f>
        <v>43485.750000000007</v>
      </c>
      <c r="N203" s="128">
        <f>IF(L203*M203+K203*Variables!$E$9&lt;0,0,L203*M203+K203*Variables!$E$9)</f>
        <v>109659586.23989849</v>
      </c>
      <c r="O203" s="119">
        <f>VLOOKUP(B203,'Household Information, Deficit'!$B$2:$L$48,11,FALSE)</f>
        <v>136.37500000000003</v>
      </c>
      <c r="P203" s="119">
        <v>89.08</v>
      </c>
      <c r="Q203" s="130">
        <f t="shared" si="18"/>
        <v>28181756.874041088</v>
      </c>
    </row>
    <row r="204" spans="1:17" ht="14.25" customHeight="1">
      <c r="A204" s="107">
        <v>13</v>
      </c>
      <c r="B204" s="108" t="s">
        <v>39</v>
      </c>
      <c r="C204" s="109">
        <v>2023</v>
      </c>
      <c r="D204" s="110">
        <f>Population!H14</f>
        <v>486083.46996067627</v>
      </c>
      <c r="E204" s="110" t="str">
        <f t="shared" si="19"/>
        <v>Medium</v>
      </c>
      <c r="F204" s="123">
        <f t="shared" si="17"/>
        <v>2.4075040417460345</v>
      </c>
      <c r="G204" s="111">
        <f t="shared" si="0"/>
        <v>201903.49072400553</v>
      </c>
      <c r="H204" s="112"/>
      <c r="I204" s="125">
        <v>0</v>
      </c>
      <c r="J204" s="114">
        <f>VLOOKUP(B204, 'Household Information, Deficit'!$B$2:$J$48,8,FALSE)/100</f>
        <v>0.12960000000000002</v>
      </c>
      <c r="K204" s="126">
        <f t="shared" si="15"/>
        <v>0</v>
      </c>
      <c r="L204" s="127">
        <f t="shared" si="16"/>
        <v>2983.7954294187948</v>
      </c>
      <c r="M204" s="117">
        <f>550*VLOOKUP(B204, 'Household Information, Deficit'!$B$2:$K$48,10,FALSE)</f>
        <v>43485.750000000007</v>
      </c>
      <c r="N204" s="128">
        <f>IF(L204*M204+K204*Variables!$E$9&lt;0,0,L204*M204+K204*Variables!$E$9)</f>
        <v>129752582.09484838</v>
      </c>
      <c r="O204" s="119">
        <f>VLOOKUP(B204,'Household Information, Deficit'!$B$2:$L$48,11,FALSE)</f>
        <v>136.37500000000003</v>
      </c>
      <c r="P204" s="119">
        <v>71.48</v>
      </c>
      <c r="Q204" s="130">
        <f t="shared" si="18"/>
        <v>41066435.082358852</v>
      </c>
    </row>
    <row r="205" spans="1:17" ht="14.25" customHeight="1">
      <c r="A205" s="107">
        <v>14</v>
      </c>
      <c r="B205" s="108" t="s">
        <v>40</v>
      </c>
      <c r="C205" s="109">
        <v>2023</v>
      </c>
      <c r="D205" s="110">
        <f>Population!H15</f>
        <v>338833.82860573672</v>
      </c>
      <c r="E205" s="110" t="str">
        <f t="shared" si="19"/>
        <v>Medium</v>
      </c>
      <c r="F205" s="123">
        <f t="shared" si="17"/>
        <v>2.4590017825311943</v>
      </c>
      <c r="G205" s="111">
        <f t="shared" si="0"/>
        <v>137793.24236884256</v>
      </c>
      <c r="H205" s="112"/>
      <c r="I205" s="125">
        <v>0</v>
      </c>
      <c r="J205" s="114">
        <f>VLOOKUP(B205, 'Household Information, Deficit'!$B$2:$J$48,8,FALSE)/100</f>
        <v>9.3599999999999989E-2</v>
      </c>
      <c r="K205" s="126">
        <f t="shared" si="15"/>
        <v>0</v>
      </c>
      <c r="L205" s="127">
        <f t="shared" si="16"/>
        <v>2036.3533355001418</v>
      </c>
      <c r="M205" s="117">
        <f>550*VLOOKUP(B205, 'Household Information, Deficit'!$B$2:$K$48,10,FALSE)</f>
        <v>43485.750000000007</v>
      </c>
      <c r="N205" s="128">
        <f>IF(L205*M205+K205*Variables!$E$9&lt;0,0,L205*M205+K205*Variables!$E$9)</f>
        <v>88552352.059225306</v>
      </c>
      <c r="O205" s="119">
        <f>VLOOKUP(B205,'Household Information, Deficit'!$B$2:$L$48,11,FALSE)</f>
        <v>136.37500000000003</v>
      </c>
      <c r="P205" s="119">
        <v>65.935833333333335</v>
      </c>
      <c r="Q205" s="130">
        <f t="shared" si="18"/>
        <v>29013998.814859159</v>
      </c>
    </row>
    <row r="206" spans="1:17" ht="14.25" customHeight="1">
      <c r="A206" s="107">
        <v>15</v>
      </c>
      <c r="B206" s="108" t="s">
        <v>41</v>
      </c>
      <c r="C206" s="109">
        <v>2023</v>
      </c>
      <c r="D206" s="110">
        <f>Population!H16</f>
        <v>296943.6401146928</v>
      </c>
      <c r="E206" s="110" t="str">
        <f t="shared" si="19"/>
        <v>Medium</v>
      </c>
      <c r="F206" s="123">
        <f t="shared" si="17"/>
        <v>2.4536973570595619</v>
      </c>
      <c r="G206" s="111">
        <f t="shared" si="0"/>
        <v>121018.85314435895</v>
      </c>
      <c r="H206" s="112"/>
      <c r="I206" s="125">
        <v>0</v>
      </c>
      <c r="J206" s="114">
        <f>VLOOKUP(B206, 'Household Information, Deficit'!$B$2:$J$48,8,FALSE)/100</f>
        <v>8.3000000000000001E-3</v>
      </c>
      <c r="K206" s="126">
        <f t="shared" si="15"/>
        <v>0</v>
      </c>
      <c r="L206" s="127">
        <f t="shared" si="16"/>
        <v>1788.4559577983746</v>
      </c>
      <c r="M206" s="117">
        <f>550*VLOOKUP(B206, 'Household Information, Deficit'!$B$2:$K$48,10,FALSE)</f>
        <v>43485.750000000007</v>
      </c>
      <c r="N206" s="128">
        <f>IF(L206*M206+K206*Variables!$E$9&lt;0,0,L206*M206+K206*Variables!$E$9)</f>
        <v>77772348.666830674</v>
      </c>
      <c r="O206" s="119">
        <f>VLOOKUP(B206,'Household Information, Deficit'!$B$2:$L$48,11,FALSE)</f>
        <v>136.37500000000003</v>
      </c>
      <c r="P206" s="119">
        <v>65.935833333333335</v>
      </c>
      <c r="Q206" s="130">
        <f t="shared" si="18"/>
        <v>25512427.652071793</v>
      </c>
    </row>
    <row r="207" spans="1:17" ht="14.25" customHeight="1">
      <c r="A207" s="107">
        <v>16</v>
      </c>
      <c r="B207" s="108" t="s">
        <v>43</v>
      </c>
      <c r="C207" s="109">
        <v>2023</v>
      </c>
      <c r="D207" s="110">
        <f>Population!H17</f>
        <v>494849.32990028342</v>
      </c>
      <c r="E207" s="110" t="str">
        <f t="shared" si="19"/>
        <v>Medium</v>
      </c>
      <c r="F207" s="123">
        <f t="shared" si="17"/>
        <v>3.2379076029492619</v>
      </c>
      <c r="G207" s="111">
        <f t="shared" si="0"/>
        <v>152829.97249506065</v>
      </c>
      <c r="H207" s="112"/>
      <c r="I207" s="125">
        <v>0</v>
      </c>
      <c r="J207" s="114">
        <f>VLOOKUP(B207, 'Household Information, Deficit'!$B$2:$J$48,8,FALSE)/100</f>
        <v>9.0299999999999991E-2</v>
      </c>
      <c r="K207" s="126">
        <f t="shared" si="15"/>
        <v>0</v>
      </c>
      <c r="L207" s="127">
        <f t="shared" si="16"/>
        <v>2258.5710220944893</v>
      </c>
      <c r="M207" s="117">
        <f>550*VLOOKUP(B207, 'Household Information, Deficit'!$B$2:$K$48,10,FALSE)</f>
        <v>43485.750000000007</v>
      </c>
      <c r="N207" s="128">
        <f>IF(L207*M207+K207*Variables!$E$9&lt;0,0,L207*M207+K207*Variables!$E$9)</f>
        <v>98215654.824045449</v>
      </c>
      <c r="O207" s="119">
        <f>VLOOKUP(B207,'Household Information, Deficit'!$B$2:$L$48,11,FALSE)</f>
        <v>136.37500000000003</v>
      </c>
      <c r="P207" s="119">
        <v>65.935833333333335</v>
      </c>
      <c r="Q207" s="130">
        <f t="shared" si="18"/>
        <v>26528871.87981328</v>
      </c>
    </row>
    <row r="208" spans="1:17" ht="14.25" customHeight="1">
      <c r="A208" s="107">
        <v>17</v>
      </c>
      <c r="B208" s="108" t="s">
        <v>44</v>
      </c>
      <c r="C208" s="109">
        <v>2023</v>
      </c>
      <c r="D208" s="110">
        <f>Population!H18</f>
        <v>467242.85001674248</v>
      </c>
      <c r="E208" s="110" t="str">
        <f t="shared" si="19"/>
        <v>Medium</v>
      </c>
      <c r="F208" s="123">
        <f t="shared" si="17"/>
        <v>3.2463324451363733</v>
      </c>
      <c r="G208" s="111">
        <f t="shared" si="0"/>
        <v>143929.45205496793</v>
      </c>
      <c r="H208" s="112"/>
      <c r="I208" s="125">
        <v>0</v>
      </c>
      <c r="J208" s="114">
        <f>VLOOKUP(B208, 'Household Information, Deficit'!$B$2:$J$48,8,FALSE)/100</f>
        <v>0.1406</v>
      </c>
      <c r="K208" s="126">
        <f t="shared" si="15"/>
        <v>0</v>
      </c>
      <c r="L208" s="127">
        <f t="shared" si="16"/>
        <v>2127.0362372655072</v>
      </c>
      <c r="M208" s="117">
        <f>550*VLOOKUP(B208, 'Household Information, Deficit'!$B$2:$K$48,10,FALSE)</f>
        <v>43485.750000000007</v>
      </c>
      <c r="N208" s="128">
        <f>IF(L208*M208+K208*Variables!$E$9&lt;0,0,L208*M208+K208*Variables!$E$9)</f>
        <v>92495766.054668546</v>
      </c>
      <c r="O208" s="119">
        <f>VLOOKUP(B208,'Household Information, Deficit'!$B$2:$L$48,11,FALSE)</f>
        <v>136.37500000000003</v>
      </c>
      <c r="P208" s="119">
        <v>47.15</v>
      </c>
      <c r="Q208" s="130">
        <f t="shared" si="18"/>
        <v>31246149.385222636</v>
      </c>
    </row>
    <row r="209" spans="1:17" ht="14.25" customHeight="1">
      <c r="A209" s="107">
        <v>18</v>
      </c>
      <c r="B209" s="108" t="s">
        <v>45</v>
      </c>
      <c r="C209" s="109">
        <v>2023</v>
      </c>
      <c r="D209" s="110">
        <f>Population!H19</f>
        <v>295845.88771473465</v>
      </c>
      <c r="E209" s="110" t="str">
        <f t="shared" si="19"/>
        <v>Medium</v>
      </c>
      <c r="F209" s="123">
        <f t="shared" si="17"/>
        <v>3.2199371541131225</v>
      </c>
      <c r="G209" s="111">
        <f t="shared" si="0"/>
        <v>91879.398123290521</v>
      </c>
      <c r="H209" s="112"/>
      <c r="I209" s="125">
        <v>0</v>
      </c>
      <c r="J209" s="114">
        <f>VLOOKUP(B209, 'Household Information, Deficit'!$B$2:$J$48,8,FALSE)/100</f>
        <v>0.14699999999999999</v>
      </c>
      <c r="K209" s="126">
        <f t="shared" si="15"/>
        <v>0</v>
      </c>
      <c r="L209" s="127">
        <f t="shared" si="16"/>
        <v>1357.8236175855563</v>
      </c>
      <c r="M209" s="117">
        <f>550*VLOOKUP(B209, 'Household Information, Deficit'!$B$2:$K$48,10,FALSE)</f>
        <v>43485.750000000007</v>
      </c>
      <c r="N209" s="128">
        <f>IF(L209*M209+K209*Variables!$E$9&lt;0,0,L209*M209+K209*Variables!$E$9)</f>
        <v>59045978.37842112</v>
      </c>
      <c r="O209" s="119">
        <f>VLOOKUP(B209,'Household Information, Deficit'!$B$2:$L$48,11,FALSE)</f>
        <v>136.37500000000003</v>
      </c>
      <c r="P209" s="119">
        <v>65.935833333333335</v>
      </c>
      <c r="Q209" s="130">
        <f t="shared" si="18"/>
        <v>16027198.501561224</v>
      </c>
    </row>
    <row r="210" spans="1:17" ht="14.25" customHeight="1">
      <c r="A210" s="107">
        <v>19</v>
      </c>
      <c r="B210" s="108" t="s">
        <v>47</v>
      </c>
      <c r="C210" s="109">
        <v>2023</v>
      </c>
      <c r="D210" s="110">
        <f>Population!H20</f>
        <v>298698.53575702047</v>
      </c>
      <c r="E210" s="110" t="str">
        <f t="shared" si="19"/>
        <v>Medium</v>
      </c>
      <c r="F210" s="123">
        <f t="shared" si="17"/>
        <v>2.5344143617118515</v>
      </c>
      <c r="G210" s="111">
        <f t="shared" si="0"/>
        <v>117857.02459295833</v>
      </c>
      <c r="H210" s="112"/>
      <c r="I210" s="125">
        <v>0</v>
      </c>
      <c r="J210" s="114">
        <f>VLOOKUP(B210, 'Household Information, Deficit'!$B$2:$J$48,8,FALSE)/100</f>
        <v>0.15820000000000001</v>
      </c>
      <c r="K210" s="126">
        <f t="shared" si="15"/>
        <v>0</v>
      </c>
      <c r="L210" s="127">
        <f t="shared" si="16"/>
        <v>1741.7294274821325</v>
      </c>
      <c r="M210" s="117">
        <f>550*VLOOKUP(B210, 'Household Information, Deficit'!$B$2:$K$48,10,FALSE)</f>
        <v>22038.5</v>
      </c>
      <c r="N210" s="128">
        <f>IF(L210*M210+K210*Variables!$E$9&lt;0,0,L210*M210+K210*Variables!$E$9)</f>
        <v>38385103.987564974</v>
      </c>
      <c r="O210" s="119">
        <f>VLOOKUP(B210,'Household Information, Deficit'!$B$2:$L$48,11,FALSE)</f>
        <v>106.64</v>
      </c>
      <c r="P210" s="119">
        <v>65.935833333333335</v>
      </c>
      <c r="Q210" s="130">
        <f t="shared" si="18"/>
        <v>15983500.899401745</v>
      </c>
    </row>
    <row r="211" spans="1:17" ht="14.25" customHeight="1">
      <c r="A211" s="107">
        <v>20</v>
      </c>
      <c r="B211" s="108" t="s">
        <v>50</v>
      </c>
      <c r="C211" s="109">
        <v>2023</v>
      </c>
      <c r="D211" s="110">
        <f>Population!H21</f>
        <v>180974.01709653993</v>
      </c>
      <c r="E211" s="110" t="str">
        <f t="shared" si="19"/>
        <v>Medium</v>
      </c>
      <c r="F211" s="123">
        <f t="shared" si="17"/>
        <v>2.6024941905499612</v>
      </c>
      <c r="G211" s="111">
        <f t="shared" si="0"/>
        <v>69538.682450736364</v>
      </c>
      <c r="H211" s="112"/>
      <c r="I211" s="125">
        <v>0</v>
      </c>
      <c r="J211" s="114">
        <f>VLOOKUP(B211, 'Household Information, Deficit'!$B$2:$J$48,8,FALSE)/100</f>
        <v>7.7399999999999997E-2</v>
      </c>
      <c r="K211" s="126">
        <f t="shared" si="15"/>
        <v>0</v>
      </c>
      <c r="L211" s="127">
        <f t="shared" si="16"/>
        <v>1027.6652578926587</v>
      </c>
      <c r="M211" s="117">
        <f>550*VLOOKUP(B211, 'Household Information, Deficit'!$B$2:$K$48,10,FALSE)</f>
        <v>43485.750000000007</v>
      </c>
      <c r="N211" s="128">
        <f>IF(L211*M211+K211*Variables!$E$9&lt;0,0,L211*M211+K211*Variables!$E$9)</f>
        <v>44688794.48840569</v>
      </c>
      <c r="O211" s="119">
        <f>VLOOKUP(B211,'Household Information, Deficit'!$B$2:$L$48,11,FALSE)</f>
        <v>136.37500000000003</v>
      </c>
      <c r="P211" s="119">
        <v>65.935833333333335</v>
      </c>
      <c r="Q211" s="130">
        <f t="shared" si="18"/>
        <v>14168486.473288298</v>
      </c>
    </row>
    <row r="212" spans="1:17" ht="14.25" customHeight="1">
      <c r="A212" s="107">
        <v>21</v>
      </c>
      <c r="B212" s="108" t="s">
        <v>51</v>
      </c>
      <c r="C212" s="109">
        <v>2023</v>
      </c>
      <c r="D212" s="110">
        <f>Population!H22</f>
        <v>191296.55242175999</v>
      </c>
      <c r="E212" s="110" t="str">
        <f t="shared" si="19"/>
        <v>Medium</v>
      </c>
      <c r="F212" s="123">
        <f t="shared" si="17"/>
        <v>3.3084232295567606</v>
      </c>
      <c r="G212" s="111">
        <f t="shared" si="0"/>
        <v>57821.064340486017</v>
      </c>
      <c r="H212" s="112"/>
      <c r="I212" s="125">
        <v>0</v>
      </c>
      <c r="J212" s="114">
        <f>VLOOKUP(B212, 'Household Information, Deficit'!$B$2:$J$48,8,FALSE)/100</f>
        <v>0.32990000000000003</v>
      </c>
      <c r="K212" s="126">
        <f t="shared" si="15"/>
        <v>0</v>
      </c>
      <c r="L212" s="127">
        <f t="shared" si="16"/>
        <v>854.49848779042804</v>
      </c>
      <c r="M212" s="117">
        <f>550*VLOOKUP(B212, 'Household Information, Deficit'!$B$2:$K$48,10,FALSE)</f>
        <v>43485.750000000007</v>
      </c>
      <c r="N212" s="128">
        <f>IF(L212*M212+K212*Variables!$E$9&lt;0,0,L212*M212+K212*Variables!$E$9)</f>
        <v>37158507.615432613</v>
      </c>
      <c r="O212" s="119">
        <f>VLOOKUP(B212,'Household Information, Deficit'!$B$2:$L$48,11,FALSE)</f>
        <v>136.37500000000003</v>
      </c>
      <c r="P212" s="119">
        <v>65.935833333333335</v>
      </c>
      <c r="Q212" s="130">
        <f t="shared" si="18"/>
        <v>9843260.0882809274</v>
      </c>
    </row>
    <row r="213" spans="1:17" ht="14.25" customHeight="1">
      <c r="A213" s="107">
        <v>22</v>
      </c>
      <c r="B213" s="108" t="s">
        <v>52</v>
      </c>
      <c r="C213" s="109">
        <v>2023</v>
      </c>
      <c r="D213" s="110">
        <f>Population!H23</f>
        <v>168906.28168502715</v>
      </c>
      <c r="E213" s="110" t="str">
        <f t="shared" si="19"/>
        <v>Medium</v>
      </c>
      <c r="F213" s="123">
        <f t="shared" si="17"/>
        <v>2.4748082204754236</v>
      </c>
      <c r="G213" s="111">
        <f t="shared" si="0"/>
        <v>68250.250782090647</v>
      </c>
      <c r="H213" s="112"/>
      <c r="I213" s="125">
        <v>0</v>
      </c>
      <c r="J213" s="114">
        <f>VLOOKUP(B213, 'Household Information, Deficit'!$B$2:$J$48,8,FALSE)/100</f>
        <v>0.14940000000000001</v>
      </c>
      <c r="K213" s="126">
        <f t="shared" si="15"/>
        <v>0</v>
      </c>
      <c r="L213" s="127">
        <f t="shared" si="16"/>
        <v>1008.6243957944243</v>
      </c>
      <c r="M213" s="117">
        <f>550*VLOOKUP(B213, 'Household Information, Deficit'!$B$2:$K$48,10,FALSE)</f>
        <v>43485.750000000007</v>
      </c>
      <c r="N213" s="128">
        <f>IF(L213*M213+K213*Variables!$E$9&lt;0,0,L213*M213+K213*Variables!$E$9)</f>
        <v>43860788.319417395</v>
      </c>
      <c r="O213" s="119">
        <f>VLOOKUP(B213,'Household Information, Deficit'!$B$2:$L$48,11,FALSE)</f>
        <v>136.37500000000003</v>
      </c>
      <c r="P213" s="119">
        <v>65.935833333333335</v>
      </c>
      <c r="Q213" s="130">
        <f t="shared" si="18"/>
        <v>14319684.045519631</v>
      </c>
    </row>
    <row r="214" spans="1:17" ht="14.25" customHeight="1">
      <c r="A214" s="107">
        <v>23</v>
      </c>
      <c r="B214" s="108" t="s">
        <v>53</v>
      </c>
      <c r="C214" s="109">
        <v>2023</v>
      </c>
      <c r="D214" s="110">
        <f>Population!H24</f>
        <v>130005.5563047624</v>
      </c>
      <c r="E214" s="110" t="str">
        <f t="shared" si="19"/>
        <v>Medium</v>
      </c>
      <c r="F214" s="123">
        <f t="shared" si="17"/>
        <v>2.7568018275271275</v>
      </c>
      <c r="G214" s="111">
        <f t="shared" si="0"/>
        <v>47158.107270038483</v>
      </c>
      <c r="H214" s="112"/>
      <c r="I214" s="125">
        <v>0</v>
      </c>
      <c r="J214" s="114">
        <f>VLOOKUP(B214, 'Household Information, Deficit'!$B$2:$J$48,8,FALSE)/100</f>
        <v>0.1173</v>
      </c>
      <c r="K214" s="126">
        <f t="shared" si="15"/>
        <v>0</v>
      </c>
      <c r="L214" s="127">
        <f t="shared" si="16"/>
        <v>696.91784142913821</v>
      </c>
      <c r="M214" s="117">
        <f>550*VLOOKUP(B214, 'Household Information, Deficit'!$B$2:$K$48,10,FALSE)</f>
        <v>43485.750000000007</v>
      </c>
      <c r="N214" s="128">
        <f>IF(L214*M214+K214*Variables!$E$9&lt;0,0,L214*M214+K214*Variables!$E$9)</f>
        <v>30305995.02292715</v>
      </c>
      <c r="O214" s="119">
        <f>VLOOKUP(B214,'Household Information, Deficit'!$B$2:$L$48,11,FALSE)</f>
        <v>136.37500000000003</v>
      </c>
      <c r="P214" s="119">
        <v>65.935833333333335</v>
      </c>
      <c r="Q214" s="130">
        <f t="shared" si="18"/>
        <v>9262990.7305825688</v>
      </c>
    </row>
    <row r="215" spans="1:17" ht="14.25" customHeight="1">
      <c r="A215" s="107">
        <v>24</v>
      </c>
      <c r="B215" s="108" t="s">
        <v>54</v>
      </c>
      <c r="C215" s="109">
        <v>2023</v>
      </c>
      <c r="D215" s="110">
        <f>Population!H25</f>
        <v>81588.104034183081</v>
      </c>
      <c r="E215" s="110" t="str">
        <f t="shared" si="19"/>
        <v>Small</v>
      </c>
      <c r="F215" s="123">
        <f t="shared" si="17"/>
        <v>2.845682723378673</v>
      </c>
      <c r="G215" s="111">
        <f t="shared" si="0"/>
        <v>28670.836479378733</v>
      </c>
      <c r="H215" s="112"/>
      <c r="I215" s="125">
        <v>0</v>
      </c>
      <c r="J215" s="114">
        <f>VLOOKUP(B215, 'Household Information, Deficit'!$B$2:$J$48,8,FALSE)/100</f>
        <v>0.25739999999999996</v>
      </c>
      <c r="K215" s="126">
        <f t="shared" si="15"/>
        <v>0</v>
      </c>
      <c r="L215" s="127">
        <f t="shared" si="16"/>
        <v>423.70694304499921</v>
      </c>
      <c r="M215" s="117">
        <f>550*VLOOKUP(B215, 'Household Information, Deficit'!$B$2:$K$48,10,FALSE)</f>
        <v>43485.750000000007</v>
      </c>
      <c r="N215" s="128">
        <f>IF(L215*M215+K215*Variables!$E$9&lt;0,0,L215*M215+K215*Variables!$E$9)</f>
        <v>18425214.198519077</v>
      </c>
      <c r="O215" s="119">
        <f>VLOOKUP(B215,'Household Information, Deficit'!$B$2:$L$48,11,FALSE)</f>
        <v>136.37500000000003</v>
      </c>
      <c r="P215" s="119">
        <v>65.935833333333335</v>
      </c>
      <c r="Q215" s="130">
        <f t="shared" si="18"/>
        <v>5510667.4464026606</v>
      </c>
    </row>
    <row r="216" spans="1:17" ht="14.25" customHeight="1">
      <c r="A216" s="107">
        <v>25</v>
      </c>
      <c r="B216" s="108" t="s">
        <v>55</v>
      </c>
      <c r="C216" s="109">
        <v>2023</v>
      </c>
      <c r="D216" s="110">
        <f>Population!H26</f>
        <v>169071.10613762148</v>
      </c>
      <c r="E216" s="110" t="str">
        <f t="shared" si="19"/>
        <v>Medium</v>
      </c>
      <c r="F216" s="123">
        <f t="shared" si="17"/>
        <v>2.502264030612245</v>
      </c>
      <c r="G216" s="111">
        <f t="shared" si="0"/>
        <v>67567.252723627957</v>
      </c>
      <c r="H216" s="112"/>
      <c r="I216" s="125">
        <v>0</v>
      </c>
      <c r="J216" s="114">
        <f>VLOOKUP(B216, 'Household Information, Deficit'!$B$2:$J$48,8,FALSE)/100</f>
        <v>0.1547</v>
      </c>
      <c r="K216" s="126">
        <f t="shared" si="15"/>
        <v>0</v>
      </c>
      <c r="L216" s="127">
        <f t="shared" si="16"/>
        <v>998.53082842800359</v>
      </c>
      <c r="M216" s="117">
        <f>550*VLOOKUP(B216, 'Household Information, Deficit'!$B$2:$K$48,10,FALSE)</f>
        <v>43485.750000000007</v>
      </c>
      <c r="N216" s="128">
        <f>IF(L216*M216+K216*Variables!$E$9&lt;0,0,L216*M216+K216*Variables!$E$9)</f>
        <v>43421861.972313061</v>
      </c>
      <c r="O216" s="119">
        <f>VLOOKUP(B216,'Household Information, Deficit'!$B$2:$L$48,11,FALSE)</f>
        <v>136.37500000000003</v>
      </c>
      <c r="P216" s="119">
        <v>65.935833333333335</v>
      </c>
      <c r="Q216" s="130">
        <f t="shared" si="18"/>
        <v>14088313.937887218</v>
      </c>
    </row>
    <row r="217" spans="1:17" ht="14.25" customHeight="1">
      <c r="A217" s="107">
        <v>26</v>
      </c>
      <c r="B217" s="108" t="s">
        <v>56</v>
      </c>
      <c r="C217" s="109">
        <v>2023</v>
      </c>
      <c r="D217" s="110">
        <f>Population!H27</f>
        <v>46155.155862422129</v>
      </c>
      <c r="E217" s="110" t="str">
        <f t="shared" si="19"/>
        <v>Small</v>
      </c>
      <c r="F217" s="123">
        <f t="shared" si="17"/>
        <v>3.6899491861166136</v>
      </c>
      <c r="G217" s="111">
        <f t="shared" si="0"/>
        <v>12508.344569101469</v>
      </c>
      <c r="H217" s="112"/>
      <c r="I217" s="125">
        <v>0</v>
      </c>
      <c r="J217" s="114">
        <f>VLOOKUP(B217, 'Household Information, Deficit'!$B$2:$J$48,8,FALSE)/100</f>
        <v>0.154</v>
      </c>
      <c r="K217" s="126">
        <f t="shared" si="15"/>
        <v>0</v>
      </c>
      <c r="L217" s="127">
        <f t="shared" si="16"/>
        <v>184.852382794601</v>
      </c>
      <c r="M217" s="117">
        <f>550*VLOOKUP(B217, 'Household Information, Deficit'!$B$2:$K$48,10,FALSE)</f>
        <v>43485.750000000007</v>
      </c>
      <c r="N217" s="128">
        <f>IF(L217*M217+K217*Variables!$E$9&lt;0,0,L217*M217+K217*Variables!$E$9)</f>
        <v>8038444.5051103216</v>
      </c>
      <c r="O217" s="119">
        <f>VLOOKUP(B217,'Household Information, Deficit'!$B$2:$L$48,11,FALSE)</f>
        <v>136.37500000000003</v>
      </c>
      <c r="P217" s="119">
        <v>65.935833333333335</v>
      </c>
      <c r="Q217" s="130">
        <f t="shared" si="18"/>
        <v>1902820.5390854559</v>
      </c>
    </row>
    <row r="218" spans="1:17" ht="14.25" customHeight="1">
      <c r="A218" s="107">
        <v>27</v>
      </c>
      <c r="B218" s="108" t="s">
        <v>57</v>
      </c>
      <c r="C218" s="109">
        <v>2023</v>
      </c>
      <c r="D218" s="110">
        <f>Population!H28</f>
        <v>8655.9769712109482</v>
      </c>
      <c r="E218" s="110" t="str">
        <f t="shared" si="19"/>
        <v>Small</v>
      </c>
      <c r="F218" s="123">
        <f t="shared" si="17"/>
        <v>2.667113684852179</v>
      </c>
      <c r="G218" s="111">
        <f t="shared" si="0"/>
        <v>3245.4473239638801</v>
      </c>
      <c r="H218" s="112"/>
      <c r="I218" s="125">
        <v>0</v>
      </c>
      <c r="J218" s="114">
        <f>VLOOKUP(B218, 'Household Information, Deficit'!$B$2:$J$48,8,FALSE)/100</f>
        <v>2.4E-2</v>
      </c>
      <c r="K218" s="126">
        <f t="shared" si="15"/>
        <v>0</v>
      </c>
      <c r="L218" s="127">
        <f t="shared" si="16"/>
        <v>47.962275723603852</v>
      </c>
      <c r="M218" s="117">
        <f>550*VLOOKUP(B218, 'Household Information, Deficit'!$B$2:$K$48,10,FALSE)</f>
        <v>43485.750000000007</v>
      </c>
      <c r="N218" s="128">
        <f>IF(L218*M218+K218*Variables!$E$9&lt;0,0,L218*M218+K218*Variables!$E$9)</f>
        <v>2085675.5315477066</v>
      </c>
      <c r="O218" s="119">
        <f>VLOOKUP(B218,'Household Information, Deficit'!$B$2:$L$48,11,FALSE)</f>
        <v>136.37500000000003</v>
      </c>
      <c r="P218" s="119">
        <v>65.935833333333335</v>
      </c>
      <c r="Q218" s="130">
        <f t="shared" si="18"/>
        <v>651302.78959750384</v>
      </c>
    </row>
    <row r="219" spans="1:17" ht="14.25" customHeight="1">
      <c r="A219" s="107">
        <v>28</v>
      </c>
      <c r="B219" s="108" t="s">
        <v>58</v>
      </c>
      <c r="C219" s="109">
        <v>2023</v>
      </c>
      <c r="D219" s="110">
        <f>Population!H29</f>
        <v>51802.278610784022</v>
      </c>
      <c r="E219" s="110" t="str">
        <f t="shared" si="19"/>
        <v>Small</v>
      </c>
      <c r="F219" s="123">
        <f t="shared" si="17"/>
        <v>2.5363152064982328</v>
      </c>
      <c r="G219" s="111">
        <f t="shared" si="0"/>
        <v>20424.227429643855</v>
      </c>
      <c r="H219" s="112"/>
      <c r="I219" s="125">
        <v>0</v>
      </c>
      <c r="J219" s="114">
        <f>VLOOKUP(B219, 'Household Information, Deficit'!$B$2:$J$48,8,FALSE)/100</f>
        <v>0.2833</v>
      </c>
      <c r="K219" s="126">
        <f t="shared" si="15"/>
        <v>0</v>
      </c>
      <c r="L219" s="127">
        <f t="shared" si="16"/>
        <v>301.83587334449112</v>
      </c>
      <c r="M219" s="117">
        <f>550*VLOOKUP(B219, 'Household Information, Deficit'!$B$2:$K$48,10,FALSE)</f>
        <v>43485.750000000007</v>
      </c>
      <c r="N219" s="128">
        <f>IF(L219*M219+K219*Variables!$E$9&lt;0,0,L219*M219+K219*Variables!$E$9)</f>
        <v>13125559.329290207</v>
      </c>
      <c r="O219" s="119">
        <f>VLOOKUP(B219,'Household Information, Deficit'!$B$2:$L$48,11,FALSE)</f>
        <v>136.37500000000003</v>
      </c>
      <c r="P219" s="119">
        <v>65.935833333333335</v>
      </c>
      <c r="Q219" s="130">
        <f t="shared" si="18"/>
        <v>4225598.6234097956</v>
      </c>
    </row>
    <row r="220" spans="1:17" ht="14.25" customHeight="1">
      <c r="A220" s="107">
        <v>29</v>
      </c>
      <c r="B220" s="108" t="s">
        <v>59</v>
      </c>
      <c r="C220" s="109">
        <v>2023</v>
      </c>
      <c r="D220" s="110">
        <f>Population!H30</f>
        <v>52164.246036089171</v>
      </c>
      <c r="E220" s="110" t="str">
        <f t="shared" si="19"/>
        <v>Small</v>
      </c>
      <c r="F220" s="123">
        <f t="shared" si="17"/>
        <v>2.6066968130921619</v>
      </c>
      <c r="G220" s="111">
        <f t="shared" si="0"/>
        <v>20011.627656156135</v>
      </c>
      <c r="H220" s="112"/>
      <c r="I220" s="125">
        <v>0</v>
      </c>
      <c r="J220" s="114">
        <f>VLOOKUP(B220, 'Household Information, Deficit'!$B$2:$J$48,8,FALSE)/100</f>
        <v>5.7699999999999994E-2</v>
      </c>
      <c r="K220" s="126">
        <f t="shared" si="15"/>
        <v>0</v>
      </c>
      <c r="L220" s="127">
        <f t="shared" si="16"/>
        <v>295.73833974614536</v>
      </c>
      <c r="M220" s="117">
        <f>550*VLOOKUP(B220, 'Household Information, Deficit'!$B$2:$K$48,10,FALSE)</f>
        <v>43485.750000000007</v>
      </c>
      <c r="N220" s="128">
        <f>IF(L220*M220+K220*Variables!$E$9&lt;0,0,L220*M220+K220*Variables!$E$9)</f>
        <v>12860403.507615943</v>
      </c>
      <c r="O220" s="119">
        <f>VLOOKUP(B220,'Household Information, Deficit'!$B$2:$L$48,11,FALSE)</f>
        <v>136.37500000000003</v>
      </c>
      <c r="P220" s="119">
        <v>65.935833333333335</v>
      </c>
      <c r="Q220" s="130">
        <f t="shared" si="18"/>
        <v>4073370.7483918145</v>
      </c>
    </row>
    <row r="221" spans="1:17" ht="14.25" customHeight="1">
      <c r="A221" s="107">
        <v>30</v>
      </c>
      <c r="B221" s="108" t="s">
        <v>60</v>
      </c>
      <c r="C221" s="109">
        <v>2023</v>
      </c>
      <c r="D221" s="110">
        <f>Population!H31</f>
        <v>21317.295868863999</v>
      </c>
      <c r="E221" s="110" t="str">
        <f t="shared" si="19"/>
        <v>Small</v>
      </c>
      <c r="F221" s="123">
        <f t="shared" si="17"/>
        <v>2.8820273812991553</v>
      </c>
      <c r="G221" s="111">
        <f t="shared" si="0"/>
        <v>7396.6319706701142</v>
      </c>
      <c r="H221" s="112"/>
      <c r="I221" s="125">
        <v>0</v>
      </c>
      <c r="J221" s="114">
        <f>VLOOKUP(B221, 'Household Information, Deficit'!$B$2:$J$48,8,FALSE)/100</f>
        <v>0.2059</v>
      </c>
      <c r="K221" s="126">
        <f t="shared" si="15"/>
        <v>0</v>
      </c>
      <c r="L221" s="127">
        <f t="shared" si="16"/>
        <v>109.30983207886766</v>
      </c>
      <c r="M221" s="117">
        <f>550*VLOOKUP(B221, 'Household Information, Deficit'!$B$2:$K$48,10,FALSE)</f>
        <v>43485.750000000007</v>
      </c>
      <c r="N221" s="128">
        <f>IF(L221*M221+K221*Variables!$E$9&lt;0,0,L221*M221+K221*Variables!$E$9)</f>
        <v>4753420.03032362</v>
      </c>
      <c r="O221" s="119">
        <f>VLOOKUP(B221,'Household Information, Deficit'!$B$2:$L$48,11,FALSE)</f>
        <v>136.37500000000003</v>
      </c>
      <c r="P221" s="119">
        <v>65.935833333333335</v>
      </c>
      <c r="Q221" s="130">
        <f t="shared" si="18"/>
        <v>1408904.6033810531</v>
      </c>
    </row>
    <row r="222" spans="1:17" ht="14.25" customHeight="1">
      <c r="A222" s="107">
        <v>31</v>
      </c>
      <c r="B222" s="108" t="s">
        <v>61</v>
      </c>
      <c r="C222" s="109">
        <v>2023</v>
      </c>
      <c r="D222" s="110">
        <f>Population!H32</f>
        <v>32430.557652935204</v>
      </c>
      <c r="E222" s="110" t="str">
        <f t="shared" si="19"/>
        <v>Small</v>
      </c>
      <c r="F222" s="123">
        <f t="shared" si="17"/>
        <v>3.407</v>
      </c>
      <c r="G222" s="111">
        <f t="shared" si="0"/>
        <v>9518.801776617318</v>
      </c>
      <c r="H222" s="112"/>
      <c r="I222" s="125">
        <v>0</v>
      </c>
      <c r="J222" s="114">
        <f>VLOOKUP(B222, 'Household Information, Deficit'!$B$2:$J$48,8,FALSE)/100</f>
        <v>0.12869999999999998</v>
      </c>
      <c r="K222" s="126">
        <f t="shared" si="15"/>
        <v>0</v>
      </c>
      <c r="L222" s="127">
        <f t="shared" si="16"/>
        <v>140.67194743769323</v>
      </c>
      <c r="M222" s="117">
        <f>550*VLOOKUP(B222, 'Household Information, Deficit'!$B$2:$K$48,10,FALSE)</f>
        <v>43485.750000000007</v>
      </c>
      <c r="N222" s="128">
        <f>IF(L222*M222+K222*Variables!$E$9&lt;0,0,L222*M222+K222*Variables!$E$9)</f>
        <v>6117225.1382886693</v>
      </c>
      <c r="O222" s="119">
        <f>VLOOKUP(B222,'Household Information, Deficit'!$B$2:$L$48,11,FALSE)</f>
        <v>136.37500000000003</v>
      </c>
      <c r="P222" s="119">
        <v>65.935833333333335</v>
      </c>
      <c r="Q222" s="130">
        <f t="shared" si="18"/>
        <v>1575902.0135829332</v>
      </c>
    </row>
    <row r="223" spans="1:17" ht="14.25" customHeight="1">
      <c r="A223" s="107">
        <v>32</v>
      </c>
      <c r="B223" s="108" t="s">
        <v>62</v>
      </c>
      <c r="C223" s="109">
        <v>2023</v>
      </c>
      <c r="D223" s="110">
        <f>Population!H33</f>
        <v>29850.462463632128</v>
      </c>
      <c r="E223" s="110" t="str">
        <f t="shared" si="19"/>
        <v>Small</v>
      </c>
      <c r="F223" s="123">
        <f t="shared" si="17"/>
        <v>4.9791554357592096</v>
      </c>
      <c r="G223" s="111">
        <f t="shared" si="0"/>
        <v>5995.0854816165429</v>
      </c>
      <c r="H223" s="112"/>
      <c r="I223" s="125">
        <v>0</v>
      </c>
      <c r="J223" s="114">
        <f>VLOOKUP(B223, 'Household Information, Deficit'!$B$2:$J$48,8,FALSE)/100</f>
        <v>0.37890000000000001</v>
      </c>
      <c r="K223" s="126">
        <f t="shared" si="15"/>
        <v>0</v>
      </c>
      <c r="L223" s="127">
        <f t="shared" si="16"/>
        <v>88.597322388421162</v>
      </c>
      <c r="M223" s="117">
        <f>550*VLOOKUP(B223, 'Household Information, Deficit'!$B$2:$K$48,10,FALSE)</f>
        <v>43485.750000000007</v>
      </c>
      <c r="N223" s="128">
        <f>IF(L223*M223+K223*Variables!$E$9&lt;0,0,L223*M223+K223*Variables!$E$9)</f>
        <v>3852721.0120522864</v>
      </c>
      <c r="O223" s="119">
        <f>VLOOKUP(B223,'Household Information, Deficit'!$B$2:$L$48,11,FALSE)</f>
        <v>136.37500000000003</v>
      </c>
      <c r="P223" s="119">
        <v>65.935833333333335</v>
      </c>
      <c r="Q223" s="130">
        <f t="shared" si="18"/>
        <v>545076.59322711581</v>
      </c>
    </row>
    <row r="224" spans="1:17" ht="14.25" customHeight="1">
      <c r="A224" s="107">
        <v>33</v>
      </c>
      <c r="B224" s="108" t="s">
        <v>63</v>
      </c>
      <c r="C224" s="109">
        <v>2023</v>
      </c>
      <c r="D224" s="110">
        <f>Population!H34</f>
        <v>127984.57151347531</v>
      </c>
      <c r="E224" s="110" t="str">
        <f t="shared" si="19"/>
        <v>Medium</v>
      </c>
      <c r="F224" s="123">
        <f t="shared" si="17"/>
        <v>2.6362587373793409</v>
      </c>
      <c r="G224" s="111">
        <f t="shared" si="0"/>
        <v>48547.803635049328</v>
      </c>
      <c r="H224" s="112"/>
      <c r="I224" s="125">
        <v>0</v>
      </c>
      <c r="J224" s="114">
        <f>VLOOKUP(B224, 'Household Information, Deficit'!$B$2:$J$48,8,FALSE)/100</f>
        <v>0.19020000000000001</v>
      </c>
      <c r="K224" s="126">
        <f t="shared" si="15"/>
        <v>0</v>
      </c>
      <c r="L224" s="127">
        <f t="shared" si="16"/>
        <v>717.45522613373032</v>
      </c>
      <c r="M224" s="117">
        <f>550*VLOOKUP(B224, 'Household Information, Deficit'!$B$2:$K$48,10,FALSE)</f>
        <v>43485.750000000007</v>
      </c>
      <c r="N224" s="128">
        <f>IF(L224*M224+K224*Variables!$E$9&lt;0,0,L224*M224+K224*Variables!$E$9)</f>
        <v>31199078.599844869</v>
      </c>
      <c r="O224" s="119">
        <f>VLOOKUP(B224,'Household Information, Deficit'!$B$2:$L$48,11,FALSE)</f>
        <v>136.37500000000003</v>
      </c>
      <c r="P224" s="119">
        <v>40.760000000000005</v>
      </c>
      <c r="Q224" s="130">
        <f t="shared" si="18"/>
        <v>12133707.312631385</v>
      </c>
    </row>
    <row r="225" spans="1:17" ht="14.25" customHeight="1">
      <c r="A225" s="107">
        <v>34</v>
      </c>
      <c r="B225" s="108" t="s">
        <v>64</v>
      </c>
      <c r="C225" s="109">
        <v>2023</v>
      </c>
      <c r="D225" s="110">
        <f>Population!H35</f>
        <v>113671.77623786753</v>
      </c>
      <c r="E225" s="110" t="str">
        <f t="shared" si="19"/>
        <v>Medium</v>
      </c>
      <c r="F225" s="123">
        <f t="shared" si="17"/>
        <v>2.8808529227072923</v>
      </c>
      <c r="G225" s="111">
        <f t="shared" si="0"/>
        <v>39457.681210272982</v>
      </c>
      <c r="H225" s="112"/>
      <c r="I225" s="125">
        <v>0</v>
      </c>
      <c r="J225" s="114">
        <f>VLOOKUP(B225, 'Household Information, Deficit'!$B$2:$J$48,8,FALSE)/100</f>
        <v>0.1709</v>
      </c>
      <c r="K225" s="126">
        <f t="shared" si="15"/>
        <v>0</v>
      </c>
      <c r="L225" s="127">
        <f t="shared" si="16"/>
        <v>583.11844153112179</v>
      </c>
      <c r="M225" s="117">
        <f>550*VLOOKUP(B225, 'Household Information, Deficit'!$B$2:$K$48,10,FALSE)</f>
        <v>43485.750000000007</v>
      </c>
      <c r="N225" s="128">
        <f>IF(L225*M225+K225*Variables!$E$9&lt;0,0,L225*M225+K225*Variables!$E$9)</f>
        <v>25357342.768811982</v>
      </c>
      <c r="O225" s="119">
        <f>VLOOKUP(B225,'Household Information, Deficit'!$B$2:$L$48,11,FALSE)</f>
        <v>136.37500000000003</v>
      </c>
      <c r="P225" s="119">
        <v>40.760000000000005</v>
      </c>
      <c r="Q225" s="130">
        <f t="shared" si="18"/>
        <v>9578550.7085144017</v>
      </c>
    </row>
    <row r="226" spans="1:17" ht="14.25" customHeight="1">
      <c r="A226" s="107">
        <v>35</v>
      </c>
      <c r="B226" s="108" t="s">
        <v>65</v>
      </c>
      <c r="C226" s="109">
        <v>2023</v>
      </c>
      <c r="D226" s="110">
        <f>Population!H36</f>
        <v>519144.23875588388</v>
      </c>
      <c r="E226" s="110" t="str">
        <f t="shared" si="19"/>
        <v>Medium</v>
      </c>
      <c r="F226" s="123">
        <f t="shared" si="17"/>
        <v>2.7382605632202197</v>
      </c>
      <c r="G226" s="111">
        <f t="shared" si="0"/>
        <v>189589.05727560326</v>
      </c>
      <c r="H226" s="112"/>
      <c r="I226" s="125">
        <v>0</v>
      </c>
      <c r="J226" s="114">
        <f>VLOOKUP(B226, 'Household Information, Deficit'!$B$2:$J$48,8,FALSE)/100</f>
        <v>5.3899999999999997E-2</v>
      </c>
      <c r="K226" s="126">
        <f t="shared" si="15"/>
        <v>0</v>
      </c>
      <c r="L226" s="127">
        <f t="shared" si="16"/>
        <v>2801.80872821089</v>
      </c>
      <c r="M226" s="117">
        <f>550*VLOOKUP(B226, 'Household Information, Deficit'!$B$2:$K$48,10,FALSE)</f>
        <v>43485.750000000007</v>
      </c>
      <c r="N226" s="128">
        <f>IF(L226*M226+K226*Variables!$E$9&lt;0,0,L226*M226+K226*Variables!$E$9)</f>
        <v>121838753.90279673</v>
      </c>
      <c r="O226" s="119">
        <f>VLOOKUP(B226,'Household Information, Deficit'!$B$2:$L$48,11,FALSE)</f>
        <v>136.37500000000003</v>
      </c>
      <c r="P226" s="119">
        <v>40.760000000000005</v>
      </c>
      <c r="Q226" s="130">
        <f t="shared" si="18"/>
        <v>46817068.642688289</v>
      </c>
    </row>
    <row r="227" spans="1:17" ht="14.25" customHeight="1">
      <c r="A227" s="107">
        <v>36</v>
      </c>
      <c r="B227" s="108" t="s">
        <v>66</v>
      </c>
      <c r="C227" s="109">
        <v>2023</v>
      </c>
      <c r="D227" s="110">
        <f>Population!H37</f>
        <v>278418.66438389709</v>
      </c>
      <c r="E227" s="110" t="str">
        <f t="shared" si="19"/>
        <v>Medium</v>
      </c>
      <c r="F227" s="123">
        <f t="shared" si="17"/>
        <v>2.7303604631507774</v>
      </c>
      <c r="G227" s="111">
        <f t="shared" si="0"/>
        <v>101971.39467167933</v>
      </c>
      <c r="H227" s="112"/>
      <c r="I227" s="125">
        <v>0</v>
      </c>
      <c r="J227" s="114">
        <f>VLOOKUP(B227, 'Household Information, Deficit'!$B$2:$J$48,8,FALSE)/100</f>
        <v>0.11169999999999999</v>
      </c>
      <c r="K227" s="126">
        <f t="shared" si="15"/>
        <v>0</v>
      </c>
      <c r="L227" s="127">
        <f t="shared" si="16"/>
        <v>1506.9664237193792</v>
      </c>
      <c r="M227" s="117">
        <f>550*VLOOKUP(B227, 'Household Information, Deficit'!$B$2:$K$48,10,FALSE)</f>
        <v>43485.750000000007</v>
      </c>
      <c r="N227" s="128">
        <f>IF(L227*M227+K227*Variables!$E$9&lt;0,0,L227*M227+K227*Variables!$E$9)</f>
        <v>65531565.160255007</v>
      </c>
      <c r="O227" s="119">
        <f>VLOOKUP(B227,'Household Information, Deficit'!$B$2:$L$48,11,FALSE)</f>
        <v>136.37500000000003</v>
      </c>
      <c r="P227" s="119">
        <v>27.28</v>
      </c>
      <c r="Q227" s="130">
        <f t="shared" si="18"/>
        <v>27906649.437677898</v>
      </c>
    </row>
    <row r="228" spans="1:17" ht="14.25" customHeight="1">
      <c r="A228" s="107">
        <v>37</v>
      </c>
      <c r="B228" s="108" t="s">
        <v>67</v>
      </c>
      <c r="C228" s="109">
        <v>2023</v>
      </c>
      <c r="D228" s="110">
        <f>Population!H38</f>
        <v>129771.7856759195</v>
      </c>
      <c r="E228" s="110" t="str">
        <f t="shared" si="19"/>
        <v>Medium</v>
      </c>
      <c r="F228" s="123">
        <f t="shared" si="17"/>
        <v>2.4882673717260184</v>
      </c>
      <c r="G228" s="111">
        <f t="shared" si="0"/>
        <v>52153.473196050327</v>
      </c>
      <c r="H228" s="112"/>
      <c r="I228" s="125">
        <v>0</v>
      </c>
      <c r="J228" s="114">
        <f>VLOOKUP(B228, 'Household Information, Deficit'!$B$2:$J$48,8,FALSE)/100</f>
        <v>7.9100000000000004E-2</v>
      </c>
      <c r="K228" s="126">
        <f t="shared" si="15"/>
        <v>0</v>
      </c>
      <c r="L228" s="127">
        <f t="shared" si="16"/>
        <v>770.74098319285258</v>
      </c>
      <c r="M228" s="117">
        <f>550*VLOOKUP(B228, 'Household Information, Deficit'!$B$2:$K$48,10,FALSE)</f>
        <v>43485.750000000007</v>
      </c>
      <c r="N228" s="128">
        <f>IF(L228*M228+K228*Variables!$E$9&lt;0,0,L228*M228+K228*Variables!$E$9)</f>
        <v>33516249.709878594</v>
      </c>
      <c r="O228" s="119">
        <f>VLOOKUP(B228,'Household Information, Deficit'!$B$2:$L$48,11,FALSE)</f>
        <v>136.37500000000003</v>
      </c>
      <c r="P228" s="119">
        <v>40.760000000000005</v>
      </c>
      <c r="Q228" s="130">
        <f t="shared" si="18"/>
        <v>13261393.228478927</v>
      </c>
    </row>
    <row r="229" spans="1:17" ht="14.25" customHeight="1">
      <c r="A229" s="107">
        <v>38</v>
      </c>
      <c r="B229" s="108" t="s">
        <v>68</v>
      </c>
      <c r="C229" s="109">
        <v>2023</v>
      </c>
      <c r="D229" s="110">
        <f>Population!H39</f>
        <v>39461.645723135662</v>
      </c>
      <c r="E229" s="110" t="str">
        <f t="shared" si="19"/>
        <v>Small</v>
      </c>
      <c r="F229" s="123">
        <f t="shared" si="17"/>
        <v>3.5815854318168161</v>
      </c>
      <c r="G229" s="111">
        <f t="shared" si="0"/>
        <v>11017.92669039256</v>
      </c>
      <c r="H229" s="112"/>
      <c r="I229" s="125">
        <v>0</v>
      </c>
      <c r="J229" s="114">
        <f>VLOOKUP(B229, 'Household Information, Deficit'!$B$2:$J$48,8,FALSE)/100</f>
        <v>0.23420000000000002</v>
      </c>
      <c r="K229" s="126">
        <f t="shared" si="15"/>
        <v>0</v>
      </c>
      <c r="L229" s="127">
        <f t="shared" si="16"/>
        <v>162.82650281368115</v>
      </c>
      <c r="M229" s="117">
        <f>550*VLOOKUP(B229, 'Household Information, Deficit'!$B$2:$K$48,10,FALSE)</f>
        <v>43485.750000000007</v>
      </c>
      <c r="N229" s="128">
        <f>IF(L229*M229+K229*Variables!$E$9&lt;0,0,L229*M229+K229*Variables!$E$9)</f>
        <v>7080632.5947300363</v>
      </c>
      <c r="O229" s="119">
        <f>VLOOKUP(B229,'Household Information, Deficit'!$B$2:$L$48,11,FALSE)</f>
        <v>136.37500000000003</v>
      </c>
      <c r="P229" s="119">
        <v>40.760000000000005</v>
      </c>
      <c r="Q229" s="130">
        <f t="shared" si="18"/>
        <v>2448078.5963994786</v>
      </c>
    </row>
    <row r="230" spans="1:17" ht="14.25" customHeight="1">
      <c r="A230" s="107">
        <v>39</v>
      </c>
      <c r="B230" s="108" t="s">
        <v>69</v>
      </c>
      <c r="C230" s="109">
        <v>2023</v>
      </c>
      <c r="D230" s="110">
        <f>Population!H40</f>
        <v>72305.14777271144</v>
      </c>
      <c r="E230" s="110" t="str">
        <f t="shared" si="19"/>
        <v>Small</v>
      </c>
      <c r="F230" s="123">
        <f t="shared" si="17"/>
        <v>3.4614749871067563</v>
      </c>
      <c r="G230" s="111">
        <f t="shared" si="0"/>
        <v>20888.536835318017</v>
      </c>
      <c r="H230" s="112"/>
      <c r="I230" s="125">
        <v>0</v>
      </c>
      <c r="J230" s="114">
        <f>VLOOKUP(B230, 'Household Information, Deficit'!$B$2:$J$48,8,FALSE)/100</f>
        <v>0.16070000000000001</v>
      </c>
      <c r="K230" s="126">
        <f t="shared" si="15"/>
        <v>0</v>
      </c>
      <c r="L230" s="127">
        <f t="shared" si="16"/>
        <v>308.69758869927682</v>
      </c>
      <c r="M230" s="117">
        <f>550*VLOOKUP(B230, 'Household Information, Deficit'!$B$2:$K$48,10,FALSE)</f>
        <v>43485.750000000007</v>
      </c>
      <c r="N230" s="128">
        <f>IF(L230*M230+K230*Variables!$E$9&lt;0,0,L230*M230+K230*Variables!$E$9)</f>
        <v>13423946.16777958</v>
      </c>
      <c r="O230" s="119">
        <f>VLOOKUP(B230,'Household Information, Deficit'!$B$2:$L$48,11,FALSE)</f>
        <v>136.37500000000003</v>
      </c>
      <c r="P230" s="119">
        <v>40.760000000000005</v>
      </c>
      <c r="Q230" s="130">
        <f t="shared" si="18"/>
        <v>4714864.4734842712</v>
      </c>
    </row>
    <row r="231" spans="1:17" ht="14.25" customHeight="1">
      <c r="A231" s="107">
        <v>40</v>
      </c>
      <c r="B231" s="108" t="s">
        <v>70</v>
      </c>
      <c r="C231" s="109">
        <v>2023</v>
      </c>
      <c r="D231" s="110">
        <f>Population!H41</f>
        <v>3369.4891555698014</v>
      </c>
      <c r="E231" s="110" t="str">
        <f t="shared" si="19"/>
        <v>Small</v>
      </c>
      <c r="F231" s="123">
        <f t="shared" si="17"/>
        <v>3.9153259949195598</v>
      </c>
      <c r="G231" s="111">
        <f t="shared" si="0"/>
        <v>860.58968268337696</v>
      </c>
      <c r="H231" s="112"/>
      <c r="I231" s="125">
        <v>0</v>
      </c>
      <c r="J231" s="114">
        <f>VLOOKUP(B231, 'Household Information, Deficit'!$B$2:$J$48,8,FALSE)/100</f>
        <v>4.82E-2</v>
      </c>
      <c r="K231" s="126">
        <f t="shared" si="15"/>
        <v>0</v>
      </c>
      <c r="L231" s="127">
        <f t="shared" si="16"/>
        <v>12.718074128325611</v>
      </c>
      <c r="M231" s="117">
        <f>550*VLOOKUP(B231, 'Household Information, Deficit'!$B$2:$K$48,10,FALSE)</f>
        <v>43485.750000000007</v>
      </c>
      <c r="N231" s="128">
        <f>IF(L231*M231+K231*Variables!$E$9&lt;0,0,L231*M231+K231*Variables!$E$9)</f>
        <v>553054.99202583556</v>
      </c>
      <c r="O231" s="119">
        <f>VLOOKUP(B231,'Household Information, Deficit'!$B$2:$L$48,11,FALSE)</f>
        <v>136.37500000000003</v>
      </c>
      <c r="P231" s="119">
        <v>40.760000000000005</v>
      </c>
      <c r="Q231" s="130">
        <f t="shared" si="18"/>
        <v>182785.9309959313</v>
      </c>
    </row>
    <row r="232" spans="1:17" ht="14.25" customHeight="1">
      <c r="A232" s="107">
        <v>41</v>
      </c>
      <c r="B232" s="108" t="s">
        <v>71</v>
      </c>
      <c r="C232" s="109">
        <v>2023</v>
      </c>
      <c r="D232" s="110">
        <f>Population!H42</f>
        <v>56364.576367234346</v>
      </c>
      <c r="E232" s="110" t="str">
        <f t="shared" si="19"/>
        <v>Small</v>
      </c>
      <c r="F232" s="123">
        <f t="shared" si="17"/>
        <v>2.524</v>
      </c>
      <c r="G232" s="111">
        <f t="shared" si="0"/>
        <v>22331.448639950217</v>
      </c>
      <c r="H232" s="112"/>
      <c r="I232" s="125">
        <v>0</v>
      </c>
      <c r="J232" s="114">
        <f>VLOOKUP(B232, 'Household Information, Deficit'!$B$2:$J$48,8,FALSE)/100</f>
        <v>8.2299999999999998E-2</v>
      </c>
      <c r="K232" s="126">
        <f t="shared" si="15"/>
        <v>0</v>
      </c>
      <c r="L232" s="127">
        <f t="shared" si="16"/>
        <v>330.02140847217015</v>
      </c>
      <c r="M232" s="117">
        <f>550*VLOOKUP(B232, 'Household Information, Deficit'!$B$2:$K$48,10,FALSE)</f>
        <v>43485.750000000007</v>
      </c>
      <c r="N232" s="128">
        <f>IF(L232*M232+K232*Variables!$E$9&lt;0,0,L232*M232+K232*Variables!$E$9)</f>
        <v>14351228.463468676</v>
      </c>
      <c r="O232" s="119">
        <f>VLOOKUP(B232,'Household Information, Deficit'!$B$2:$L$48,11,FALSE)</f>
        <v>136.37500000000003</v>
      </c>
      <c r="P232" s="119">
        <v>40.760000000000005</v>
      </c>
      <c r="Q232" s="130">
        <f t="shared" si="18"/>
        <v>5654940.6442912081</v>
      </c>
    </row>
    <row r="233" spans="1:17" ht="14.25" customHeight="1">
      <c r="A233" s="107">
        <v>42</v>
      </c>
      <c r="B233" s="121" t="s">
        <v>72</v>
      </c>
      <c r="C233" s="109">
        <v>2023</v>
      </c>
      <c r="D233" s="110">
        <f>Population!H43</f>
        <v>49039.045140820599</v>
      </c>
      <c r="E233" s="110" t="str">
        <f t="shared" si="19"/>
        <v>Small</v>
      </c>
      <c r="F233" s="123">
        <f t="shared" si="17"/>
        <v>2.7236881469514751</v>
      </c>
      <c r="G233" s="111">
        <f t="shared" si="0"/>
        <v>18004.647556919546</v>
      </c>
      <c r="H233" s="112"/>
      <c r="I233" s="125">
        <v>0</v>
      </c>
      <c r="J233" s="114">
        <f>VLOOKUP(B233, 'Household Information, Deficit'!$B$2:$J$48,8,FALSE)/100</f>
        <v>0.1231</v>
      </c>
      <c r="K233" s="126">
        <f t="shared" si="15"/>
        <v>0</v>
      </c>
      <c r="L233" s="127">
        <f t="shared" si="16"/>
        <v>266.07853532393347</v>
      </c>
      <c r="M233" s="117">
        <f>550*VLOOKUP(B233, 'Household Information, Deficit'!$B$2:$K$48,10,FALSE)</f>
        <v>43485.750000000007</v>
      </c>
      <c r="N233" s="128">
        <f>IF(L233*M233+K233*Variables!$E$9&lt;0,0,L233*M233+K233*Variables!$E$9)</f>
        <v>11570624.667462742</v>
      </c>
      <c r="O233" s="119">
        <f>VLOOKUP(B233,'Household Information, Deficit'!$B$2:$L$48,11,FALSE)</f>
        <v>136.37500000000003</v>
      </c>
      <c r="P233" s="119">
        <v>40.760000000000005</v>
      </c>
      <c r="Q233" s="130">
        <f t="shared" si="18"/>
        <v>4453762.479823078</v>
      </c>
    </row>
    <row r="234" spans="1:17" ht="14.25" customHeight="1">
      <c r="A234" s="107">
        <v>43</v>
      </c>
      <c r="B234" s="121" t="s">
        <v>73</v>
      </c>
      <c r="C234" s="109">
        <v>2023</v>
      </c>
      <c r="D234" s="110">
        <f>Population!H44</f>
        <v>25894.675601368705</v>
      </c>
      <c r="E234" s="110" t="str">
        <f t="shared" si="19"/>
        <v>Small</v>
      </c>
      <c r="F234" s="123">
        <f t="shared" si="17"/>
        <v>3.4114391143911438</v>
      </c>
      <c r="G234" s="111">
        <f t="shared" si="0"/>
        <v>7590.5430913693017</v>
      </c>
      <c r="H234" s="112"/>
      <c r="I234" s="125">
        <v>0</v>
      </c>
      <c r="J234" s="114">
        <f>VLOOKUP(B234, 'Household Information, Deficit'!$B$2:$J$48,8,FALSE)/100</f>
        <v>0.14230000000000001</v>
      </c>
      <c r="K234" s="126">
        <f t="shared" si="15"/>
        <v>0</v>
      </c>
      <c r="L234" s="127">
        <f t="shared" si="16"/>
        <v>112.17551366555563</v>
      </c>
      <c r="M234" s="117">
        <f>550*VLOOKUP(B234, 'Household Information, Deficit'!$B$2:$K$48,10,FALSE)</f>
        <v>43485.750000000007</v>
      </c>
      <c r="N234" s="128">
        <f>IF(L234*M234+K234*Variables!$E$9&lt;0,0,L234*M234+K234*Variables!$E$9)</f>
        <v>4878036.3433819367</v>
      </c>
      <c r="O234" s="119">
        <f>VLOOKUP(B234,'Household Information, Deficit'!$B$2:$L$48,11,FALSE)</f>
        <v>136.37500000000003</v>
      </c>
      <c r="P234" s="119">
        <v>40.760000000000005</v>
      </c>
      <c r="Q234" s="130">
        <f t="shared" si="18"/>
        <v>1724448.529996685</v>
      </c>
    </row>
    <row r="235" spans="1:17" ht="14.25" customHeight="1">
      <c r="A235" s="107">
        <v>44</v>
      </c>
      <c r="B235" s="121" t="s">
        <v>101</v>
      </c>
      <c r="C235" s="109">
        <v>2023</v>
      </c>
      <c r="D235" s="110">
        <f>Population!H45</f>
        <v>92969.172964499958</v>
      </c>
      <c r="E235" s="110" t="str">
        <f t="shared" si="19"/>
        <v>Small</v>
      </c>
      <c r="F235" s="123">
        <f t="shared" si="17"/>
        <v>2.919</v>
      </c>
      <c r="G235" s="111">
        <f t="shared" si="0"/>
        <v>31849.665284172646</v>
      </c>
      <c r="H235" s="112"/>
      <c r="I235" s="125">
        <v>0</v>
      </c>
      <c r="J235" s="114">
        <f>VLOOKUP(B235, 'Household Information, Deficit'!$B$2:$J$48,8,FALSE)/100</f>
        <v>4.9800000000000004E-2</v>
      </c>
      <c r="K235" s="126">
        <f t="shared" si="15"/>
        <v>0</v>
      </c>
      <c r="L235" s="127">
        <f t="shared" si="16"/>
        <v>0</v>
      </c>
      <c r="M235" s="117">
        <f>550*VLOOKUP(B235, 'Household Information, Deficit'!$B$2:$K$48,10,FALSE)</f>
        <v>43485.750000000007</v>
      </c>
      <c r="N235" s="128">
        <f>IF(L235*M235+K235*Variables!$E$9&lt;0,0,L235*M235+K235*Variables!$E$9)</f>
        <v>0</v>
      </c>
      <c r="O235" s="119">
        <f>VLOOKUP(B235,'Household Information, Deficit'!$B$2:$L$48,11,FALSE)</f>
        <v>136.37500000000003</v>
      </c>
      <c r="P235" s="119">
        <v>40.760000000000005</v>
      </c>
      <c r="Q235" s="130">
        <f t="shared" si="18"/>
        <v>7696010.5346859368</v>
      </c>
    </row>
    <row r="236" spans="1:17" ht="14.25" customHeight="1">
      <c r="A236" s="107">
        <v>45</v>
      </c>
      <c r="B236" s="121" t="s">
        <v>74</v>
      </c>
      <c r="C236" s="109">
        <v>2023</v>
      </c>
      <c r="D236" s="110">
        <f>Population!H46</f>
        <v>25441.139035733384</v>
      </c>
      <c r="E236" s="110" t="str">
        <f t="shared" si="19"/>
        <v>Small</v>
      </c>
      <c r="F236" s="123">
        <f t="shared" si="17"/>
        <v>2.377290114757399</v>
      </c>
      <c r="G236" s="111">
        <f t="shared" si="0"/>
        <v>10701.739294587374</v>
      </c>
      <c r="H236" s="112"/>
      <c r="I236" s="125">
        <v>0</v>
      </c>
      <c r="J236" s="114">
        <f>VLOOKUP(B236, 'Household Information, Deficit'!$B$2:$J$48,8,FALSE)/100</f>
        <v>8.6999999999999994E-2</v>
      </c>
      <c r="K236" s="126">
        <f t="shared" si="15"/>
        <v>0</v>
      </c>
      <c r="L236" s="127">
        <f t="shared" si="16"/>
        <v>158.15378267863161</v>
      </c>
      <c r="M236" s="117">
        <f>550*VLOOKUP(B236, 'Household Information, Deficit'!$B$2:$K$48,10,FALSE)</f>
        <v>43485.750000000007</v>
      </c>
      <c r="N236" s="128">
        <f>IF(L236*M236+K236*Variables!$E$9&lt;0,0,L236*M236+K236*Variables!$E$9)</f>
        <v>6877435.8551173061</v>
      </c>
      <c r="O236" s="119">
        <f>VLOOKUP(B236,'Household Information, Deficit'!$B$2:$L$48,11,FALSE)</f>
        <v>136.37500000000003</v>
      </c>
      <c r="P236" s="119">
        <v>40.760000000000005</v>
      </c>
      <c r="Q236" s="130">
        <f t="shared" si="18"/>
        <v>2756053.0756089734</v>
      </c>
    </row>
    <row r="237" spans="1:17" ht="14.25" customHeight="1">
      <c r="A237" s="107">
        <v>46</v>
      </c>
      <c r="B237" s="121" t="s">
        <v>75</v>
      </c>
      <c r="C237" s="109">
        <v>2023</v>
      </c>
      <c r="D237" s="110">
        <f>Population!H47</f>
        <v>32515.663089242069</v>
      </c>
      <c r="E237" s="110" t="str">
        <f t="shared" si="19"/>
        <v>Small</v>
      </c>
      <c r="F237" s="123">
        <f t="shared" si="17"/>
        <v>2.6682284299858559</v>
      </c>
      <c r="G237" s="111">
        <f t="shared" si="0"/>
        <v>12186.236651940042</v>
      </c>
      <c r="H237" s="112"/>
      <c r="I237" s="125">
        <v>0</v>
      </c>
      <c r="J237" s="114">
        <f>VLOOKUP(B237, 'Household Information, Deficit'!$B$2:$J$48,8,FALSE)/100</f>
        <v>8.2500000000000004E-2</v>
      </c>
      <c r="K237" s="126">
        <f t="shared" si="15"/>
        <v>0</v>
      </c>
      <c r="L237" s="127">
        <f t="shared" si="16"/>
        <v>180.09216727004787</v>
      </c>
      <c r="M237" s="117">
        <f>550*VLOOKUP(B237, 'Household Information, Deficit'!$B$2:$K$48,10,FALSE)</f>
        <v>43485.750000000007</v>
      </c>
      <c r="N237" s="128">
        <f>IF(L237*M237+K237*Variables!$E$9&lt;0,0,L237*M237+K237*Variables!$E$9)</f>
        <v>7831442.9628634853</v>
      </c>
      <c r="O237" s="119">
        <f>VLOOKUP(B237,'Household Information, Deficit'!$B$2:$L$48,11,FALSE)</f>
        <v>136.37500000000003</v>
      </c>
      <c r="P237" s="119">
        <v>40.760000000000005</v>
      </c>
      <c r="Q237" s="130">
        <f t="shared" si="18"/>
        <v>3034311.5883673718</v>
      </c>
    </row>
    <row r="238" spans="1:17" ht="14.25" customHeight="1">
      <c r="A238" s="107">
        <v>47</v>
      </c>
      <c r="B238" s="121" t="s">
        <v>100</v>
      </c>
      <c r="C238" s="109">
        <v>2023</v>
      </c>
      <c r="D238" s="110">
        <f>Population!H48</f>
        <v>68907.394024460111</v>
      </c>
      <c r="E238" s="110" t="str">
        <f t="shared" si="19"/>
        <v>Small</v>
      </c>
      <c r="F238" s="123">
        <f t="shared" si="17"/>
        <v>3.4580000000000002</v>
      </c>
      <c r="G238" s="111">
        <f t="shared" si="0"/>
        <v>19926.950267339533</v>
      </c>
      <c r="H238" s="112"/>
      <c r="I238" s="125">
        <v>0</v>
      </c>
      <c r="J238" s="114">
        <f>VLOOKUP(B238, 'Household Information, Deficit'!$B$2:$J$48,8,FALSE)/100</f>
        <v>0.1457</v>
      </c>
      <c r="K238" s="126">
        <f t="shared" si="15"/>
        <v>0</v>
      </c>
      <c r="L238" s="127">
        <f t="shared" si="16"/>
        <v>294.48694976363549</v>
      </c>
      <c r="M238" s="117">
        <f>550*VLOOKUP(B238, 'Household Information, Deficit'!$B$2:$K$48,10,FALSE)</f>
        <v>43485.750000000007</v>
      </c>
      <c r="N238" s="128">
        <f>IF(L238*M238+K238*Variables!$E$9&lt;0,0,L238*M238+K238*Variables!$E$9)</f>
        <v>12805985.875684014</v>
      </c>
      <c r="O238" s="119">
        <f>VLOOKUP(B238,'Household Information, Deficit'!$B$2:$L$48,11,FALSE)</f>
        <v>136.37500000000003</v>
      </c>
      <c r="P238" s="119">
        <v>40.760000000000005</v>
      </c>
      <c r="Q238" s="130">
        <f t="shared" si="18"/>
        <v>4499851.7485855948</v>
      </c>
    </row>
    <row r="239" spans="1:17" ht="14.25" customHeight="1">
      <c r="A239" s="107">
        <v>1</v>
      </c>
      <c r="B239" s="108" t="s">
        <v>25</v>
      </c>
      <c r="C239" s="109">
        <v>2024</v>
      </c>
      <c r="D239" s="110">
        <f>Population!I2</f>
        <v>7852528.9032628844</v>
      </c>
      <c r="E239" s="110" t="str">
        <f t="shared" si="19"/>
        <v>Large</v>
      </c>
      <c r="F239" s="123">
        <f t="shared" si="17"/>
        <v>2.8458153079093123</v>
      </c>
      <c r="G239" s="111">
        <f t="shared" si="0"/>
        <v>2759324.8519812659</v>
      </c>
      <c r="H239" s="112"/>
      <c r="I239" s="125">
        <v>0</v>
      </c>
      <c r="J239" s="114">
        <f>VLOOKUP(B239, 'Household Information, Deficit'!$B$2:$J$48,8,FALSE)/100</f>
        <v>0.1464</v>
      </c>
      <c r="K239" s="126">
        <f t="shared" si="15"/>
        <v>0</v>
      </c>
      <c r="L239" s="127">
        <f t="shared" si="16"/>
        <v>40778.199782973155</v>
      </c>
      <c r="M239" s="117">
        <f>550*VLOOKUP(B239, 'Household Information, Deficit'!$B$2:$K$48,10,FALSE)</f>
        <v>70422</v>
      </c>
      <c r="N239" s="128">
        <f>IF(L239*M239+K239*Variables!$E$9&lt;0,0,L239*M239+K239*Variables!$E$9)</f>
        <v>2871682385.1165357</v>
      </c>
      <c r="O239" s="119">
        <f>VLOOKUP(B239,'Household Information, Deficit'!$B$2:$L$48,11,FALSE)</f>
        <v>377.07</v>
      </c>
      <c r="P239" s="119">
        <v>91.36</v>
      </c>
      <c r="Q239" s="130">
        <f t="shared" si="18"/>
        <v>1980567623.4142723</v>
      </c>
    </row>
    <row r="240" spans="1:17" ht="14.25" customHeight="1">
      <c r="A240" s="107">
        <v>2</v>
      </c>
      <c r="B240" s="108" t="s">
        <v>28</v>
      </c>
      <c r="C240" s="109">
        <v>2024</v>
      </c>
      <c r="D240" s="110">
        <f>Population!I3</f>
        <v>2594008.2583490424</v>
      </c>
      <c r="E240" s="110" t="str">
        <f t="shared" si="19"/>
        <v>Large</v>
      </c>
      <c r="F240" s="123">
        <f t="shared" si="17"/>
        <v>2.6591126390039355</v>
      </c>
      <c r="G240" s="111">
        <f t="shared" si="0"/>
        <v>975516.50136968994</v>
      </c>
      <c r="H240" s="112"/>
      <c r="I240" s="125">
        <v>0</v>
      </c>
      <c r="J240" s="114">
        <f>VLOOKUP(B240, 'Household Information, Deficit'!$B$2:$J$48,8,FALSE)/100</f>
        <v>6.7299999999999999E-2</v>
      </c>
      <c r="K240" s="126">
        <f t="shared" si="15"/>
        <v>0</v>
      </c>
      <c r="L240" s="127">
        <f t="shared" si="16"/>
        <v>14416.500020241481</v>
      </c>
      <c r="M240" s="117">
        <f>550*VLOOKUP(B240, 'Household Information, Deficit'!$B$2:$K$48,10,FALSE)</f>
        <v>55808.5</v>
      </c>
      <c r="N240" s="128">
        <f>IF(L240*M240+K240*Variables!$E$9&lt;0,0,L240*M240+K240*Variables!$E$9)</f>
        <v>804563241.37964666</v>
      </c>
      <c r="O240" s="119">
        <f>VLOOKUP(B240,'Household Information, Deficit'!$B$2:$L$48,11,FALSE)</f>
        <v>233.28</v>
      </c>
      <c r="P240" s="119">
        <v>73.64</v>
      </c>
      <c r="Q240" s="130">
        <f t="shared" si="18"/>
        <v>408627981.59057808</v>
      </c>
    </row>
    <row r="241" spans="1:17" ht="14.25" customHeight="1">
      <c r="A241" s="107">
        <v>3</v>
      </c>
      <c r="B241" s="108" t="s">
        <v>29</v>
      </c>
      <c r="C241" s="109">
        <v>2024</v>
      </c>
      <c r="D241" s="110">
        <f>Population!I4</f>
        <v>1993203.8290998556</v>
      </c>
      <c r="E241" s="110" t="str">
        <f t="shared" si="19"/>
        <v>Large</v>
      </c>
      <c r="F241" s="123">
        <f t="shared" si="17"/>
        <v>2.6407866430045996</v>
      </c>
      <c r="G241" s="111">
        <f t="shared" si="0"/>
        <v>754776.54901800561</v>
      </c>
      <c r="H241" s="112"/>
      <c r="I241" s="125">
        <v>0</v>
      </c>
      <c r="J241" s="114">
        <f>VLOOKUP(B241, 'Household Information, Deficit'!$B$2:$J$48,8,FALSE)/100</f>
        <v>0.1216</v>
      </c>
      <c r="K241" s="126">
        <f t="shared" si="15"/>
        <v>0</v>
      </c>
      <c r="L241" s="127">
        <f t="shared" si="16"/>
        <v>11154.333236719132</v>
      </c>
      <c r="M241" s="117">
        <f>550*VLOOKUP(B241, 'Household Information, Deficit'!$B$2:$K$48,10,FALSE)</f>
        <v>48180</v>
      </c>
      <c r="N241" s="128">
        <f>IF(L241*M241+K241*Variables!$E$9&lt;0,0,L241*M241+K241*Variables!$E$9)</f>
        <v>537415775.34512782</v>
      </c>
      <c r="O241" s="119">
        <f>VLOOKUP(B241,'Household Information, Deficit'!$B$2:$L$48,11,FALSE)</f>
        <v>182.97</v>
      </c>
      <c r="P241" s="119">
        <v>61.12</v>
      </c>
      <c r="Q241" s="130">
        <f t="shared" si="18"/>
        <v>243729791.43227887</v>
      </c>
    </row>
    <row r="242" spans="1:17" ht="14.25" customHeight="1">
      <c r="A242" s="107">
        <v>4</v>
      </c>
      <c r="B242" s="108" t="s">
        <v>30</v>
      </c>
      <c r="C242" s="109">
        <v>2024</v>
      </c>
      <c r="D242" s="110">
        <f>Population!I5</f>
        <v>1224769.0802719425</v>
      </c>
      <c r="E242" s="110" t="str">
        <f t="shared" si="19"/>
        <v>Large</v>
      </c>
      <c r="F242" s="123">
        <f t="shared" si="17"/>
        <v>3.2280741697119208</v>
      </c>
      <c r="G242" s="111">
        <f t="shared" si="0"/>
        <v>379411.69126892864</v>
      </c>
      <c r="H242" s="112"/>
      <c r="I242" s="125">
        <v>0</v>
      </c>
      <c r="J242" s="114">
        <f>VLOOKUP(B242, 'Household Information, Deficit'!$B$2:$J$48,8,FALSE)/100</f>
        <v>0.15160000000000001</v>
      </c>
      <c r="K242" s="126">
        <f t="shared" si="15"/>
        <v>0</v>
      </c>
      <c r="L242" s="127">
        <f t="shared" si="16"/>
        <v>5607.0693290973431</v>
      </c>
      <c r="M242" s="117">
        <f>550*VLOOKUP(B242, 'Household Information, Deficit'!$B$2:$K$48,10,FALSE)</f>
        <v>51320.5</v>
      </c>
      <c r="N242" s="128">
        <f>IF(L242*M242+K242*Variables!$E$9&lt;0,0,L242*M242+K242*Variables!$E$9)</f>
        <v>287757601.50394022</v>
      </c>
      <c r="O242" s="119">
        <f>VLOOKUP(B242,'Household Information, Deficit'!$B$2:$L$48,11,FALSE)</f>
        <v>249.18</v>
      </c>
      <c r="P242" s="119">
        <v>42.71</v>
      </c>
      <c r="Q242" s="130">
        <f t="shared" si="18"/>
        <v>189237213.6116814</v>
      </c>
    </row>
    <row r="243" spans="1:17" ht="14.25" customHeight="1">
      <c r="A243" s="107">
        <v>5</v>
      </c>
      <c r="B243" s="108" t="s">
        <v>31</v>
      </c>
      <c r="C243" s="109">
        <v>2024</v>
      </c>
      <c r="D243" s="110">
        <f>Population!I6</f>
        <v>578272.93735238467</v>
      </c>
      <c r="E243" s="110" t="str">
        <f t="shared" si="19"/>
        <v>Medium</v>
      </c>
      <c r="F243" s="123">
        <f t="shared" si="17"/>
        <v>2.791645991913092</v>
      </c>
      <c r="G243" s="111">
        <f t="shared" si="0"/>
        <v>207144.07880782153</v>
      </c>
      <c r="H243" s="112"/>
      <c r="I243" s="125">
        <v>0</v>
      </c>
      <c r="J243" s="114">
        <f>VLOOKUP(B243, 'Household Information, Deficit'!$B$2:$J$48,8,FALSE)/100</f>
        <v>0.1777</v>
      </c>
      <c r="K243" s="126">
        <f t="shared" ref="K243:K306" si="20">IF(G243-G196&lt;0,0,ROUND((G243-G196)*I243,0))</f>
        <v>0</v>
      </c>
      <c r="L243" s="127">
        <f t="shared" ref="L243:L306" si="21">IF(G243-G196&lt;0,0,G243-G196)</f>
        <v>3061.2425439578947</v>
      </c>
      <c r="M243" s="117">
        <f>550*VLOOKUP(B243, 'Household Information, Deficit'!$B$2:$K$48,10,FALSE)</f>
        <v>67314.5</v>
      </c>
      <c r="N243" s="128">
        <f>IF(L243*M243+K243*Variables!$E$9&lt;0,0,L243*M243+K243*Variables!$E$9)</f>
        <v>206066011.2252537</v>
      </c>
      <c r="O243" s="119">
        <f>VLOOKUP(B243,'Household Information, Deficit'!$B$2:$L$48,11,FALSE)</f>
        <v>147.03</v>
      </c>
      <c r="P243" s="119">
        <v>61.2</v>
      </c>
      <c r="Q243" s="130">
        <f t="shared" si="18"/>
        <v>47614326.665578119</v>
      </c>
    </row>
    <row r="244" spans="1:17" ht="14.25" customHeight="1">
      <c r="A244" s="107">
        <v>6</v>
      </c>
      <c r="B244" s="108" t="s">
        <v>32</v>
      </c>
      <c r="C244" s="109">
        <v>2024</v>
      </c>
      <c r="D244" s="110">
        <f>Population!I7</f>
        <v>970918.57244481111</v>
      </c>
      <c r="E244" s="110" t="str">
        <f t="shared" si="19"/>
        <v>Medium</v>
      </c>
      <c r="F244" s="123">
        <f t="shared" ref="F244:F307" si="22">F197</f>
        <v>3.0151582035627214</v>
      </c>
      <c r="G244" s="111">
        <f t="shared" si="0"/>
        <v>322012.48057152372</v>
      </c>
      <c r="I244" s="125">
        <v>0</v>
      </c>
      <c r="J244" s="114">
        <f>VLOOKUP(B244, 'Household Information, Deficit'!$B$2:$J$48,8,FALSE)/100</f>
        <v>0.13369999999999999</v>
      </c>
      <c r="K244" s="126">
        <f t="shared" si="20"/>
        <v>0</v>
      </c>
      <c r="L244" s="127">
        <f t="shared" si="21"/>
        <v>4758.8051315988414</v>
      </c>
      <c r="M244" s="117">
        <f>550*VLOOKUP(B244, 'Household Information, Deficit'!$B$2:$K$48,10,FALSE)</f>
        <v>81136</v>
      </c>
      <c r="N244" s="128">
        <f>IF(L244*M244+K244*Variables!$E$9&lt;0,0,L244*M244+K244*Variables!$E$9)</f>
        <v>386110413.15740359</v>
      </c>
      <c r="O244" s="119">
        <f>VLOOKUP(B244,'Household Information, Deficit'!$B$2:$L$48,11,FALSE)</f>
        <v>219.56</v>
      </c>
      <c r="P244" s="119">
        <v>55.55</v>
      </c>
      <c r="Q244" s="130">
        <f t="shared" si="18"/>
        <v>130849685.33877835</v>
      </c>
    </row>
    <row r="245" spans="1:17" ht="14.25" customHeight="1">
      <c r="A245" s="107">
        <v>7</v>
      </c>
      <c r="B245" s="108" t="s">
        <v>33</v>
      </c>
      <c r="C245" s="109">
        <v>2024</v>
      </c>
      <c r="D245" s="110">
        <f>Population!I8</f>
        <v>688228.49853119266</v>
      </c>
      <c r="E245" s="110" t="str">
        <f t="shared" si="19"/>
        <v>Medium</v>
      </c>
      <c r="F245" s="123">
        <f t="shared" si="22"/>
        <v>2.7144187891908675</v>
      </c>
      <c r="G245" s="111">
        <f t="shared" ref="G245:G308" si="23">D245/F245</f>
        <v>253545.43715649142</v>
      </c>
      <c r="I245" s="125">
        <v>0</v>
      </c>
      <c r="J245" s="114">
        <f>VLOOKUP(B245, 'Household Information, Deficit'!$B$2:$J$48,8,FALSE)/100</f>
        <v>0.128</v>
      </c>
      <c r="K245" s="126">
        <f t="shared" si="20"/>
        <v>0</v>
      </c>
      <c r="L245" s="127">
        <f t="shared" si="21"/>
        <v>3746.9769037904916</v>
      </c>
      <c r="M245" s="117">
        <f>550*VLOOKUP(B245, 'Household Information, Deficit'!$B$2:$K$48,10,FALSE)</f>
        <v>27258</v>
      </c>
      <c r="N245" s="128">
        <f>IF(L245*M245+K245*Variables!$E$9&lt;0,0,L245*M245+K245*Variables!$E$9)</f>
        <v>102135096.44352122</v>
      </c>
      <c r="O245" s="119">
        <f>VLOOKUP(B245,'Household Information, Deficit'!$B$2:$L$48,11,FALSE)</f>
        <v>94.1</v>
      </c>
      <c r="P245" s="119">
        <v>59.47</v>
      </c>
      <c r="Q245" s="130">
        <f t="shared" si="18"/>
        <v>27791858.385914009</v>
      </c>
    </row>
    <row r="246" spans="1:17" ht="14.25" customHeight="1">
      <c r="A246" s="107">
        <v>8</v>
      </c>
      <c r="B246" s="108" t="s">
        <v>34</v>
      </c>
      <c r="C246" s="109">
        <v>2024</v>
      </c>
      <c r="D246" s="110">
        <f>Population!I9</f>
        <v>447950.90193938121</v>
      </c>
      <c r="E246" s="110" t="str">
        <f t="shared" si="19"/>
        <v>Medium</v>
      </c>
      <c r="F246" s="123">
        <f t="shared" si="22"/>
        <v>2.3617684870776379</v>
      </c>
      <c r="G246" s="111">
        <f t="shared" si="23"/>
        <v>189667.57512022633</v>
      </c>
      <c r="I246" s="125">
        <v>0</v>
      </c>
      <c r="J246" s="114">
        <f>VLOOKUP(B246, 'Household Information, Deficit'!$B$2:$J$48,8,FALSE)/100</f>
        <v>7.6399999999999996E-2</v>
      </c>
      <c r="K246" s="126">
        <f t="shared" si="20"/>
        <v>0</v>
      </c>
      <c r="L246" s="127">
        <f t="shared" si="21"/>
        <v>2802.9690904466552</v>
      </c>
      <c r="M246" s="117">
        <f>550*VLOOKUP(B246, 'Household Information, Deficit'!$B$2:$K$48,10,FALSE)</f>
        <v>27412.000000000004</v>
      </c>
      <c r="N246" s="128">
        <f>IF(L246*M246+K246*Variables!$E$9&lt;0,0,L246*M246+K246*Variables!$E$9)</f>
        <v>76834988.707323715</v>
      </c>
      <c r="O246" s="119">
        <f>VLOOKUP(B246,'Household Information, Deficit'!$B$2:$L$48,11,FALSE)</f>
        <v>125.46</v>
      </c>
      <c r="P246" s="119">
        <v>75.66</v>
      </c>
      <c r="Q246" s="130">
        <f t="shared" si="18"/>
        <v>32707450.56567245</v>
      </c>
    </row>
    <row r="247" spans="1:17" ht="14.25" customHeight="1">
      <c r="A247" s="107">
        <v>9</v>
      </c>
      <c r="B247" s="108" t="s">
        <v>35</v>
      </c>
      <c r="C247" s="109">
        <v>2024</v>
      </c>
      <c r="D247" s="110">
        <f>Population!I10</f>
        <v>524692.03053266753</v>
      </c>
      <c r="E247" s="110" t="str">
        <f t="shared" si="19"/>
        <v>Medium</v>
      </c>
      <c r="F247" s="123">
        <f t="shared" si="22"/>
        <v>2.7429262269780841</v>
      </c>
      <c r="G247" s="111">
        <f t="shared" si="23"/>
        <v>191289.15148065329</v>
      </c>
      <c r="I247" s="125">
        <v>0</v>
      </c>
      <c r="J247" s="114">
        <f>VLOOKUP(B247, 'Household Information, Deficit'!$B$2:$J$48,8,FALSE)/100</f>
        <v>0.13419999999999999</v>
      </c>
      <c r="K247" s="126">
        <f t="shared" si="20"/>
        <v>0</v>
      </c>
      <c r="L247" s="127">
        <f t="shared" si="21"/>
        <v>2826.9332731130708</v>
      </c>
      <c r="M247" s="117">
        <f>550*VLOOKUP(B247, 'Household Information, Deficit'!$B$2:$K$48,10,FALSE)</f>
        <v>43485.750000000007</v>
      </c>
      <c r="N247" s="128">
        <f>IF(L247*M247+K247*Variables!$E$9&lt;0,0,L247*M247+K247*Variables!$E$9)</f>
        <v>122931313.58127673</v>
      </c>
      <c r="O247" s="119">
        <f>VLOOKUP(B247,'Household Information, Deficit'!$B$2:$L$48,11,FALSE)</f>
        <v>136.37500000000003</v>
      </c>
      <c r="P247" s="119">
        <v>65.935833333333335</v>
      </c>
      <c r="Q247" s="130">
        <f t="shared" si="18"/>
        <v>37699814.760516092</v>
      </c>
    </row>
    <row r="248" spans="1:17" ht="14.25" customHeight="1">
      <c r="A248" s="107">
        <v>10</v>
      </c>
      <c r="B248" s="108" t="s">
        <v>36</v>
      </c>
      <c r="C248" s="109">
        <v>2024</v>
      </c>
      <c r="D248" s="110">
        <f>Population!I11</f>
        <v>547471.73405038449</v>
      </c>
      <c r="E248" s="110" t="str">
        <f t="shared" si="19"/>
        <v>Medium</v>
      </c>
      <c r="F248" s="123">
        <f t="shared" si="22"/>
        <v>2.5116430728482135</v>
      </c>
      <c r="G248" s="111">
        <f t="shared" si="23"/>
        <v>217973.54089390946</v>
      </c>
      <c r="I248" s="125">
        <v>0</v>
      </c>
      <c r="J248" s="114">
        <f>VLOOKUP(B248, 'Household Information, Deficit'!$B$2:$J$48,8,FALSE)/100</f>
        <v>9.98E-2</v>
      </c>
      <c r="K248" s="126">
        <f t="shared" si="20"/>
        <v>0</v>
      </c>
      <c r="L248" s="127">
        <f t="shared" si="21"/>
        <v>3221.2838555749622</v>
      </c>
      <c r="M248" s="117">
        <f>550*VLOOKUP(B248, 'Household Information, Deficit'!$B$2:$K$48,10,FALSE)</f>
        <v>35755.5</v>
      </c>
      <c r="N248" s="128">
        <f>IF(L248*M248+K248*Variables!$E$9&lt;0,0,L248*M248+K248*Variables!$E$9)</f>
        <v>115178614.89801057</v>
      </c>
      <c r="O248" s="119">
        <f>VLOOKUP(B248,'Household Information, Deficit'!$B$2:$L$48,11,FALSE)</f>
        <v>125.46</v>
      </c>
      <c r="P248" s="119">
        <v>62.81</v>
      </c>
      <c r="Q248" s="130">
        <f t="shared" si="18"/>
        <v>40874281.334012359</v>
      </c>
    </row>
    <row r="249" spans="1:17" ht="14.25" customHeight="1">
      <c r="A249" s="107">
        <v>11</v>
      </c>
      <c r="B249" s="108" t="s">
        <v>37</v>
      </c>
      <c r="C249" s="109">
        <v>2024</v>
      </c>
      <c r="D249" s="110">
        <f>Population!I12</f>
        <v>385248.49141185445</v>
      </c>
      <c r="E249" s="110" t="str">
        <f t="shared" si="19"/>
        <v>Medium</v>
      </c>
      <c r="F249" s="123">
        <f t="shared" si="22"/>
        <v>2.693850400263019</v>
      </c>
      <c r="G249" s="111">
        <f t="shared" si="23"/>
        <v>143010.3510477939</v>
      </c>
      <c r="I249" s="125">
        <v>0</v>
      </c>
      <c r="J249" s="114">
        <f>VLOOKUP(B249, 'Household Information, Deficit'!$B$2:$J$48,8,FALSE)/100</f>
        <v>0.1115</v>
      </c>
      <c r="K249" s="126">
        <f t="shared" si="20"/>
        <v>0</v>
      </c>
      <c r="L249" s="127">
        <f t="shared" si="21"/>
        <v>2113.4534637604665</v>
      </c>
      <c r="M249" s="117">
        <f>550*VLOOKUP(B249, 'Household Information, Deficit'!$B$2:$K$48,10,FALSE)</f>
        <v>43485.750000000007</v>
      </c>
      <c r="N249" s="128">
        <f>IF(L249*M249+K249*Variables!$E$9&lt;0,0,L249*M249+K249*Variables!$E$9)</f>
        <v>91905108.961721718</v>
      </c>
      <c r="O249" s="119">
        <f>VLOOKUP(B249,'Household Information, Deficit'!$B$2:$L$48,11,FALSE)</f>
        <v>136.37500000000003</v>
      </c>
      <c r="P249" s="119">
        <v>65.935833333333335</v>
      </c>
      <c r="Q249" s="130">
        <f t="shared" si="18"/>
        <v>28518078.066354852</v>
      </c>
    </row>
    <row r="250" spans="1:17" ht="14.25" customHeight="1">
      <c r="A250" s="107">
        <v>12</v>
      </c>
      <c r="B250" s="108" t="s">
        <v>38</v>
      </c>
      <c r="C250" s="109">
        <v>2024</v>
      </c>
      <c r="D250" s="110">
        <f>Population!I13</f>
        <v>437854.04684013489</v>
      </c>
      <c r="E250" s="110" t="str">
        <f t="shared" si="19"/>
        <v>Medium</v>
      </c>
      <c r="F250" s="123">
        <f t="shared" si="22"/>
        <v>2.5280688906285511</v>
      </c>
      <c r="G250" s="111">
        <f t="shared" si="23"/>
        <v>173197.03923545836</v>
      </c>
      <c r="I250" s="125">
        <v>0</v>
      </c>
      <c r="J250" s="114">
        <f>VLOOKUP(B250, 'Household Information, Deficit'!$B$2:$J$48,8,FALSE)/100</f>
        <v>6.4199999999999993E-2</v>
      </c>
      <c r="K250" s="126">
        <f t="shared" si="20"/>
        <v>0</v>
      </c>
      <c r="L250" s="127">
        <f t="shared" si="21"/>
        <v>2559.5621561890002</v>
      </c>
      <c r="M250" s="117">
        <f>550*VLOOKUP(B250, 'Household Information, Deficit'!$B$2:$K$48,10,FALSE)</f>
        <v>43485.750000000007</v>
      </c>
      <c r="N250" s="128">
        <f>IF(L250*M250+K250*Variables!$E$9&lt;0,0,L250*M250+K250*Variables!$E$9)</f>
        <v>111304480.03349583</v>
      </c>
      <c r="O250" s="119">
        <f>VLOOKUP(B250,'Household Information, Deficit'!$B$2:$L$48,11,FALSE)</f>
        <v>136.37500000000003</v>
      </c>
      <c r="P250" s="119">
        <v>89.08</v>
      </c>
      <c r="Q250" s="130">
        <f t="shared" si="18"/>
        <v>28604483.227151699</v>
      </c>
    </row>
    <row r="251" spans="1:17" ht="14.25" customHeight="1">
      <c r="A251" s="107">
        <v>13</v>
      </c>
      <c r="B251" s="108" t="s">
        <v>39</v>
      </c>
      <c r="C251" s="109">
        <v>2024</v>
      </c>
      <c r="D251" s="110">
        <f>Population!I14</f>
        <v>493374.72201008635</v>
      </c>
      <c r="E251" s="110" t="str">
        <f t="shared" si="19"/>
        <v>Medium</v>
      </c>
      <c r="F251" s="123">
        <f t="shared" si="22"/>
        <v>2.4075040417460345</v>
      </c>
      <c r="G251" s="111">
        <f t="shared" si="23"/>
        <v>204932.04308486558</v>
      </c>
      <c r="I251" s="125">
        <v>0</v>
      </c>
      <c r="J251" s="114">
        <f>VLOOKUP(B251, 'Household Information, Deficit'!$B$2:$J$48,8,FALSE)/100</f>
        <v>0.12960000000000002</v>
      </c>
      <c r="K251" s="126">
        <f t="shared" si="20"/>
        <v>0</v>
      </c>
      <c r="L251" s="127">
        <f t="shared" si="21"/>
        <v>3028.5523608600488</v>
      </c>
      <c r="M251" s="117">
        <f>550*VLOOKUP(B251, 'Household Information, Deficit'!$B$2:$K$48,10,FALSE)</f>
        <v>43485.750000000007</v>
      </c>
      <c r="N251" s="128">
        <f>IF(L251*M251+K251*Variables!$E$9&lt;0,0,L251*M251+K251*Variables!$E$9)</f>
        <v>131698870.82626989</v>
      </c>
      <c r="O251" s="119">
        <f>VLOOKUP(B251,'Household Information, Deficit'!$B$2:$L$48,11,FALSE)</f>
        <v>136.37500000000003</v>
      </c>
      <c r="P251" s="119">
        <v>71.48</v>
      </c>
      <c r="Q251" s="130">
        <f t="shared" si="18"/>
        <v>41682431.608594224</v>
      </c>
    </row>
    <row r="252" spans="1:17" ht="14.25" customHeight="1">
      <c r="A252" s="107">
        <v>14</v>
      </c>
      <c r="B252" s="108" t="s">
        <v>40</v>
      </c>
      <c r="C252" s="109">
        <v>2024</v>
      </c>
      <c r="D252" s="110">
        <f>Population!I15</f>
        <v>343916.33603482269</v>
      </c>
      <c r="E252" s="110" t="str">
        <f t="shared" si="19"/>
        <v>Medium</v>
      </c>
      <c r="F252" s="123">
        <f t="shared" si="22"/>
        <v>2.4590017825311943</v>
      </c>
      <c r="G252" s="111">
        <f t="shared" si="23"/>
        <v>139860.14100437515</v>
      </c>
      <c r="I252" s="125">
        <v>0</v>
      </c>
      <c r="J252" s="114">
        <f>VLOOKUP(B252, 'Household Information, Deficit'!$B$2:$J$48,8,FALSE)/100</f>
        <v>9.3599999999999989E-2</v>
      </c>
      <c r="K252" s="126">
        <f t="shared" si="20"/>
        <v>0</v>
      </c>
      <c r="L252" s="127">
        <f t="shared" si="21"/>
        <v>2066.8986355325906</v>
      </c>
      <c r="M252" s="117">
        <f>550*VLOOKUP(B252, 'Household Information, Deficit'!$B$2:$K$48,10,FALSE)</f>
        <v>43485.750000000007</v>
      </c>
      <c r="N252" s="128">
        <f>IF(L252*M252+K252*Variables!$E$9&lt;0,0,L252*M252+K252*Variables!$E$9)</f>
        <v>89880637.34011136</v>
      </c>
      <c r="O252" s="119">
        <f>VLOOKUP(B252,'Household Information, Deficit'!$B$2:$L$48,11,FALSE)</f>
        <v>136.37500000000003</v>
      </c>
      <c r="P252" s="119">
        <v>65.935833333333335</v>
      </c>
      <c r="Q252" s="130">
        <f t="shared" si="18"/>
        <v>29449208.797082037</v>
      </c>
    </row>
    <row r="253" spans="1:17" ht="14.25" customHeight="1">
      <c r="A253" s="107">
        <v>15</v>
      </c>
      <c r="B253" s="108" t="s">
        <v>41</v>
      </c>
      <c r="C253" s="109">
        <v>2024</v>
      </c>
      <c r="D253" s="110">
        <f>Population!I16</f>
        <v>301397.79471641313</v>
      </c>
      <c r="E253" s="110" t="str">
        <f t="shared" si="19"/>
        <v>Medium</v>
      </c>
      <c r="F253" s="123">
        <f t="shared" si="22"/>
        <v>2.4536973570595619</v>
      </c>
      <c r="G253" s="111">
        <f t="shared" si="23"/>
        <v>122834.13594152431</v>
      </c>
      <c r="I253" s="125">
        <v>0</v>
      </c>
      <c r="J253" s="114">
        <f>VLOOKUP(B253, 'Household Information, Deficit'!$B$2:$J$48,8,FALSE)/100</f>
        <v>8.3000000000000001E-3</v>
      </c>
      <c r="K253" s="126">
        <f t="shared" si="20"/>
        <v>0</v>
      </c>
      <c r="L253" s="127">
        <f t="shared" si="21"/>
        <v>1815.2827971653605</v>
      </c>
      <c r="M253" s="117">
        <f>550*VLOOKUP(B253, 'Household Information, Deficit'!$B$2:$K$48,10,FALSE)</f>
        <v>43485.750000000007</v>
      </c>
      <c r="N253" s="128">
        <f>IF(L253*M253+K253*Variables!$E$9&lt;0,0,L253*M253+K253*Variables!$E$9)</f>
        <v>78938933.896833584</v>
      </c>
      <c r="O253" s="119">
        <f>VLOOKUP(B253,'Household Information, Deficit'!$B$2:$L$48,11,FALSE)</f>
        <v>136.37500000000003</v>
      </c>
      <c r="P253" s="119">
        <v>65.935833333333335</v>
      </c>
      <c r="Q253" s="130">
        <f t="shared" si="18"/>
        <v>25895114.066852864</v>
      </c>
    </row>
    <row r="254" spans="1:17" ht="14.25" customHeight="1">
      <c r="A254" s="107">
        <v>16</v>
      </c>
      <c r="B254" s="108" t="s">
        <v>43</v>
      </c>
      <c r="C254" s="109">
        <v>2024</v>
      </c>
      <c r="D254" s="110">
        <f>Population!I17</f>
        <v>502272.06984878762</v>
      </c>
      <c r="E254" s="110" t="str">
        <f t="shared" si="19"/>
        <v>Medium</v>
      </c>
      <c r="F254" s="123">
        <f t="shared" si="22"/>
        <v>3.2379076029492619</v>
      </c>
      <c r="G254" s="111">
        <f t="shared" si="23"/>
        <v>155122.42208248653</v>
      </c>
      <c r="I254" s="125">
        <v>0</v>
      </c>
      <c r="J254" s="114">
        <f>VLOOKUP(B254, 'Household Information, Deficit'!$B$2:$J$48,8,FALSE)/100</f>
        <v>9.0299999999999991E-2</v>
      </c>
      <c r="K254" s="126">
        <f t="shared" si="20"/>
        <v>0</v>
      </c>
      <c r="L254" s="127">
        <f t="shared" si="21"/>
        <v>2292.4495874258864</v>
      </c>
      <c r="M254" s="117">
        <f>550*VLOOKUP(B254, 'Household Information, Deficit'!$B$2:$K$48,10,FALSE)</f>
        <v>43485.750000000007</v>
      </c>
      <c r="N254" s="128">
        <f>IF(L254*M254+K254*Variables!$E$9&lt;0,0,L254*M254+K254*Variables!$E$9)</f>
        <v>99688889.64640525</v>
      </c>
      <c r="O254" s="119">
        <f>VLOOKUP(B254,'Household Information, Deficit'!$B$2:$L$48,11,FALSE)</f>
        <v>136.37500000000003</v>
      </c>
      <c r="P254" s="119">
        <v>65.935833333333335</v>
      </c>
      <c r="Q254" s="130">
        <f t="shared" si="18"/>
        <v>26926804.958010476</v>
      </c>
    </row>
    <row r="255" spans="1:17" ht="14.25" customHeight="1">
      <c r="A255" s="107">
        <v>17</v>
      </c>
      <c r="B255" s="108" t="s">
        <v>44</v>
      </c>
      <c r="C255" s="109">
        <v>2024</v>
      </c>
      <c r="D255" s="110">
        <f>Population!I18</f>
        <v>474251.49276699353</v>
      </c>
      <c r="E255" s="110" t="str">
        <f t="shared" si="19"/>
        <v>Medium</v>
      </c>
      <c r="F255" s="123">
        <f t="shared" si="22"/>
        <v>3.2463324451363733</v>
      </c>
      <c r="G255" s="111">
        <f t="shared" si="23"/>
        <v>146088.39383579243</v>
      </c>
      <c r="I255" s="125">
        <v>0</v>
      </c>
      <c r="J255" s="114">
        <f>VLOOKUP(B255, 'Household Information, Deficit'!$B$2:$J$48,8,FALSE)/100</f>
        <v>0.1406</v>
      </c>
      <c r="K255" s="126">
        <f t="shared" si="20"/>
        <v>0</v>
      </c>
      <c r="L255" s="127">
        <f t="shared" si="21"/>
        <v>2158.9417808245053</v>
      </c>
      <c r="M255" s="117">
        <f>550*VLOOKUP(B255, 'Household Information, Deficit'!$B$2:$K$48,10,FALSE)</f>
        <v>43485.750000000007</v>
      </c>
      <c r="N255" s="128">
        <f>IF(L255*M255+K255*Variables!$E$9&lt;0,0,L255*M255+K255*Variables!$E$9)</f>
        <v>93883202.545489252</v>
      </c>
      <c r="O255" s="119">
        <f>VLOOKUP(B255,'Household Information, Deficit'!$B$2:$L$48,11,FALSE)</f>
        <v>136.37500000000003</v>
      </c>
      <c r="P255" s="119">
        <v>47.15</v>
      </c>
      <c r="Q255" s="130">
        <f t="shared" si="18"/>
        <v>31714841.626000978</v>
      </c>
    </row>
    <row r="256" spans="1:17" ht="14.25" customHeight="1">
      <c r="A256" s="107">
        <v>18</v>
      </c>
      <c r="B256" s="108" t="s">
        <v>45</v>
      </c>
      <c r="C256" s="109">
        <v>2024</v>
      </c>
      <c r="D256" s="110">
        <f>Population!I19</f>
        <v>300283.57603045559</v>
      </c>
      <c r="E256" s="110" t="str">
        <f t="shared" si="19"/>
        <v>Medium</v>
      </c>
      <c r="F256" s="123">
        <f t="shared" si="22"/>
        <v>3.2199371541131225</v>
      </c>
      <c r="G256" s="111">
        <f t="shared" si="23"/>
        <v>93257.589095139847</v>
      </c>
      <c r="I256" s="125">
        <v>0</v>
      </c>
      <c r="J256" s="114">
        <f>VLOOKUP(B256, 'Household Information, Deficit'!$B$2:$J$48,8,FALSE)/100</f>
        <v>0.14699999999999999</v>
      </c>
      <c r="K256" s="126">
        <f t="shared" si="20"/>
        <v>0</v>
      </c>
      <c r="L256" s="127">
        <f t="shared" si="21"/>
        <v>1378.1909718493262</v>
      </c>
      <c r="M256" s="117">
        <f>550*VLOOKUP(B256, 'Household Information, Deficit'!$B$2:$K$48,10,FALSE)</f>
        <v>43485.750000000007</v>
      </c>
      <c r="N256" s="128">
        <f>IF(L256*M256+K256*Variables!$E$9&lt;0,0,L256*M256+K256*Variables!$E$9)</f>
        <v>59931668.054096848</v>
      </c>
      <c r="O256" s="119">
        <f>VLOOKUP(B256,'Household Information, Deficit'!$B$2:$L$48,11,FALSE)</f>
        <v>136.37500000000003</v>
      </c>
      <c r="P256" s="119">
        <v>65.935833333333335</v>
      </c>
      <c r="Q256" s="130">
        <f t="shared" si="18"/>
        <v>16267606.479084637</v>
      </c>
    </row>
    <row r="257" spans="1:17" ht="14.25" customHeight="1">
      <c r="A257" s="107">
        <v>19</v>
      </c>
      <c r="B257" s="108" t="s">
        <v>47</v>
      </c>
      <c r="C257" s="109">
        <v>2024</v>
      </c>
      <c r="D257" s="110">
        <f>Population!I20</f>
        <v>303179.01379337569</v>
      </c>
      <c r="E257" s="110" t="str">
        <f t="shared" si="19"/>
        <v>Medium</v>
      </c>
      <c r="F257" s="123">
        <f t="shared" si="22"/>
        <v>2.5344143617118515</v>
      </c>
      <c r="G257" s="111">
        <f t="shared" si="23"/>
        <v>119624.87996185267</v>
      </c>
      <c r="I257" s="125">
        <v>0</v>
      </c>
      <c r="J257" s="114">
        <f>VLOOKUP(B257, 'Household Information, Deficit'!$B$2:$J$48,8,FALSE)/100</f>
        <v>0.15820000000000001</v>
      </c>
      <c r="K257" s="126">
        <f t="shared" si="20"/>
        <v>0</v>
      </c>
      <c r="L257" s="127">
        <f t="shared" si="21"/>
        <v>1767.8553688943357</v>
      </c>
      <c r="M257" s="117">
        <f>550*VLOOKUP(B257, 'Household Information, Deficit'!$B$2:$K$48,10,FALSE)</f>
        <v>22038.5</v>
      </c>
      <c r="N257" s="128">
        <f>IF(L257*M257+K257*Variables!$E$9&lt;0,0,L257*M257+K257*Variables!$E$9)</f>
        <v>38960880.547377817</v>
      </c>
      <c r="O257" s="119">
        <f>VLOOKUP(B257,'Household Information, Deficit'!$B$2:$L$48,11,FALSE)</f>
        <v>106.64</v>
      </c>
      <c r="P257" s="119">
        <v>65.935833333333335</v>
      </c>
      <c r="Q257" s="130">
        <f t="shared" si="18"/>
        <v>16223253.412892764</v>
      </c>
    </row>
    <row r="258" spans="1:17" ht="14.25" customHeight="1">
      <c r="A258" s="107">
        <v>20</v>
      </c>
      <c r="B258" s="108" t="s">
        <v>50</v>
      </c>
      <c r="C258" s="109">
        <v>2024</v>
      </c>
      <c r="D258" s="110">
        <f>Population!I21</f>
        <v>183688.627352988</v>
      </c>
      <c r="E258" s="110" t="str">
        <f t="shared" si="19"/>
        <v>Medium</v>
      </c>
      <c r="F258" s="123">
        <f t="shared" si="22"/>
        <v>2.6024941905499612</v>
      </c>
      <c r="G258" s="111">
        <f t="shared" si="23"/>
        <v>70581.762687497394</v>
      </c>
      <c r="I258" s="125">
        <v>0</v>
      </c>
      <c r="J258" s="114">
        <f>VLOOKUP(B258, 'Household Information, Deficit'!$B$2:$J$48,8,FALSE)/100</f>
        <v>7.7399999999999997E-2</v>
      </c>
      <c r="K258" s="126">
        <f t="shared" si="20"/>
        <v>0</v>
      </c>
      <c r="L258" s="127">
        <f t="shared" si="21"/>
        <v>1043.0802367610304</v>
      </c>
      <c r="M258" s="117">
        <f>550*VLOOKUP(B258, 'Household Information, Deficit'!$B$2:$K$48,10,FALSE)</f>
        <v>43485.750000000007</v>
      </c>
      <c r="N258" s="128">
        <f>IF(L258*M258+K258*Variables!$E$9&lt;0,0,L258*M258+K258*Variables!$E$9)</f>
        <v>45359126.405730985</v>
      </c>
      <c r="O258" s="119">
        <f>VLOOKUP(B258,'Household Information, Deficit'!$B$2:$L$48,11,FALSE)</f>
        <v>136.37500000000003</v>
      </c>
      <c r="P258" s="119">
        <v>65.935833333333335</v>
      </c>
      <c r="Q258" s="130">
        <f t="shared" si="18"/>
        <v>14381013.77038762</v>
      </c>
    </row>
    <row r="259" spans="1:17" ht="14.25" customHeight="1">
      <c r="A259" s="107">
        <v>21</v>
      </c>
      <c r="B259" s="108" t="s">
        <v>51</v>
      </c>
      <c r="C259" s="109">
        <v>2024</v>
      </c>
      <c r="D259" s="110">
        <f>Population!I22</f>
        <v>194166.00070808636</v>
      </c>
      <c r="E259" s="110" t="str">
        <f t="shared" si="19"/>
        <v>Medium</v>
      </c>
      <c r="F259" s="123">
        <f t="shared" si="22"/>
        <v>3.3084232295567606</v>
      </c>
      <c r="G259" s="111">
        <f t="shared" si="23"/>
        <v>58688.380305593295</v>
      </c>
      <c r="I259" s="125">
        <v>0</v>
      </c>
      <c r="J259" s="114">
        <f>VLOOKUP(B259, 'Household Information, Deficit'!$B$2:$J$48,8,FALSE)/100</f>
        <v>0.32990000000000003</v>
      </c>
      <c r="K259" s="126">
        <f t="shared" si="20"/>
        <v>0</v>
      </c>
      <c r="L259" s="127">
        <f t="shared" si="21"/>
        <v>867.31596510727832</v>
      </c>
      <c r="M259" s="117">
        <f>550*VLOOKUP(B259, 'Household Information, Deficit'!$B$2:$K$48,10,FALSE)</f>
        <v>43485.750000000007</v>
      </c>
      <c r="N259" s="128">
        <f>IF(L259*M259+K259*Variables!$E$9&lt;0,0,L259*M259+K259*Variables!$E$9)</f>
        <v>37715885.229663834</v>
      </c>
      <c r="O259" s="119">
        <f>VLOOKUP(B259,'Household Information, Deficit'!$B$2:$L$48,11,FALSE)</f>
        <v>136.37500000000003</v>
      </c>
      <c r="P259" s="119">
        <v>65.935833333333335</v>
      </c>
      <c r="Q259" s="130">
        <f t="shared" si="18"/>
        <v>9990908.9896051399</v>
      </c>
    </row>
    <row r="260" spans="1:17" ht="14.25" customHeight="1">
      <c r="A260" s="107">
        <v>22</v>
      </c>
      <c r="B260" s="108" t="s">
        <v>52</v>
      </c>
      <c r="C260" s="109">
        <v>2024</v>
      </c>
      <c r="D260" s="110">
        <f>Population!I23</f>
        <v>171439.87591030254</v>
      </c>
      <c r="E260" s="110" t="str">
        <f t="shared" si="19"/>
        <v>Medium</v>
      </c>
      <c r="F260" s="123">
        <f t="shared" si="22"/>
        <v>2.4748082204754236</v>
      </c>
      <c r="G260" s="111">
        <f t="shared" si="23"/>
        <v>69274.004543821997</v>
      </c>
      <c r="I260" s="125">
        <v>0</v>
      </c>
      <c r="J260" s="114">
        <f>VLOOKUP(B260, 'Household Information, Deficit'!$B$2:$J$48,8,FALSE)/100</f>
        <v>0.14940000000000001</v>
      </c>
      <c r="K260" s="126">
        <f t="shared" si="20"/>
        <v>0</v>
      </c>
      <c r="L260" s="127">
        <f t="shared" si="21"/>
        <v>1023.7537617313501</v>
      </c>
      <c r="M260" s="117">
        <f>550*VLOOKUP(B260, 'Household Information, Deficit'!$B$2:$K$48,10,FALSE)</f>
        <v>43485.750000000007</v>
      </c>
      <c r="N260" s="128">
        <f>IF(L260*M260+K260*Variables!$E$9&lt;0,0,L260*M260+K260*Variables!$E$9)</f>
        <v>44518700.144209065</v>
      </c>
      <c r="O260" s="119">
        <f>VLOOKUP(B260,'Household Information, Deficit'!$B$2:$L$48,11,FALSE)</f>
        <v>136.37500000000003</v>
      </c>
      <c r="P260" s="119">
        <v>65.935833333333335</v>
      </c>
      <c r="Q260" s="130">
        <f t="shared" ref="Q260:Q323" si="24">IF(12*(O260-0.3*P260*F260)*G260/5&lt;0,0,12*(O260-0.3*P260*F260)*G260/5)</f>
        <v>14534479.306202423</v>
      </c>
    </row>
    <row r="261" spans="1:17" ht="14.25" customHeight="1">
      <c r="A261" s="107">
        <v>23</v>
      </c>
      <c r="B261" s="108" t="s">
        <v>53</v>
      </c>
      <c r="C261" s="109">
        <v>2024</v>
      </c>
      <c r="D261" s="110">
        <f>Population!I24</f>
        <v>131955.63964933381</v>
      </c>
      <c r="E261" s="110" t="str">
        <f t="shared" ref="E261:E324" si="25">IF(D261&lt;100000,"Small",IF(D261&lt;1000000,"Medium","Large"))</f>
        <v>Medium</v>
      </c>
      <c r="F261" s="123">
        <f t="shared" si="22"/>
        <v>2.7568018275271275</v>
      </c>
      <c r="G261" s="111">
        <f t="shared" si="23"/>
        <v>47865.478879089045</v>
      </c>
      <c r="I261" s="125">
        <v>0</v>
      </c>
      <c r="J261" s="114">
        <f>VLOOKUP(B261, 'Household Information, Deficit'!$B$2:$J$48,8,FALSE)/100</f>
        <v>0.1173</v>
      </c>
      <c r="K261" s="126">
        <f t="shared" si="20"/>
        <v>0</v>
      </c>
      <c r="L261" s="127">
        <f t="shared" si="21"/>
        <v>707.37160905056226</v>
      </c>
      <c r="M261" s="117">
        <f>550*VLOOKUP(B261, 'Household Information, Deficit'!$B$2:$K$48,10,FALSE)</f>
        <v>43485.750000000007</v>
      </c>
      <c r="N261" s="128">
        <f>IF(L261*M261+K261*Variables!$E$9&lt;0,0,L261*M261+K261*Variables!$E$9)</f>
        <v>30760584.948270492</v>
      </c>
      <c r="O261" s="119">
        <f>VLOOKUP(B261,'Household Information, Deficit'!$B$2:$L$48,11,FALSE)</f>
        <v>136.37500000000003</v>
      </c>
      <c r="P261" s="119">
        <v>65.935833333333335</v>
      </c>
      <c r="Q261" s="130">
        <f t="shared" si="24"/>
        <v>9401935.5915413033</v>
      </c>
    </row>
    <row r="262" spans="1:17" ht="14.25" customHeight="1">
      <c r="A262" s="107">
        <v>24</v>
      </c>
      <c r="B262" s="108" t="s">
        <v>54</v>
      </c>
      <c r="C262" s="109">
        <v>2024</v>
      </c>
      <c r="D262" s="110">
        <f>Population!I25</f>
        <v>82811.925594695815</v>
      </c>
      <c r="E262" s="110" t="str">
        <f t="shared" si="25"/>
        <v>Small</v>
      </c>
      <c r="F262" s="123">
        <f t="shared" si="22"/>
        <v>2.845682723378673</v>
      </c>
      <c r="G262" s="111">
        <f t="shared" si="23"/>
        <v>29100.899026569412</v>
      </c>
      <c r="I262" s="125">
        <v>0</v>
      </c>
      <c r="J262" s="114">
        <f>VLOOKUP(B262, 'Household Information, Deficit'!$B$2:$J$48,8,FALSE)/100</f>
        <v>0.25739999999999996</v>
      </c>
      <c r="K262" s="126">
        <f t="shared" si="20"/>
        <v>0</v>
      </c>
      <c r="L262" s="127">
        <f t="shared" si="21"/>
        <v>430.06254719067874</v>
      </c>
      <c r="M262" s="117">
        <f>550*VLOOKUP(B262, 'Household Information, Deficit'!$B$2:$K$48,10,FALSE)</f>
        <v>43485.750000000007</v>
      </c>
      <c r="N262" s="128">
        <f>IF(L262*M262+K262*Variables!$E$9&lt;0,0,L262*M262+K262*Variables!$E$9)</f>
        <v>18701592.41149706</v>
      </c>
      <c r="O262" s="119">
        <f>VLOOKUP(B262,'Household Information, Deficit'!$B$2:$L$48,11,FALSE)</f>
        <v>136.37500000000003</v>
      </c>
      <c r="P262" s="119">
        <v>65.935833333333335</v>
      </c>
      <c r="Q262" s="130">
        <f t="shared" si="24"/>
        <v>5593327.4580987003</v>
      </c>
    </row>
    <row r="263" spans="1:17" ht="14.25" customHeight="1">
      <c r="A263" s="107">
        <v>25</v>
      </c>
      <c r="B263" s="108" t="s">
        <v>55</v>
      </c>
      <c r="C263" s="109">
        <v>2024</v>
      </c>
      <c r="D263" s="110">
        <f>Population!I26</f>
        <v>171607.17272968576</v>
      </c>
      <c r="E263" s="110" t="str">
        <f t="shared" si="25"/>
        <v>Medium</v>
      </c>
      <c r="F263" s="123">
        <f t="shared" si="22"/>
        <v>2.502264030612245</v>
      </c>
      <c r="G263" s="111">
        <f t="shared" si="23"/>
        <v>68580.761514482365</v>
      </c>
      <c r="I263" s="125">
        <v>0</v>
      </c>
      <c r="J263" s="114">
        <f>VLOOKUP(B263, 'Household Information, Deficit'!$B$2:$J$48,8,FALSE)/100</f>
        <v>0.1547</v>
      </c>
      <c r="K263" s="126">
        <f t="shared" si="20"/>
        <v>0</v>
      </c>
      <c r="L263" s="127">
        <f t="shared" si="21"/>
        <v>1013.5087908544083</v>
      </c>
      <c r="M263" s="117">
        <f>550*VLOOKUP(B263, 'Household Information, Deficit'!$B$2:$K$48,10,FALSE)</f>
        <v>43485.750000000007</v>
      </c>
      <c r="N263" s="128">
        <f>IF(L263*M263+K263*Variables!$E$9&lt;0,0,L263*M263+K263*Variables!$E$9)</f>
        <v>44073189.901897095</v>
      </c>
      <c r="O263" s="119">
        <f>VLOOKUP(B263,'Household Information, Deficit'!$B$2:$L$48,11,FALSE)</f>
        <v>136.37500000000003</v>
      </c>
      <c r="P263" s="119">
        <v>65.935833333333335</v>
      </c>
      <c r="Q263" s="130">
        <f t="shared" si="24"/>
        <v>14299638.646955524</v>
      </c>
    </row>
    <row r="264" spans="1:17" ht="14.25" customHeight="1">
      <c r="A264" s="107">
        <v>26</v>
      </c>
      <c r="B264" s="108" t="s">
        <v>56</v>
      </c>
      <c r="C264" s="109">
        <v>2024</v>
      </c>
      <c r="D264" s="110">
        <f>Population!I27</f>
        <v>46847.483200358452</v>
      </c>
      <c r="E264" s="110" t="str">
        <f t="shared" si="25"/>
        <v>Small</v>
      </c>
      <c r="F264" s="123">
        <f t="shared" si="22"/>
        <v>3.6899491861166136</v>
      </c>
      <c r="G264" s="111">
        <f t="shared" si="23"/>
        <v>12695.969737637988</v>
      </c>
      <c r="I264" s="125">
        <v>0</v>
      </c>
      <c r="J264" s="114">
        <f>VLOOKUP(B264, 'Household Information, Deficit'!$B$2:$J$48,8,FALSE)/100</f>
        <v>0.154</v>
      </c>
      <c r="K264" s="126">
        <f t="shared" si="20"/>
        <v>0</v>
      </c>
      <c r="L264" s="127">
        <f t="shared" si="21"/>
        <v>187.62516853651869</v>
      </c>
      <c r="M264" s="117">
        <f>550*VLOOKUP(B264, 'Household Information, Deficit'!$B$2:$K$48,10,FALSE)</f>
        <v>43485.750000000007</v>
      </c>
      <c r="N264" s="128">
        <f>IF(L264*M264+K264*Variables!$E$9&lt;0,0,L264*M264+K264*Variables!$E$9)</f>
        <v>8159021.1726869186</v>
      </c>
      <c r="O264" s="119">
        <f>VLOOKUP(B264,'Household Information, Deficit'!$B$2:$L$48,11,FALSE)</f>
        <v>136.37500000000003</v>
      </c>
      <c r="P264" s="119">
        <v>65.935833333333335</v>
      </c>
      <c r="Q264" s="130">
        <f t="shared" si="24"/>
        <v>1931362.8471717373</v>
      </c>
    </row>
    <row r="265" spans="1:17" ht="14.25" customHeight="1">
      <c r="A265" s="107">
        <v>27</v>
      </c>
      <c r="B265" s="108" t="s">
        <v>57</v>
      </c>
      <c r="C265" s="109">
        <v>2024</v>
      </c>
      <c r="D265" s="110">
        <f>Population!I28</f>
        <v>8785.816625779109</v>
      </c>
      <c r="E265" s="110" t="str">
        <f t="shared" si="25"/>
        <v>Small</v>
      </c>
      <c r="F265" s="123">
        <f t="shared" si="22"/>
        <v>2.667113684852179</v>
      </c>
      <c r="G265" s="111">
        <f t="shared" si="23"/>
        <v>3294.1290338233371</v>
      </c>
      <c r="I265" s="125">
        <v>0</v>
      </c>
      <c r="J265" s="114">
        <f>VLOOKUP(B265, 'Household Information, Deficit'!$B$2:$J$48,8,FALSE)/100</f>
        <v>2.4E-2</v>
      </c>
      <c r="K265" s="126">
        <f t="shared" si="20"/>
        <v>0</v>
      </c>
      <c r="L265" s="127">
        <f t="shared" si="21"/>
        <v>48.681709859456987</v>
      </c>
      <c r="M265" s="117">
        <f>550*VLOOKUP(B265, 'Household Information, Deficit'!$B$2:$K$48,10,FALSE)</f>
        <v>43485.750000000007</v>
      </c>
      <c r="N265" s="128">
        <f>IF(L265*M265+K265*Variables!$E$9&lt;0,0,L265*M265+K265*Variables!$E$9)</f>
        <v>2116960.6645208821</v>
      </c>
      <c r="O265" s="119">
        <f>VLOOKUP(B265,'Household Information, Deficit'!$B$2:$L$48,11,FALSE)</f>
        <v>136.37500000000003</v>
      </c>
      <c r="P265" s="119">
        <v>65.935833333333335</v>
      </c>
      <c r="Q265" s="130">
        <f t="shared" si="24"/>
        <v>661072.33144146611</v>
      </c>
    </row>
    <row r="266" spans="1:17" ht="14.25" customHeight="1">
      <c r="A266" s="107">
        <v>28</v>
      </c>
      <c r="B266" s="108" t="s">
        <v>58</v>
      </c>
      <c r="C266" s="109">
        <v>2024</v>
      </c>
      <c r="D266" s="110">
        <f>Population!I29</f>
        <v>52579.312789945769</v>
      </c>
      <c r="E266" s="110" t="str">
        <f t="shared" si="25"/>
        <v>Small</v>
      </c>
      <c r="F266" s="123">
        <f t="shared" si="22"/>
        <v>2.5363152064982328</v>
      </c>
      <c r="G266" s="111">
        <f t="shared" si="23"/>
        <v>20730.590841088506</v>
      </c>
      <c r="I266" s="125">
        <v>0</v>
      </c>
      <c r="J266" s="114">
        <f>VLOOKUP(B266, 'Household Information, Deficit'!$B$2:$J$48,8,FALSE)/100</f>
        <v>0.2833</v>
      </c>
      <c r="K266" s="126">
        <f t="shared" si="20"/>
        <v>0</v>
      </c>
      <c r="L266" s="127">
        <f t="shared" si="21"/>
        <v>306.36341144465041</v>
      </c>
      <c r="M266" s="117">
        <f>550*VLOOKUP(B266, 'Household Information, Deficit'!$B$2:$K$48,10,FALSE)</f>
        <v>43485.750000000007</v>
      </c>
      <c r="N266" s="128">
        <f>IF(L266*M266+K266*Variables!$E$9&lt;0,0,L266*M266+K266*Variables!$E$9)</f>
        <v>13322442.719229208</v>
      </c>
      <c r="O266" s="119">
        <f>VLOOKUP(B266,'Household Information, Deficit'!$B$2:$L$48,11,FALSE)</f>
        <v>136.37500000000003</v>
      </c>
      <c r="P266" s="119">
        <v>65.935833333333335</v>
      </c>
      <c r="Q266" s="130">
        <f t="shared" si="24"/>
        <v>4288982.6027609417</v>
      </c>
    </row>
    <row r="267" spans="1:17" ht="14.25" customHeight="1">
      <c r="A267" s="107">
        <v>29</v>
      </c>
      <c r="B267" s="108" t="s">
        <v>59</v>
      </c>
      <c r="C267" s="109">
        <v>2024</v>
      </c>
      <c r="D267" s="110">
        <f>Population!I30</f>
        <v>52946.709726630499</v>
      </c>
      <c r="E267" s="110" t="str">
        <f t="shared" si="25"/>
        <v>Small</v>
      </c>
      <c r="F267" s="123">
        <f t="shared" si="22"/>
        <v>2.6066968130921619</v>
      </c>
      <c r="G267" s="111">
        <f t="shared" si="23"/>
        <v>20311.802070998474</v>
      </c>
      <c r="I267" s="125">
        <v>0</v>
      </c>
      <c r="J267" s="114">
        <f>VLOOKUP(B267, 'Household Information, Deficit'!$B$2:$J$48,8,FALSE)/100</f>
        <v>5.7699999999999994E-2</v>
      </c>
      <c r="K267" s="126">
        <f t="shared" si="20"/>
        <v>0</v>
      </c>
      <c r="L267" s="127">
        <f t="shared" si="21"/>
        <v>300.17441484233859</v>
      </c>
      <c r="M267" s="117">
        <f>550*VLOOKUP(B267, 'Household Information, Deficit'!$B$2:$K$48,10,FALSE)</f>
        <v>43485.750000000007</v>
      </c>
      <c r="N267" s="128">
        <f>IF(L267*M267+K267*Variables!$E$9&lt;0,0,L267*M267+K267*Variables!$E$9)</f>
        <v>13053309.560230227</v>
      </c>
      <c r="O267" s="119">
        <f>VLOOKUP(B267,'Household Information, Deficit'!$B$2:$L$48,11,FALSE)</f>
        <v>136.37500000000003</v>
      </c>
      <c r="P267" s="119">
        <v>65.935833333333335</v>
      </c>
      <c r="Q267" s="130">
        <f t="shared" si="24"/>
        <v>4134471.3096176917</v>
      </c>
    </row>
    <row r="268" spans="1:17" ht="14.25" customHeight="1">
      <c r="A268" s="107">
        <v>30</v>
      </c>
      <c r="B268" s="108" t="s">
        <v>60</v>
      </c>
      <c r="C268" s="109">
        <v>2024</v>
      </c>
      <c r="D268" s="110">
        <f>Population!I31</f>
        <v>21637.055306896953</v>
      </c>
      <c r="E268" s="110" t="str">
        <f t="shared" si="25"/>
        <v>Small</v>
      </c>
      <c r="F268" s="123">
        <f t="shared" si="22"/>
        <v>2.8820273812991553</v>
      </c>
      <c r="G268" s="111">
        <f t="shared" si="23"/>
        <v>7507.5814502301637</v>
      </c>
      <c r="I268" s="125">
        <v>0</v>
      </c>
      <c r="J268" s="114">
        <f>VLOOKUP(B268, 'Household Information, Deficit'!$B$2:$J$48,8,FALSE)/100</f>
        <v>0.2059</v>
      </c>
      <c r="K268" s="126">
        <f t="shared" si="20"/>
        <v>0</v>
      </c>
      <c r="L268" s="127">
        <f t="shared" si="21"/>
        <v>110.94947956004944</v>
      </c>
      <c r="M268" s="117">
        <f>550*VLOOKUP(B268, 'Household Information, Deficit'!$B$2:$K$48,10,FALSE)</f>
        <v>43485.750000000007</v>
      </c>
      <c r="N268" s="128">
        <f>IF(L268*M268+K268*Variables!$E$9&lt;0,0,L268*M268+K268*Variables!$E$9)</f>
        <v>4824721.3307784209</v>
      </c>
      <c r="O268" s="119">
        <f>VLOOKUP(B268,'Household Information, Deficit'!$B$2:$L$48,11,FALSE)</f>
        <v>136.37500000000003</v>
      </c>
      <c r="P268" s="119">
        <v>65.935833333333335</v>
      </c>
      <c r="Q268" s="130">
        <f t="shared" si="24"/>
        <v>1430038.1724317684</v>
      </c>
    </row>
    <row r="269" spans="1:17" ht="14.25" customHeight="1">
      <c r="A269" s="107">
        <v>31</v>
      </c>
      <c r="B269" s="108" t="s">
        <v>61</v>
      </c>
      <c r="C269" s="109">
        <v>2024</v>
      </c>
      <c r="D269" s="110">
        <f>Population!I32</f>
        <v>32917.016017729227</v>
      </c>
      <c r="E269" s="110" t="str">
        <f t="shared" si="25"/>
        <v>Small</v>
      </c>
      <c r="F269" s="123">
        <f t="shared" si="22"/>
        <v>3.407</v>
      </c>
      <c r="G269" s="111">
        <f t="shared" si="23"/>
        <v>9661.5838032665761</v>
      </c>
      <c r="I269" s="125">
        <v>0</v>
      </c>
      <c r="J269" s="114">
        <f>VLOOKUP(B269, 'Household Information, Deficit'!$B$2:$J$48,8,FALSE)/100</f>
        <v>0.12869999999999998</v>
      </c>
      <c r="K269" s="126">
        <f t="shared" si="20"/>
        <v>0</v>
      </c>
      <c r="L269" s="127">
        <f t="shared" si="21"/>
        <v>142.78202664925811</v>
      </c>
      <c r="M269" s="117">
        <f>550*VLOOKUP(B269, 'Household Information, Deficit'!$B$2:$K$48,10,FALSE)</f>
        <v>43485.750000000007</v>
      </c>
      <c r="N269" s="128">
        <f>IF(L269*M269+K269*Variables!$E$9&lt;0,0,L269*M269+K269*Variables!$E$9)</f>
        <v>6208983.5153629771</v>
      </c>
      <c r="O269" s="119">
        <f>VLOOKUP(B269,'Household Information, Deficit'!$B$2:$L$48,11,FALSE)</f>
        <v>136.37500000000003</v>
      </c>
      <c r="P269" s="119">
        <v>65.935833333333335</v>
      </c>
      <c r="Q269" s="130">
        <f t="shared" si="24"/>
        <v>1599540.5437866771</v>
      </c>
    </row>
    <row r="270" spans="1:17" ht="14.25" customHeight="1">
      <c r="A270" s="107">
        <v>32</v>
      </c>
      <c r="B270" s="108" t="s">
        <v>62</v>
      </c>
      <c r="C270" s="109">
        <v>2024</v>
      </c>
      <c r="D270" s="110">
        <f>Population!I33</f>
        <v>30298.219400586604</v>
      </c>
      <c r="E270" s="110" t="str">
        <f t="shared" si="25"/>
        <v>Small</v>
      </c>
      <c r="F270" s="123">
        <f t="shared" si="22"/>
        <v>4.9791554357592096</v>
      </c>
      <c r="G270" s="111">
        <f t="shared" si="23"/>
        <v>6085.0117638407901</v>
      </c>
      <c r="I270" s="125">
        <v>0</v>
      </c>
      <c r="J270" s="114">
        <f>VLOOKUP(B270, 'Household Information, Deficit'!$B$2:$J$48,8,FALSE)/100</f>
        <v>0.37890000000000001</v>
      </c>
      <c r="K270" s="126">
        <f t="shared" si="20"/>
        <v>0</v>
      </c>
      <c r="L270" s="127">
        <f t="shared" si="21"/>
        <v>89.926282224247188</v>
      </c>
      <c r="M270" s="117">
        <f>550*VLOOKUP(B270, 'Household Information, Deficit'!$B$2:$K$48,10,FALSE)</f>
        <v>43485.750000000007</v>
      </c>
      <c r="N270" s="128">
        <f>IF(L270*M270+K270*Variables!$E$9&lt;0,0,L270*M270+K270*Variables!$E$9)</f>
        <v>3910511.8272330579</v>
      </c>
      <c r="O270" s="119">
        <f>VLOOKUP(B270,'Household Information, Deficit'!$B$2:$L$48,11,FALSE)</f>
        <v>136.37500000000003</v>
      </c>
      <c r="P270" s="119">
        <v>65.935833333333335</v>
      </c>
      <c r="Q270" s="130">
        <f t="shared" si="24"/>
        <v>553252.74212552246</v>
      </c>
    </row>
    <row r="271" spans="1:17" ht="14.25" customHeight="1">
      <c r="A271" s="107">
        <v>33</v>
      </c>
      <c r="B271" s="108" t="s">
        <v>63</v>
      </c>
      <c r="C271" s="109">
        <v>2024</v>
      </c>
      <c r="D271" s="110">
        <f>Population!I34</f>
        <v>129904.34008617743</v>
      </c>
      <c r="E271" s="110" t="str">
        <f t="shared" si="25"/>
        <v>Medium</v>
      </c>
      <c r="F271" s="123">
        <f t="shared" si="22"/>
        <v>2.6362587373793409</v>
      </c>
      <c r="G271" s="111">
        <f t="shared" si="23"/>
        <v>49276.02068957506</v>
      </c>
      <c r="I271" s="125">
        <v>0</v>
      </c>
      <c r="J271" s="114">
        <f>VLOOKUP(B271, 'Household Information, Deficit'!$B$2:$J$48,8,FALSE)/100</f>
        <v>0.19020000000000001</v>
      </c>
      <c r="K271" s="126">
        <f t="shared" si="20"/>
        <v>0</v>
      </c>
      <c r="L271" s="127">
        <f t="shared" si="21"/>
        <v>728.21705452573224</v>
      </c>
      <c r="M271" s="117">
        <f>550*VLOOKUP(B271, 'Household Information, Deficit'!$B$2:$K$48,10,FALSE)</f>
        <v>43485.750000000007</v>
      </c>
      <c r="N271" s="128">
        <f>IF(L271*M271+K271*Variables!$E$9&lt;0,0,L271*M271+K271*Variables!$E$9)</f>
        <v>31667064.778842367</v>
      </c>
      <c r="O271" s="119">
        <f>VLOOKUP(B271,'Household Information, Deficit'!$B$2:$L$48,11,FALSE)</f>
        <v>136.37500000000003</v>
      </c>
      <c r="P271" s="119">
        <v>40.760000000000005</v>
      </c>
      <c r="Q271" s="130">
        <f t="shared" si="24"/>
        <v>12315712.922320854</v>
      </c>
    </row>
    <row r="272" spans="1:17" ht="14.25" customHeight="1">
      <c r="A272" s="107">
        <v>34</v>
      </c>
      <c r="B272" s="108" t="s">
        <v>64</v>
      </c>
      <c r="C272" s="109">
        <v>2024</v>
      </c>
      <c r="D272" s="110">
        <f>Population!I35</f>
        <v>115376.85288143551</v>
      </c>
      <c r="E272" s="110" t="str">
        <f t="shared" si="25"/>
        <v>Medium</v>
      </c>
      <c r="F272" s="123">
        <f t="shared" si="22"/>
        <v>2.8808529227072923</v>
      </c>
      <c r="G272" s="111">
        <f t="shared" si="23"/>
        <v>40049.546428427064</v>
      </c>
      <c r="I272" s="125">
        <v>0</v>
      </c>
      <c r="J272" s="114">
        <f>VLOOKUP(B272, 'Household Information, Deficit'!$B$2:$J$48,8,FALSE)/100</f>
        <v>0.1709</v>
      </c>
      <c r="K272" s="126">
        <f t="shared" si="20"/>
        <v>0</v>
      </c>
      <c r="L272" s="127">
        <f t="shared" si="21"/>
        <v>591.86521815408196</v>
      </c>
      <c r="M272" s="117">
        <f>550*VLOOKUP(B272, 'Household Information, Deficit'!$B$2:$K$48,10,FALSE)</f>
        <v>43485.750000000007</v>
      </c>
      <c r="N272" s="128">
        <f>IF(L272*M272+K272*Variables!$E$9&lt;0,0,L272*M272+K272*Variables!$E$9)</f>
        <v>25737702.910343874</v>
      </c>
      <c r="O272" s="119">
        <f>VLOOKUP(B272,'Household Information, Deficit'!$B$2:$L$48,11,FALSE)</f>
        <v>136.37500000000003</v>
      </c>
      <c r="P272" s="119">
        <v>40.760000000000005</v>
      </c>
      <c r="Q272" s="130">
        <f t="shared" si="24"/>
        <v>9722228.9691421147</v>
      </c>
    </row>
    <row r="273" spans="1:17" ht="14.25" customHeight="1">
      <c r="A273" s="107">
        <v>35</v>
      </c>
      <c r="B273" s="108" t="s">
        <v>65</v>
      </c>
      <c r="C273" s="109">
        <v>2024</v>
      </c>
      <c r="D273" s="110">
        <f>Population!I36</f>
        <v>526931.40233722201</v>
      </c>
      <c r="E273" s="110" t="str">
        <f t="shared" si="25"/>
        <v>Medium</v>
      </c>
      <c r="F273" s="123">
        <f t="shared" si="22"/>
        <v>2.7382605632202197</v>
      </c>
      <c r="G273" s="111">
        <f t="shared" si="23"/>
        <v>192432.89313473727</v>
      </c>
      <c r="I273" s="125">
        <v>0</v>
      </c>
      <c r="J273" s="114">
        <f>VLOOKUP(B273, 'Household Information, Deficit'!$B$2:$J$48,8,FALSE)/100</f>
        <v>5.3899999999999997E-2</v>
      </c>
      <c r="K273" s="126">
        <f t="shared" si="20"/>
        <v>0</v>
      </c>
      <c r="L273" s="127">
        <f t="shared" si="21"/>
        <v>2843.8358591340075</v>
      </c>
      <c r="M273" s="117">
        <f>550*VLOOKUP(B273, 'Household Information, Deficit'!$B$2:$K$48,10,FALSE)</f>
        <v>43485.750000000007</v>
      </c>
      <c r="N273" s="128">
        <f>IF(L273*M273+K273*Variables!$E$9&lt;0,0,L273*M273+K273*Variables!$E$9)</f>
        <v>123666335.21133669</v>
      </c>
      <c r="O273" s="119">
        <f>VLOOKUP(B273,'Household Information, Deficit'!$B$2:$L$48,11,FALSE)</f>
        <v>136.37500000000003</v>
      </c>
      <c r="P273" s="119">
        <v>40.760000000000005</v>
      </c>
      <c r="Q273" s="130">
        <f t="shared" si="24"/>
        <v>47519324.672328606</v>
      </c>
    </row>
    <row r="274" spans="1:17" ht="14.25" customHeight="1">
      <c r="A274" s="107">
        <v>36</v>
      </c>
      <c r="B274" s="108" t="s">
        <v>66</v>
      </c>
      <c r="C274" s="109">
        <v>2024</v>
      </c>
      <c r="D274" s="110">
        <f>Population!I37</f>
        <v>282594.94434965553</v>
      </c>
      <c r="E274" s="110" t="str">
        <f t="shared" si="25"/>
        <v>Medium</v>
      </c>
      <c r="F274" s="123">
        <f t="shared" si="22"/>
        <v>2.7303604631507774</v>
      </c>
      <c r="G274" s="111">
        <f t="shared" si="23"/>
        <v>103500.96559175452</v>
      </c>
      <c r="I274" s="125">
        <v>0</v>
      </c>
      <c r="J274" s="114">
        <f>VLOOKUP(B274, 'Household Information, Deficit'!$B$2:$J$48,8,FALSE)/100</f>
        <v>0.11169999999999999</v>
      </c>
      <c r="K274" s="126">
        <f t="shared" si="20"/>
        <v>0</v>
      </c>
      <c r="L274" s="127">
        <f t="shared" si="21"/>
        <v>1529.570920075188</v>
      </c>
      <c r="M274" s="117">
        <f>550*VLOOKUP(B274, 'Household Information, Deficit'!$B$2:$K$48,10,FALSE)</f>
        <v>43485.750000000007</v>
      </c>
      <c r="N274" s="128">
        <f>IF(L274*M274+K274*Variables!$E$9&lt;0,0,L274*M274+K274*Variables!$E$9)</f>
        <v>66514538.637659617</v>
      </c>
      <c r="O274" s="119">
        <f>VLOOKUP(B274,'Household Information, Deficit'!$B$2:$L$48,11,FALSE)</f>
        <v>136.37500000000003</v>
      </c>
      <c r="P274" s="119">
        <v>27.28</v>
      </c>
      <c r="Q274" s="130">
        <f t="shared" si="24"/>
        <v>28325249.179243065</v>
      </c>
    </row>
    <row r="275" spans="1:17" ht="14.25" customHeight="1">
      <c r="A275" s="107">
        <v>37</v>
      </c>
      <c r="B275" s="108" t="s">
        <v>67</v>
      </c>
      <c r="C275" s="109">
        <v>2024</v>
      </c>
      <c r="D275" s="110">
        <f>Population!I38</f>
        <v>131718.36246105825</v>
      </c>
      <c r="E275" s="110" t="str">
        <f t="shared" si="25"/>
        <v>Medium</v>
      </c>
      <c r="F275" s="123">
        <f t="shared" si="22"/>
        <v>2.4882673717260184</v>
      </c>
      <c r="G275" s="111">
        <f t="shared" si="23"/>
        <v>52935.775293991064</v>
      </c>
      <c r="I275" s="125">
        <v>0</v>
      </c>
      <c r="J275" s="114">
        <f>VLOOKUP(B275, 'Household Information, Deficit'!$B$2:$J$48,8,FALSE)/100</f>
        <v>7.9100000000000004E-2</v>
      </c>
      <c r="K275" s="126">
        <f t="shared" si="20"/>
        <v>0</v>
      </c>
      <c r="L275" s="127">
        <f t="shared" si="21"/>
        <v>782.30209794073744</v>
      </c>
      <c r="M275" s="117">
        <f>550*VLOOKUP(B275, 'Household Information, Deficit'!$B$2:$K$48,10,FALSE)</f>
        <v>43485.750000000007</v>
      </c>
      <c r="N275" s="128">
        <f>IF(L275*M275+K275*Variables!$E$9&lt;0,0,L275*M275+K275*Variables!$E$9)</f>
        <v>34018993.455526426</v>
      </c>
      <c r="O275" s="119">
        <f>VLOOKUP(B275,'Household Information, Deficit'!$B$2:$L$48,11,FALSE)</f>
        <v>136.37500000000003</v>
      </c>
      <c r="P275" s="119">
        <v>40.760000000000005</v>
      </c>
      <c r="Q275" s="130">
        <f t="shared" si="24"/>
        <v>13460314.126906108</v>
      </c>
    </row>
    <row r="276" spans="1:17" ht="14.25" customHeight="1">
      <c r="A276" s="107">
        <v>38</v>
      </c>
      <c r="B276" s="108" t="s">
        <v>68</v>
      </c>
      <c r="C276" s="109">
        <v>2024</v>
      </c>
      <c r="D276" s="110">
        <f>Population!I39</f>
        <v>40053.57040898269</v>
      </c>
      <c r="E276" s="110" t="str">
        <f t="shared" si="25"/>
        <v>Small</v>
      </c>
      <c r="F276" s="123">
        <f t="shared" si="22"/>
        <v>3.5815854318168161</v>
      </c>
      <c r="G276" s="111">
        <f t="shared" si="23"/>
        <v>11183.195590748446</v>
      </c>
      <c r="I276" s="125">
        <v>0</v>
      </c>
      <c r="J276" s="114">
        <f>VLOOKUP(B276, 'Household Information, Deficit'!$B$2:$J$48,8,FALSE)/100</f>
        <v>0.23420000000000002</v>
      </c>
      <c r="K276" s="126">
        <f t="shared" si="20"/>
        <v>0</v>
      </c>
      <c r="L276" s="127">
        <f t="shared" si="21"/>
        <v>165.26890035588622</v>
      </c>
      <c r="M276" s="117">
        <f>550*VLOOKUP(B276, 'Household Information, Deficit'!$B$2:$K$48,10,FALSE)</f>
        <v>43485.750000000007</v>
      </c>
      <c r="N276" s="128">
        <f>IF(L276*M276+K276*Variables!$E$9&lt;0,0,L276*M276+K276*Variables!$E$9)</f>
        <v>7186842.0836509801</v>
      </c>
      <c r="O276" s="119">
        <f>VLOOKUP(B276,'Household Information, Deficit'!$B$2:$L$48,11,FALSE)</f>
        <v>136.37500000000003</v>
      </c>
      <c r="P276" s="119">
        <v>40.760000000000005</v>
      </c>
      <c r="Q276" s="130">
        <f t="shared" si="24"/>
        <v>2484799.7753454703</v>
      </c>
    </row>
    <row r="277" spans="1:17" ht="14.25" customHeight="1">
      <c r="A277" s="107">
        <v>39</v>
      </c>
      <c r="B277" s="108" t="s">
        <v>69</v>
      </c>
      <c r="C277" s="109">
        <v>2024</v>
      </c>
      <c r="D277" s="110">
        <f>Population!I40</f>
        <v>73389.724989302093</v>
      </c>
      <c r="E277" s="110" t="str">
        <f t="shared" si="25"/>
        <v>Small</v>
      </c>
      <c r="F277" s="123">
        <f t="shared" si="22"/>
        <v>3.4614749871067563</v>
      </c>
      <c r="G277" s="111">
        <f t="shared" si="23"/>
        <v>21201.864887847783</v>
      </c>
      <c r="I277" s="125">
        <v>0</v>
      </c>
      <c r="J277" s="114">
        <f>VLOOKUP(B277, 'Household Information, Deficit'!$B$2:$J$48,8,FALSE)/100</f>
        <v>0.16070000000000001</v>
      </c>
      <c r="K277" s="126">
        <f t="shared" si="20"/>
        <v>0</v>
      </c>
      <c r="L277" s="127">
        <f t="shared" si="21"/>
        <v>313.32805252976686</v>
      </c>
      <c r="M277" s="117">
        <f>550*VLOOKUP(B277, 'Household Information, Deficit'!$B$2:$K$48,10,FALSE)</f>
        <v>43485.750000000007</v>
      </c>
      <c r="N277" s="128">
        <f>IF(L277*M277+K277*Variables!$E$9&lt;0,0,L277*M277+K277*Variables!$E$9)</f>
        <v>13625305.360296311</v>
      </c>
      <c r="O277" s="119">
        <f>VLOOKUP(B277,'Household Information, Deficit'!$B$2:$L$48,11,FALSE)</f>
        <v>136.37500000000003</v>
      </c>
      <c r="P277" s="119">
        <v>40.760000000000005</v>
      </c>
      <c r="Q277" s="130">
        <f t="shared" si="24"/>
        <v>4785587.4405865343</v>
      </c>
    </row>
    <row r="278" spans="1:17" ht="14.25" customHeight="1">
      <c r="A278" s="107">
        <v>40</v>
      </c>
      <c r="B278" s="108" t="s">
        <v>70</v>
      </c>
      <c r="C278" s="109">
        <v>2024</v>
      </c>
      <c r="D278" s="110">
        <f>Population!I41</f>
        <v>3420.031492903348</v>
      </c>
      <c r="E278" s="110" t="str">
        <f t="shared" si="25"/>
        <v>Small</v>
      </c>
      <c r="F278" s="123">
        <f t="shared" si="22"/>
        <v>3.9153259949195598</v>
      </c>
      <c r="G278" s="111">
        <f t="shared" si="23"/>
        <v>873.49852792362753</v>
      </c>
      <c r="I278" s="125">
        <v>0</v>
      </c>
      <c r="J278" s="114">
        <f>VLOOKUP(B278, 'Household Information, Deficit'!$B$2:$J$48,8,FALSE)/100</f>
        <v>4.82E-2</v>
      </c>
      <c r="K278" s="126">
        <f t="shared" si="20"/>
        <v>0</v>
      </c>
      <c r="L278" s="127">
        <f t="shared" si="21"/>
        <v>12.908845240250571</v>
      </c>
      <c r="M278" s="117">
        <f>550*VLOOKUP(B278, 'Household Information, Deficit'!$B$2:$K$48,10,FALSE)</f>
        <v>43485.750000000007</v>
      </c>
      <c r="N278" s="128">
        <f>IF(L278*M278+K278*Variables!$E$9&lt;0,0,L278*M278+K278*Variables!$E$9)</f>
        <v>561350.81690622633</v>
      </c>
      <c r="O278" s="119">
        <f>VLOOKUP(B278,'Household Information, Deficit'!$B$2:$L$48,11,FALSE)</f>
        <v>136.37500000000003</v>
      </c>
      <c r="P278" s="119">
        <v>40.760000000000005</v>
      </c>
      <c r="Q278" s="130">
        <f t="shared" si="24"/>
        <v>185527.71996087025</v>
      </c>
    </row>
    <row r="279" spans="1:17" ht="14.25" customHeight="1">
      <c r="A279" s="107">
        <v>41</v>
      </c>
      <c r="B279" s="108" t="s">
        <v>71</v>
      </c>
      <c r="C279" s="109">
        <v>2024</v>
      </c>
      <c r="D279" s="110">
        <f>Population!I42</f>
        <v>57210.045012742848</v>
      </c>
      <c r="E279" s="110" t="str">
        <f t="shared" si="25"/>
        <v>Small</v>
      </c>
      <c r="F279" s="123">
        <f t="shared" si="22"/>
        <v>2.524</v>
      </c>
      <c r="G279" s="111">
        <f t="shared" si="23"/>
        <v>22666.420369549465</v>
      </c>
      <c r="I279" s="125">
        <v>0</v>
      </c>
      <c r="J279" s="114">
        <f>VLOOKUP(B279, 'Household Information, Deficit'!$B$2:$J$48,8,FALSE)/100</f>
        <v>8.2299999999999998E-2</v>
      </c>
      <c r="K279" s="126">
        <f t="shared" si="20"/>
        <v>0</v>
      </c>
      <c r="L279" s="127">
        <f t="shared" si="21"/>
        <v>334.97172959924865</v>
      </c>
      <c r="M279" s="117">
        <f>550*VLOOKUP(B279, 'Household Information, Deficit'!$B$2:$K$48,10,FALSE)</f>
        <v>43485.750000000007</v>
      </c>
      <c r="N279" s="128">
        <f>IF(L279*M279+K279*Variables!$E$9&lt;0,0,L279*M279+K279*Variables!$E$9)</f>
        <v>14566496.89042053</v>
      </c>
      <c r="O279" s="119">
        <f>VLOOKUP(B279,'Household Information, Deficit'!$B$2:$L$48,11,FALSE)</f>
        <v>136.37500000000003</v>
      </c>
      <c r="P279" s="119">
        <v>40.760000000000005</v>
      </c>
      <c r="Q279" s="130">
        <f t="shared" si="24"/>
        <v>5739764.7539555747</v>
      </c>
    </row>
    <row r="280" spans="1:17" ht="14.25" customHeight="1">
      <c r="A280" s="107">
        <v>42</v>
      </c>
      <c r="B280" s="121" t="s">
        <v>72</v>
      </c>
      <c r="C280" s="109">
        <v>2024</v>
      </c>
      <c r="D280" s="110">
        <f>Population!I43</f>
        <v>49774.630817932899</v>
      </c>
      <c r="E280" s="110" t="str">
        <f t="shared" si="25"/>
        <v>Small</v>
      </c>
      <c r="F280" s="123">
        <f t="shared" si="22"/>
        <v>2.7236881469514751</v>
      </c>
      <c r="G280" s="111">
        <f t="shared" si="23"/>
        <v>18274.717270273333</v>
      </c>
      <c r="I280" s="125">
        <v>0</v>
      </c>
      <c r="J280" s="114">
        <f>VLOOKUP(B280, 'Household Information, Deficit'!$B$2:$J$48,8,FALSE)/100</f>
        <v>0.1231</v>
      </c>
      <c r="K280" s="126">
        <f t="shared" si="20"/>
        <v>0</v>
      </c>
      <c r="L280" s="127">
        <f t="shared" si="21"/>
        <v>270.06971335378694</v>
      </c>
      <c r="M280" s="117">
        <f>550*VLOOKUP(B280, 'Household Information, Deficit'!$B$2:$K$48,10,FALSE)</f>
        <v>43485.750000000007</v>
      </c>
      <c r="N280" s="128">
        <f>IF(L280*M280+K280*Variables!$E$9&lt;0,0,L280*M280+K280*Variables!$E$9)</f>
        <v>11744184.037474442</v>
      </c>
      <c r="O280" s="119">
        <f>VLOOKUP(B280,'Household Information, Deficit'!$B$2:$L$48,11,FALSE)</f>
        <v>136.37500000000003</v>
      </c>
      <c r="P280" s="119">
        <v>40.760000000000005</v>
      </c>
      <c r="Q280" s="130">
        <f t="shared" si="24"/>
        <v>4520568.9170204224</v>
      </c>
    </row>
    <row r="281" spans="1:17" ht="14.25" customHeight="1">
      <c r="A281" s="107">
        <v>43</v>
      </c>
      <c r="B281" s="121" t="s">
        <v>73</v>
      </c>
      <c r="C281" s="109">
        <v>2024</v>
      </c>
      <c r="D281" s="110">
        <f>Population!I44</f>
        <v>26283.09573538923</v>
      </c>
      <c r="E281" s="110" t="str">
        <f t="shared" si="25"/>
        <v>Small</v>
      </c>
      <c r="F281" s="123">
        <f t="shared" si="22"/>
        <v>3.4114391143911438</v>
      </c>
      <c r="G281" s="111">
        <f t="shared" si="23"/>
        <v>7704.4012377398394</v>
      </c>
      <c r="I281" s="125">
        <v>0</v>
      </c>
      <c r="J281" s="114">
        <f>VLOOKUP(B281, 'Household Information, Deficit'!$B$2:$J$48,8,FALSE)/100</f>
        <v>0.14230000000000001</v>
      </c>
      <c r="K281" s="126">
        <f t="shared" si="20"/>
        <v>0</v>
      </c>
      <c r="L281" s="127">
        <f t="shared" si="21"/>
        <v>113.85814637053772</v>
      </c>
      <c r="M281" s="117">
        <f>550*VLOOKUP(B281, 'Household Information, Deficit'!$B$2:$K$48,10,FALSE)</f>
        <v>43485.750000000007</v>
      </c>
      <c r="N281" s="128">
        <f>IF(L281*M281+K281*Variables!$E$9&lt;0,0,L281*M281+K281*Variables!$E$9)</f>
        <v>4951206.8885326115</v>
      </c>
      <c r="O281" s="119">
        <f>VLOOKUP(B281,'Household Information, Deficit'!$B$2:$L$48,11,FALSE)</f>
        <v>136.37500000000003</v>
      </c>
      <c r="P281" s="119">
        <v>40.760000000000005</v>
      </c>
      <c r="Q281" s="130">
        <f t="shared" si="24"/>
        <v>1750315.2579466351</v>
      </c>
    </row>
    <row r="282" spans="1:17" ht="14.25" customHeight="1">
      <c r="A282" s="107">
        <v>44</v>
      </c>
      <c r="B282" s="121" t="s">
        <v>101</v>
      </c>
      <c r="C282" s="109">
        <v>2024</v>
      </c>
      <c r="D282" s="110">
        <f>Population!I45</f>
        <v>92969.172964499958</v>
      </c>
      <c r="E282" s="110" t="str">
        <f t="shared" si="25"/>
        <v>Small</v>
      </c>
      <c r="F282" s="123">
        <f t="shared" si="22"/>
        <v>2.919</v>
      </c>
      <c r="G282" s="111">
        <f t="shared" si="23"/>
        <v>31849.665284172646</v>
      </c>
      <c r="I282" s="125">
        <v>0</v>
      </c>
      <c r="J282" s="114">
        <f>VLOOKUP(B282, 'Household Information, Deficit'!$B$2:$J$48,8,FALSE)/100</f>
        <v>4.9800000000000004E-2</v>
      </c>
      <c r="K282" s="126">
        <f t="shared" si="20"/>
        <v>0</v>
      </c>
      <c r="L282" s="127">
        <f t="shared" si="21"/>
        <v>0</v>
      </c>
      <c r="M282" s="117">
        <f>550*VLOOKUP(B282, 'Household Information, Deficit'!$B$2:$K$48,10,FALSE)</f>
        <v>43485.750000000007</v>
      </c>
      <c r="N282" s="128">
        <f>IF(L282*M282+K282*Variables!$E$9&lt;0,0,L282*M282+K282*Variables!$E$9)</f>
        <v>0</v>
      </c>
      <c r="O282" s="119">
        <f>VLOOKUP(B282,'Household Information, Deficit'!$B$2:$L$48,11,FALSE)</f>
        <v>136.37500000000003</v>
      </c>
      <c r="P282" s="119">
        <v>40.760000000000005</v>
      </c>
      <c r="Q282" s="130">
        <f t="shared" si="24"/>
        <v>7696010.5346859368</v>
      </c>
    </row>
    <row r="283" spans="1:17" ht="14.25" customHeight="1">
      <c r="A283" s="107">
        <v>45</v>
      </c>
      <c r="B283" s="121" t="s">
        <v>74</v>
      </c>
      <c r="C283" s="109">
        <v>2024</v>
      </c>
      <c r="D283" s="110">
        <f>Population!I46</f>
        <v>25822.75612126938</v>
      </c>
      <c r="E283" s="110" t="str">
        <f t="shared" si="25"/>
        <v>Small</v>
      </c>
      <c r="F283" s="123">
        <f t="shared" si="22"/>
        <v>2.377290114757399</v>
      </c>
      <c r="G283" s="111">
        <f t="shared" si="23"/>
        <v>10862.265384006183</v>
      </c>
      <c r="I283" s="125">
        <v>0</v>
      </c>
      <c r="J283" s="114">
        <f>VLOOKUP(B283, 'Household Information, Deficit'!$B$2:$J$48,8,FALSE)/100</f>
        <v>8.6999999999999994E-2</v>
      </c>
      <c r="K283" s="126">
        <f t="shared" si="20"/>
        <v>0</v>
      </c>
      <c r="L283" s="127">
        <f t="shared" si="21"/>
        <v>160.52608941880862</v>
      </c>
      <c r="M283" s="117">
        <f>550*VLOOKUP(B283, 'Household Information, Deficit'!$B$2:$K$48,10,FALSE)</f>
        <v>43485.750000000007</v>
      </c>
      <c r="N283" s="128">
        <f>IF(L283*M283+K283*Variables!$E$9&lt;0,0,L283*M283+K283*Variables!$E$9)</f>
        <v>6980597.3929439588</v>
      </c>
      <c r="O283" s="119">
        <f>VLOOKUP(B283,'Household Information, Deficit'!$B$2:$L$48,11,FALSE)</f>
        <v>136.37500000000003</v>
      </c>
      <c r="P283" s="119">
        <v>40.760000000000005</v>
      </c>
      <c r="Q283" s="130">
        <f t="shared" si="24"/>
        <v>2797393.8717431077</v>
      </c>
    </row>
    <row r="284" spans="1:17" ht="14.25" customHeight="1">
      <c r="A284" s="107">
        <v>46</v>
      </c>
      <c r="B284" s="121" t="s">
        <v>75</v>
      </c>
      <c r="C284" s="109">
        <v>2024</v>
      </c>
      <c r="D284" s="110">
        <f>Population!I47</f>
        <v>33003.398035580693</v>
      </c>
      <c r="E284" s="110" t="str">
        <f t="shared" si="25"/>
        <v>Small</v>
      </c>
      <c r="F284" s="123">
        <f t="shared" si="22"/>
        <v>2.6682284299858559</v>
      </c>
      <c r="G284" s="111">
        <f t="shared" si="23"/>
        <v>12369.030201719139</v>
      </c>
      <c r="I284" s="125">
        <v>0</v>
      </c>
      <c r="J284" s="114">
        <f>VLOOKUP(B284, 'Household Information, Deficit'!$B$2:$J$48,8,FALSE)/100</f>
        <v>8.2500000000000004E-2</v>
      </c>
      <c r="K284" s="126">
        <f t="shared" si="20"/>
        <v>0</v>
      </c>
      <c r="L284" s="127">
        <f t="shared" si="21"/>
        <v>182.79354977909679</v>
      </c>
      <c r="M284" s="117">
        <f>550*VLOOKUP(B284, 'Household Information, Deficit'!$B$2:$K$48,10,FALSE)</f>
        <v>43485.750000000007</v>
      </c>
      <c r="N284" s="128">
        <f>IF(L284*M284+K284*Variables!$E$9&lt;0,0,L284*M284+K284*Variables!$E$9)</f>
        <v>7948914.6073063593</v>
      </c>
      <c r="O284" s="119">
        <f>VLOOKUP(B284,'Household Information, Deficit'!$B$2:$L$48,11,FALSE)</f>
        <v>136.37500000000003</v>
      </c>
      <c r="P284" s="119">
        <v>40.760000000000005</v>
      </c>
      <c r="Q284" s="130">
        <f t="shared" si="24"/>
        <v>3079826.2621928817</v>
      </c>
    </row>
    <row r="285" spans="1:17" ht="14.25" customHeight="1">
      <c r="A285" s="107">
        <v>47</v>
      </c>
      <c r="B285" s="121" t="s">
        <v>100</v>
      </c>
      <c r="C285" s="109">
        <v>2024</v>
      </c>
      <c r="D285" s="110">
        <f>Population!I48</f>
        <v>69941.004934827011</v>
      </c>
      <c r="E285" s="110" t="str">
        <f t="shared" si="25"/>
        <v>Small</v>
      </c>
      <c r="F285" s="123">
        <f t="shared" si="22"/>
        <v>3.4580000000000002</v>
      </c>
      <c r="G285" s="111">
        <f t="shared" si="23"/>
        <v>20225.854521349625</v>
      </c>
      <c r="I285" s="125">
        <v>0</v>
      </c>
      <c r="J285" s="114">
        <f>VLOOKUP(B285, 'Household Information, Deficit'!$B$2:$J$48,8,FALSE)/100</f>
        <v>0.1457</v>
      </c>
      <c r="K285" s="126">
        <f t="shared" si="20"/>
        <v>0</v>
      </c>
      <c r="L285" s="127">
        <f t="shared" si="21"/>
        <v>298.9042540100927</v>
      </c>
      <c r="M285" s="117">
        <f>550*VLOOKUP(B285, 'Household Information, Deficit'!$B$2:$K$48,10,FALSE)</f>
        <v>43485.750000000007</v>
      </c>
      <c r="N285" s="128">
        <f>IF(L285*M285+K285*Variables!$E$9&lt;0,0,L285*M285+K285*Variables!$E$9)</f>
        <v>12998075.663819391</v>
      </c>
      <c r="O285" s="119">
        <f>VLOOKUP(B285,'Household Information, Deficit'!$B$2:$L$48,11,FALSE)</f>
        <v>136.37500000000003</v>
      </c>
      <c r="P285" s="119">
        <v>40.760000000000005</v>
      </c>
      <c r="Q285" s="130">
        <f t="shared" si="24"/>
        <v>4567349.5248143785</v>
      </c>
    </row>
    <row r="286" spans="1:17" ht="14.25" customHeight="1">
      <c r="A286" s="107">
        <v>1</v>
      </c>
      <c r="B286" s="108" t="s">
        <v>25</v>
      </c>
      <c r="C286" s="109">
        <v>2025</v>
      </c>
      <c r="D286" s="110">
        <f>Population!J2</f>
        <v>7970316.8368118266</v>
      </c>
      <c r="E286" s="110" t="str">
        <f t="shared" si="25"/>
        <v>Large</v>
      </c>
      <c r="F286" s="123">
        <f t="shared" si="22"/>
        <v>2.8458153079093123</v>
      </c>
      <c r="G286" s="111">
        <f t="shared" si="23"/>
        <v>2800714.7247609845</v>
      </c>
      <c r="I286" s="125">
        <v>0</v>
      </c>
      <c r="J286" s="114">
        <f>VLOOKUP(B286, 'Household Information, Deficit'!$B$2:$J$48,8,FALSE)/100</f>
        <v>0.1464</v>
      </c>
      <c r="K286" s="126">
        <f t="shared" si="20"/>
        <v>0</v>
      </c>
      <c r="L286" s="127">
        <f t="shared" si="21"/>
        <v>41389.8727797186</v>
      </c>
      <c r="M286" s="117">
        <f>550*VLOOKUP(B286, 'Household Information, Deficit'!$B$2:$K$48,10,FALSE)</f>
        <v>70422</v>
      </c>
      <c r="N286" s="128">
        <f>IF(L286*M286+K286*Variables!$E$9&lt;0,0,L286*M286+K286*Variables!$E$9)</f>
        <v>2914757620.8933434</v>
      </c>
      <c r="O286" s="119">
        <f>VLOOKUP(B286,'Household Information, Deficit'!$B$2:$L$48,11,FALSE)</f>
        <v>377.07</v>
      </c>
      <c r="P286" s="119">
        <v>91.36</v>
      </c>
      <c r="Q286" s="130">
        <f t="shared" si="24"/>
        <v>2010276137.7654862</v>
      </c>
    </row>
    <row r="287" spans="1:17" ht="14.25" customHeight="1">
      <c r="A287" s="107">
        <v>2</v>
      </c>
      <c r="B287" s="108" t="s">
        <v>28</v>
      </c>
      <c r="C287" s="109">
        <v>2025</v>
      </c>
      <c r="D287" s="110">
        <f>Population!J3</f>
        <v>2632918.3822242776</v>
      </c>
      <c r="E287" s="110" t="str">
        <f t="shared" si="25"/>
        <v>Large</v>
      </c>
      <c r="F287" s="123">
        <f t="shared" si="22"/>
        <v>2.6591126390039355</v>
      </c>
      <c r="G287" s="111">
        <f t="shared" si="23"/>
        <v>990149.24889023509</v>
      </c>
      <c r="I287" s="125">
        <v>0</v>
      </c>
      <c r="J287" s="114">
        <f>VLOOKUP(B287, 'Household Information, Deficit'!$B$2:$J$48,8,FALSE)/100</f>
        <v>6.7299999999999999E-2</v>
      </c>
      <c r="K287" s="126">
        <f t="shared" si="20"/>
        <v>0</v>
      </c>
      <c r="L287" s="127">
        <f t="shared" si="21"/>
        <v>14632.747520545148</v>
      </c>
      <c r="M287" s="117">
        <f>550*VLOOKUP(B287, 'Household Information, Deficit'!$B$2:$K$48,10,FALSE)</f>
        <v>55808.5</v>
      </c>
      <c r="N287" s="128">
        <f>IF(L287*M287+K287*Variables!$E$9&lt;0,0,L287*M287+K287*Variables!$E$9)</f>
        <v>816631690.00034392</v>
      </c>
      <c r="O287" s="119">
        <f>VLOOKUP(B287,'Household Information, Deficit'!$B$2:$L$48,11,FALSE)</f>
        <v>233.28</v>
      </c>
      <c r="P287" s="119">
        <v>73.64</v>
      </c>
      <c r="Q287" s="130">
        <f t="shared" si="24"/>
        <v>414757401.31443667</v>
      </c>
    </row>
    <row r="288" spans="1:17" ht="14.25" customHeight="1">
      <c r="A288" s="107">
        <v>3</v>
      </c>
      <c r="B288" s="108" t="s">
        <v>29</v>
      </c>
      <c r="C288" s="109">
        <v>2025</v>
      </c>
      <c r="D288" s="110">
        <f>Population!J4</f>
        <v>2023101.8865363533</v>
      </c>
      <c r="E288" s="110" t="str">
        <f t="shared" si="25"/>
        <v>Large</v>
      </c>
      <c r="F288" s="123">
        <f t="shared" si="22"/>
        <v>2.6407866430045996</v>
      </c>
      <c r="G288" s="111">
        <f t="shared" si="23"/>
        <v>766098.19725327555</v>
      </c>
      <c r="I288" s="125">
        <v>0</v>
      </c>
      <c r="J288" s="114">
        <f>VLOOKUP(B288, 'Household Information, Deficit'!$B$2:$J$48,8,FALSE)/100</f>
        <v>0.1216</v>
      </c>
      <c r="K288" s="126">
        <f t="shared" si="20"/>
        <v>0</v>
      </c>
      <c r="L288" s="127">
        <f t="shared" si="21"/>
        <v>11321.648235269939</v>
      </c>
      <c r="M288" s="117">
        <f>550*VLOOKUP(B288, 'Household Information, Deficit'!$B$2:$K$48,10,FALSE)</f>
        <v>48180</v>
      </c>
      <c r="N288" s="128">
        <f>IF(L288*M288+K288*Variables!$E$9&lt;0,0,L288*M288+K288*Variables!$E$9)</f>
        <v>545477011.97530568</v>
      </c>
      <c r="O288" s="119">
        <f>VLOOKUP(B288,'Household Information, Deficit'!$B$2:$L$48,11,FALSE)</f>
        <v>182.97</v>
      </c>
      <c r="P288" s="119">
        <v>61.12</v>
      </c>
      <c r="Q288" s="130">
        <f t="shared" si="24"/>
        <v>247385738.303763</v>
      </c>
    </row>
    <row r="289" spans="1:17" ht="14.25" customHeight="1">
      <c r="A289" s="107">
        <v>4</v>
      </c>
      <c r="B289" s="108" t="s">
        <v>30</v>
      </c>
      <c r="C289" s="109">
        <v>2025</v>
      </c>
      <c r="D289" s="110">
        <f>Population!J5</f>
        <v>1243140.6164760215</v>
      </c>
      <c r="E289" s="110" t="str">
        <f t="shared" si="25"/>
        <v>Large</v>
      </c>
      <c r="F289" s="123">
        <f t="shared" si="22"/>
        <v>3.2280741697119208</v>
      </c>
      <c r="G289" s="111">
        <f t="shared" si="23"/>
        <v>385102.86663796252</v>
      </c>
      <c r="I289" s="125">
        <v>0</v>
      </c>
      <c r="J289" s="114">
        <f>VLOOKUP(B289, 'Household Information, Deficit'!$B$2:$J$48,8,FALSE)/100</f>
        <v>0.15160000000000001</v>
      </c>
      <c r="K289" s="126">
        <f t="shared" si="20"/>
        <v>0</v>
      </c>
      <c r="L289" s="127">
        <f t="shared" si="21"/>
        <v>5691.175369033881</v>
      </c>
      <c r="M289" s="117">
        <f>550*VLOOKUP(B289, 'Household Information, Deficit'!$B$2:$K$48,10,FALSE)</f>
        <v>51320.5</v>
      </c>
      <c r="N289" s="128">
        <f>IF(L289*M289+K289*Variables!$E$9&lt;0,0,L289*M289+K289*Variables!$E$9)</f>
        <v>292073965.52650326</v>
      </c>
      <c r="O289" s="119">
        <f>VLOOKUP(B289,'Household Information, Deficit'!$B$2:$L$48,11,FALSE)</f>
        <v>249.18</v>
      </c>
      <c r="P289" s="119">
        <v>42.71</v>
      </c>
      <c r="Q289" s="130">
        <f t="shared" si="24"/>
        <v>192075771.81585661</v>
      </c>
    </row>
    <row r="290" spans="1:17" ht="14.25" customHeight="1">
      <c r="A290" s="107">
        <v>5</v>
      </c>
      <c r="B290" s="108" t="s">
        <v>31</v>
      </c>
      <c r="C290" s="109">
        <v>2025</v>
      </c>
      <c r="D290" s="110">
        <f>Population!J6</f>
        <v>586947.03141267039</v>
      </c>
      <c r="E290" s="110" t="str">
        <f t="shared" si="25"/>
        <v>Medium</v>
      </c>
      <c r="F290" s="123">
        <f t="shared" si="22"/>
        <v>2.791645991913092</v>
      </c>
      <c r="G290" s="111">
        <f t="shared" si="23"/>
        <v>210251.23998993885</v>
      </c>
      <c r="I290" s="125">
        <v>0</v>
      </c>
      <c r="J290" s="114">
        <f>VLOOKUP(B290, 'Household Information, Deficit'!$B$2:$J$48,8,FALSE)/100</f>
        <v>0.1777</v>
      </c>
      <c r="K290" s="126">
        <f t="shared" si="20"/>
        <v>0</v>
      </c>
      <c r="L290" s="127">
        <f t="shared" si="21"/>
        <v>3107.1611821173283</v>
      </c>
      <c r="M290" s="117">
        <f>550*VLOOKUP(B290, 'Household Information, Deficit'!$B$2:$K$48,10,FALSE)</f>
        <v>67314.5</v>
      </c>
      <c r="N290" s="128">
        <f>IF(L290*M290+K290*Variables!$E$9&lt;0,0,L290*M290+K290*Variables!$E$9)</f>
        <v>209157001.39363688</v>
      </c>
      <c r="O290" s="119">
        <f>VLOOKUP(B290,'Household Information, Deficit'!$B$2:$L$48,11,FALSE)</f>
        <v>147.03</v>
      </c>
      <c r="P290" s="119">
        <v>61.2</v>
      </c>
      <c r="Q290" s="130">
        <f t="shared" si="24"/>
        <v>48328541.565561794</v>
      </c>
    </row>
    <row r="291" spans="1:17" ht="14.25" customHeight="1">
      <c r="A291" s="107">
        <v>6</v>
      </c>
      <c r="B291" s="108" t="s">
        <v>32</v>
      </c>
      <c r="C291" s="109">
        <v>2025</v>
      </c>
      <c r="D291" s="110">
        <f>Population!J7</f>
        <v>985482.35103148315</v>
      </c>
      <c r="E291" s="110" t="str">
        <f t="shared" si="25"/>
        <v>Medium</v>
      </c>
      <c r="F291" s="123">
        <f t="shared" si="22"/>
        <v>3.0151582035627214</v>
      </c>
      <c r="G291" s="111">
        <f t="shared" si="23"/>
        <v>326842.66778009653</v>
      </c>
      <c r="I291" s="125">
        <v>0</v>
      </c>
      <c r="J291" s="114">
        <f>VLOOKUP(B291, 'Household Information, Deficit'!$B$2:$J$48,8,FALSE)/100</f>
        <v>0.13369999999999999</v>
      </c>
      <c r="K291" s="126">
        <f t="shared" si="20"/>
        <v>0</v>
      </c>
      <c r="L291" s="127">
        <f t="shared" si="21"/>
        <v>4830.1872085728101</v>
      </c>
      <c r="M291" s="117">
        <f>550*VLOOKUP(B291, 'Household Information, Deficit'!$B$2:$K$48,10,FALSE)</f>
        <v>81136</v>
      </c>
      <c r="N291" s="128">
        <f>IF(L291*M291+K291*Variables!$E$9&lt;0,0,L291*M291+K291*Variables!$E$9)</f>
        <v>391902069.35476351</v>
      </c>
      <c r="O291" s="119">
        <f>VLOOKUP(B291,'Household Information, Deficit'!$B$2:$L$48,11,FALSE)</f>
        <v>219.56</v>
      </c>
      <c r="P291" s="119">
        <v>55.55</v>
      </c>
      <c r="Q291" s="130">
        <f t="shared" si="24"/>
        <v>132812430.61886001</v>
      </c>
    </row>
    <row r="292" spans="1:17" ht="14.25" customHeight="1">
      <c r="A292" s="107">
        <v>7</v>
      </c>
      <c r="B292" s="108" t="s">
        <v>33</v>
      </c>
      <c r="C292" s="109">
        <v>2025</v>
      </c>
      <c r="D292" s="110">
        <f>Population!J8</f>
        <v>698551.92600916035</v>
      </c>
      <c r="E292" s="110" t="str">
        <f t="shared" si="25"/>
        <v>Medium</v>
      </c>
      <c r="F292" s="123">
        <f t="shared" si="22"/>
        <v>2.7144187891908675</v>
      </c>
      <c r="G292" s="111">
        <f t="shared" si="23"/>
        <v>257348.61871383872</v>
      </c>
      <c r="I292" s="125">
        <v>0</v>
      </c>
      <c r="J292" s="114">
        <f>VLOOKUP(B292, 'Household Information, Deficit'!$B$2:$J$48,8,FALSE)/100</f>
        <v>0.128</v>
      </c>
      <c r="K292" s="126">
        <f t="shared" si="20"/>
        <v>0</v>
      </c>
      <c r="L292" s="127">
        <f t="shared" si="21"/>
        <v>3803.1815573472995</v>
      </c>
      <c r="M292" s="117">
        <f>550*VLOOKUP(B292, 'Household Information, Deficit'!$B$2:$K$48,10,FALSE)</f>
        <v>27258</v>
      </c>
      <c r="N292" s="128">
        <f>IF(L292*M292+K292*Variables!$E$9&lt;0,0,L292*M292+K292*Variables!$E$9)</f>
        <v>103667122.89017269</v>
      </c>
      <c r="O292" s="119">
        <f>VLOOKUP(B292,'Household Information, Deficit'!$B$2:$L$48,11,FALSE)</f>
        <v>94.1</v>
      </c>
      <c r="P292" s="119">
        <v>59.47</v>
      </c>
      <c r="Q292" s="130">
        <f t="shared" si="24"/>
        <v>28208736.261702709</v>
      </c>
    </row>
    <row r="293" spans="1:17" ht="14.25" customHeight="1">
      <c r="A293" s="107">
        <v>8</v>
      </c>
      <c r="B293" s="108" t="s">
        <v>34</v>
      </c>
      <c r="C293" s="109">
        <v>2025</v>
      </c>
      <c r="D293" s="110">
        <f>Population!J9</f>
        <v>454670.16546847182</v>
      </c>
      <c r="E293" s="110" t="str">
        <f t="shared" si="25"/>
        <v>Medium</v>
      </c>
      <c r="F293" s="123">
        <f t="shared" si="22"/>
        <v>2.3617684870776379</v>
      </c>
      <c r="G293" s="111">
        <f t="shared" si="23"/>
        <v>192512.58874702969</v>
      </c>
      <c r="I293" s="125">
        <v>0</v>
      </c>
      <c r="J293" s="114">
        <f>VLOOKUP(B293, 'Household Information, Deficit'!$B$2:$J$48,8,FALSE)/100</f>
        <v>7.6399999999999996E-2</v>
      </c>
      <c r="K293" s="126">
        <f t="shared" si="20"/>
        <v>0</v>
      </c>
      <c r="L293" s="127">
        <f t="shared" si="21"/>
        <v>2845.013626803353</v>
      </c>
      <c r="M293" s="117">
        <f>550*VLOOKUP(B293, 'Household Information, Deficit'!$B$2:$K$48,10,FALSE)</f>
        <v>27412.000000000004</v>
      </c>
      <c r="N293" s="128">
        <f>IF(L293*M293+K293*Variables!$E$9&lt;0,0,L293*M293+K293*Variables!$E$9)</f>
        <v>77987513.537933528</v>
      </c>
      <c r="O293" s="119">
        <f>VLOOKUP(B293,'Household Information, Deficit'!$B$2:$L$48,11,FALSE)</f>
        <v>125.46</v>
      </c>
      <c r="P293" s="119">
        <v>75.66</v>
      </c>
      <c r="Q293" s="130">
        <f t="shared" si="24"/>
        <v>33198062.324157529</v>
      </c>
    </row>
    <row r="294" spans="1:17" ht="14.25" customHeight="1">
      <c r="A294" s="107">
        <v>9</v>
      </c>
      <c r="B294" s="108" t="s">
        <v>35</v>
      </c>
      <c r="C294" s="109">
        <v>2025</v>
      </c>
      <c r="D294" s="110">
        <f>Population!J10</f>
        <v>532562.4109906574</v>
      </c>
      <c r="E294" s="110" t="str">
        <f t="shared" si="25"/>
        <v>Medium</v>
      </c>
      <c r="F294" s="123">
        <f t="shared" si="22"/>
        <v>2.7429262269780841</v>
      </c>
      <c r="G294" s="111">
        <f t="shared" si="23"/>
        <v>194158.48875286305</v>
      </c>
      <c r="I294" s="125">
        <v>0</v>
      </c>
      <c r="J294" s="114">
        <f>VLOOKUP(B294, 'Household Information, Deficit'!$B$2:$J$48,8,FALSE)/100</f>
        <v>0.13419999999999999</v>
      </c>
      <c r="K294" s="126">
        <f t="shared" si="20"/>
        <v>0</v>
      </c>
      <c r="L294" s="127">
        <f t="shared" si="21"/>
        <v>2869.3372722097556</v>
      </c>
      <c r="M294" s="117">
        <f>550*VLOOKUP(B294, 'Household Information, Deficit'!$B$2:$K$48,10,FALSE)</f>
        <v>43485.750000000007</v>
      </c>
      <c r="N294" s="128">
        <f>IF(L294*M294+K294*Variables!$E$9&lt;0,0,L294*M294+K294*Variables!$E$9)</f>
        <v>124775283.28499541</v>
      </c>
      <c r="O294" s="119">
        <f>VLOOKUP(B294,'Household Information, Deficit'!$B$2:$L$48,11,FALSE)</f>
        <v>136.37500000000003</v>
      </c>
      <c r="P294" s="119">
        <v>65.935833333333335</v>
      </c>
      <c r="Q294" s="130">
        <f t="shared" si="24"/>
        <v>38265311.981923819</v>
      </c>
    </row>
    <row r="295" spans="1:17" ht="14.25" customHeight="1">
      <c r="A295" s="107">
        <v>10</v>
      </c>
      <c r="B295" s="108" t="s">
        <v>36</v>
      </c>
      <c r="C295" s="109">
        <v>2025</v>
      </c>
      <c r="D295" s="110">
        <f>Population!J11</f>
        <v>555683.81006114022</v>
      </c>
      <c r="E295" s="110" t="str">
        <f t="shared" si="25"/>
        <v>Medium</v>
      </c>
      <c r="F295" s="123">
        <f t="shared" si="22"/>
        <v>2.5116430728482135</v>
      </c>
      <c r="G295" s="111">
        <f t="shared" si="23"/>
        <v>221243.1440073181</v>
      </c>
      <c r="I295" s="125">
        <v>0</v>
      </c>
      <c r="J295" s="114">
        <f>VLOOKUP(B295, 'Household Information, Deficit'!$B$2:$J$48,8,FALSE)/100</f>
        <v>9.98E-2</v>
      </c>
      <c r="K295" s="126">
        <f t="shared" si="20"/>
        <v>0</v>
      </c>
      <c r="L295" s="127">
        <f t="shared" si="21"/>
        <v>3269.603113408637</v>
      </c>
      <c r="M295" s="117">
        <f>550*VLOOKUP(B295, 'Household Information, Deficit'!$B$2:$K$48,10,FALSE)</f>
        <v>35755.5</v>
      </c>
      <c r="N295" s="128">
        <f>IF(L295*M295+K295*Variables!$E$9&lt;0,0,L295*M295+K295*Variables!$E$9)</f>
        <v>116906294.12148252</v>
      </c>
      <c r="O295" s="119">
        <f>VLOOKUP(B295,'Household Information, Deficit'!$B$2:$L$48,11,FALSE)</f>
        <v>125.46</v>
      </c>
      <c r="P295" s="119">
        <v>62.81</v>
      </c>
      <c r="Q295" s="130">
        <f t="shared" si="24"/>
        <v>41487395.554022543</v>
      </c>
    </row>
    <row r="296" spans="1:17" ht="14.25" customHeight="1">
      <c r="A296" s="107">
        <v>11</v>
      </c>
      <c r="B296" s="108" t="s">
        <v>37</v>
      </c>
      <c r="C296" s="109">
        <v>2025</v>
      </c>
      <c r="D296" s="110">
        <f>Population!J12</f>
        <v>391027.21878303221</v>
      </c>
      <c r="E296" s="110" t="str">
        <f t="shared" si="25"/>
        <v>Medium</v>
      </c>
      <c r="F296" s="123">
        <f t="shared" si="22"/>
        <v>2.693850400263019</v>
      </c>
      <c r="G296" s="111">
        <f t="shared" si="23"/>
        <v>145155.50631351079</v>
      </c>
      <c r="I296" s="125">
        <v>0</v>
      </c>
      <c r="J296" s="114">
        <f>VLOOKUP(B296, 'Household Information, Deficit'!$B$2:$J$48,8,FALSE)/100</f>
        <v>0.1115</v>
      </c>
      <c r="K296" s="126">
        <f t="shared" si="20"/>
        <v>0</v>
      </c>
      <c r="L296" s="127">
        <f t="shared" si="21"/>
        <v>2145.1552657168941</v>
      </c>
      <c r="M296" s="117">
        <f>550*VLOOKUP(B296, 'Household Information, Deficit'!$B$2:$K$48,10,FALSE)</f>
        <v>43485.750000000007</v>
      </c>
      <c r="N296" s="128">
        <f>IF(L296*M296+K296*Variables!$E$9&lt;0,0,L296*M296+K296*Variables!$E$9)</f>
        <v>93283685.596148446</v>
      </c>
      <c r="O296" s="119">
        <f>VLOOKUP(B296,'Household Information, Deficit'!$B$2:$L$48,11,FALSE)</f>
        <v>136.37500000000003</v>
      </c>
      <c r="P296" s="119">
        <v>65.935833333333335</v>
      </c>
      <c r="Q296" s="130">
        <f t="shared" si="24"/>
        <v>28945849.237350173</v>
      </c>
    </row>
    <row r="297" spans="1:17" ht="14.25" customHeight="1">
      <c r="A297" s="107">
        <v>12</v>
      </c>
      <c r="B297" s="108" t="s">
        <v>38</v>
      </c>
      <c r="C297" s="109">
        <v>2025</v>
      </c>
      <c r="D297" s="110">
        <f>Population!J13</f>
        <v>444421.85754273681</v>
      </c>
      <c r="E297" s="110" t="str">
        <f t="shared" si="25"/>
        <v>Medium</v>
      </c>
      <c r="F297" s="123">
        <f t="shared" si="22"/>
        <v>2.5280688906285511</v>
      </c>
      <c r="G297" s="111">
        <f t="shared" si="23"/>
        <v>175794.99482399022</v>
      </c>
      <c r="I297" s="125">
        <v>0</v>
      </c>
      <c r="J297" s="114">
        <f>VLOOKUP(B297, 'Household Information, Deficit'!$B$2:$J$48,8,FALSE)/100</f>
        <v>6.4199999999999993E-2</v>
      </c>
      <c r="K297" s="126">
        <f t="shared" si="20"/>
        <v>0</v>
      </c>
      <c r="L297" s="127">
        <f t="shared" si="21"/>
        <v>2597.955588531855</v>
      </c>
      <c r="M297" s="117">
        <f>550*VLOOKUP(B297, 'Household Information, Deficit'!$B$2:$K$48,10,FALSE)</f>
        <v>43485.750000000007</v>
      </c>
      <c r="N297" s="128">
        <f>IF(L297*M297+K297*Variables!$E$9&lt;0,0,L297*M297+K297*Variables!$E$9)</f>
        <v>112974047.23399913</v>
      </c>
      <c r="O297" s="119">
        <f>VLOOKUP(B297,'Household Information, Deficit'!$B$2:$L$48,11,FALSE)</f>
        <v>136.37500000000003</v>
      </c>
      <c r="P297" s="119">
        <v>89.08</v>
      </c>
      <c r="Q297" s="130">
        <f t="shared" si="24"/>
        <v>29033550.475558974</v>
      </c>
    </row>
    <row r="298" spans="1:17" ht="14.25" customHeight="1">
      <c r="A298" s="107">
        <v>13</v>
      </c>
      <c r="B298" s="108" t="s">
        <v>39</v>
      </c>
      <c r="C298" s="109">
        <v>2025</v>
      </c>
      <c r="D298" s="110">
        <f>Population!J14</f>
        <v>500775.34284023754</v>
      </c>
      <c r="E298" s="110" t="str">
        <f t="shared" si="25"/>
        <v>Medium</v>
      </c>
      <c r="F298" s="123">
        <f t="shared" si="22"/>
        <v>2.4075040417460345</v>
      </c>
      <c r="G298" s="111">
        <f t="shared" si="23"/>
        <v>208006.02373113853</v>
      </c>
      <c r="I298" s="125">
        <v>0</v>
      </c>
      <c r="J298" s="114">
        <f>VLOOKUP(B298, 'Household Information, Deficit'!$B$2:$J$48,8,FALSE)/100</f>
        <v>0.12960000000000002</v>
      </c>
      <c r="K298" s="126">
        <f t="shared" si="20"/>
        <v>0</v>
      </c>
      <c r="L298" s="127">
        <f t="shared" si="21"/>
        <v>3073.9806462729466</v>
      </c>
      <c r="M298" s="117">
        <f>550*VLOOKUP(B298, 'Household Information, Deficit'!$B$2:$K$48,10,FALSE)</f>
        <v>43485.750000000007</v>
      </c>
      <c r="N298" s="128">
        <f>IF(L298*M298+K298*Variables!$E$9&lt;0,0,L298*M298+K298*Variables!$E$9)</f>
        <v>133674353.88866381</v>
      </c>
      <c r="O298" s="119">
        <f>VLOOKUP(B298,'Household Information, Deficit'!$B$2:$L$48,11,FALSE)</f>
        <v>136.37500000000003</v>
      </c>
      <c r="P298" s="119">
        <v>71.48</v>
      </c>
      <c r="Q298" s="130">
        <f t="shared" si="24"/>
        <v>42307668.082723126</v>
      </c>
    </row>
    <row r="299" spans="1:17" ht="14.25" customHeight="1">
      <c r="A299" s="107">
        <v>14</v>
      </c>
      <c r="B299" s="108" t="s">
        <v>40</v>
      </c>
      <c r="C299" s="109">
        <v>2025</v>
      </c>
      <c r="D299" s="110">
        <f>Population!J15</f>
        <v>349075.08107534499</v>
      </c>
      <c r="E299" s="110" t="str">
        <f t="shared" si="25"/>
        <v>Medium</v>
      </c>
      <c r="F299" s="123">
        <f t="shared" si="22"/>
        <v>2.4590017825311943</v>
      </c>
      <c r="G299" s="111">
        <f t="shared" si="23"/>
        <v>141958.04311944076</v>
      </c>
      <c r="I299" s="125">
        <v>0</v>
      </c>
      <c r="J299" s="114">
        <f>VLOOKUP(B299, 'Household Information, Deficit'!$B$2:$J$48,8,FALSE)/100</f>
        <v>9.3599999999999989E-2</v>
      </c>
      <c r="K299" s="126">
        <f t="shared" si="20"/>
        <v>0</v>
      </c>
      <c r="L299" s="127">
        <f t="shared" si="21"/>
        <v>2097.9021150656044</v>
      </c>
      <c r="M299" s="117">
        <f>550*VLOOKUP(B299, 'Household Information, Deficit'!$B$2:$K$48,10,FALSE)</f>
        <v>43485.750000000007</v>
      </c>
      <c r="N299" s="128">
        <f>IF(L299*M299+K299*Variables!$E$9&lt;0,0,L299*M299+K299*Variables!$E$9)</f>
        <v>91228846.900214121</v>
      </c>
      <c r="O299" s="119">
        <f>VLOOKUP(B299,'Household Information, Deficit'!$B$2:$L$48,11,FALSE)</f>
        <v>136.37500000000003</v>
      </c>
      <c r="P299" s="119">
        <v>65.935833333333335</v>
      </c>
      <c r="Q299" s="130">
        <f t="shared" si="24"/>
        <v>29890946.929038264</v>
      </c>
    </row>
    <row r="300" spans="1:17" ht="14.25" customHeight="1">
      <c r="A300" s="107">
        <v>15</v>
      </c>
      <c r="B300" s="108" t="s">
        <v>41</v>
      </c>
      <c r="C300" s="109">
        <v>2025</v>
      </c>
      <c r="D300" s="110">
        <f>Population!J16</f>
        <v>305918.76163715927</v>
      </c>
      <c r="E300" s="110" t="str">
        <f t="shared" si="25"/>
        <v>Medium</v>
      </c>
      <c r="F300" s="123">
        <f t="shared" si="22"/>
        <v>2.4536973570595619</v>
      </c>
      <c r="G300" s="111">
        <f t="shared" si="23"/>
        <v>124676.64798064715</v>
      </c>
      <c r="I300" s="125">
        <v>0</v>
      </c>
      <c r="J300" s="114">
        <f>VLOOKUP(B300, 'Household Information, Deficit'!$B$2:$J$48,8,FALSE)/100</f>
        <v>8.3000000000000001E-3</v>
      </c>
      <c r="K300" s="126">
        <f t="shared" si="20"/>
        <v>0</v>
      </c>
      <c r="L300" s="127">
        <f t="shared" si="21"/>
        <v>1842.5120391228411</v>
      </c>
      <c r="M300" s="117">
        <f>550*VLOOKUP(B300, 'Household Information, Deficit'!$B$2:$K$48,10,FALSE)</f>
        <v>43485.750000000007</v>
      </c>
      <c r="N300" s="128">
        <f>IF(L300*M300+K300*Variables!$E$9&lt;0,0,L300*M300+K300*Variables!$E$9)</f>
        <v>80123017.905286103</v>
      </c>
      <c r="O300" s="119">
        <f>VLOOKUP(B300,'Household Information, Deficit'!$B$2:$L$48,11,FALSE)</f>
        <v>136.37500000000003</v>
      </c>
      <c r="P300" s="119">
        <v>65.935833333333335</v>
      </c>
      <c r="Q300" s="130">
        <f t="shared" si="24"/>
        <v>26283540.777855653</v>
      </c>
    </row>
    <row r="301" spans="1:17" ht="14.25" customHeight="1">
      <c r="A301" s="107">
        <v>16</v>
      </c>
      <c r="B301" s="108" t="s">
        <v>43</v>
      </c>
      <c r="C301" s="109">
        <v>2025</v>
      </c>
      <c r="D301" s="110">
        <f>Population!J17</f>
        <v>509806.15089651931</v>
      </c>
      <c r="E301" s="110" t="str">
        <f t="shared" si="25"/>
        <v>Medium</v>
      </c>
      <c r="F301" s="123">
        <f t="shared" si="22"/>
        <v>3.2379076029492619</v>
      </c>
      <c r="G301" s="111">
        <f t="shared" si="23"/>
        <v>157449.25841372379</v>
      </c>
      <c r="I301" s="125">
        <v>0</v>
      </c>
      <c r="J301" s="114">
        <f>VLOOKUP(B301, 'Household Information, Deficit'!$B$2:$J$48,8,FALSE)/100</f>
        <v>9.0299999999999991E-2</v>
      </c>
      <c r="K301" s="126">
        <f t="shared" si="20"/>
        <v>0</v>
      </c>
      <c r="L301" s="127">
        <f t="shared" si="21"/>
        <v>2326.836331237253</v>
      </c>
      <c r="M301" s="117">
        <f>550*VLOOKUP(B301, 'Household Information, Deficit'!$B$2:$K$48,10,FALSE)</f>
        <v>43485.750000000007</v>
      </c>
      <c r="N301" s="128">
        <f>IF(L301*M301+K301*Variables!$E$9&lt;0,0,L301*M301+K301*Variables!$E$9)</f>
        <v>101184222.99110039</v>
      </c>
      <c r="O301" s="119">
        <f>VLOOKUP(B301,'Household Information, Deficit'!$B$2:$L$48,11,FALSE)</f>
        <v>136.37500000000003</v>
      </c>
      <c r="P301" s="119">
        <v>65.935833333333335</v>
      </c>
      <c r="Q301" s="130">
        <f t="shared" si="24"/>
        <v>27330707.032380629</v>
      </c>
    </row>
    <row r="302" spans="1:17" ht="14.25" customHeight="1">
      <c r="A302" s="107">
        <v>17</v>
      </c>
      <c r="B302" s="108" t="s">
        <v>44</v>
      </c>
      <c r="C302" s="109">
        <v>2025</v>
      </c>
      <c r="D302" s="110">
        <f>Population!J18</f>
        <v>481365.26515849837</v>
      </c>
      <c r="E302" s="110" t="str">
        <f t="shared" si="25"/>
        <v>Medium</v>
      </c>
      <c r="F302" s="123">
        <f t="shared" si="22"/>
        <v>3.2463324451363733</v>
      </c>
      <c r="G302" s="111">
        <f t="shared" si="23"/>
        <v>148279.7197433293</v>
      </c>
      <c r="I302" s="125">
        <v>0</v>
      </c>
      <c r="J302" s="114">
        <f>VLOOKUP(B302, 'Household Information, Deficit'!$B$2:$J$48,8,FALSE)/100</f>
        <v>0.1406</v>
      </c>
      <c r="K302" s="126">
        <f t="shared" si="20"/>
        <v>0</v>
      </c>
      <c r="L302" s="127">
        <f t="shared" si="21"/>
        <v>2191.3259075368696</v>
      </c>
      <c r="M302" s="117">
        <f>550*VLOOKUP(B302, 'Household Information, Deficit'!$B$2:$K$48,10,FALSE)</f>
        <v>43485.750000000007</v>
      </c>
      <c r="N302" s="128">
        <f>IF(L302*M302+K302*Variables!$E$9&lt;0,0,L302*M302+K302*Variables!$E$9)</f>
        <v>95291450.583671451</v>
      </c>
      <c r="O302" s="119">
        <f>VLOOKUP(B302,'Household Information, Deficit'!$B$2:$L$48,11,FALSE)</f>
        <v>136.37500000000003</v>
      </c>
      <c r="P302" s="119">
        <v>47.15</v>
      </c>
      <c r="Q302" s="130">
        <f t="shared" si="24"/>
        <v>32190564.250390988</v>
      </c>
    </row>
    <row r="303" spans="1:17" ht="14.25" customHeight="1">
      <c r="A303" s="107">
        <v>18</v>
      </c>
      <c r="B303" s="108" t="s">
        <v>45</v>
      </c>
      <c r="C303" s="109">
        <v>2025</v>
      </c>
      <c r="D303" s="110">
        <f>Population!J19</f>
        <v>304787.82967091241</v>
      </c>
      <c r="E303" s="110" t="str">
        <f t="shared" si="25"/>
        <v>Medium</v>
      </c>
      <c r="F303" s="123">
        <f t="shared" si="22"/>
        <v>3.2199371541131225</v>
      </c>
      <c r="G303" s="111">
        <f t="shared" si="23"/>
        <v>94656.45293156695</v>
      </c>
      <c r="I303" s="125">
        <v>0</v>
      </c>
      <c r="J303" s="114">
        <f>VLOOKUP(B303, 'Household Information, Deficit'!$B$2:$J$48,8,FALSE)/100</f>
        <v>0.14699999999999999</v>
      </c>
      <c r="K303" s="126">
        <f t="shared" si="20"/>
        <v>0</v>
      </c>
      <c r="L303" s="127">
        <f t="shared" si="21"/>
        <v>1398.8638364271028</v>
      </c>
      <c r="M303" s="117">
        <f>550*VLOOKUP(B303, 'Household Information, Deficit'!$B$2:$K$48,10,FALSE)</f>
        <v>43485.750000000007</v>
      </c>
      <c r="N303" s="128">
        <f>IF(L303*M303+K303*Variables!$E$9&lt;0,0,L303*M303+K303*Variables!$E$9)</f>
        <v>60830643.074909896</v>
      </c>
      <c r="O303" s="119">
        <f>VLOOKUP(B303,'Household Information, Deficit'!$B$2:$L$48,11,FALSE)</f>
        <v>136.37500000000003</v>
      </c>
      <c r="P303" s="119">
        <v>65.935833333333335</v>
      </c>
      <c r="Q303" s="130">
        <f t="shared" si="24"/>
        <v>16511620.576270908</v>
      </c>
    </row>
    <row r="304" spans="1:17" ht="14.25" customHeight="1">
      <c r="A304" s="107">
        <v>19</v>
      </c>
      <c r="B304" s="108" t="s">
        <v>47</v>
      </c>
      <c r="C304" s="109">
        <v>2025</v>
      </c>
      <c r="D304" s="110">
        <f>Population!J20</f>
        <v>307726.69900027628</v>
      </c>
      <c r="E304" s="110" t="str">
        <f t="shared" si="25"/>
        <v>Medium</v>
      </c>
      <c r="F304" s="123">
        <f t="shared" si="22"/>
        <v>2.5344143617118515</v>
      </c>
      <c r="G304" s="111">
        <f t="shared" si="23"/>
        <v>121419.25316128045</v>
      </c>
      <c r="I304" s="125">
        <v>0</v>
      </c>
      <c r="J304" s="114">
        <f>VLOOKUP(B304, 'Household Information, Deficit'!$B$2:$J$48,8,FALSE)/100</f>
        <v>0.15820000000000001</v>
      </c>
      <c r="K304" s="126">
        <f t="shared" si="20"/>
        <v>0</v>
      </c>
      <c r="L304" s="127">
        <f t="shared" si="21"/>
        <v>1794.3731994277769</v>
      </c>
      <c r="M304" s="117">
        <f>550*VLOOKUP(B304, 'Household Information, Deficit'!$B$2:$K$48,10,FALSE)</f>
        <v>22038.5</v>
      </c>
      <c r="N304" s="128">
        <f>IF(L304*M304+K304*Variables!$E$9&lt;0,0,L304*M304+K304*Variables!$E$9)</f>
        <v>39545293.75558906</v>
      </c>
      <c r="O304" s="119">
        <f>VLOOKUP(B304,'Household Information, Deficit'!$B$2:$L$48,11,FALSE)</f>
        <v>106.64</v>
      </c>
      <c r="P304" s="119">
        <v>65.935833333333335</v>
      </c>
      <c r="Q304" s="130">
        <f t="shared" si="24"/>
        <v>16466602.214086156</v>
      </c>
    </row>
    <row r="305" spans="1:17" ht="14.25" customHeight="1">
      <c r="A305" s="107">
        <v>20</v>
      </c>
      <c r="B305" s="108" t="s">
        <v>50</v>
      </c>
      <c r="C305" s="109">
        <v>2025</v>
      </c>
      <c r="D305" s="110">
        <f>Population!J21</f>
        <v>186443.95676328277</v>
      </c>
      <c r="E305" s="110" t="str">
        <f t="shared" si="25"/>
        <v>Medium</v>
      </c>
      <c r="F305" s="123">
        <f t="shared" si="22"/>
        <v>2.6024941905499612</v>
      </c>
      <c r="G305" s="111">
        <f t="shared" si="23"/>
        <v>71640.489127809837</v>
      </c>
      <c r="I305" s="125">
        <v>0</v>
      </c>
      <c r="J305" s="114">
        <f>VLOOKUP(B305, 'Household Information, Deficit'!$B$2:$J$48,8,FALSE)/100</f>
        <v>7.7399999999999997E-2</v>
      </c>
      <c r="K305" s="126">
        <f t="shared" si="20"/>
        <v>0</v>
      </c>
      <c r="L305" s="127">
        <f t="shared" si="21"/>
        <v>1058.7264403124427</v>
      </c>
      <c r="M305" s="117">
        <f>550*VLOOKUP(B305, 'Household Information, Deficit'!$B$2:$K$48,10,FALSE)</f>
        <v>43485.750000000007</v>
      </c>
      <c r="N305" s="128">
        <f>IF(L305*M305+K305*Variables!$E$9&lt;0,0,L305*M305+K305*Variables!$E$9)</f>
        <v>46039513.301816814</v>
      </c>
      <c r="O305" s="119">
        <f>VLOOKUP(B305,'Household Information, Deficit'!$B$2:$L$48,11,FALSE)</f>
        <v>136.37500000000003</v>
      </c>
      <c r="P305" s="119">
        <v>65.935833333333335</v>
      </c>
      <c r="Q305" s="130">
        <f t="shared" si="24"/>
        <v>14596728.97694343</v>
      </c>
    </row>
    <row r="306" spans="1:17" ht="14.25" customHeight="1">
      <c r="A306" s="107">
        <v>21</v>
      </c>
      <c r="B306" s="108" t="s">
        <v>51</v>
      </c>
      <c r="C306" s="109">
        <v>2025</v>
      </c>
      <c r="D306" s="110">
        <f>Population!J22</f>
        <v>197078.49071870762</v>
      </c>
      <c r="E306" s="110" t="str">
        <f t="shared" si="25"/>
        <v>Medium</v>
      </c>
      <c r="F306" s="123">
        <f t="shared" si="22"/>
        <v>3.3084232295567606</v>
      </c>
      <c r="G306" s="111">
        <f t="shared" si="23"/>
        <v>59568.706010177186</v>
      </c>
      <c r="I306" s="125">
        <v>0</v>
      </c>
      <c r="J306" s="114">
        <f>VLOOKUP(B306, 'Household Information, Deficit'!$B$2:$J$48,8,FALSE)/100</f>
        <v>0.32990000000000003</v>
      </c>
      <c r="K306" s="126">
        <f t="shared" si="20"/>
        <v>0</v>
      </c>
      <c r="L306" s="127">
        <f t="shared" si="21"/>
        <v>880.32570458389091</v>
      </c>
      <c r="M306" s="117">
        <f>550*VLOOKUP(B306, 'Household Information, Deficit'!$B$2:$K$48,10,FALSE)</f>
        <v>43485.750000000007</v>
      </c>
      <c r="N306" s="128">
        <f>IF(L306*M306+K306*Variables!$E$9&lt;0,0,L306*M306+K306*Variables!$E$9)</f>
        <v>38281623.508108944</v>
      </c>
      <c r="O306" s="119">
        <f>VLOOKUP(B306,'Household Information, Deficit'!$B$2:$L$48,11,FALSE)</f>
        <v>136.37500000000003</v>
      </c>
      <c r="P306" s="119">
        <v>65.935833333333335</v>
      </c>
      <c r="Q306" s="130">
        <f t="shared" si="24"/>
        <v>10140772.624449216</v>
      </c>
    </row>
    <row r="307" spans="1:17" ht="14.25" customHeight="1">
      <c r="A307" s="107">
        <v>22</v>
      </c>
      <c r="B307" s="108" t="s">
        <v>52</v>
      </c>
      <c r="C307" s="109">
        <v>2025</v>
      </c>
      <c r="D307" s="110">
        <f>Population!J23</f>
        <v>174011.47404895705</v>
      </c>
      <c r="E307" s="110" t="str">
        <f t="shared" si="25"/>
        <v>Medium</v>
      </c>
      <c r="F307" s="123">
        <f t="shared" si="22"/>
        <v>2.4748082204754236</v>
      </c>
      <c r="G307" s="111">
        <f t="shared" si="23"/>
        <v>70313.114611979327</v>
      </c>
      <c r="I307" s="125">
        <v>0</v>
      </c>
      <c r="J307" s="114">
        <f>VLOOKUP(B307, 'Household Information, Deficit'!$B$2:$J$48,8,FALSE)/100</f>
        <v>0.14940000000000001</v>
      </c>
      <c r="K307" s="126">
        <f t="shared" ref="K307:K370" si="26">IF(G307-G260&lt;0,0,ROUND((G307-G260)*I307,0))</f>
        <v>0</v>
      </c>
      <c r="L307" s="127">
        <f t="shared" ref="L307:L370" si="27">IF(G307-G260&lt;0,0,G307-G260)</f>
        <v>1039.1100681573298</v>
      </c>
      <c r="M307" s="117">
        <f>550*VLOOKUP(B307, 'Household Information, Deficit'!$B$2:$K$48,10,FALSE)</f>
        <v>43485.750000000007</v>
      </c>
      <c r="N307" s="128">
        <f>IF(L307*M307+K307*Variables!$E$9&lt;0,0,L307*M307+K307*Variables!$E$9)</f>
        <v>45186480.646372609</v>
      </c>
      <c r="O307" s="119">
        <f>VLOOKUP(B307,'Household Information, Deficit'!$B$2:$L$48,11,FALSE)</f>
        <v>136.37500000000003</v>
      </c>
      <c r="P307" s="119">
        <v>65.935833333333335</v>
      </c>
      <c r="Q307" s="130">
        <f t="shared" si="24"/>
        <v>14752496.495795462</v>
      </c>
    </row>
    <row r="308" spans="1:17" ht="14.25" customHeight="1">
      <c r="A308" s="107">
        <v>23</v>
      </c>
      <c r="B308" s="108" t="s">
        <v>53</v>
      </c>
      <c r="C308" s="109">
        <v>2025</v>
      </c>
      <c r="D308" s="110">
        <f>Population!J24</f>
        <v>133934.97424407379</v>
      </c>
      <c r="E308" s="110" t="str">
        <f t="shared" si="25"/>
        <v>Medium</v>
      </c>
      <c r="F308" s="123">
        <f t="shared" ref="F308:F371" si="28">F261</f>
        <v>2.7568018275271275</v>
      </c>
      <c r="G308" s="111">
        <f t="shared" si="23"/>
        <v>48583.461062275375</v>
      </c>
      <c r="I308" s="125">
        <v>0</v>
      </c>
      <c r="J308" s="114">
        <f>VLOOKUP(B308, 'Household Information, Deficit'!$B$2:$J$48,8,FALSE)/100</f>
        <v>0.1173</v>
      </c>
      <c r="K308" s="126">
        <f t="shared" si="26"/>
        <v>0</v>
      </c>
      <c r="L308" s="127">
        <f t="shared" si="27"/>
        <v>717.98218318633008</v>
      </c>
      <c r="M308" s="117">
        <f>550*VLOOKUP(B308, 'Household Information, Deficit'!$B$2:$K$48,10,FALSE)</f>
        <v>43485.750000000007</v>
      </c>
      <c r="N308" s="128">
        <f>IF(L308*M308+K308*Variables!$E$9&lt;0,0,L308*M308+K308*Variables!$E$9)</f>
        <v>31221993.72249496</v>
      </c>
      <c r="O308" s="119">
        <f>VLOOKUP(B308,'Household Information, Deficit'!$B$2:$L$48,11,FALSE)</f>
        <v>136.37500000000003</v>
      </c>
      <c r="P308" s="119">
        <v>65.935833333333335</v>
      </c>
      <c r="Q308" s="130">
        <f t="shared" si="24"/>
        <v>9542964.6254144218</v>
      </c>
    </row>
    <row r="309" spans="1:17" ht="14.25" customHeight="1">
      <c r="A309" s="107">
        <v>24</v>
      </c>
      <c r="B309" s="108" t="s">
        <v>54</v>
      </c>
      <c r="C309" s="109">
        <v>2025</v>
      </c>
      <c r="D309" s="110">
        <f>Population!J25</f>
        <v>84054.104478616238</v>
      </c>
      <c r="E309" s="110" t="str">
        <f t="shared" si="25"/>
        <v>Small</v>
      </c>
      <c r="F309" s="123">
        <f t="shared" si="28"/>
        <v>2.845682723378673</v>
      </c>
      <c r="G309" s="111">
        <f t="shared" ref="G309:G372" si="29">D309/F309</f>
        <v>29537.412511967948</v>
      </c>
      <c r="I309" s="125">
        <v>0</v>
      </c>
      <c r="J309" s="114">
        <f>VLOOKUP(B309, 'Household Information, Deficit'!$B$2:$J$48,8,FALSE)/100</f>
        <v>0.25739999999999996</v>
      </c>
      <c r="K309" s="126">
        <f t="shared" si="26"/>
        <v>0</v>
      </c>
      <c r="L309" s="127">
        <f t="shared" si="27"/>
        <v>436.51348539853643</v>
      </c>
      <c r="M309" s="117">
        <f>550*VLOOKUP(B309, 'Household Information, Deficit'!$B$2:$K$48,10,FALSE)</f>
        <v>43485.750000000007</v>
      </c>
      <c r="N309" s="128">
        <f>IF(L309*M309+K309*Variables!$E$9&lt;0,0,L309*M309+K309*Variables!$E$9)</f>
        <v>18982116.297669407</v>
      </c>
      <c r="O309" s="119">
        <f>VLOOKUP(B309,'Household Information, Deficit'!$B$2:$L$48,11,FALSE)</f>
        <v>136.37500000000003</v>
      </c>
      <c r="P309" s="119">
        <v>65.935833333333335</v>
      </c>
      <c r="Q309" s="130">
        <f t="shared" si="24"/>
        <v>5677227.3699701801</v>
      </c>
    </row>
    <row r="310" spans="1:17" ht="14.25" customHeight="1">
      <c r="A310" s="107">
        <v>25</v>
      </c>
      <c r="B310" s="108" t="s">
        <v>55</v>
      </c>
      <c r="C310" s="109">
        <v>2025</v>
      </c>
      <c r="D310" s="110">
        <f>Population!J26</f>
        <v>174181.28032063102</v>
      </c>
      <c r="E310" s="110" t="str">
        <f t="shared" si="25"/>
        <v>Medium</v>
      </c>
      <c r="F310" s="123">
        <f t="shared" si="28"/>
        <v>2.502264030612245</v>
      </c>
      <c r="G310" s="111">
        <f t="shared" si="29"/>
        <v>69609.472937199578</v>
      </c>
      <c r="I310" s="125">
        <v>0</v>
      </c>
      <c r="J310" s="114">
        <f>VLOOKUP(B310, 'Household Information, Deficit'!$B$2:$J$48,8,FALSE)/100</f>
        <v>0.1547</v>
      </c>
      <c r="K310" s="126">
        <f t="shared" si="26"/>
        <v>0</v>
      </c>
      <c r="L310" s="127">
        <f t="shared" si="27"/>
        <v>1028.7114227172133</v>
      </c>
      <c r="M310" s="117">
        <f>550*VLOOKUP(B310, 'Household Information, Deficit'!$B$2:$K$48,10,FALSE)</f>
        <v>43485.750000000007</v>
      </c>
      <c r="N310" s="128">
        <f>IF(L310*M310+K310*Variables!$E$9&lt;0,0,L310*M310+K310*Variables!$E$9)</f>
        <v>44734287.750425063</v>
      </c>
      <c r="O310" s="119">
        <f>VLOOKUP(B310,'Household Information, Deficit'!$B$2:$L$48,11,FALSE)</f>
        <v>136.37500000000003</v>
      </c>
      <c r="P310" s="119">
        <v>65.935833333333335</v>
      </c>
      <c r="Q310" s="130">
        <f t="shared" si="24"/>
        <v>14514133.226659853</v>
      </c>
    </row>
    <row r="311" spans="1:17" ht="14.25" customHeight="1">
      <c r="A311" s="107">
        <v>26</v>
      </c>
      <c r="B311" s="108" t="s">
        <v>56</v>
      </c>
      <c r="C311" s="109">
        <v>2025</v>
      </c>
      <c r="D311" s="110">
        <f>Population!J27</f>
        <v>47550.195448363826</v>
      </c>
      <c r="E311" s="110" t="str">
        <f t="shared" si="25"/>
        <v>Small</v>
      </c>
      <c r="F311" s="123">
        <f t="shared" si="28"/>
        <v>3.6899491861166136</v>
      </c>
      <c r="G311" s="111">
        <f t="shared" si="29"/>
        <v>12886.409283702558</v>
      </c>
      <c r="I311" s="125">
        <v>0</v>
      </c>
      <c r="J311" s="114">
        <f>VLOOKUP(B311, 'Household Information, Deficit'!$B$2:$J$48,8,FALSE)/100</f>
        <v>0.154</v>
      </c>
      <c r="K311" s="126">
        <f t="shared" si="26"/>
        <v>0</v>
      </c>
      <c r="L311" s="127">
        <f t="shared" si="27"/>
        <v>190.4395460645701</v>
      </c>
      <c r="M311" s="117">
        <f>550*VLOOKUP(B311, 'Household Information, Deficit'!$B$2:$K$48,10,FALSE)</f>
        <v>43485.750000000007</v>
      </c>
      <c r="N311" s="128">
        <f>IF(L311*M311+K311*Variables!$E$9&lt;0,0,L311*M311+K311*Variables!$E$9)</f>
        <v>8281406.4902773807</v>
      </c>
      <c r="O311" s="119">
        <f>VLOOKUP(B311,'Household Information, Deficit'!$B$2:$L$48,11,FALSE)</f>
        <v>136.37500000000003</v>
      </c>
      <c r="P311" s="119">
        <v>65.935833333333335</v>
      </c>
      <c r="Q311" s="130">
        <f t="shared" si="24"/>
        <v>1960333.2898793132</v>
      </c>
    </row>
    <row r="312" spans="1:17" ht="14.25" customHeight="1">
      <c r="A312" s="107">
        <v>27</v>
      </c>
      <c r="B312" s="108" t="s">
        <v>57</v>
      </c>
      <c r="C312" s="109">
        <v>2025</v>
      </c>
      <c r="D312" s="110">
        <f>Population!J28</f>
        <v>8917.6038751657943</v>
      </c>
      <c r="E312" s="110" t="str">
        <f t="shared" si="25"/>
        <v>Small</v>
      </c>
      <c r="F312" s="123">
        <f t="shared" si="28"/>
        <v>2.667113684852179</v>
      </c>
      <c r="G312" s="111">
        <f t="shared" si="29"/>
        <v>3343.5409693306865</v>
      </c>
      <c r="I312" s="125">
        <v>0</v>
      </c>
      <c r="J312" s="114">
        <f>VLOOKUP(B312, 'Household Information, Deficit'!$B$2:$J$48,8,FALSE)/100</f>
        <v>2.4E-2</v>
      </c>
      <c r="K312" s="126">
        <f t="shared" si="26"/>
        <v>0</v>
      </c>
      <c r="L312" s="127">
        <f t="shared" si="27"/>
        <v>49.411935507349426</v>
      </c>
      <c r="M312" s="117">
        <f>550*VLOOKUP(B312, 'Household Information, Deficit'!$B$2:$K$48,10,FALSE)</f>
        <v>43485.750000000007</v>
      </c>
      <c r="N312" s="128">
        <f>IF(L312*M312+K312*Variables!$E$9&lt;0,0,L312*M312+K312*Variables!$E$9)</f>
        <v>2148715.0744887209</v>
      </c>
      <c r="O312" s="119">
        <f>VLOOKUP(B312,'Household Information, Deficit'!$B$2:$L$48,11,FALSE)</f>
        <v>136.37500000000003</v>
      </c>
      <c r="P312" s="119">
        <v>65.935833333333335</v>
      </c>
      <c r="Q312" s="130">
        <f t="shared" si="24"/>
        <v>670988.41641308798</v>
      </c>
    </row>
    <row r="313" spans="1:17" ht="14.25" customHeight="1">
      <c r="A313" s="107">
        <v>28</v>
      </c>
      <c r="B313" s="108" t="s">
        <v>58</v>
      </c>
      <c r="C313" s="109">
        <v>2025</v>
      </c>
      <c r="D313" s="110">
        <f>Population!J29</f>
        <v>53368.002481794952</v>
      </c>
      <c r="E313" s="110" t="str">
        <f t="shared" si="25"/>
        <v>Small</v>
      </c>
      <c r="F313" s="123">
        <f t="shared" si="28"/>
        <v>2.5363152064982328</v>
      </c>
      <c r="G313" s="111">
        <f t="shared" si="29"/>
        <v>21041.549703704834</v>
      </c>
      <c r="I313" s="125">
        <v>0</v>
      </c>
      <c r="J313" s="114">
        <f>VLOOKUP(B313, 'Household Information, Deficit'!$B$2:$J$48,8,FALSE)/100</f>
        <v>0.2833</v>
      </c>
      <c r="K313" s="126">
        <f t="shared" si="26"/>
        <v>0</v>
      </c>
      <c r="L313" s="127">
        <f t="shared" si="27"/>
        <v>310.95886261632768</v>
      </c>
      <c r="M313" s="117">
        <f>550*VLOOKUP(B313, 'Household Information, Deficit'!$B$2:$K$48,10,FALSE)</f>
        <v>43485.750000000007</v>
      </c>
      <c r="N313" s="128">
        <f>IF(L313*M313+K313*Variables!$E$9&lt;0,0,L313*M313+K313*Variables!$E$9)</f>
        <v>13522279.360017974</v>
      </c>
      <c r="O313" s="119">
        <f>VLOOKUP(B313,'Household Information, Deficit'!$B$2:$L$48,11,FALSE)</f>
        <v>136.37500000000003</v>
      </c>
      <c r="P313" s="119">
        <v>65.935833333333335</v>
      </c>
      <c r="Q313" s="130">
        <f t="shared" si="24"/>
        <v>4353317.3418023558</v>
      </c>
    </row>
    <row r="314" spans="1:17" ht="14.25" customHeight="1">
      <c r="A314" s="107">
        <v>29</v>
      </c>
      <c r="B314" s="108" t="s">
        <v>59</v>
      </c>
      <c r="C314" s="109">
        <v>2025</v>
      </c>
      <c r="D314" s="110">
        <f>Population!J30</f>
        <v>53740.91037252995</v>
      </c>
      <c r="E314" s="110" t="str">
        <f t="shared" si="25"/>
        <v>Small</v>
      </c>
      <c r="F314" s="123">
        <f t="shared" si="28"/>
        <v>2.6066968130921619</v>
      </c>
      <c r="G314" s="111">
        <f t="shared" si="29"/>
        <v>20616.479102063451</v>
      </c>
      <c r="I314" s="125">
        <v>0</v>
      </c>
      <c r="J314" s="114">
        <f>VLOOKUP(B314, 'Household Information, Deficit'!$B$2:$J$48,8,FALSE)/100</f>
        <v>5.7699999999999994E-2</v>
      </c>
      <c r="K314" s="126">
        <f t="shared" si="26"/>
        <v>0</v>
      </c>
      <c r="L314" s="127">
        <f t="shared" si="27"/>
        <v>304.6770310649772</v>
      </c>
      <c r="M314" s="117">
        <f>550*VLOOKUP(B314, 'Household Information, Deficit'!$B$2:$K$48,10,FALSE)</f>
        <v>43485.750000000007</v>
      </c>
      <c r="N314" s="128">
        <f>IF(L314*M314+K314*Variables!$E$9&lt;0,0,L314*M314+K314*Variables!$E$9)</f>
        <v>13249109.203633834</v>
      </c>
      <c r="O314" s="119">
        <f>VLOOKUP(B314,'Household Information, Deficit'!$B$2:$L$48,11,FALSE)</f>
        <v>136.37500000000003</v>
      </c>
      <c r="P314" s="119">
        <v>65.935833333333335</v>
      </c>
      <c r="Q314" s="130">
        <f t="shared" si="24"/>
        <v>4196488.3792619566</v>
      </c>
    </row>
    <row r="315" spans="1:17" ht="14.25" customHeight="1">
      <c r="A315" s="107">
        <v>30</v>
      </c>
      <c r="B315" s="108" t="s">
        <v>60</v>
      </c>
      <c r="C315" s="109">
        <v>2025</v>
      </c>
      <c r="D315" s="110">
        <f>Population!J31</f>
        <v>21961.611136500404</v>
      </c>
      <c r="E315" s="110" t="str">
        <f t="shared" si="25"/>
        <v>Small</v>
      </c>
      <c r="F315" s="123">
        <f t="shared" si="28"/>
        <v>2.8820273812991553</v>
      </c>
      <c r="G315" s="111">
        <f t="shared" si="29"/>
        <v>7620.1951719836152</v>
      </c>
      <c r="I315" s="125">
        <v>0</v>
      </c>
      <c r="J315" s="114">
        <f>VLOOKUP(B315, 'Household Information, Deficit'!$B$2:$J$48,8,FALSE)/100</f>
        <v>0.2059</v>
      </c>
      <c r="K315" s="126">
        <f t="shared" si="26"/>
        <v>0</v>
      </c>
      <c r="L315" s="127">
        <f t="shared" si="27"/>
        <v>112.6137217534515</v>
      </c>
      <c r="M315" s="117">
        <f>550*VLOOKUP(B315, 'Household Information, Deficit'!$B$2:$K$48,10,FALSE)</f>
        <v>43485.750000000007</v>
      </c>
      <c r="N315" s="128">
        <f>IF(L315*M315+K315*Variables!$E$9&lt;0,0,L315*M315+K315*Variables!$E$9)</f>
        <v>4897092.1507401541</v>
      </c>
      <c r="O315" s="119">
        <f>VLOOKUP(B315,'Household Information, Deficit'!$B$2:$L$48,11,FALSE)</f>
        <v>136.37500000000003</v>
      </c>
      <c r="P315" s="119">
        <v>65.935833333333335</v>
      </c>
      <c r="Q315" s="130">
        <f t="shared" si="24"/>
        <v>1451488.745018245</v>
      </c>
    </row>
    <row r="316" spans="1:17" ht="14.25" customHeight="1">
      <c r="A316" s="107">
        <v>31</v>
      </c>
      <c r="B316" s="108" t="s">
        <v>61</v>
      </c>
      <c r="C316" s="109">
        <v>2025</v>
      </c>
      <c r="D316" s="110">
        <f>Population!J32</f>
        <v>33410.771257995155</v>
      </c>
      <c r="E316" s="110" t="str">
        <f t="shared" si="25"/>
        <v>Small</v>
      </c>
      <c r="F316" s="123">
        <f t="shared" si="28"/>
        <v>3.407</v>
      </c>
      <c r="G316" s="111">
        <f t="shared" si="29"/>
        <v>9806.5075603155728</v>
      </c>
      <c r="I316" s="125">
        <v>0</v>
      </c>
      <c r="J316" s="114">
        <f>VLOOKUP(B316, 'Household Information, Deficit'!$B$2:$J$48,8,FALSE)/100</f>
        <v>0.12869999999999998</v>
      </c>
      <c r="K316" s="126">
        <f t="shared" si="26"/>
        <v>0</v>
      </c>
      <c r="L316" s="127">
        <f t="shared" si="27"/>
        <v>144.92375704899678</v>
      </c>
      <c r="M316" s="117">
        <f>550*VLOOKUP(B316, 'Household Information, Deficit'!$B$2:$K$48,10,FALSE)</f>
        <v>43485.750000000007</v>
      </c>
      <c r="N316" s="128">
        <f>IF(L316*M316+K316*Variables!$E$9&lt;0,0,L316*M316+K316*Variables!$E$9)</f>
        <v>6302118.2680934127</v>
      </c>
      <c r="O316" s="119">
        <f>VLOOKUP(B316,'Household Information, Deficit'!$B$2:$L$48,11,FALSE)</f>
        <v>136.37500000000003</v>
      </c>
      <c r="P316" s="119">
        <v>65.935833333333335</v>
      </c>
      <c r="Q316" s="130">
        <f t="shared" si="24"/>
        <v>1623533.6519434771</v>
      </c>
    </row>
    <row r="317" spans="1:17" ht="14.25" customHeight="1">
      <c r="A317" s="107">
        <v>32</v>
      </c>
      <c r="B317" s="108" t="s">
        <v>62</v>
      </c>
      <c r="C317" s="109">
        <v>2025</v>
      </c>
      <c r="D317" s="110">
        <f>Population!J33</f>
        <v>30752.692691595399</v>
      </c>
      <c r="E317" s="110" t="str">
        <f t="shared" si="25"/>
        <v>Small</v>
      </c>
      <c r="F317" s="123">
        <f t="shared" si="28"/>
        <v>4.9791554357592096</v>
      </c>
      <c r="G317" s="111">
        <f t="shared" si="29"/>
        <v>6176.2869402984006</v>
      </c>
      <c r="I317" s="125">
        <v>0</v>
      </c>
      <c r="J317" s="114">
        <f>VLOOKUP(B317, 'Household Information, Deficit'!$B$2:$J$48,8,FALSE)/100</f>
        <v>0.37890000000000001</v>
      </c>
      <c r="K317" s="126">
        <f t="shared" si="26"/>
        <v>0</v>
      </c>
      <c r="L317" s="127">
        <f t="shared" si="27"/>
        <v>91.275176457610542</v>
      </c>
      <c r="M317" s="117">
        <f>550*VLOOKUP(B317, 'Household Information, Deficit'!$B$2:$K$48,10,FALSE)</f>
        <v>43485.750000000007</v>
      </c>
      <c r="N317" s="128">
        <f>IF(L317*M317+K317*Variables!$E$9&lt;0,0,L317*M317+K317*Variables!$E$9)</f>
        <v>3969169.5046415385</v>
      </c>
      <c r="O317" s="119">
        <f>VLOOKUP(B317,'Household Information, Deficit'!$B$2:$L$48,11,FALSE)</f>
        <v>136.37500000000003</v>
      </c>
      <c r="P317" s="119">
        <v>65.935833333333335</v>
      </c>
      <c r="Q317" s="130">
        <f t="shared" si="24"/>
        <v>561551.53325740516</v>
      </c>
    </row>
    <row r="318" spans="1:17" ht="14.25" customHeight="1">
      <c r="A318" s="107">
        <v>33</v>
      </c>
      <c r="B318" s="108" t="s">
        <v>63</v>
      </c>
      <c r="C318" s="109">
        <v>2025</v>
      </c>
      <c r="D318" s="110">
        <f>Population!J34</f>
        <v>131852.90518747005</v>
      </c>
      <c r="E318" s="110" t="str">
        <f t="shared" si="25"/>
        <v>Medium</v>
      </c>
      <c r="F318" s="123">
        <f t="shared" si="28"/>
        <v>2.6362587373793409</v>
      </c>
      <c r="G318" s="111">
        <f t="shared" si="29"/>
        <v>50015.160999918669</v>
      </c>
      <c r="I318" s="125">
        <v>0</v>
      </c>
      <c r="J318" s="114">
        <f>VLOOKUP(B318, 'Household Information, Deficit'!$B$2:$J$48,8,FALSE)/100</f>
        <v>0.19020000000000001</v>
      </c>
      <c r="K318" s="126">
        <f t="shared" si="26"/>
        <v>0</v>
      </c>
      <c r="L318" s="127">
        <f t="shared" si="27"/>
        <v>739.1403103436096</v>
      </c>
      <c r="M318" s="117">
        <f>550*VLOOKUP(B318, 'Household Information, Deficit'!$B$2:$K$48,10,FALSE)</f>
        <v>43485.750000000007</v>
      </c>
      <c r="N318" s="128">
        <f>IF(L318*M318+K318*Variables!$E$9&lt;0,0,L318*M318+K318*Variables!$E$9)</f>
        <v>32142070.750524625</v>
      </c>
      <c r="O318" s="119">
        <f>VLOOKUP(B318,'Household Information, Deficit'!$B$2:$L$48,11,FALSE)</f>
        <v>136.37500000000003</v>
      </c>
      <c r="P318" s="119">
        <v>40.760000000000005</v>
      </c>
      <c r="Q318" s="130">
        <f t="shared" si="24"/>
        <v>12500448.616155662</v>
      </c>
    </row>
    <row r="319" spans="1:17" ht="14.25" customHeight="1">
      <c r="A319" s="107">
        <v>34</v>
      </c>
      <c r="B319" s="108" t="s">
        <v>64</v>
      </c>
      <c r="C319" s="109">
        <v>2025</v>
      </c>
      <c r="D319" s="110">
        <f>Population!J35</f>
        <v>117107.50567465703</v>
      </c>
      <c r="E319" s="110" t="str">
        <f t="shared" si="25"/>
        <v>Medium</v>
      </c>
      <c r="F319" s="123">
        <f t="shared" si="28"/>
        <v>2.8808529227072923</v>
      </c>
      <c r="G319" s="111">
        <f t="shared" si="29"/>
        <v>40650.289624853467</v>
      </c>
      <c r="I319" s="125">
        <v>0</v>
      </c>
      <c r="J319" s="114">
        <f>VLOOKUP(B319, 'Household Information, Deficit'!$B$2:$J$48,8,FALSE)/100</f>
        <v>0.1709</v>
      </c>
      <c r="K319" s="126">
        <f t="shared" si="26"/>
        <v>0</v>
      </c>
      <c r="L319" s="127">
        <f t="shared" si="27"/>
        <v>600.7431964264033</v>
      </c>
      <c r="M319" s="117">
        <f>550*VLOOKUP(B319, 'Household Information, Deficit'!$B$2:$K$48,10,FALSE)</f>
        <v>43485.750000000007</v>
      </c>
      <c r="N319" s="128">
        <f>IF(L319*M319+K319*Variables!$E$9&lt;0,0,L319*M319+K319*Variables!$E$9)</f>
        <v>26123768.453999471</v>
      </c>
      <c r="O319" s="119">
        <f>VLOOKUP(B319,'Household Information, Deficit'!$B$2:$L$48,11,FALSE)</f>
        <v>136.37500000000003</v>
      </c>
      <c r="P319" s="119">
        <v>40.760000000000005</v>
      </c>
      <c r="Q319" s="130">
        <f t="shared" si="24"/>
        <v>9868062.4036792461</v>
      </c>
    </row>
    <row r="320" spans="1:17" ht="14.25" customHeight="1">
      <c r="A320" s="107">
        <v>35</v>
      </c>
      <c r="B320" s="108" t="s">
        <v>65</v>
      </c>
      <c r="C320" s="109">
        <v>2025</v>
      </c>
      <c r="D320" s="110">
        <f>Population!J36</f>
        <v>534835.37337228027</v>
      </c>
      <c r="E320" s="110" t="str">
        <f t="shared" si="25"/>
        <v>Medium</v>
      </c>
      <c r="F320" s="123">
        <f t="shared" si="28"/>
        <v>2.7382605632202197</v>
      </c>
      <c r="G320" s="111">
        <f t="shared" si="29"/>
        <v>195319.3865317583</v>
      </c>
      <c r="I320" s="125">
        <v>0</v>
      </c>
      <c r="J320" s="114">
        <f>VLOOKUP(B320, 'Household Information, Deficit'!$B$2:$J$48,8,FALSE)/100</f>
        <v>5.3899999999999997E-2</v>
      </c>
      <c r="K320" s="126">
        <f t="shared" si="26"/>
        <v>0</v>
      </c>
      <c r="L320" s="127">
        <f t="shared" si="27"/>
        <v>2886.4933970210259</v>
      </c>
      <c r="M320" s="117">
        <f>550*VLOOKUP(B320, 'Household Information, Deficit'!$B$2:$K$48,10,FALSE)</f>
        <v>43485.750000000007</v>
      </c>
      <c r="N320" s="128">
        <f>IF(L320*M320+K320*Variables!$E$9&lt;0,0,L320*M320+K320*Variables!$E$9)</f>
        <v>125521330.23950709</v>
      </c>
      <c r="O320" s="119">
        <f>VLOOKUP(B320,'Household Information, Deficit'!$B$2:$L$48,11,FALSE)</f>
        <v>136.37500000000003</v>
      </c>
      <c r="P320" s="119">
        <v>40.760000000000005</v>
      </c>
      <c r="Q320" s="130">
        <f t="shared" si="24"/>
        <v>48232114.542413525</v>
      </c>
    </row>
    <row r="321" spans="1:17" ht="14.25" customHeight="1">
      <c r="A321" s="107">
        <v>36</v>
      </c>
      <c r="B321" s="108" t="s">
        <v>66</v>
      </c>
      <c r="C321" s="109">
        <v>2025</v>
      </c>
      <c r="D321" s="110">
        <f>Population!J37</f>
        <v>286833.86851490033</v>
      </c>
      <c r="E321" s="110" t="str">
        <f t="shared" si="25"/>
        <v>Medium</v>
      </c>
      <c r="F321" s="123">
        <f t="shared" si="28"/>
        <v>2.7303604631507774</v>
      </c>
      <c r="G321" s="111">
        <f t="shared" si="29"/>
        <v>105053.48007563083</v>
      </c>
      <c r="I321" s="125">
        <v>0</v>
      </c>
      <c r="J321" s="114">
        <f>VLOOKUP(B321, 'Household Information, Deficit'!$B$2:$J$48,8,FALSE)/100</f>
        <v>0.11169999999999999</v>
      </c>
      <c r="K321" s="126">
        <f t="shared" si="26"/>
        <v>0</v>
      </c>
      <c r="L321" s="127">
        <f t="shared" si="27"/>
        <v>1552.5144838763081</v>
      </c>
      <c r="M321" s="117">
        <f>550*VLOOKUP(B321, 'Household Information, Deficit'!$B$2:$K$48,10,FALSE)</f>
        <v>43485.750000000007</v>
      </c>
      <c r="N321" s="128">
        <f>IF(L321*M321+K321*Variables!$E$9&lt;0,0,L321*M321+K321*Variables!$E$9)</f>
        <v>67512256.717224181</v>
      </c>
      <c r="O321" s="119">
        <f>VLOOKUP(B321,'Household Information, Deficit'!$B$2:$L$48,11,FALSE)</f>
        <v>136.37500000000003</v>
      </c>
      <c r="P321" s="119">
        <v>27.28</v>
      </c>
      <c r="Q321" s="130">
        <f t="shared" si="24"/>
        <v>28750127.916931707</v>
      </c>
    </row>
    <row r="322" spans="1:17" ht="14.25" customHeight="1">
      <c r="A322" s="107">
        <v>37</v>
      </c>
      <c r="B322" s="108" t="s">
        <v>67</v>
      </c>
      <c r="C322" s="109">
        <v>2025</v>
      </c>
      <c r="D322" s="110">
        <f>Population!J38</f>
        <v>133694.13789797411</v>
      </c>
      <c r="E322" s="110" t="str">
        <f t="shared" si="25"/>
        <v>Medium</v>
      </c>
      <c r="F322" s="123">
        <f t="shared" si="28"/>
        <v>2.4882673717260184</v>
      </c>
      <c r="G322" s="111">
        <f t="shared" si="29"/>
        <v>53729.811923400928</v>
      </c>
      <c r="I322" s="125">
        <v>0</v>
      </c>
      <c r="J322" s="114">
        <f>VLOOKUP(B322, 'Household Information, Deficit'!$B$2:$J$48,8,FALSE)/100</f>
        <v>7.9100000000000004E-2</v>
      </c>
      <c r="K322" s="126">
        <f t="shared" si="26"/>
        <v>0</v>
      </c>
      <c r="L322" s="127">
        <f t="shared" si="27"/>
        <v>794.03662940986396</v>
      </c>
      <c r="M322" s="117">
        <f>550*VLOOKUP(B322, 'Household Information, Deficit'!$B$2:$K$48,10,FALSE)</f>
        <v>43485.750000000007</v>
      </c>
      <c r="N322" s="128">
        <f>IF(L322*M322+K322*Variables!$E$9&lt;0,0,L322*M322+K322*Variables!$E$9)</f>
        <v>34529278.357359998</v>
      </c>
      <c r="O322" s="119">
        <f>VLOOKUP(B322,'Household Information, Deficit'!$B$2:$L$48,11,FALSE)</f>
        <v>136.37500000000003</v>
      </c>
      <c r="P322" s="119">
        <v>40.760000000000005</v>
      </c>
      <c r="Q322" s="130">
        <f t="shared" si="24"/>
        <v>13662218.838809699</v>
      </c>
    </row>
    <row r="323" spans="1:17" ht="14.25" customHeight="1">
      <c r="A323" s="107">
        <v>38</v>
      </c>
      <c r="B323" s="108" t="s">
        <v>68</v>
      </c>
      <c r="C323" s="109">
        <v>2025</v>
      </c>
      <c r="D323" s="110">
        <f>Population!J39</f>
        <v>40654.373965117426</v>
      </c>
      <c r="E323" s="110" t="str">
        <f t="shared" si="25"/>
        <v>Small</v>
      </c>
      <c r="F323" s="123">
        <f t="shared" si="28"/>
        <v>3.5815854318168161</v>
      </c>
      <c r="G323" s="111">
        <f t="shared" si="29"/>
        <v>11350.943524609673</v>
      </c>
      <c r="I323" s="125">
        <v>0</v>
      </c>
      <c r="J323" s="114">
        <f>VLOOKUP(B323, 'Household Information, Deficit'!$B$2:$J$48,8,FALSE)/100</f>
        <v>0.23420000000000002</v>
      </c>
      <c r="K323" s="126">
        <f t="shared" si="26"/>
        <v>0</v>
      </c>
      <c r="L323" s="127">
        <f t="shared" si="27"/>
        <v>167.74793386122656</v>
      </c>
      <c r="M323" s="117">
        <f>550*VLOOKUP(B323, 'Household Information, Deficit'!$B$2:$K$48,10,FALSE)</f>
        <v>43485.750000000007</v>
      </c>
      <c r="N323" s="128">
        <f>IF(L323*M323+K323*Variables!$E$9&lt;0,0,L323*M323+K323*Variables!$E$9)</f>
        <v>7294644.7149058338</v>
      </c>
      <c r="O323" s="119">
        <f>VLOOKUP(B323,'Household Information, Deficit'!$B$2:$L$48,11,FALSE)</f>
        <v>136.37500000000003</v>
      </c>
      <c r="P323" s="119">
        <v>40.760000000000005</v>
      </c>
      <c r="Q323" s="130">
        <f t="shared" si="24"/>
        <v>2522071.7719756523</v>
      </c>
    </row>
    <row r="324" spans="1:17" ht="14.25" customHeight="1">
      <c r="A324" s="107">
        <v>39</v>
      </c>
      <c r="B324" s="108" t="s">
        <v>69</v>
      </c>
      <c r="C324" s="109">
        <v>2025</v>
      </c>
      <c r="D324" s="110">
        <f>Population!J40</f>
        <v>74490.570864141613</v>
      </c>
      <c r="E324" s="110" t="str">
        <f t="shared" si="25"/>
        <v>Small</v>
      </c>
      <c r="F324" s="123">
        <f t="shared" si="28"/>
        <v>3.4614749871067563</v>
      </c>
      <c r="G324" s="111">
        <f t="shared" si="29"/>
        <v>21519.892861165496</v>
      </c>
      <c r="I324" s="125">
        <v>0</v>
      </c>
      <c r="J324" s="114">
        <f>VLOOKUP(B324, 'Household Information, Deficit'!$B$2:$J$48,8,FALSE)/100</f>
        <v>0.16070000000000001</v>
      </c>
      <c r="K324" s="126">
        <f t="shared" si="26"/>
        <v>0</v>
      </c>
      <c r="L324" s="127">
        <f t="shared" si="27"/>
        <v>318.02797331771217</v>
      </c>
      <c r="M324" s="117">
        <f>550*VLOOKUP(B324, 'Household Information, Deficit'!$B$2:$K$48,10,FALSE)</f>
        <v>43485.750000000007</v>
      </c>
      <c r="N324" s="128">
        <f>IF(L324*M324+K324*Variables!$E$9&lt;0,0,L324*M324+K324*Variables!$E$9)</f>
        <v>13829684.940700704</v>
      </c>
      <c r="O324" s="119">
        <f>VLOOKUP(B324,'Household Information, Deficit'!$B$2:$L$48,11,FALSE)</f>
        <v>136.37500000000003</v>
      </c>
      <c r="P324" s="119">
        <v>40.760000000000005</v>
      </c>
      <c r="Q324" s="130">
        <f t="shared" ref="Q324:Q387" si="30">IF(12*(O324-0.3*P324*F324)*G324/5&lt;0,0,12*(O324-0.3*P324*F324)*G324/5)</f>
        <v>4857371.2521953303</v>
      </c>
    </row>
    <row r="325" spans="1:17" ht="14.25" customHeight="1">
      <c r="A325" s="107">
        <v>40</v>
      </c>
      <c r="B325" s="108" t="s">
        <v>70</v>
      </c>
      <c r="C325" s="109">
        <v>2025</v>
      </c>
      <c r="D325" s="110">
        <f>Population!J41</f>
        <v>3471.331965296898</v>
      </c>
      <c r="E325" s="110" t="str">
        <f t="shared" ref="E325:E388" si="31">IF(D325&lt;100000,"Small",IF(D325&lt;1000000,"Medium","Large"))</f>
        <v>Small</v>
      </c>
      <c r="F325" s="123">
        <f t="shared" si="28"/>
        <v>3.9153259949195598</v>
      </c>
      <c r="G325" s="111">
        <f t="shared" si="29"/>
        <v>886.60100584248198</v>
      </c>
      <c r="I325" s="125">
        <v>0</v>
      </c>
      <c r="J325" s="114">
        <f>VLOOKUP(B325, 'Household Information, Deficit'!$B$2:$J$48,8,FALSE)/100</f>
        <v>4.82E-2</v>
      </c>
      <c r="K325" s="126">
        <f t="shared" si="26"/>
        <v>0</v>
      </c>
      <c r="L325" s="127">
        <f t="shared" si="27"/>
        <v>13.102477918854447</v>
      </c>
      <c r="M325" s="117">
        <f>550*VLOOKUP(B325, 'Household Information, Deficit'!$B$2:$K$48,10,FALSE)</f>
        <v>43485.750000000007</v>
      </c>
      <c r="N325" s="128">
        <f>IF(L325*M325+K325*Variables!$E$9&lt;0,0,L325*M325+K325*Variables!$E$9)</f>
        <v>569771.07915982488</v>
      </c>
      <c r="O325" s="119">
        <f>VLOOKUP(B325,'Household Information, Deficit'!$B$2:$L$48,11,FALSE)</f>
        <v>136.37500000000003</v>
      </c>
      <c r="P325" s="119">
        <v>40.760000000000005</v>
      </c>
      <c r="Q325" s="130">
        <f t="shared" si="30"/>
        <v>188310.6357602833</v>
      </c>
    </row>
    <row r="326" spans="1:17" ht="14.25" customHeight="1">
      <c r="A326" s="107">
        <v>41</v>
      </c>
      <c r="B326" s="108" t="s">
        <v>71</v>
      </c>
      <c r="C326" s="109">
        <v>2025</v>
      </c>
      <c r="D326" s="110">
        <f>Population!J42</f>
        <v>58068.195687933985</v>
      </c>
      <c r="E326" s="110" t="str">
        <f t="shared" si="31"/>
        <v>Small</v>
      </c>
      <c r="F326" s="123">
        <f t="shared" si="28"/>
        <v>2.524</v>
      </c>
      <c r="G326" s="111">
        <f t="shared" si="29"/>
        <v>23006.416675092703</v>
      </c>
      <c r="I326" s="125">
        <v>0</v>
      </c>
      <c r="J326" s="114">
        <f>VLOOKUP(B326, 'Household Information, Deficit'!$B$2:$J$48,8,FALSE)/100</f>
        <v>8.2299999999999998E-2</v>
      </c>
      <c r="K326" s="126">
        <f t="shared" si="26"/>
        <v>0</v>
      </c>
      <c r="L326" s="127">
        <f t="shared" si="27"/>
        <v>339.99630554323812</v>
      </c>
      <c r="M326" s="117">
        <f>550*VLOOKUP(B326, 'Household Information, Deficit'!$B$2:$K$48,10,FALSE)</f>
        <v>43485.750000000007</v>
      </c>
      <c r="N326" s="128">
        <f>IF(L326*M326+K326*Variables!$E$9&lt;0,0,L326*M326+K326*Variables!$E$9)</f>
        <v>14784994.343776871</v>
      </c>
      <c r="O326" s="119">
        <f>VLOOKUP(B326,'Household Information, Deficit'!$B$2:$L$48,11,FALSE)</f>
        <v>136.37500000000003</v>
      </c>
      <c r="P326" s="119">
        <v>40.760000000000005</v>
      </c>
      <c r="Q326" s="130">
        <f t="shared" si="30"/>
        <v>5825861.2252649078</v>
      </c>
    </row>
    <row r="327" spans="1:17" ht="14.25" customHeight="1">
      <c r="A327" s="107">
        <v>42</v>
      </c>
      <c r="B327" s="121" t="s">
        <v>72</v>
      </c>
      <c r="C327" s="109">
        <v>2025</v>
      </c>
      <c r="D327" s="110">
        <f>Population!J43</f>
        <v>50521.250280201886</v>
      </c>
      <c r="E327" s="110" t="str">
        <f t="shared" si="31"/>
        <v>Small</v>
      </c>
      <c r="F327" s="123">
        <f t="shared" si="28"/>
        <v>2.7236881469514751</v>
      </c>
      <c r="G327" s="111">
        <f t="shared" si="29"/>
        <v>18548.838029327431</v>
      </c>
      <c r="I327" s="125">
        <v>0</v>
      </c>
      <c r="J327" s="114">
        <f>VLOOKUP(B327, 'Household Information, Deficit'!$B$2:$J$48,8,FALSE)/100</f>
        <v>0.1231</v>
      </c>
      <c r="K327" s="126">
        <f t="shared" si="26"/>
        <v>0</v>
      </c>
      <c r="L327" s="127">
        <f t="shared" si="27"/>
        <v>274.12075905409802</v>
      </c>
      <c r="M327" s="117">
        <f>550*VLOOKUP(B327, 'Household Information, Deficit'!$B$2:$K$48,10,FALSE)</f>
        <v>43485.750000000007</v>
      </c>
      <c r="N327" s="128">
        <f>IF(L327*M327+K327*Variables!$E$9&lt;0,0,L327*M327+K327*Variables!$E$9)</f>
        <v>11920346.798036745</v>
      </c>
      <c r="O327" s="119">
        <f>VLOOKUP(B327,'Household Information, Deficit'!$B$2:$L$48,11,FALSE)</f>
        <v>136.37500000000003</v>
      </c>
      <c r="P327" s="119">
        <v>40.760000000000005</v>
      </c>
      <c r="Q327" s="130">
        <f t="shared" si="30"/>
        <v>4588377.4507757286</v>
      </c>
    </row>
    <row r="328" spans="1:17" ht="14.25" customHeight="1">
      <c r="A328" s="107">
        <v>43</v>
      </c>
      <c r="B328" s="121" t="s">
        <v>73</v>
      </c>
      <c r="C328" s="109">
        <v>2025</v>
      </c>
      <c r="D328" s="110">
        <f>Population!J44</f>
        <v>26677.342171420063</v>
      </c>
      <c r="E328" s="110" t="str">
        <f t="shared" si="31"/>
        <v>Small</v>
      </c>
      <c r="F328" s="123">
        <f t="shared" si="28"/>
        <v>3.4114391143911438</v>
      </c>
      <c r="G328" s="111">
        <f t="shared" si="29"/>
        <v>7819.9672563059357</v>
      </c>
      <c r="I328" s="125">
        <v>0</v>
      </c>
      <c r="J328" s="114">
        <f>VLOOKUP(B328, 'Household Information, Deficit'!$B$2:$J$48,8,FALSE)/100</f>
        <v>0.14230000000000001</v>
      </c>
      <c r="K328" s="126">
        <f t="shared" si="26"/>
        <v>0</v>
      </c>
      <c r="L328" s="127">
        <f t="shared" si="27"/>
        <v>115.56601856609632</v>
      </c>
      <c r="M328" s="117">
        <f>550*VLOOKUP(B328, 'Household Information, Deficit'!$B$2:$K$48,10,FALSE)</f>
        <v>43485.750000000007</v>
      </c>
      <c r="N328" s="128">
        <f>IF(L328*M328+K328*Variables!$E$9&lt;0,0,L328*M328+K328*Variables!$E$9)</f>
        <v>5025474.9918606235</v>
      </c>
      <c r="O328" s="119">
        <f>VLOOKUP(B328,'Household Information, Deficit'!$B$2:$L$48,11,FALSE)</f>
        <v>136.37500000000003</v>
      </c>
      <c r="P328" s="119">
        <v>40.760000000000005</v>
      </c>
      <c r="Q328" s="130">
        <f t="shared" si="30"/>
        <v>1776569.986815834</v>
      </c>
    </row>
    <row r="329" spans="1:17" ht="14.25" customHeight="1">
      <c r="A329" s="107">
        <v>44</v>
      </c>
      <c r="B329" s="121" t="s">
        <v>101</v>
      </c>
      <c r="C329" s="109">
        <v>2025</v>
      </c>
      <c r="D329" s="110">
        <f>Population!J45</f>
        <v>92969.172964499958</v>
      </c>
      <c r="E329" s="110" t="str">
        <f t="shared" si="31"/>
        <v>Small</v>
      </c>
      <c r="F329" s="123">
        <f t="shared" si="28"/>
        <v>2.919</v>
      </c>
      <c r="G329" s="111">
        <f t="shared" si="29"/>
        <v>31849.665284172646</v>
      </c>
      <c r="I329" s="125">
        <v>0</v>
      </c>
      <c r="J329" s="114">
        <f>VLOOKUP(B329, 'Household Information, Deficit'!$B$2:$J$48,8,FALSE)/100</f>
        <v>4.9800000000000004E-2</v>
      </c>
      <c r="K329" s="126">
        <f t="shared" si="26"/>
        <v>0</v>
      </c>
      <c r="L329" s="127">
        <f t="shared" si="27"/>
        <v>0</v>
      </c>
      <c r="M329" s="117">
        <f>550*VLOOKUP(B329, 'Household Information, Deficit'!$B$2:$K$48,10,FALSE)</f>
        <v>43485.750000000007</v>
      </c>
      <c r="N329" s="128">
        <f>IF(L329*M329+K329*Variables!$E$9&lt;0,0,L329*M329+K329*Variables!$E$9)</f>
        <v>0</v>
      </c>
      <c r="O329" s="119">
        <f>VLOOKUP(B329,'Household Information, Deficit'!$B$2:$L$48,11,FALSE)</f>
        <v>136.37500000000003</v>
      </c>
      <c r="P329" s="119">
        <v>40.760000000000005</v>
      </c>
      <c r="Q329" s="130">
        <f t="shared" si="30"/>
        <v>7696010.5346859368</v>
      </c>
    </row>
    <row r="330" spans="1:17" ht="14.25" customHeight="1">
      <c r="A330" s="107">
        <v>45</v>
      </c>
      <c r="B330" s="121" t="s">
        <v>74</v>
      </c>
      <c r="C330" s="109">
        <v>2025</v>
      </c>
      <c r="D330" s="110">
        <f>Population!J46</f>
        <v>26210.097463088416</v>
      </c>
      <c r="E330" s="110" t="str">
        <f t="shared" si="31"/>
        <v>Small</v>
      </c>
      <c r="F330" s="123">
        <f t="shared" si="28"/>
        <v>2.377290114757399</v>
      </c>
      <c r="G330" s="111">
        <f t="shared" si="29"/>
        <v>11025.199364766273</v>
      </c>
      <c r="I330" s="125">
        <v>0</v>
      </c>
      <c r="J330" s="114">
        <f>VLOOKUP(B330, 'Household Information, Deficit'!$B$2:$J$48,8,FALSE)/100</f>
        <v>8.6999999999999994E-2</v>
      </c>
      <c r="K330" s="126">
        <f t="shared" si="26"/>
        <v>0</v>
      </c>
      <c r="L330" s="127">
        <f t="shared" si="27"/>
        <v>162.93398076008998</v>
      </c>
      <c r="M330" s="117">
        <f>550*VLOOKUP(B330, 'Household Information, Deficit'!$B$2:$K$48,10,FALSE)</f>
        <v>43485.750000000007</v>
      </c>
      <c r="N330" s="128">
        <f>IF(L330*M330+K330*Variables!$E$9&lt;0,0,L330*M330+K330*Variables!$E$9)</f>
        <v>7085306.3538380843</v>
      </c>
      <c r="O330" s="119">
        <f>VLOOKUP(B330,'Household Information, Deficit'!$B$2:$L$48,11,FALSE)</f>
        <v>136.37500000000003</v>
      </c>
      <c r="P330" s="119">
        <v>40.760000000000005</v>
      </c>
      <c r="Q330" s="130">
        <f t="shared" si="30"/>
        <v>2839354.7798192534</v>
      </c>
    </row>
    <row r="331" spans="1:17" ht="14.25" customHeight="1">
      <c r="A331" s="107">
        <v>46</v>
      </c>
      <c r="B331" s="121" t="s">
        <v>75</v>
      </c>
      <c r="C331" s="109">
        <v>2025</v>
      </c>
      <c r="D331" s="110">
        <f>Population!J47</f>
        <v>33498.449006114402</v>
      </c>
      <c r="E331" s="110" t="str">
        <f t="shared" si="31"/>
        <v>Small</v>
      </c>
      <c r="F331" s="123">
        <f t="shared" si="28"/>
        <v>2.6682284299858559</v>
      </c>
      <c r="G331" s="111">
        <f t="shared" si="29"/>
        <v>12554.565654744925</v>
      </c>
      <c r="I331" s="125">
        <v>0</v>
      </c>
      <c r="J331" s="114">
        <f>VLOOKUP(B331, 'Household Information, Deficit'!$B$2:$J$48,8,FALSE)/100</f>
        <v>8.2500000000000004E-2</v>
      </c>
      <c r="K331" s="126">
        <f t="shared" si="26"/>
        <v>0</v>
      </c>
      <c r="L331" s="127">
        <f t="shared" si="27"/>
        <v>185.53545302578641</v>
      </c>
      <c r="M331" s="117">
        <f>550*VLOOKUP(B331, 'Household Information, Deficit'!$B$2:$K$48,10,FALSE)</f>
        <v>43485.750000000007</v>
      </c>
      <c r="N331" s="128">
        <f>IF(L331*M331+K331*Variables!$E$9&lt;0,0,L331*M331+K331*Variables!$E$9)</f>
        <v>8068148.3264160929</v>
      </c>
      <c r="O331" s="119">
        <f>VLOOKUP(B331,'Household Information, Deficit'!$B$2:$L$48,11,FALSE)</f>
        <v>136.37500000000003</v>
      </c>
      <c r="P331" s="119">
        <v>40.760000000000005</v>
      </c>
      <c r="Q331" s="130">
        <f t="shared" si="30"/>
        <v>3126023.6561257746</v>
      </c>
    </row>
    <row r="332" spans="1:17" ht="14.25" customHeight="1">
      <c r="A332" s="107">
        <v>47</v>
      </c>
      <c r="B332" s="121" t="s">
        <v>100</v>
      </c>
      <c r="C332" s="109">
        <v>2025</v>
      </c>
      <c r="D332" s="110">
        <f>Population!J48</f>
        <v>70990.120008849393</v>
      </c>
      <c r="E332" s="110" t="str">
        <f t="shared" si="31"/>
        <v>Small</v>
      </c>
      <c r="F332" s="123">
        <f t="shared" si="28"/>
        <v>3.4580000000000002</v>
      </c>
      <c r="G332" s="111">
        <f t="shared" si="29"/>
        <v>20529.242339169865</v>
      </c>
      <c r="I332" s="125">
        <v>0</v>
      </c>
      <c r="J332" s="114">
        <f>VLOOKUP(B332, 'Household Information, Deficit'!$B$2:$J$48,8,FALSE)/100</f>
        <v>0.1457</v>
      </c>
      <c r="K332" s="126">
        <f t="shared" si="26"/>
        <v>0</v>
      </c>
      <c r="L332" s="127">
        <f t="shared" si="27"/>
        <v>303.38781782023943</v>
      </c>
      <c r="M332" s="117">
        <f>550*VLOOKUP(B332, 'Household Information, Deficit'!$B$2:$K$48,10,FALSE)</f>
        <v>43485.750000000007</v>
      </c>
      <c r="N332" s="128">
        <f>IF(L332*M332+K332*Variables!$E$9&lt;0,0,L332*M332+K332*Variables!$E$9)</f>
        <v>13193046.798776479</v>
      </c>
      <c r="O332" s="119">
        <f>VLOOKUP(B332,'Household Information, Deficit'!$B$2:$L$48,11,FALSE)</f>
        <v>136.37500000000003</v>
      </c>
      <c r="P332" s="119">
        <v>40.760000000000005</v>
      </c>
      <c r="Q332" s="130">
        <f t="shared" si="30"/>
        <v>4635859.7676865924</v>
      </c>
    </row>
    <row r="333" spans="1:17" ht="14.25" customHeight="1">
      <c r="A333" s="107">
        <v>1</v>
      </c>
      <c r="B333" s="108" t="s">
        <v>25</v>
      </c>
      <c r="C333" s="109">
        <v>2026</v>
      </c>
      <c r="D333" s="110">
        <f>Population!K2</f>
        <v>8089871.5893640034</v>
      </c>
      <c r="E333" s="110" t="str">
        <f t="shared" si="31"/>
        <v>Large</v>
      </c>
      <c r="F333" s="123">
        <f t="shared" si="28"/>
        <v>2.8458153079093123</v>
      </c>
      <c r="G333" s="111">
        <f t="shared" si="29"/>
        <v>2842725.4456323995</v>
      </c>
      <c r="I333" s="125">
        <v>0</v>
      </c>
      <c r="J333" s="114">
        <f>VLOOKUP(B333, 'Household Information, Deficit'!$B$2:$J$48,8,FALSE)/100</f>
        <v>0.1464</v>
      </c>
      <c r="K333" s="126">
        <f t="shared" si="26"/>
        <v>0</v>
      </c>
      <c r="L333" s="127">
        <f t="shared" si="27"/>
        <v>42010.720871414989</v>
      </c>
      <c r="M333" s="117">
        <f>550*VLOOKUP(B333, 'Household Information, Deficit'!$B$2:$K$48,10,FALSE)</f>
        <v>70422</v>
      </c>
      <c r="N333" s="128">
        <f>IF(L333*M333+K333*Variables!$E$9&lt;0,0,L333*M333+K333*Variables!$E$9)</f>
        <v>2958478985.2067862</v>
      </c>
      <c r="O333" s="119">
        <f>VLOOKUP(B333,'Household Information, Deficit'!$B$2:$L$48,11,FALSE)</f>
        <v>377.07</v>
      </c>
      <c r="P333" s="119">
        <v>91.36</v>
      </c>
      <c r="Q333" s="130">
        <f t="shared" si="30"/>
        <v>2040430279.8319688</v>
      </c>
    </row>
    <row r="334" spans="1:17" ht="14.25" customHeight="1">
      <c r="A334" s="107">
        <v>2</v>
      </c>
      <c r="B334" s="108" t="s">
        <v>28</v>
      </c>
      <c r="C334" s="109">
        <v>2026</v>
      </c>
      <c r="D334" s="110">
        <f>Population!K3</f>
        <v>2672412.1579576414</v>
      </c>
      <c r="E334" s="110" t="str">
        <f t="shared" si="31"/>
        <v>Large</v>
      </c>
      <c r="F334" s="123">
        <f t="shared" si="28"/>
        <v>2.6591126390039355</v>
      </c>
      <c r="G334" s="111">
        <f t="shared" si="29"/>
        <v>1005001.4876235885</v>
      </c>
      <c r="I334" s="125">
        <v>0</v>
      </c>
      <c r="J334" s="114">
        <f>VLOOKUP(B334, 'Household Information, Deficit'!$B$2:$J$48,8,FALSE)/100</f>
        <v>6.7299999999999999E-2</v>
      </c>
      <c r="K334" s="126">
        <f t="shared" si="26"/>
        <v>0</v>
      </c>
      <c r="L334" s="127">
        <f t="shared" si="27"/>
        <v>14852.238733353443</v>
      </c>
      <c r="M334" s="117">
        <f>550*VLOOKUP(B334, 'Household Information, Deficit'!$B$2:$K$48,10,FALSE)</f>
        <v>55808.5</v>
      </c>
      <c r="N334" s="128">
        <f>IF(L334*M334+K334*Variables!$E$9&lt;0,0,L334*M334+K334*Variables!$E$9)</f>
        <v>828881165.35035563</v>
      </c>
      <c r="O334" s="119">
        <f>VLOOKUP(B334,'Household Information, Deficit'!$B$2:$L$48,11,FALSE)</f>
        <v>233.28</v>
      </c>
      <c r="P334" s="119">
        <v>73.64</v>
      </c>
      <c r="Q334" s="130">
        <f t="shared" si="30"/>
        <v>420978762.33415318</v>
      </c>
    </row>
    <row r="335" spans="1:17" ht="14.25" customHeight="1">
      <c r="A335" s="107">
        <v>3</v>
      </c>
      <c r="B335" s="108" t="s">
        <v>29</v>
      </c>
      <c r="C335" s="109">
        <v>2026</v>
      </c>
      <c r="D335" s="110">
        <f>Population!K4</f>
        <v>2053448.4148343983</v>
      </c>
      <c r="E335" s="110" t="str">
        <f t="shared" si="31"/>
        <v>Large</v>
      </c>
      <c r="F335" s="123">
        <f t="shared" si="28"/>
        <v>2.6407866430045996</v>
      </c>
      <c r="G335" s="111">
        <f t="shared" si="29"/>
        <v>777589.67021207465</v>
      </c>
      <c r="I335" s="125">
        <v>0</v>
      </c>
      <c r="J335" s="114">
        <f>VLOOKUP(B335, 'Household Information, Deficit'!$B$2:$J$48,8,FALSE)/100</f>
        <v>0.1216</v>
      </c>
      <c r="K335" s="126">
        <f t="shared" si="26"/>
        <v>0</v>
      </c>
      <c r="L335" s="127">
        <f t="shared" si="27"/>
        <v>11491.472958799102</v>
      </c>
      <c r="M335" s="117">
        <f>550*VLOOKUP(B335, 'Household Information, Deficit'!$B$2:$K$48,10,FALSE)</f>
        <v>48180</v>
      </c>
      <c r="N335" s="128">
        <f>IF(L335*M335+K335*Variables!$E$9&lt;0,0,L335*M335+K335*Variables!$E$9)</f>
        <v>553659167.15494072</v>
      </c>
      <c r="O335" s="119">
        <f>VLOOKUP(B335,'Household Information, Deficit'!$B$2:$L$48,11,FALSE)</f>
        <v>182.97</v>
      </c>
      <c r="P335" s="119">
        <v>61.12</v>
      </c>
      <c r="Q335" s="130">
        <f t="shared" si="30"/>
        <v>251096524.37831944</v>
      </c>
    </row>
    <row r="336" spans="1:17" ht="14.25" customHeight="1">
      <c r="A336" s="107">
        <v>4</v>
      </c>
      <c r="B336" s="108" t="s">
        <v>30</v>
      </c>
      <c r="C336" s="109">
        <v>2026</v>
      </c>
      <c r="D336" s="110">
        <f>Population!K5</f>
        <v>1261787.7257231618</v>
      </c>
      <c r="E336" s="110" t="str">
        <f t="shared" si="31"/>
        <v>Large</v>
      </c>
      <c r="F336" s="123">
        <f t="shared" si="28"/>
        <v>3.2280741697119208</v>
      </c>
      <c r="G336" s="111">
        <f t="shared" si="29"/>
        <v>390879.40963753196</v>
      </c>
      <c r="I336" s="125">
        <v>0</v>
      </c>
      <c r="J336" s="114">
        <f>VLOOKUP(B336, 'Household Information, Deficit'!$B$2:$J$48,8,FALSE)/100</f>
        <v>0.15160000000000001</v>
      </c>
      <c r="K336" s="126">
        <f t="shared" si="26"/>
        <v>0</v>
      </c>
      <c r="L336" s="127">
        <f t="shared" si="27"/>
        <v>5776.5429995694431</v>
      </c>
      <c r="M336" s="117">
        <f>550*VLOOKUP(B336, 'Household Information, Deficit'!$B$2:$K$48,10,FALSE)</f>
        <v>51320.5</v>
      </c>
      <c r="N336" s="128">
        <f>IF(L336*M336+K336*Variables!$E$9&lt;0,0,L336*M336+K336*Variables!$E$9)</f>
        <v>296455075.00940359</v>
      </c>
      <c r="O336" s="119">
        <f>VLOOKUP(B336,'Household Information, Deficit'!$B$2:$L$48,11,FALSE)</f>
        <v>249.18</v>
      </c>
      <c r="P336" s="119">
        <v>42.71</v>
      </c>
      <c r="Q336" s="130">
        <f t="shared" si="30"/>
        <v>194956908.39309448</v>
      </c>
    </row>
    <row r="337" spans="1:17" ht="14.25" customHeight="1">
      <c r="A337" s="107">
        <v>5</v>
      </c>
      <c r="B337" s="108" t="s">
        <v>31</v>
      </c>
      <c r="C337" s="109">
        <v>2026</v>
      </c>
      <c r="D337" s="110">
        <f>Population!K6</f>
        <v>595751.23688386043</v>
      </c>
      <c r="E337" s="110" t="str">
        <f t="shared" si="31"/>
        <v>Medium</v>
      </c>
      <c r="F337" s="123">
        <f t="shared" si="28"/>
        <v>2.791645991913092</v>
      </c>
      <c r="G337" s="111">
        <f t="shared" si="29"/>
        <v>213405.00858978793</v>
      </c>
      <c r="I337" s="125">
        <v>0</v>
      </c>
      <c r="J337" s="114">
        <f>VLOOKUP(B337, 'Household Information, Deficit'!$B$2:$J$48,8,FALSE)/100</f>
        <v>0.1777</v>
      </c>
      <c r="K337" s="126">
        <f t="shared" si="26"/>
        <v>0</v>
      </c>
      <c r="L337" s="127">
        <f t="shared" si="27"/>
        <v>3153.7685998490779</v>
      </c>
      <c r="M337" s="117">
        <f>550*VLOOKUP(B337, 'Household Information, Deficit'!$B$2:$K$48,10,FALSE)</f>
        <v>67314.5</v>
      </c>
      <c r="N337" s="128">
        <f>IF(L337*M337+K337*Variables!$E$9&lt;0,0,L337*M337+K337*Variables!$E$9)</f>
        <v>212294356.41454074</v>
      </c>
      <c r="O337" s="119">
        <f>VLOOKUP(B337,'Household Information, Deficit'!$B$2:$L$48,11,FALSE)</f>
        <v>147.03</v>
      </c>
      <c r="P337" s="119">
        <v>61.2</v>
      </c>
      <c r="Q337" s="130">
        <f t="shared" si="30"/>
        <v>49053469.689045221</v>
      </c>
    </row>
    <row r="338" spans="1:17" ht="14.25" customHeight="1">
      <c r="A338" s="107">
        <v>6</v>
      </c>
      <c r="B338" s="108" t="s">
        <v>32</v>
      </c>
      <c r="C338" s="109">
        <v>2026</v>
      </c>
      <c r="D338" s="110">
        <f>Population!K7</f>
        <v>1000264.5862969554</v>
      </c>
      <c r="E338" s="110" t="str">
        <f t="shared" si="31"/>
        <v>Large</v>
      </c>
      <c r="F338" s="123">
        <f t="shared" si="28"/>
        <v>3.0151582035627214</v>
      </c>
      <c r="G338" s="111">
        <f t="shared" si="29"/>
        <v>331745.30779679795</v>
      </c>
      <c r="I338" s="125">
        <v>0</v>
      </c>
      <c r="J338" s="114">
        <f>VLOOKUP(B338, 'Household Information, Deficit'!$B$2:$J$48,8,FALSE)/100</f>
        <v>0.13369999999999999</v>
      </c>
      <c r="K338" s="126">
        <f t="shared" si="26"/>
        <v>0</v>
      </c>
      <c r="L338" s="127">
        <f t="shared" si="27"/>
        <v>4902.6400167014217</v>
      </c>
      <c r="M338" s="117">
        <f>550*VLOOKUP(B338, 'Household Information, Deficit'!$B$2:$K$48,10,FALSE)</f>
        <v>81136</v>
      </c>
      <c r="N338" s="128">
        <f>IF(L338*M338+K338*Variables!$E$9&lt;0,0,L338*M338+K338*Variables!$E$9)</f>
        <v>397780600.39508653</v>
      </c>
      <c r="O338" s="119">
        <f>VLOOKUP(B338,'Household Information, Deficit'!$B$2:$L$48,11,FALSE)</f>
        <v>219.56</v>
      </c>
      <c r="P338" s="119">
        <v>55.55</v>
      </c>
      <c r="Q338" s="130">
        <f t="shared" si="30"/>
        <v>134804617.07814288</v>
      </c>
    </row>
    <row r="339" spans="1:17" ht="14.25" customHeight="1">
      <c r="A339" s="107">
        <v>7</v>
      </c>
      <c r="B339" s="108" t="s">
        <v>33</v>
      </c>
      <c r="C339" s="109">
        <v>2026</v>
      </c>
      <c r="D339" s="110">
        <f>Population!K8</f>
        <v>709030.20489929779</v>
      </c>
      <c r="E339" s="110" t="str">
        <f t="shared" si="31"/>
        <v>Medium</v>
      </c>
      <c r="F339" s="123">
        <f t="shared" si="28"/>
        <v>2.7144187891908675</v>
      </c>
      <c r="G339" s="111">
        <f t="shared" si="29"/>
        <v>261208.84799454632</v>
      </c>
      <c r="I339" s="125">
        <v>0</v>
      </c>
      <c r="J339" s="114">
        <f>VLOOKUP(B339, 'Household Information, Deficit'!$B$2:$J$48,8,FALSE)/100</f>
        <v>0.128</v>
      </c>
      <c r="K339" s="126">
        <f t="shared" si="26"/>
        <v>0</v>
      </c>
      <c r="L339" s="127">
        <f t="shared" si="27"/>
        <v>3860.229280707601</v>
      </c>
      <c r="M339" s="117">
        <f>550*VLOOKUP(B339, 'Household Information, Deficit'!$B$2:$K$48,10,FALSE)</f>
        <v>27258</v>
      </c>
      <c r="N339" s="128">
        <f>IF(L339*M339+K339*Variables!$E$9&lt;0,0,L339*M339+K339*Variables!$E$9)</f>
        <v>105222129.73352779</v>
      </c>
      <c r="O339" s="119">
        <f>VLOOKUP(B339,'Household Information, Deficit'!$B$2:$L$48,11,FALSE)</f>
        <v>94.1</v>
      </c>
      <c r="P339" s="119">
        <v>59.47</v>
      </c>
      <c r="Q339" s="130">
        <f t="shared" si="30"/>
        <v>28631867.305628251</v>
      </c>
    </row>
    <row r="340" spans="1:17" ht="14.25" customHeight="1">
      <c r="A340" s="107">
        <v>8</v>
      </c>
      <c r="B340" s="108" t="s">
        <v>34</v>
      </c>
      <c r="C340" s="109">
        <v>2026</v>
      </c>
      <c r="D340" s="110">
        <f>Population!K9</f>
        <v>461490.21795049892</v>
      </c>
      <c r="E340" s="110" t="str">
        <f t="shared" si="31"/>
        <v>Medium</v>
      </c>
      <c r="F340" s="123">
        <f t="shared" si="28"/>
        <v>2.3617684870776379</v>
      </c>
      <c r="G340" s="111">
        <f t="shared" si="29"/>
        <v>195400.27757823514</v>
      </c>
      <c r="I340" s="125">
        <v>0</v>
      </c>
      <c r="J340" s="114">
        <f>VLOOKUP(B340, 'Household Information, Deficit'!$B$2:$J$48,8,FALSE)/100</f>
        <v>7.6399999999999996E-2</v>
      </c>
      <c r="K340" s="126">
        <f t="shared" si="26"/>
        <v>0</v>
      </c>
      <c r="L340" s="127">
        <f t="shared" si="27"/>
        <v>2887.6888312054507</v>
      </c>
      <c r="M340" s="117">
        <f>550*VLOOKUP(B340, 'Household Information, Deficit'!$B$2:$K$48,10,FALSE)</f>
        <v>27412.000000000004</v>
      </c>
      <c r="N340" s="128">
        <f>IF(L340*M340+K340*Variables!$E$9&lt;0,0,L340*M340+K340*Variables!$E$9)</f>
        <v>79157326.241003826</v>
      </c>
      <c r="O340" s="119">
        <f>VLOOKUP(B340,'Household Information, Deficit'!$B$2:$L$48,11,FALSE)</f>
        <v>125.46</v>
      </c>
      <c r="P340" s="119">
        <v>75.66</v>
      </c>
      <c r="Q340" s="130">
        <f t="shared" si="30"/>
        <v>33696033.259019896</v>
      </c>
    </row>
    <row r="341" spans="1:17" ht="14.25" customHeight="1">
      <c r="A341" s="107">
        <v>9</v>
      </c>
      <c r="B341" s="108" t="s">
        <v>35</v>
      </c>
      <c r="C341" s="109">
        <v>2026</v>
      </c>
      <c r="D341" s="110">
        <f>Population!K10</f>
        <v>540550.8471555172</v>
      </c>
      <c r="E341" s="110" t="str">
        <f t="shared" si="31"/>
        <v>Medium</v>
      </c>
      <c r="F341" s="123">
        <f t="shared" si="28"/>
        <v>2.7429262269780841</v>
      </c>
      <c r="G341" s="111">
        <f t="shared" si="29"/>
        <v>197070.86608415598</v>
      </c>
      <c r="I341" s="125">
        <v>0</v>
      </c>
      <c r="J341" s="114">
        <f>VLOOKUP(B341, 'Household Information, Deficit'!$B$2:$J$48,8,FALSE)/100</f>
        <v>0.13419999999999999</v>
      </c>
      <c r="K341" s="126">
        <f t="shared" si="26"/>
        <v>0</v>
      </c>
      <c r="L341" s="127">
        <f t="shared" si="27"/>
        <v>2912.3773312929261</v>
      </c>
      <c r="M341" s="117">
        <f>550*VLOOKUP(B341, 'Household Information, Deficit'!$B$2:$K$48,10,FALSE)</f>
        <v>43485.750000000007</v>
      </c>
      <c r="N341" s="128">
        <f>IF(L341*M341+K341*Variables!$E$9&lt;0,0,L341*M341+K341*Variables!$E$9)</f>
        <v>126646912.53427139</v>
      </c>
      <c r="O341" s="119">
        <f>VLOOKUP(B341,'Household Information, Deficit'!$B$2:$L$48,11,FALSE)</f>
        <v>136.37500000000003</v>
      </c>
      <c r="P341" s="119">
        <v>65.935833333333335</v>
      </c>
      <c r="Q341" s="130">
        <f t="shared" si="30"/>
        <v>38839291.661652669</v>
      </c>
    </row>
    <row r="342" spans="1:17" ht="14.25" customHeight="1">
      <c r="A342" s="107">
        <v>10</v>
      </c>
      <c r="B342" s="108" t="s">
        <v>36</v>
      </c>
      <c r="C342" s="109">
        <v>2026</v>
      </c>
      <c r="D342" s="110">
        <f>Population!K11</f>
        <v>564019.06721205718</v>
      </c>
      <c r="E342" s="110" t="str">
        <f t="shared" si="31"/>
        <v>Medium</v>
      </c>
      <c r="F342" s="123">
        <f t="shared" si="28"/>
        <v>2.5116430728482135</v>
      </c>
      <c r="G342" s="111">
        <f t="shared" si="29"/>
        <v>224561.79116742781</v>
      </c>
      <c r="I342" s="125">
        <v>0</v>
      </c>
      <c r="J342" s="114">
        <f>VLOOKUP(B342, 'Household Information, Deficit'!$B$2:$J$48,8,FALSE)/100</f>
        <v>9.98E-2</v>
      </c>
      <c r="K342" s="126">
        <f t="shared" si="26"/>
        <v>0</v>
      </c>
      <c r="L342" s="127">
        <f t="shared" si="27"/>
        <v>3318.6471601097146</v>
      </c>
      <c r="M342" s="117">
        <f>550*VLOOKUP(B342, 'Household Information, Deficit'!$B$2:$K$48,10,FALSE)</f>
        <v>35755.5</v>
      </c>
      <c r="N342" s="128">
        <f>IF(L342*M342+K342*Variables!$E$9&lt;0,0,L342*M342+K342*Variables!$E$9)</f>
        <v>118659888.5333029</v>
      </c>
      <c r="O342" s="119">
        <f>VLOOKUP(B342,'Household Information, Deficit'!$B$2:$L$48,11,FALSE)</f>
        <v>125.46</v>
      </c>
      <c r="P342" s="119">
        <v>62.81</v>
      </c>
      <c r="Q342" s="130">
        <f t="shared" si="30"/>
        <v>42109706.487332866</v>
      </c>
    </row>
    <row r="343" spans="1:17" ht="14.25" customHeight="1">
      <c r="A343" s="107">
        <v>11</v>
      </c>
      <c r="B343" s="108" t="s">
        <v>37</v>
      </c>
      <c r="C343" s="109">
        <v>2026</v>
      </c>
      <c r="D343" s="110">
        <f>Population!K12</f>
        <v>396892.62706477765</v>
      </c>
      <c r="E343" s="110" t="str">
        <f t="shared" si="31"/>
        <v>Medium</v>
      </c>
      <c r="F343" s="123">
        <f t="shared" si="28"/>
        <v>2.693850400263019</v>
      </c>
      <c r="G343" s="111">
        <f t="shared" si="29"/>
        <v>147332.83890821342</v>
      </c>
      <c r="I343" s="125">
        <v>0</v>
      </c>
      <c r="J343" s="114">
        <f>VLOOKUP(B343, 'Household Information, Deficit'!$B$2:$J$48,8,FALSE)/100</f>
        <v>0.1115</v>
      </c>
      <c r="K343" s="126">
        <f t="shared" si="26"/>
        <v>0</v>
      </c>
      <c r="L343" s="127">
        <f t="shared" si="27"/>
        <v>2177.3325947026315</v>
      </c>
      <c r="M343" s="117">
        <f>550*VLOOKUP(B343, 'Household Information, Deficit'!$B$2:$K$48,10,FALSE)</f>
        <v>43485.750000000007</v>
      </c>
      <c r="N343" s="128">
        <f>IF(L343*M343+K343*Variables!$E$9&lt;0,0,L343*M343+K343*Variables!$E$9)</f>
        <v>94682940.880089968</v>
      </c>
      <c r="O343" s="119">
        <f>VLOOKUP(B343,'Household Information, Deficit'!$B$2:$L$48,11,FALSE)</f>
        <v>136.37500000000003</v>
      </c>
      <c r="P343" s="119">
        <v>65.935833333333335</v>
      </c>
      <c r="Q343" s="130">
        <f t="shared" si="30"/>
        <v>29380036.975910418</v>
      </c>
    </row>
    <row r="344" spans="1:17" ht="14.25" customHeight="1">
      <c r="A344" s="107">
        <v>12</v>
      </c>
      <c r="B344" s="108" t="s">
        <v>38</v>
      </c>
      <c r="C344" s="109">
        <v>2026</v>
      </c>
      <c r="D344" s="110">
        <f>Population!K13</f>
        <v>451088.18540587783</v>
      </c>
      <c r="E344" s="110" t="str">
        <f t="shared" si="31"/>
        <v>Medium</v>
      </c>
      <c r="F344" s="123">
        <f t="shared" si="28"/>
        <v>2.5280688906285511</v>
      </c>
      <c r="G344" s="111">
        <f t="shared" si="29"/>
        <v>178431.91974635006</v>
      </c>
      <c r="I344" s="125">
        <v>0</v>
      </c>
      <c r="J344" s="114">
        <f>VLOOKUP(B344, 'Household Information, Deficit'!$B$2:$J$48,8,FALSE)/100</f>
        <v>6.4199999999999993E-2</v>
      </c>
      <c r="K344" s="126">
        <f t="shared" si="26"/>
        <v>0</v>
      </c>
      <c r="L344" s="127">
        <f t="shared" si="27"/>
        <v>2636.9249223598454</v>
      </c>
      <c r="M344" s="117">
        <f>550*VLOOKUP(B344, 'Household Information, Deficit'!$B$2:$K$48,10,FALSE)</f>
        <v>43485.750000000007</v>
      </c>
      <c r="N344" s="128">
        <f>IF(L344*M344+K344*Variables!$E$9&lt;0,0,L344*M344+K344*Variables!$E$9)</f>
        <v>114668657.94250967</v>
      </c>
      <c r="O344" s="119">
        <f>VLOOKUP(B344,'Household Information, Deficit'!$B$2:$L$48,11,FALSE)</f>
        <v>136.37500000000003</v>
      </c>
      <c r="P344" s="119">
        <v>89.08</v>
      </c>
      <c r="Q344" s="130">
        <f t="shared" si="30"/>
        <v>29469053.732692353</v>
      </c>
    </row>
    <row r="345" spans="1:17" ht="14.25" customHeight="1">
      <c r="A345" s="107">
        <v>13</v>
      </c>
      <c r="B345" s="108" t="s">
        <v>39</v>
      </c>
      <c r="C345" s="109">
        <v>2026</v>
      </c>
      <c r="D345" s="110">
        <f>Population!K14</f>
        <v>508286.97298284108</v>
      </c>
      <c r="E345" s="110" t="str">
        <f t="shared" si="31"/>
        <v>Medium</v>
      </c>
      <c r="F345" s="123">
        <f t="shared" si="28"/>
        <v>2.4075040417460345</v>
      </c>
      <c r="G345" s="111">
        <f t="shared" si="29"/>
        <v>211126.11408710558</v>
      </c>
      <c r="I345" s="125">
        <v>0</v>
      </c>
      <c r="J345" s="114">
        <f>VLOOKUP(B345, 'Household Information, Deficit'!$B$2:$J$48,8,FALSE)/100</f>
        <v>0.12960000000000002</v>
      </c>
      <c r="K345" s="126">
        <f t="shared" si="26"/>
        <v>0</v>
      </c>
      <c r="L345" s="127">
        <f t="shared" si="27"/>
        <v>3120.0903559670551</v>
      </c>
      <c r="M345" s="117">
        <f>550*VLOOKUP(B345, 'Household Information, Deficit'!$B$2:$K$48,10,FALSE)</f>
        <v>43485.750000000007</v>
      </c>
      <c r="N345" s="128">
        <f>IF(L345*M345+K345*Variables!$E$9&lt;0,0,L345*M345+K345*Variables!$E$9)</f>
        <v>135679469.19699439</v>
      </c>
      <c r="O345" s="119">
        <f>VLOOKUP(B345,'Household Information, Deficit'!$B$2:$L$48,11,FALSE)</f>
        <v>136.37500000000003</v>
      </c>
      <c r="P345" s="119">
        <v>71.48</v>
      </c>
      <c r="Q345" s="130">
        <f t="shared" si="30"/>
        <v>42942283.103963971</v>
      </c>
    </row>
    <row r="346" spans="1:17" ht="14.25" customHeight="1">
      <c r="A346" s="107">
        <v>14</v>
      </c>
      <c r="B346" s="108" t="s">
        <v>40</v>
      </c>
      <c r="C346" s="109">
        <v>2026</v>
      </c>
      <c r="D346" s="110">
        <f>Population!K15</f>
        <v>354311.20729147515</v>
      </c>
      <c r="E346" s="110" t="str">
        <f t="shared" si="31"/>
        <v>Medium</v>
      </c>
      <c r="F346" s="123">
        <f t="shared" si="28"/>
        <v>2.4590017825311943</v>
      </c>
      <c r="G346" s="111">
        <f t="shared" si="29"/>
        <v>144087.41376623238</v>
      </c>
      <c r="I346" s="125">
        <v>0</v>
      </c>
      <c r="J346" s="114">
        <f>VLOOKUP(B346, 'Household Information, Deficit'!$B$2:$J$48,8,FALSE)/100</f>
        <v>9.3599999999999989E-2</v>
      </c>
      <c r="K346" s="126">
        <f t="shared" si="26"/>
        <v>0</v>
      </c>
      <c r="L346" s="127">
        <f t="shared" si="27"/>
        <v>2129.3706467916199</v>
      </c>
      <c r="M346" s="117">
        <f>550*VLOOKUP(B346, 'Household Information, Deficit'!$B$2:$K$48,10,FALSE)</f>
        <v>43485.750000000007</v>
      </c>
      <c r="N346" s="128">
        <f>IF(L346*M346+K346*Variables!$E$9&lt;0,0,L346*M346+K346*Variables!$E$9)</f>
        <v>92597279.603718698</v>
      </c>
      <c r="O346" s="119">
        <f>VLOOKUP(B346,'Household Information, Deficit'!$B$2:$L$48,11,FALSE)</f>
        <v>136.37500000000003</v>
      </c>
      <c r="P346" s="119">
        <v>65.935833333333335</v>
      </c>
      <c r="Q346" s="130">
        <f t="shared" si="30"/>
        <v>30339311.132973839</v>
      </c>
    </row>
    <row r="347" spans="1:17" ht="14.25" customHeight="1">
      <c r="A347" s="107">
        <v>15</v>
      </c>
      <c r="B347" s="108" t="s">
        <v>41</v>
      </c>
      <c r="C347" s="109">
        <v>2026</v>
      </c>
      <c r="D347" s="110">
        <f>Population!K16</f>
        <v>310507.54306171666</v>
      </c>
      <c r="E347" s="110" t="str">
        <f t="shared" si="31"/>
        <v>Medium</v>
      </c>
      <c r="F347" s="123">
        <f t="shared" si="28"/>
        <v>2.4536973570595619</v>
      </c>
      <c r="G347" s="111">
        <f t="shared" si="29"/>
        <v>126546.79770035685</v>
      </c>
      <c r="I347" s="125">
        <v>0</v>
      </c>
      <c r="J347" s="114">
        <f>VLOOKUP(B347, 'Household Information, Deficit'!$B$2:$J$48,8,FALSE)/100</f>
        <v>8.3000000000000001E-3</v>
      </c>
      <c r="K347" s="126">
        <f t="shared" si="26"/>
        <v>0</v>
      </c>
      <c r="L347" s="127">
        <f t="shared" si="27"/>
        <v>1870.1497197097051</v>
      </c>
      <c r="M347" s="117">
        <f>550*VLOOKUP(B347, 'Household Information, Deficit'!$B$2:$K$48,10,FALSE)</f>
        <v>43485.750000000007</v>
      </c>
      <c r="N347" s="128">
        <f>IF(L347*M347+K347*Variables!$E$9&lt;0,0,L347*M347+K347*Variables!$E$9)</f>
        <v>81324863.173866317</v>
      </c>
      <c r="O347" s="119">
        <f>VLOOKUP(B347,'Household Information, Deficit'!$B$2:$L$48,11,FALSE)</f>
        <v>136.37500000000003</v>
      </c>
      <c r="P347" s="119">
        <v>65.935833333333335</v>
      </c>
      <c r="Q347" s="130">
        <f t="shared" si="30"/>
        <v>26677793.889523488</v>
      </c>
    </row>
    <row r="348" spans="1:17" ht="14.25" customHeight="1">
      <c r="A348" s="107">
        <v>16</v>
      </c>
      <c r="B348" s="108" t="s">
        <v>43</v>
      </c>
      <c r="C348" s="109">
        <v>2026</v>
      </c>
      <c r="D348" s="110">
        <f>Population!K17</f>
        <v>517453.24315996707</v>
      </c>
      <c r="E348" s="110" t="str">
        <f t="shared" si="31"/>
        <v>Medium</v>
      </c>
      <c r="F348" s="123">
        <f t="shared" si="28"/>
        <v>3.2379076029492619</v>
      </c>
      <c r="G348" s="111">
        <f t="shared" si="29"/>
        <v>159810.99728992963</v>
      </c>
      <c r="I348" s="125">
        <v>0</v>
      </c>
      <c r="J348" s="114">
        <f>VLOOKUP(B348, 'Household Information, Deficit'!$B$2:$J$48,8,FALSE)/100</f>
        <v>9.0299999999999991E-2</v>
      </c>
      <c r="K348" s="126">
        <f t="shared" si="26"/>
        <v>0</v>
      </c>
      <c r="L348" s="127">
        <f t="shared" si="27"/>
        <v>2361.7388762058399</v>
      </c>
      <c r="M348" s="117">
        <f>550*VLOOKUP(B348, 'Household Information, Deficit'!$B$2:$K$48,10,FALSE)</f>
        <v>43485.750000000007</v>
      </c>
      <c r="N348" s="128">
        <f>IF(L348*M348+K348*Variables!$E$9&lt;0,0,L348*M348+K348*Variables!$E$9)</f>
        <v>102701986.33596812</v>
      </c>
      <c r="O348" s="119">
        <f>VLOOKUP(B348,'Household Information, Deficit'!$B$2:$L$48,11,FALSE)</f>
        <v>136.37500000000003</v>
      </c>
      <c r="P348" s="119">
        <v>65.935833333333335</v>
      </c>
      <c r="Q348" s="130">
        <f t="shared" si="30"/>
        <v>27740667.637866329</v>
      </c>
    </row>
    <row r="349" spans="1:17" ht="14.25" customHeight="1">
      <c r="A349" s="107">
        <v>17</v>
      </c>
      <c r="B349" s="108" t="s">
        <v>44</v>
      </c>
      <c r="C349" s="109">
        <v>2026</v>
      </c>
      <c r="D349" s="110">
        <f>Population!K18</f>
        <v>488585.74413587578</v>
      </c>
      <c r="E349" s="110" t="str">
        <f t="shared" si="31"/>
        <v>Medium</v>
      </c>
      <c r="F349" s="123">
        <f t="shared" si="28"/>
        <v>3.2463324451363733</v>
      </c>
      <c r="G349" s="111">
        <f t="shared" si="29"/>
        <v>150503.9155394792</v>
      </c>
      <c r="I349" s="125">
        <v>0</v>
      </c>
      <c r="J349" s="114">
        <f>VLOOKUP(B349, 'Household Information, Deficit'!$B$2:$J$48,8,FALSE)/100</f>
        <v>0.1406</v>
      </c>
      <c r="K349" s="126">
        <f t="shared" si="26"/>
        <v>0</v>
      </c>
      <c r="L349" s="127">
        <f t="shared" si="27"/>
        <v>2224.1957961498993</v>
      </c>
      <c r="M349" s="117">
        <f>550*VLOOKUP(B349, 'Household Information, Deficit'!$B$2:$K$48,10,FALSE)</f>
        <v>43485.750000000007</v>
      </c>
      <c r="N349" s="128">
        <f>IF(L349*M349+K349*Variables!$E$9&lt;0,0,L349*M349+K349*Variables!$E$9)</f>
        <v>96720822.342425495</v>
      </c>
      <c r="O349" s="119">
        <f>VLOOKUP(B349,'Household Information, Deficit'!$B$2:$L$48,11,FALSE)</f>
        <v>136.37500000000003</v>
      </c>
      <c r="P349" s="119">
        <v>47.15</v>
      </c>
      <c r="Q349" s="130">
        <f t="shared" si="30"/>
        <v>32673422.714146841</v>
      </c>
    </row>
    <row r="350" spans="1:17" ht="14.25" customHeight="1">
      <c r="A350" s="107">
        <v>18</v>
      </c>
      <c r="B350" s="108" t="s">
        <v>45</v>
      </c>
      <c r="C350" s="109">
        <v>2026</v>
      </c>
      <c r="D350" s="110">
        <f>Population!K19</f>
        <v>309359.64711597603</v>
      </c>
      <c r="E350" s="110" t="str">
        <f t="shared" si="31"/>
        <v>Medium</v>
      </c>
      <c r="F350" s="123">
        <f t="shared" si="28"/>
        <v>3.2199371541131225</v>
      </c>
      <c r="G350" s="111">
        <f t="shared" si="29"/>
        <v>96076.299725540433</v>
      </c>
      <c r="I350" s="125">
        <v>0</v>
      </c>
      <c r="J350" s="114">
        <f>VLOOKUP(B350, 'Household Information, Deficit'!$B$2:$J$48,8,FALSE)/100</f>
        <v>0.14699999999999999</v>
      </c>
      <c r="K350" s="126">
        <f t="shared" si="26"/>
        <v>0</v>
      </c>
      <c r="L350" s="127">
        <f t="shared" si="27"/>
        <v>1419.8467939734837</v>
      </c>
      <c r="M350" s="117">
        <f>550*VLOOKUP(B350, 'Household Information, Deficit'!$B$2:$K$48,10,FALSE)</f>
        <v>43485.750000000007</v>
      </c>
      <c r="N350" s="128">
        <f>IF(L350*M350+K350*Variables!$E$9&lt;0,0,L350*M350+K350*Variables!$E$9)</f>
        <v>61743102.721032433</v>
      </c>
      <c r="O350" s="119">
        <f>VLOOKUP(B350,'Household Information, Deficit'!$B$2:$L$48,11,FALSE)</f>
        <v>136.37500000000003</v>
      </c>
      <c r="P350" s="119">
        <v>65.935833333333335</v>
      </c>
      <c r="Q350" s="130">
        <f t="shared" si="30"/>
        <v>16759294.884914968</v>
      </c>
    </row>
    <row r="351" spans="1:17" ht="14.25" customHeight="1">
      <c r="A351" s="107">
        <v>19</v>
      </c>
      <c r="B351" s="108" t="s">
        <v>47</v>
      </c>
      <c r="C351" s="109">
        <v>2026</v>
      </c>
      <c r="D351" s="110">
        <f>Population!K20</f>
        <v>312342.5994852804</v>
      </c>
      <c r="E351" s="110" t="str">
        <f t="shared" si="31"/>
        <v>Medium</v>
      </c>
      <c r="F351" s="123">
        <f t="shared" si="28"/>
        <v>2.5344143617118515</v>
      </c>
      <c r="G351" s="111">
        <f t="shared" si="29"/>
        <v>123240.54195869964</v>
      </c>
      <c r="I351" s="125">
        <v>0</v>
      </c>
      <c r="J351" s="114">
        <f>VLOOKUP(B351, 'Household Information, Deficit'!$B$2:$J$48,8,FALSE)/100</f>
        <v>0.15820000000000001</v>
      </c>
      <c r="K351" s="126">
        <f t="shared" si="26"/>
        <v>0</v>
      </c>
      <c r="L351" s="127">
        <f t="shared" si="27"/>
        <v>1821.2887974191981</v>
      </c>
      <c r="M351" s="117">
        <f>550*VLOOKUP(B351, 'Household Information, Deficit'!$B$2:$K$48,10,FALSE)</f>
        <v>22038.5</v>
      </c>
      <c r="N351" s="128">
        <f>IF(L351*M351+K351*Variables!$E$9&lt;0,0,L351*M351+K351*Variables!$E$9)</f>
        <v>40138473.161922999</v>
      </c>
      <c r="O351" s="119">
        <f>VLOOKUP(B351,'Household Information, Deficit'!$B$2:$L$48,11,FALSE)</f>
        <v>106.64</v>
      </c>
      <c r="P351" s="119">
        <v>65.935833333333335</v>
      </c>
      <c r="Q351" s="130">
        <f t="shared" si="30"/>
        <v>16713601.247297447</v>
      </c>
    </row>
    <row r="352" spans="1:17" ht="14.25" customHeight="1">
      <c r="A352" s="107">
        <v>20</v>
      </c>
      <c r="B352" s="108" t="s">
        <v>50</v>
      </c>
      <c r="C352" s="109">
        <v>2026</v>
      </c>
      <c r="D352" s="110">
        <f>Population!K21</f>
        <v>189240.61611473199</v>
      </c>
      <c r="E352" s="110" t="str">
        <f t="shared" si="31"/>
        <v>Medium</v>
      </c>
      <c r="F352" s="123">
        <f t="shared" si="28"/>
        <v>2.6024941905499612</v>
      </c>
      <c r="G352" s="111">
        <f t="shared" si="29"/>
        <v>72715.096464726987</v>
      </c>
      <c r="I352" s="125">
        <v>0</v>
      </c>
      <c r="J352" s="114">
        <f>VLOOKUP(B352, 'Household Information, Deficit'!$B$2:$J$48,8,FALSE)/100</f>
        <v>7.7399999999999997E-2</v>
      </c>
      <c r="K352" s="126">
        <f t="shared" si="26"/>
        <v>0</v>
      </c>
      <c r="L352" s="127">
        <f t="shared" si="27"/>
        <v>1074.60733691715</v>
      </c>
      <c r="M352" s="117">
        <f>550*VLOOKUP(B352, 'Household Information, Deficit'!$B$2:$K$48,10,FALSE)</f>
        <v>43485.750000000007</v>
      </c>
      <c r="N352" s="128">
        <f>IF(L352*M352+K352*Variables!$E$9&lt;0,0,L352*M352+K352*Variables!$E$9)</f>
        <v>46730106.001344964</v>
      </c>
      <c r="O352" s="119">
        <f>VLOOKUP(B352,'Household Information, Deficit'!$B$2:$L$48,11,FALSE)</f>
        <v>136.37500000000003</v>
      </c>
      <c r="P352" s="119">
        <v>65.935833333333335</v>
      </c>
      <c r="Q352" s="130">
        <f t="shared" si="30"/>
        <v>14815679.911597583</v>
      </c>
    </row>
    <row r="353" spans="1:17" ht="14.25" customHeight="1">
      <c r="A353" s="107">
        <v>21</v>
      </c>
      <c r="B353" s="108" t="s">
        <v>51</v>
      </c>
      <c r="C353" s="109">
        <v>2026</v>
      </c>
      <c r="D353" s="110">
        <f>Population!K22</f>
        <v>200034.66807948821</v>
      </c>
      <c r="E353" s="110" t="str">
        <f t="shared" si="31"/>
        <v>Medium</v>
      </c>
      <c r="F353" s="123">
        <f t="shared" si="28"/>
        <v>3.3084232295567606</v>
      </c>
      <c r="G353" s="111">
        <f t="shared" si="29"/>
        <v>60462.236600329838</v>
      </c>
      <c r="I353" s="125">
        <v>0</v>
      </c>
      <c r="J353" s="114">
        <f>VLOOKUP(B353, 'Household Information, Deficit'!$B$2:$J$48,8,FALSE)/100</f>
        <v>0.32990000000000003</v>
      </c>
      <c r="K353" s="126">
        <f t="shared" si="26"/>
        <v>0</v>
      </c>
      <c r="L353" s="127">
        <f t="shared" si="27"/>
        <v>893.53059015265171</v>
      </c>
      <c r="M353" s="117">
        <f>550*VLOOKUP(B353, 'Household Information, Deficit'!$B$2:$K$48,10,FALSE)</f>
        <v>43485.750000000007</v>
      </c>
      <c r="N353" s="128">
        <f>IF(L353*M353+K353*Variables!$E$9&lt;0,0,L353*M353+K353*Variables!$E$9)</f>
        <v>38855847.860730678</v>
      </c>
      <c r="O353" s="119">
        <f>VLOOKUP(B353,'Household Information, Deficit'!$B$2:$L$48,11,FALSE)</f>
        <v>136.37500000000003</v>
      </c>
      <c r="P353" s="119">
        <v>65.935833333333335</v>
      </c>
      <c r="Q353" s="130">
        <f t="shared" si="30"/>
        <v>10292884.213815954</v>
      </c>
    </row>
    <row r="354" spans="1:17" ht="14.25" customHeight="1">
      <c r="A354" s="107">
        <v>22</v>
      </c>
      <c r="B354" s="108" t="s">
        <v>52</v>
      </c>
      <c r="C354" s="109">
        <v>2026</v>
      </c>
      <c r="D354" s="110">
        <f>Population!K23</f>
        <v>176621.64615969139</v>
      </c>
      <c r="E354" s="110" t="str">
        <f t="shared" si="31"/>
        <v>Medium</v>
      </c>
      <c r="F354" s="123">
        <f t="shared" si="28"/>
        <v>2.4748082204754236</v>
      </c>
      <c r="G354" s="111">
        <f t="shared" si="29"/>
        <v>71367.811331158999</v>
      </c>
      <c r="I354" s="125">
        <v>0</v>
      </c>
      <c r="J354" s="114">
        <f>VLOOKUP(B354, 'Household Information, Deficit'!$B$2:$J$48,8,FALSE)/100</f>
        <v>0.14940000000000001</v>
      </c>
      <c r="K354" s="126">
        <f t="shared" si="26"/>
        <v>0</v>
      </c>
      <c r="L354" s="127">
        <f t="shared" si="27"/>
        <v>1054.6967191796721</v>
      </c>
      <c r="M354" s="117">
        <f>550*VLOOKUP(B354, 'Household Information, Deficit'!$B$2:$K$48,10,FALSE)</f>
        <v>43485.750000000007</v>
      </c>
      <c r="N354" s="128">
        <f>IF(L354*M354+K354*Variables!$E$9&lt;0,0,L354*M354+K354*Variables!$E$9)</f>
        <v>45864277.856067434</v>
      </c>
      <c r="O354" s="119">
        <f>VLOOKUP(B354,'Household Information, Deficit'!$B$2:$L$48,11,FALSE)</f>
        <v>136.37500000000003</v>
      </c>
      <c r="P354" s="119">
        <v>65.935833333333335</v>
      </c>
      <c r="Q354" s="130">
        <f t="shared" si="30"/>
        <v>14973783.943232387</v>
      </c>
    </row>
    <row r="355" spans="1:17" ht="14.25" customHeight="1">
      <c r="A355" s="107">
        <v>23</v>
      </c>
      <c r="B355" s="108" t="s">
        <v>53</v>
      </c>
      <c r="C355" s="109">
        <v>2026</v>
      </c>
      <c r="D355" s="110">
        <f>Population!K24</f>
        <v>135943.9988577349</v>
      </c>
      <c r="E355" s="110" t="str">
        <f t="shared" si="31"/>
        <v>Medium</v>
      </c>
      <c r="F355" s="123">
        <f t="shared" si="28"/>
        <v>2.7568018275271275</v>
      </c>
      <c r="G355" s="111">
        <f t="shared" si="29"/>
        <v>49312.212978209507</v>
      </c>
      <c r="I355" s="125">
        <v>0</v>
      </c>
      <c r="J355" s="114">
        <f>VLOOKUP(B355, 'Household Information, Deficit'!$B$2:$J$48,8,FALSE)/100</f>
        <v>0.1173</v>
      </c>
      <c r="K355" s="126">
        <f t="shared" si="26"/>
        <v>0</v>
      </c>
      <c r="L355" s="127">
        <f t="shared" si="27"/>
        <v>728.75191593413183</v>
      </c>
      <c r="M355" s="117">
        <f>550*VLOOKUP(B355, 'Household Information, Deficit'!$B$2:$K$48,10,FALSE)</f>
        <v>43485.750000000007</v>
      </c>
      <c r="N355" s="128">
        <f>IF(L355*M355+K355*Variables!$E$9&lt;0,0,L355*M355+K355*Variables!$E$9)</f>
        <v>31690323.628332678</v>
      </c>
      <c r="O355" s="119">
        <f>VLOOKUP(B355,'Household Information, Deficit'!$B$2:$L$48,11,FALSE)</f>
        <v>136.37500000000003</v>
      </c>
      <c r="P355" s="119">
        <v>65.935833333333335</v>
      </c>
      <c r="Q355" s="130">
        <f t="shared" si="30"/>
        <v>9686109.0947956387</v>
      </c>
    </row>
    <row r="356" spans="1:17" ht="14.25" customHeight="1">
      <c r="A356" s="107">
        <v>24</v>
      </c>
      <c r="B356" s="108" t="s">
        <v>54</v>
      </c>
      <c r="C356" s="109">
        <v>2026</v>
      </c>
      <c r="D356" s="110">
        <f>Population!K25</f>
        <v>85314.916045795471</v>
      </c>
      <c r="E356" s="110" t="str">
        <f t="shared" si="31"/>
        <v>Small</v>
      </c>
      <c r="F356" s="123">
        <f t="shared" si="28"/>
        <v>2.845682723378673</v>
      </c>
      <c r="G356" s="111">
        <f t="shared" si="29"/>
        <v>29980.473699647464</v>
      </c>
      <c r="I356" s="125">
        <v>0</v>
      </c>
      <c r="J356" s="114">
        <f>VLOOKUP(B356, 'Household Information, Deficit'!$B$2:$J$48,8,FALSE)/100</f>
        <v>0.25739999999999996</v>
      </c>
      <c r="K356" s="126">
        <f t="shared" si="26"/>
        <v>0</v>
      </c>
      <c r="L356" s="127">
        <f t="shared" si="27"/>
        <v>443.06118767951557</v>
      </c>
      <c r="M356" s="117">
        <f>550*VLOOKUP(B356, 'Household Information, Deficit'!$B$2:$K$48,10,FALSE)</f>
        <v>43485.750000000007</v>
      </c>
      <c r="N356" s="128">
        <f>IF(L356*M356+K356*Variables!$E$9&lt;0,0,L356*M356+K356*Variables!$E$9)</f>
        <v>19266848.042134497</v>
      </c>
      <c r="O356" s="119">
        <f>VLOOKUP(B356,'Household Information, Deficit'!$B$2:$L$48,11,FALSE)</f>
        <v>136.37500000000003</v>
      </c>
      <c r="P356" s="119">
        <v>65.935833333333335</v>
      </c>
      <c r="Q356" s="130">
        <f t="shared" si="30"/>
        <v>5762385.7805197323</v>
      </c>
    </row>
    <row r="357" spans="1:17" ht="14.25" customHeight="1">
      <c r="A357" s="107">
        <v>25</v>
      </c>
      <c r="B357" s="108" t="s">
        <v>55</v>
      </c>
      <c r="C357" s="109">
        <v>2026</v>
      </c>
      <c r="D357" s="110">
        <f>Population!K26</f>
        <v>176793.99952544048</v>
      </c>
      <c r="E357" s="110" t="str">
        <f t="shared" si="31"/>
        <v>Medium</v>
      </c>
      <c r="F357" s="123">
        <f t="shared" si="28"/>
        <v>2.502264030612245</v>
      </c>
      <c r="G357" s="111">
        <f t="shared" si="29"/>
        <v>70653.615031257577</v>
      </c>
      <c r="I357" s="125">
        <v>0</v>
      </c>
      <c r="J357" s="114">
        <f>VLOOKUP(B357, 'Household Information, Deficit'!$B$2:$J$48,8,FALSE)/100</f>
        <v>0.1547</v>
      </c>
      <c r="K357" s="126">
        <f t="shared" si="26"/>
        <v>0</v>
      </c>
      <c r="L357" s="127">
        <f t="shared" si="27"/>
        <v>1044.1420940579992</v>
      </c>
      <c r="M357" s="117">
        <f>550*VLOOKUP(B357, 'Household Information, Deficit'!$B$2:$K$48,10,FALSE)</f>
        <v>43485.750000000007</v>
      </c>
      <c r="N357" s="128">
        <f>IF(L357*M357+K357*Variables!$E$9&lt;0,0,L357*M357+K357*Variables!$E$9)</f>
        <v>45405302.066682644</v>
      </c>
      <c r="O357" s="119">
        <f>VLOOKUP(B357,'Household Information, Deficit'!$B$2:$L$48,11,FALSE)</f>
        <v>136.37500000000003</v>
      </c>
      <c r="P357" s="119">
        <v>65.935833333333335</v>
      </c>
      <c r="Q357" s="130">
        <f t="shared" si="30"/>
        <v>14731845.225059751</v>
      </c>
    </row>
    <row r="358" spans="1:17" ht="14.25" customHeight="1">
      <c r="A358" s="107">
        <v>26</v>
      </c>
      <c r="B358" s="108" t="s">
        <v>56</v>
      </c>
      <c r="C358" s="109">
        <v>2026</v>
      </c>
      <c r="D358" s="110">
        <f>Population!K27</f>
        <v>48263.448380089278</v>
      </c>
      <c r="E358" s="110" t="str">
        <f t="shared" si="31"/>
        <v>Small</v>
      </c>
      <c r="F358" s="123">
        <f t="shared" si="28"/>
        <v>3.6899491861166136</v>
      </c>
      <c r="G358" s="111">
        <f t="shared" si="29"/>
        <v>13079.705422958094</v>
      </c>
      <c r="I358" s="125">
        <v>0</v>
      </c>
      <c r="J358" s="114">
        <f>VLOOKUP(B358, 'Household Information, Deficit'!$B$2:$J$48,8,FALSE)/100</f>
        <v>0.154</v>
      </c>
      <c r="K358" s="126">
        <f t="shared" si="26"/>
        <v>0</v>
      </c>
      <c r="L358" s="127">
        <f t="shared" si="27"/>
        <v>193.29613925553531</v>
      </c>
      <c r="M358" s="117">
        <f>550*VLOOKUP(B358, 'Household Information, Deficit'!$B$2:$K$48,10,FALSE)</f>
        <v>43485.750000000007</v>
      </c>
      <c r="N358" s="128">
        <f>IF(L358*M358+K358*Variables!$E$9&lt;0,0,L358*M358+K358*Variables!$E$9)</f>
        <v>8405627.5876313951</v>
      </c>
      <c r="O358" s="119">
        <f>VLOOKUP(B358,'Household Information, Deficit'!$B$2:$L$48,11,FALSE)</f>
        <v>136.37500000000003</v>
      </c>
      <c r="P358" s="119">
        <v>65.935833333333335</v>
      </c>
      <c r="Q358" s="130">
        <f t="shared" si="30"/>
        <v>1989738.2892275024</v>
      </c>
    </row>
    <row r="359" spans="1:17" ht="14.25" customHeight="1">
      <c r="A359" s="107">
        <v>27</v>
      </c>
      <c r="B359" s="108" t="s">
        <v>57</v>
      </c>
      <c r="C359" s="109">
        <v>2026</v>
      </c>
      <c r="D359" s="110">
        <f>Population!K28</f>
        <v>9051.3679332932807</v>
      </c>
      <c r="E359" s="110" t="str">
        <f t="shared" si="31"/>
        <v>Small</v>
      </c>
      <c r="F359" s="123">
        <f t="shared" si="28"/>
        <v>2.667113684852179</v>
      </c>
      <c r="G359" s="111">
        <f t="shared" si="29"/>
        <v>3393.6940838706469</v>
      </c>
      <c r="I359" s="125">
        <v>0</v>
      </c>
      <c r="J359" s="114">
        <f>VLOOKUP(B359, 'Household Information, Deficit'!$B$2:$J$48,8,FALSE)/100</f>
        <v>2.4E-2</v>
      </c>
      <c r="K359" s="126">
        <f t="shared" si="26"/>
        <v>0</v>
      </c>
      <c r="L359" s="127">
        <f t="shared" si="27"/>
        <v>50.15311453996037</v>
      </c>
      <c r="M359" s="117">
        <f>550*VLOOKUP(B359, 'Household Information, Deficit'!$B$2:$K$48,10,FALSE)</f>
        <v>43485.750000000007</v>
      </c>
      <c r="N359" s="128">
        <f>IF(L359*M359+K359*Variables!$E$9&lt;0,0,L359*M359+K359*Variables!$E$9)</f>
        <v>2180945.8006060822</v>
      </c>
      <c r="O359" s="119">
        <f>VLOOKUP(B359,'Household Information, Deficit'!$B$2:$L$48,11,FALSE)</f>
        <v>136.37500000000003</v>
      </c>
      <c r="P359" s="119">
        <v>65.935833333333335</v>
      </c>
      <c r="Q359" s="130">
        <f t="shared" si="30"/>
        <v>681053.24265928438</v>
      </c>
    </row>
    <row r="360" spans="1:17" ht="14.25" customHeight="1">
      <c r="A360" s="107">
        <v>28</v>
      </c>
      <c r="B360" s="108" t="s">
        <v>58</v>
      </c>
      <c r="C360" s="109">
        <v>2026</v>
      </c>
      <c r="D360" s="110">
        <f>Population!K29</f>
        <v>54168.52251902187</v>
      </c>
      <c r="E360" s="110" t="str">
        <f t="shared" si="31"/>
        <v>Small</v>
      </c>
      <c r="F360" s="123">
        <f t="shared" si="28"/>
        <v>2.5363152064982328</v>
      </c>
      <c r="G360" s="111">
        <f t="shared" si="29"/>
        <v>21357.172949260403</v>
      </c>
      <c r="I360" s="125">
        <v>0</v>
      </c>
      <c r="J360" s="114">
        <f>VLOOKUP(B360, 'Household Information, Deficit'!$B$2:$J$48,8,FALSE)/100</f>
        <v>0.2833</v>
      </c>
      <c r="K360" s="126">
        <f t="shared" si="26"/>
        <v>0</v>
      </c>
      <c r="L360" s="127">
        <f t="shared" si="27"/>
        <v>315.62324555556916</v>
      </c>
      <c r="M360" s="117">
        <f>550*VLOOKUP(B360, 'Household Information, Deficit'!$B$2:$K$48,10,FALSE)</f>
        <v>43485.750000000007</v>
      </c>
      <c r="N360" s="128">
        <f>IF(L360*M360+K360*Variables!$E$9&lt;0,0,L360*M360+K360*Variables!$E$9)</f>
        <v>13725113.550418094</v>
      </c>
      <c r="O360" s="119">
        <f>VLOOKUP(B360,'Household Information, Deficit'!$B$2:$L$48,11,FALSE)</f>
        <v>136.37500000000003</v>
      </c>
      <c r="P360" s="119">
        <v>65.935833333333335</v>
      </c>
      <c r="Q360" s="130">
        <f t="shared" si="30"/>
        <v>4418617.1019293908</v>
      </c>
    </row>
    <row r="361" spans="1:17" ht="14.25" customHeight="1">
      <c r="A361" s="107">
        <v>29</v>
      </c>
      <c r="B361" s="108" t="s">
        <v>59</v>
      </c>
      <c r="C361" s="109">
        <v>2026</v>
      </c>
      <c r="D361" s="110">
        <f>Population!K30</f>
        <v>54547.024028117892</v>
      </c>
      <c r="E361" s="110" t="str">
        <f t="shared" si="31"/>
        <v>Small</v>
      </c>
      <c r="F361" s="123">
        <f t="shared" si="28"/>
        <v>2.6066968130921619</v>
      </c>
      <c r="G361" s="111">
        <f t="shared" si="29"/>
        <v>20925.7262885944</v>
      </c>
      <c r="I361" s="125">
        <v>0</v>
      </c>
      <c r="J361" s="114">
        <f>VLOOKUP(B361, 'Household Information, Deficit'!$B$2:$J$48,8,FALSE)/100</f>
        <v>5.7699999999999994E-2</v>
      </c>
      <c r="K361" s="126">
        <f t="shared" si="26"/>
        <v>0</v>
      </c>
      <c r="L361" s="127">
        <f t="shared" si="27"/>
        <v>309.24718653094897</v>
      </c>
      <c r="M361" s="117">
        <f>550*VLOOKUP(B361, 'Household Information, Deficit'!$B$2:$K$48,10,FALSE)</f>
        <v>43485.750000000007</v>
      </c>
      <c r="N361" s="128">
        <f>IF(L361*M361+K361*Variables!$E$9&lt;0,0,L361*M361+K361*Variables!$E$9)</f>
        <v>13447845.841688216</v>
      </c>
      <c r="O361" s="119">
        <f>VLOOKUP(B361,'Household Information, Deficit'!$B$2:$L$48,11,FALSE)</f>
        <v>136.37500000000003</v>
      </c>
      <c r="P361" s="119">
        <v>65.935833333333335</v>
      </c>
      <c r="Q361" s="130">
        <f t="shared" si="30"/>
        <v>4259435.7049508858</v>
      </c>
    </row>
    <row r="362" spans="1:17" ht="14.25" customHeight="1">
      <c r="A362" s="107">
        <v>30</v>
      </c>
      <c r="B362" s="108" t="s">
        <v>60</v>
      </c>
      <c r="C362" s="109">
        <v>2026</v>
      </c>
      <c r="D362" s="110">
        <f>Population!K31</f>
        <v>22291.035303547909</v>
      </c>
      <c r="E362" s="110" t="str">
        <f t="shared" si="31"/>
        <v>Small</v>
      </c>
      <c r="F362" s="123">
        <f t="shared" si="28"/>
        <v>2.8820273812991553</v>
      </c>
      <c r="G362" s="111">
        <f t="shared" si="29"/>
        <v>7734.4980995633687</v>
      </c>
      <c r="I362" s="125">
        <v>0</v>
      </c>
      <c r="J362" s="114">
        <f>VLOOKUP(B362, 'Household Information, Deficit'!$B$2:$J$48,8,FALSE)/100</f>
        <v>0.2059</v>
      </c>
      <c r="K362" s="126">
        <f t="shared" si="26"/>
        <v>0</v>
      </c>
      <c r="L362" s="127">
        <f t="shared" si="27"/>
        <v>114.30292757975349</v>
      </c>
      <c r="M362" s="117">
        <f>550*VLOOKUP(B362, 'Household Information, Deficit'!$B$2:$K$48,10,FALSE)</f>
        <v>43485.750000000007</v>
      </c>
      <c r="N362" s="128">
        <f>IF(L362*M362+K362*Variables!$E$9&lt;0,0,L362*M362+K362*Variables!$E$9)</f>
        <v>4970548.5330012664</v>
      </c>
      <c r="O362" s="119">
        <f>VLOOKUP(B362,'Household Information, Deficit'!$B$2:$L$48,11,FALSE)</f>
        <v>136.37500000000003</v>
      </c>
      <c r="P362" s="119">
        <v>65.935833333333335</v>
      </c>
      <c r="Q362" s="130">
        <f t="shared" si="30"/>
        <v>1473261.0761935185</v>
      </c>
    </row>
    <row r="363" spans="1:17" ht="14.25" customHeight="1">
      <c r="A363" s="107">
        <v>31</v>
      </c>
      <c r="B363" s="108" t="s">
        <v>61</v>
      </c>
      <c r="C363" s="109">
        <v>2026</v>
      </c>
      <c r="D363" s="110">
        <f>Population!K32</f>
        <v>33911.932826865086</v>
      </c>
      <c r="E363" s="110" t="str">
        <f t="shared" si="31"/>
        <v>Small</v>
      </c>
      <c r="F363" s="123">
        <f t="shared" si="28"/>
        <v>3.407</v>
      </c>
      <c r="G363" s="111">
        <f t="shared" si="29"/>
        <v>9953.605173720307</v>
      </c>
      <c r="I363" s="125">
        <v>0</v>
      </c>
      <c r="J363" s="114">
        <f>VLOOKUP(B363, 'Household Information, Deficit'!$B$2:$J$48,8,FALSE)/100</f>
        <v>0.12869999999999998</v>
      </c>
      <c r="K363" s="126">
        <f t="shared" si="26"/>
        <v>0</v>
      </c>
      <c r="L363" s="127">
        <f t="shared" si="27"/>
        <v>147.09761340473415</v>
      </c>
      <c r="M363" s="117">
        <f>550*VLOOKUP(B363, 'Household Information, Deficit'!$B$2:$K$48,10,FALSE)</f>
        <v>43485.750000000007</v>
      </c>
      <c r="N363" s="128">
        <f>IF(L363*M363+K363*Variables!$E$9&lt;0,0,L363*M363+K363*Variables!$E$9)</f>
        <v>6396650.0421149191</v>
      </c>
      <c r="O363" s="119">
        <f>VLOOKUP(B363,'Household Information, Deficit'!$B$2:$L$48,11,FALSE)</f>
        <v>136.37500000000003</v>
      </c>
      <c r="P363" s="119">
        <v>65.935833333333335</v>
      </c>
      <c r="Q363" s="130">
        <f t="shared" si="30"/>
        <v>1647886.6567226292</v>
      </c>
    </row>
    <row r="364" spans="1:17" ht="14.25" customHeight="1">
      <c r="A364" s="107">
        <v>32</v>
      </c>
      <c r="B364" s="108" t="s">
        <v>62</v>
      </c>
      <c r="C364" s="109">
        <v>2026</v>
      </c>
      <c r="D364" s="110">
        <f>Population!K33</f>
        <v>31213.983081969327</v>
      </c>
      <c r="E364" s="110" t="str">
        <f t="shared" si="31"/>
        <v>Small</v>
      </c>
      <c r="F364" s="123">
        <f t="shared" si="28"/>
        <v>4.9791554357592096</v>
      </c>
      <c r="G364" s="111">
        <f t="shared" si="29"/>
        <v>6268.9312444028765</v>
      </c>
      <c r="I364" s="125">
        <v>0</v>
      </c>
      <c r="J364" s="114">
        <f>VLOOKUP(B364, 'Household Information, Deficit'!$B$2:$J$48,8,FALSE)/100</f>
        <v>0.37890000000000001</v>
      </c>
      <c r="K364" s="126">
        <f t="shared" si="26"/>
        <v>0</v>
      </c>
      <c r="L364" s="127">
        <f t="shared" si="27"/>
        <v>92.64430410447585</v>
      </c>
      <c r="M364" s="117">
        <f>550*VLOOKUP(B364, 'Household Information, Deficit'!$B$2:$K$48,10,FALSE)</f>
        <v>43485.750000000007</v>
      </c>
      <c r="N364" s="128">
        <f>IF(L364*M364+K364*Variables!$E$9&lt;0,0,L364*M364+K364*Variables!$E$9)</f>
        <v>4028707.0472112112</v>
      </c>
      <c r="O364" s="119">
        <f>VLOOKUP(B364,'Household Information, Deficit'!$B$2:$L$48,11,FALSE)</f>
        <v>136.37500000000003</v>
      </c>
      <c r="P364" s="119">
        <v>65.935833333333335</v>
      </c>
      <c r="Q364" s="130">
        <f t="shared" si="30"/>
        <v>569974.80625626619</v>
      </c>
    </row>
    <row r="365" spans="1:17" ht="14.25" customHeight="1">
      <c r="A365" s="107">
        <v>33</v>
      </c>
      <c r="B365" s="108" t="s">
        <v>63</v>
      </c>
      <c r="C365" s="109">
        <v>2026</v>
      </c>
      <c r="D365" s="110">
        <f>Population!K34</f>
        <v>133830.69876528211</v>
      </c>
      <c r="E365" s="110" t="str">
        <f t="shared" si="31"/>
        <v>Medium</v>
      </c>
      <c r="F365" s="123">
        <f t="shared" si="28"/>
        <v>2.6362587373793409</v>
      </c>
      <c r="G365" s="111">
        <f t="shared" si="29"/>
        <v>50765.388414917456</v>
      </c>
      <c r="I365" s="125">
        <v>0</v>
      </c>
      <c r="J365" s="114">
        <f>VLOOKUP(B365, 'Household Information, Deficit'!$B$2:$J$48,8,FALSE)/100</f>
        <v>0.19020000000000001</v>
      </c>
      <c r="K365" s="126">
        <f t="shared" si="26"/>
        <v>0</v>
      </c>
      <c r="L365" s="127">
        <f t="shared" si="27"/>
        <v>750.22741499878612</v>
      </c>
      <c r="M365" s="117">
        <f>550*VLOOKUP(B365, 'Household Information, Deficit'!$B$2:$K$48,10,FALSE)</f>
        <v>43485.750000000007</v>
      </c>
      <c r="N365" s="128">
        <f>IF(L365*M365+K365*Variables!$E$9&lt;0,0,L365*M365+K365*Variables!$E$9)</f>
        <v>32624201.81178347</v>
      </c>
      <c r="O365" s="119">
        <f>VLOOKUP(B365,'Household Information, Deficit'!$B$2:$L$48,11,FALSE)</f>
        <v>136.37500000000003</v>
      </c>
      <c r="P365" s="119">
        <v>40.760000000000005</v>
      </c>
      <c r="Q365" s="130">
        <f t="shared" si="30"/>
        <v>12687955.345397998</v>
      </c>
    </row>
    <row r="366" spans="1:17" ht="14.25" customHeight="1">
      <c r="A366" s="107">
        <v>34</v>
      </c>
      <c r="B366" s="108" t="s">
        <v>64</v>
      </c>
      <c r="C366" s="109">
        <v>2026</v>
      </c>
      <c r="D366" s="110">
        <f>Population!K35</f>
        <v>118864.11825977688</v>
      </c>
      <c r="E366" s="110" t="str">
        <f t="shared" si="31"/>
        <v>Medium</v>
      </c>
      <c r="F366" s="123">
        <f t="shared" si="28"/>
        <v>2.8808529227072923</v>
      </c>
      <c r="G366" s="111">
        <f t="shared" si="29"/>
        <v>41260.043969226266</v>
      </c>
      <c r="I366" s="125">
        <v>0</v>
      </c>
      <c r="J366" s="114">
        <f>VLOOKUP(B366, 'Household Information, Deficit'!$B$2:$J$48,8,FALSE)/100</f>
        <v>0.1709</v>
      </c>
      <c r="K366" s="126">
        <f t="shared" si="26"/>
        <v>0</v>
      </c>
      <c r="L366" s="127">
        <f t="shared" si="27"/>
        <v>609.7543443727991</v>
      </c>
      <c r="M366" s="117">
        <f>550*VLOOKUP(B366, 'Household Information, Deficit'!$B$2:$K$48,10,FALSE)</f>
        <v>43485.750000000007</v>
      </c>
      <c r="N366" s="128">
        <f>IF(L366*M366+K366*Variables!$E$9&lt;0,0,L366*M366+K366*Variables!$E$9)</f>
        <v>26515624.980809454</v>
      </c>
      <c r="O366" s="119">
        <f>VLOOKUP(B366,'Household Information, Deficit'!$B$2:$L$48,11,FALSE)</f>
        <v>136.37500000000003</v>
      </c>
      <c r="P366" s="119">
        <v>40.760000000000005</v>
      </c>
      <c r="Q366" s="130">
        <f t="shared" si="30"/>
        <v>10016083.339734433</v>
      </c>
    </row>
    <row r="367" spans="1:17" ht="14.25" customHeight="1">
      <c r="A367" s="107">
        <v>35</v>
      </c>
      <c r="B367" s="108" t="s">
        <v>65</v>
      </c>
      <c r="C367" s="109">
        <v>2026</v>
      </c>
      <c r="D367" s="110">
        <f>Population!K36</f>
        <v>542857.90397286438</v>
      </c>
      <c r="E367" s="110" t="str">
        <f t="shared" si="31"/>
        <v>Medium</v>
      </c>
      <c r="F367" s="123">
        <f t="shared" si="28"/>
        <v>2.7382605632202197</v>
      </c>
      <c r="G367" s="111">
        <f t="shared" si="29"/>
        <v>198249.17732973464</v>
      </c>
      <c r="I367" s="125">
        <v>0</v>
      </c>
      <c r="J367" s="114">
        <f>VLOOKUP(B367, 'Household Information, Deficit'!$B$2:$J$48,8,FALSE)/100</f>
        <v>5.3899999999999997E-2</v>
      </c>
      <c r="K367" s="126">
        <f t="shared" si="26"/>
        <v>0</v>
      </c>
      <c r="L367" s="127">
        <f t="shared" si="27"/>
        <v>2929.7907979763404</v>
      </c>
      <c r="M367" s="117">
        <f>550*VLOOKUP(B367, 'Household Information, Deficit'!$B$2:$K$48,10,FALSE)</f>
        <v>43485.750000000007</v>
      </c>
      <c r="N367" s="128">
        <f>IF(L367*M367+K367*Variables!$E$9&lt;0,0,L367*M367+K367*Variables!$E$9)</f>
        <v>127404150.19309966</v>
      </c>
      <c r="O367" s="119">
        <f>VLOOKUP(B367,'Household Information, Deficit'!$B$2:$L$48,11,FALSE)</f>
        <v>136.37500000000003</v>
      </c>
      <c r="P367" s="119">
        <v>40.760000000000005</v>
      </c>
      <c r="Q367" s="130">
        <f t="shared" si="30"/>
        <v>48955596.260549717</v>
      </c>
    </row>
    <row r="368" spans="1:17" ht="14.25" customHeight="1">
      <c r="A368" s="107">
        <v>36</v>
      </c>
      <c r="B368" s="108" t="s">
        <v>66</v>
      </c>
      <c r="C368" s="109">
        <v>2026</v>
      </c>
      <c r="D368" s="110">
        <f>Population!K37</f>
        <v>291136.3765426238</v>
      </c>
      <c r="E368" s="110" t="str">
        <f t="shared" si="31"/>
        <v>Medium</v>
      </c>
      <c r="F368" s="123">
        <f t="shared" si="28"/>
        <v>2.7303604631507774</v>
      </c>
      <c r="G368" s="111">
        <f t="shared" si="29"/>
        <v>106629.28227676527</v>
      </c>
      <c r="I368" s="125">
        <v>0</v>
      </c>
      <c r="J368" s="114">
        <f>VLOOKUP(B368, 'Household Information, Deficit'!$B$2:$J$48,8,FALSE)/100</f>
        <v>0.11169999999999999</v>
      </c>
      <c r="K368" s="126">
        <f t="shared" si="26"/>
        <v>0</v>
      </c>
      <c r="L368" s="127">
        <f t="shared" si="27"/>
        <v>1575.8022011344437</v>
      </c>
      <c r="M368" s="117">
        <f>550*VLOOKUP(B368, 'Household Information, Deficit'!$B$2:$K$48,10,FALSE)</f>
        <v>43485.750000000007</v>
      </c>
      <c r="N368" s="128">
        <f>IF(L368*M368+K368*Variables!$E$9&lt;0,0,L368*M368+K368*Variables!$E$9)</f>
        <v>68524940.567982152</v>
      </c>
      <c r="O368" s="119">
        <f>VLOOKUP(B368,'Household Information, Deficit'!$B$2:$L$48,11,FALSE)</f>
        <v>136.37500000000003</v>
      </c>
      <c r="P368" s="119">
        <v>27.28</v>
      </c>
      <c r="Q368" s="130">
        <f t="shared" si="30"/>
        <v>29181379.835685678</v>
      </c>
    </row>
    <row r="369" spans="1:17" ht="14.25" customHeight="1">
      <c r="A369" s="107">
        <v>37</v>
      </c>
      <c r="B369" s="108" t="s">
        <v>67</v>
      </c>
      <c r="C369" s="109">
        <v>2026</v>
      </c>
      <c r="D369" s="110">
        <f>Population!K38</f>
        <v>135699.54996644371</v>
      </c>
      <c r="E369" s="110" t="str">
        <f t="shared" si="31"/>
        <v>Medium</v>
      </c>
      <c r="F369" s="123">
        <f t="shared" si="28"/>
        <v>2.4882673717260184</v>
      </c>
      <c r="G369" s="111">
        <f t="shared" si="29"/>
        <v>54535.759102251934</v>
      </c>
      <c r="I369" s="125">
        <v>0</v>
      </c>
      <c r="J369" s="114">
        <f>VLOOKUP(B369, 'Household Information, Deficit'!$B$2:$J$48,8,FALSE)/100</f>
        <v>7.9100000000000004E-2</v>
      </c>
      <c r="K369" s="126">
        <f t="shared" si="26"/>
        <v>0</v>
      </c>
      <c r="L369" s="127">
        <f t="shared" si="27"/>
        <v>805.94717885100545</v>
      </c>
      <c r="M369" s="117">
        <f>550*VLOOKUP(B369, 'Household Information, Deficit'!$B$2:$K$48,10,FALSE)</f>
        <v>43485.750000000007</v>
      </c>
      <c r="N369" s="128">
        <f>IF(L369*M369+K369*Variables!$E$9&lt;0,0,L369*M369+K369*Variables!$E$9)</f>
        <v>35047217.532720119</v>
      </c>
      <c r="O369" s="119">
        <f>VLOOKUP(B369,'Household Information, Deficit'!$B$2:$L$48,11,FALSE)</f>
        <v>136.37500000000003</v>
      </c>
      <c r="P369" s="119">
        <v>40.760000000000005</v>
      </c>
      <c r="Q369" s="130">
        <f t="shared" si="30"/>
        <v>13867152.121391842</v>
      </c>
    </row>
    <row r="370" spans="1:17" ht="14.25" customHeight="1">
      <c r="A370" s="107">
        <v>38</v>
      </c>
      <c r="B370" s="108" t="s">
        <v>68</v>
      </c>
      <c r="C370" s="109">
        <v>2026</v>
      </c>
      <c r="D370" s="110">
        <f>Population!K39</f>
        <v>41264.18957459418</v>
      </c>
      <c r="E370" s="110" t="str">
        <f t="shared" si="31"/>
        <v>Small</v>
      </c>
      <c r="F370" s="123">
        <f t="shared" si="28"/>
        <v>3.5815854318168161</v>
      </c>
      <c r="G370" s="111">
        <f t="shared" si="29"/>
        <v>11521.207677478815</v>
      </c>
      <c r="I370" s="125">
        <v>0</v>
      </c>
      <c r="J370" s="114">
        <f>VLOOKUP(B370, 'Household Information, Deficit'!$B$2:$J$48,8,FALSE)/100</f>
        <v>0.23420000000000002</v>
      </c>
      <c r="K370" s="126">
        <f t="shared" si="26"/>
        <v>0</v>
      </c>
      <c r="L370" s="127">
        <f t="shared" si="27"/>
        <v>170.26415286914198</v>
      </c>
      <c r="M370" s="117">
        <f>550*VLOOKUP(B370, 'Household Information, Deficit'!$B$2:$K$48,10,FALSE)</f>
        <v>43485.750000000007</v>
      </c>
      <c r="N370" s="128">
        <f>IF(L370*M370+K370*Variables!$E$9&lt;0,0,L370*M370+K370*Variables!$E$9)</f>
        <v>7404064.3856292926</v>
      </c>
      <c r="O370" s="119">
        <f>VLOOKUP(B370,'Household Information, Deficit'!$B$2:$L$48,11,FALSE)</f>
        <v>136.37500000000003</v>
      </c>
      <c r="P370" s="119">
        <v>40.760000000000005</v>
      </c>
      <c r="Q370" s="130">
        <f t="shared" si="30"/>
        <v>2559902.8485552864</v>
      </c>
    </row>
    <row r="371" spans="1:17" ht="14.25" customHeight="1">
      <c r="A371" s="107">
        <v>39</v>
      </c>
      <c r="B371" s="108" t="s">
        <v>69</v>
      </c>
      <c r="C371" s="109">
        <v>2026</v>
      </c>
      <c r="D371" s="110">
        <f>Population!K40</f>
        <v>75607.929427103722</v>
      </c>
      <c r="E371" s="110" t="str">
        <f t="shared" si="31"/>
        <v>Small</v>
      </c>
      <c r="F371" s="123">
        <f t="shared" si="28"/>
        <v>3.4614749871067563</v>
      </c>
      <c r="G371" s="111">
        <f t="shared" si="29"/>
        <v>21842.691254082973</v>
      </c>
      <c r="I371" s="125">
        <v>0</v>
      </c>
      <c r="J371" s="114">
        <f>VLOOKUP(B371, 'Household Information, Deficit'!$B$2:$J$48,8,FALSE)/100</f>
        <v>0.16070000000000001</v>
      </c>
      <c r="K371" s="126">
        <f t="shared" ref="K371:K434" si="32">IF(G371-G324&lt;0,0,ROUND((G371-G324)*I371,0))</f>
        <v>0</v>
      </c>
      <c r="L371" s="127">
        <f t="shared" ref="L371:L434" si="33">IF(G371-G324&lt;0,0,G371-G324)</f>
        <v>322.79839291747703</v>
      </c>
      <c r="M371" s="117">
        <f>550*VLOOKUP(B371, 'Household Information, Deficit'!$B$2:$K$48,10,FALSE)</f>
        <v>43485.750000000007</v>
      </c>
      <c r="N371" s="128">
        <f>IF(L371*M371+K371*Variables!$E$9&lt;0,0,L371*M371+K371*Variables!$E$9)</f>
        <v>14037130.21481118</v>
      </c>
      <c r="O371" s="119">
        <f>VLOOKUP(B371,'Household Information, Deficit'!$B$2:$L$48,11,FALSE)</f>
        <v>136.37500000000003</v>
      </c>
      <c r="P371" s="119">
        <v>40.760000000000005</v>
      </c>
      <c r="Q371" s="130">
        <f t="shared" si="30"/>
        <v>4930231.8209782597</v>
      </c>
    </row>
    <row r="372" spans="1:17" ht="14.25" customHeight="1">
      <c r="A372" s="107">
        <v>40</v>
      </c>
      <c r="B372" s="108" t="s">
        <v>70</v>
      </c>
      <c r="C372" s="109">
        <v>2026</v>
      </c>
      <c r="D372" s="110">
        <f>Population!K41</f>
        <v>3523.4019447763508</v>
      </c>
      <c r="E372" s="110" t="str">
        <f t="shared" si="31"/>
        <v>Small</v>
      </c>
      <c r="F372" s="123">
        <f t="shared" ref="F372:F435" si="34">F325</f>
        <v>3.9153259949195598</v>
      </c>
      <c r="G372" s="111">
        <f t="shared" si="29"/>
        <v>899.90002093011901</v>
      </c>
      <c r="I372" s="125">
        <v>0</v>
      </c>
      <c r="J372" s="114">
        <f>VLOOKUP(B372, 'Household Information, Deficit'!$B$2:$J$48,8,FALSE)/100</f>
        <v>4.82E-2</v>
      </c>
      <c r="K372" s="126">
        <f t="shared" si="32"/>
        <v>0</v>
      </c>
      <c r="L372" s="127">
        <f t="shared" si="33"/>
        <v>13.299015087637031</v>
      </c>
      <c r="M372" s="117">
        <f>550*VLOOKUP(B372, 'Household Information, Deficit'!$B$2:$K$48,10,FALSE)</f>
        <v>43485.750000000007</v>
      </c>
      <c r="N372" s="128">
        <f>IF(L372*M372+K372*Variables!$E$9&lt;0,0,L372*M372+K372*Variables!$E$9)</f>
        <v>578317.64534721209</v>
      </c>
      <c r="O372" s="119">
        <f>VLOOKUP(B372,'Household Information, Deficit'!$B$2:$L$48,11,FALSE)</f>
        <v>136.37500000000003</v>
      </c>
      <c r="P372" s="119">
        <v>40.760000000000005</v>
      </c>
      <c r="Q372" s="130">
        <f t="shared" si="30"/>
        <v>191135.29529668752</v>
      </c>
    </row>
    <row r="373" spans="1:17" ht="14.25" customHeight="1">
      <c r="A373" s="107">
        <v>41</v>
      </c>
      <c r="B373" s="108" t="s">
        <v>71</v>
      </c>
      <c r="C373" s="109">
        <v>2026</v>
      </c>
      <c r="D373" s="110">
        <f>Population!K42</f>
        <v>58939.218623252993</v>
      </c>
      <c r="E373" s="110" t="str">
        <f t="shared" si="31"/>
        <v>Small</v>
      </c>
      <c r="F373" s="123">
        <f t="shared" si="34"/>
        <v>2.524</v>
      </c>
      <c r="G373" s="111">
        <f t="shared" ref="G373:G436" si="35">D373/F373</f>
        <v>23351.512925219093</v>
      </c>
      <c r="I373" s="125">
        <v>0</v>
      </c>
      <c r="J373" s="114">
        <f>VLOOKUP(B373, 'Household Information, Deficit'!$B$2:$J$48,8,FALSE)/100</f>
        <v>8.2299999999999998E-2</v>
      </c>
      <c r="K373" s="126">
        <f t="shared" si="32"/>
        <v>0</v>
      </c>
      <c r="L373" s="127">
        <f t="shared" si="33"/>
        <v>345.09625012638935</v>
      </c>
      <c r="M373" s="117">
        <f>550*VLOOKUP(B373, 'Household Information, Deficit'!$B$2:$K$48,10,FALSE)</f>
        <v>43485.750000000007</v>
      </c>
      <c r="N373" s="128">
        <f>IF(L373*M373+K373*Variables!$E$9&lt;0,0,L373*M373+K373*Variables!$E$9)</f>
        <v>15006769.258933637</v>
      </c>
      <c r="O373" s="119">
        <f>VLOOKUP(B373,'Household Information, Deficit'!$B$2:$L$48,11,FALSE)</f>
        <v>136.37500000000003</v>
      </c>
      <c r="P373" s="119">
        <v>40.760000000000005</v>
      </c>
      <c r="Q373" s="130">
        <f t="shared" si="30"/>
        <v>5913249.1436438803</v>
      </c>
    </row>
    <row r="374" spans="1:17" ht="14.25" customHeight="1">
      <c r="A374" s="107">
        <v>42</v>
      </c>
      <c r="B374" s="121" t="s">
        <v>72</v>
      </c>
      <c r="C374" s="109">
        <v>2026</v>
      </c>
      <c r="D374" s="110">
        <f>Population!K43</f>
        <v>51279.069034404914</v>
      </c>
      <c r="E374" s="110" t="str">
        <f t="shared" si="31"/>
        <v>Small</v>
      </c>
      <c r="F374" s="123">
        <f t="shared" si="34"/>
        <v>2.7236881469514751</v>
      </c>
      <c r="G374" s="111">
        <f t="shared" si="35"/>
        <v>18827.070599767343</v>
      </c>
      <c r="I374" s="125">
        <v>0</v>
      </c>
      <c r="J374" s="114">
        <f>VLOOKUP(B374, 'Household Information, Deficit'!$B$2:$J$48,8,FALSE)/100</f>
        <v>0.1231</v>
      </c>
      <c r="K374" s="126">
        <f t="shared" si="32"/>
        <v>0</v>
      </c>
      <c r="L374" s="127">
        <f t="shared" si="33"/>
        <v>278.2325704399118</v>
      </c>
      <c r="M374" s="117">
        <f>550*VLOOKUP(B374, 'Household Information, Deficit'!$B$2:$K$48,10,FALSE)</f>
        <v>43485.750000000007</v>
      </c>
      <c r="N374" s="128">
        <f>IF(L374*M374+K374*Variables!$E$9&lt;0,0,L374*M374+K374*Variables!$E$9)</f>
        <v>12099152.000007397</v>
      </c>
      <c r="O374" s="119">
        <f>VLOOKUP(B374,'Household Information, Deficit'!$B$2:$L$48,11,FALSE)</f>
        <v>136.37500000000003</v>
      </c>
      <c r="P374" s="119">
        <v>40.760000000000005</v>
      </c>
      <c r="Q374" s="130">
        <f t="shared" si="30"/>
        <v>4657203.1125373645</v>
      </c>
    </row>
    <row r="375" spans="1:17" ht="14.25" customHeight="1">
      <c r="A375" s="107">
        <v>43</v>
      </c>
      <c r="B375" s="121" t="s">
        <v>73</v>
      </c>
      <c r="C375" s="109">
        <v>2026</v>
      </c>
      <c r="D375" s="110">
        <f>Population!K44</f>
        <v>27077.502303991365</v>
      </c>
      <c r="E375" s="110" t="str">
        <f t="shared" si="31"/>
        <v>Small</v>
      </c>
      <c r="F375" s="123">
        <f t="shared" si="34"/>
        <v>3.4114391143911438</v>
      </c>
      <c r="G375" s="111">
        <f t="shared" si="35"/>
        <v>7937.2667651505244</v>
      </c>
      <c r="I375" s="125">
        <v>0</v>
      </c>
      <c r="J375" s="114">
        <f>VLOOKUP(B375, 'Household Information, Deficit'!$B$2:$J$48,8,FALSE)/100</f>
        <v>0.14230000000000001</v>
      </c>
      <c r="K375" s="126">
        <f t="shared" si="32"/>
        <v>0</v>
      </c>
      <c r="L375" s="127">
        <f t="shared" si="33"/>
        <v>117.29950884458867</v>
      </c>
      <c r="M375" s="117">
        <f>550*VLOOKUP(B375, 'Household Information, Deficit'!$B$2:$K$48,10,FALSE)</f>
        <v>43485.750000000007</v>
      </c>
      <c r="N375" s="128">
        <f>IF(L375*M375+K375*Variables!$E$9&lt;0,0,L375*M375+K375*Variables!$E$9)</f>
        <v>5100857.1167385727</v>
      </c>
      <c r="O375" s="119">
        <f>VLOOKUP(B375,'Household Information, Deficit'!$B$2:$L$48,11,FALSE)</f>
        <v>136.37500000000003</v>
      </c>
      <c r="P375" s="119">
        <v>40.760000000000005</v>
      </c>
      <c r="Q375" s="130">
        <f t="shared" si="30"/>
        <v>1803218.5366180718</v>
      </c>
    </row>
    <row r="376" spans="1:17" ht="14.25" customHeight="1">
      <c r="A376" s="107">
        <v>44</v>
      </c>
      <c r="B376" s="121" t="s">
        <v>101</v>
      </c>
      <c r="C376" s="109">
        <v>2026</v>
      </c>
      <c r="D376" s="110">
        <f>Population!K45</f>
        <v>92969.172964499958</v>
      </c>
      <c r="E376" s="110" t="str">
        <f t="shared" si="31"/>
        <v>Small</v>
      </c>
      <c r="F376" s="123">
        <f t="shared" si="34"/>
        <v>2.919</v>
      </c>
      <c r="G376" s="111">
        <f t="shared" si="35"/>
        <v>31849.665284172646</v>
      </c>
      <c r="I376" s="125">
        <v>0</v>
      </c>
      <c r="J376" s="114">
        <f>VLOOKUP(B376, 'Household Information, Deficit'!$B$2:$J$48,8,FALSE)/100</f>
        <v>4.9800000000000004E-2</v>
      </c>
      <c r="K376" s="126">
        <f t="shared" si="32"/>
        <v>0</v>
      </c>
      <c r="L376" s="127">
        <f t="shared" si="33"/>
        <v>0</v>
      </c>
      <c r="M376" s="117">
        <f>550*VLOOKUP(B376, 'Household Information, Deficit'!$B$2:$K$48,10,FALSE)</f>
        <v>43485.750000000007</v>
      </c>
      <c r="N376" s="128">
        <f>IF(L376*M376+K376*Variables!$E$9&lt;0,0,L376*M376+K376*Variables!$E$9)</f>
        <v>0</v>
      </c>
      <c r="O376" s="119">
        <f>VLOOKUP(B376,'Household Information, Deficit'!$B$2:$L$48,11,FALSE)</f>
        <v>136.37500000000003</v>
      </c>
      <c r="P376" s="119">
        <v>40.760000000000005</v>
      </c>
      <c r="Q376" s="130">
        <f t="shared" si="30"/>
        <v>7696010.5346859368</v>
      </c>
    </row>
    <row r="377" spans="1:17" ht="14.25" customHeight="1">
      <c r="A377" s="107">
        <v>45</v>
      </c>
      <c r="B377" s="121" t="s">
        <v>74</v>
      </c>
      <c r="C377" s="109">
        <v>2026</v>
      </c>
      <c r="D377" s="110">
        <f>Population!K46</f>
        <v>26603.248925034739</v>
      </c>
      <c r="E377" s="110" t="str">
        <f t="shared" si="31"/>
        <v>Small</v>
      </c>
      <c r="F377" s="123">
        <f t="shared" si="34"/>
        <v>2.377290114757399</v>
      </c>
      <c r="G377" s="111">
        <f t="shared" si="35"/>
        <v>11190.577355237765</v>
      </c>
      <c r="I377" s="125">
        <v>0</v>
      </c>
      <c r="J377" s="114">
        <f>VLOOKUP(B377, 'Household Information, Deficit'!$B$2:$J$48,8,FALSE)/100</f>
        <v>8.6999999999999994E-2</v>
      </c>
      <c r="K377" s="126">
        <f t="shared" si="32"/>
        <v>0</v>
      </c>
      <c r="L377" s="127">
        <f t="shared" si="33"/>
        <v>165.37799047149201</v>
      </c>
      <c r="M377" s="117">
        <f>550*VLOOKUP(B377, 'Household Information, Deficit'!$B$2:$K$48,10,FALSE)</f>
        <v>43485.750000000007</v>
      </c>
      <c r="N377" s="128">
        <f>IF(L377*M377+K377*Variables!$E$9&lt;0,0,L377*M377+K377*Variables!$E$9)</f>
        <v>7191585.949145685</v>
      </c>
      <c r="O377" s="119">
        <f>VLOOKUP(B377,'Household Information, Deficit'!$B$2:$L$48,11,FALSE)</f>
        <v>136.37500000000003</v>
      </c>
      <c r="P377" s="119">
        <v>40.760000000000005</v>
      </c>
      <c r="Q377" s="130">
        <f t="shared" si="30"/>
        <v>2881945.101516542</v>
      </c>
    </row>
    <row r="378" spans="1:17" ht="14.25" customHeight="1">
      <c r="A378" s="107">
        <v>46</v>
      </c>
      <c r="B378" s="121" t="s">
        <v>75</v>
      </c>
      <c r="C378" s="109">
        <v>2026</v>
      </c>
      <c r="D378" s="110">
        <f>Population!K47</f>
        <v>34000.925741206112</v>
      </c>
      <c r="E378" s="110" t="str">
        <f t="shared" si="31"/>
        <v>Small</v>
      </c>
      <c r="F378" s="123">
        <f t="shared" si="34"/>
        <v>2.6682284299858559</v>
      </c>
      <c r="G378" s="111">
        <f t="shared" si="35"/>
        <v>12742.884139566098</v>
      </c>
      <c r="I378" s="125">
        <v>0</v>
      </c>
      <c r="J378" s="114">
        <f>VLOOKUP(B378, 'Household Information, Deficit'!$B$2:$J$48,8,FALSE)/100</f>
        <v>8.2500000000000004E-2</v>
      </c>
      <c r="K378" s="126">
        <f t="shared" si="32"/>
        <v>0</v>
      </c>
      <c r="L378" s="127">
        <f t="shared" si="33"/>
        <v>188.31848482117312</v>
      </c>
      <c r="M378" s="117">
        <f>550*VLOOKUP(B378, 'Household Information, Deficit'!$B$2:$K$48,10,FALSE)</f>
        <v>43485.750000000007</v>
      </c>
      <c r="N378" s="128">
        <f>IF(L378*M378+K378*Variables!$E$9&lt;0,0,L378*M378+K378*Variables!$E$9)</f>
        <v>8189170.5513123302</v>
      </c>
      <c r="O378" s="119">
        <f>VLOOKUP(B378,'Household Information, Deficit'!$B$2:$L$48,11,FALSE)</f>
        <v>136.37500000000003</v>
      </c>
      <c r="P378" s="119">
        <v>40.760000000000005</v>
      </c>
      <c r="Q378" s="130">
        <f t="shared" si="30"/>
        <v>3172914.0109676607</v>
      </c>
    </row>
    <row r="379" spans="1:17" ht="14.25" customHeight="1">
      <c r="A379" s="107">
        <v>47</v>
      </c>
      <c r="B379" s="121" t="s">
        <v>100</v>
      </c>
      <c r="C379" s="109">
        <v>2026</v>
      </c>
      <c r="D379" s="110">
        <f>Population!K48</f>
        <v>72054.97180898214</v>
      </c>
      <c r="E379" s="110" t="str">
        <f t="shared" si="31"/>
        <v>Small</v>
      </c>
      <c r="F379" s="123">
        <f t="shared" si="34"/>
        <v>3.4580000000000002</v>
      </c>
      <c r="G379" s="111">
        <f t="shared" si="35"/>
        <v>20837.180974257415</v>
      </c>
      <c r="I379" s="125">
        <v>0</v>
      </c>
      <c r="J379" s="114">
        <f>VLOOKUP(B379, 'Household Information, Deficit'!$B$2:$J$48,8,FALSE)/100</f>
        <v>0.1457</v>
      </c>
      <c r="K379" s="126">
        <f t="shared" si="32"/>
        <v>0</v>
      </c>
      <c r="L379" s="127">
        <f t="shared" si="33"/>
        <v>307.93863508755021</v>
      </c>
      <c r="M379" s="117">
        <f>550*VLOOKUP(B379, 'Household Information, Deficit'!$B$2:$K$48,10,FALSE)</f>
        <v>43485.750000000007</v>
      </c>
      <c r="N379" s="128">
        <f>IF(L379*M379+K379*Variables!$E$9&lt;0,0,L379*M379+K379*Variables!$E$9)</f>
        <v>13390942.500758439</v>
      </c>
      <c r="O379" s="119">
        <f>VLOOKUP(B379,'Household Information, Deficit'!$B$2:$L$48,11,FALSE)</f>
        <v>136.37500000000003</v>
      </c>
      <c r="P379" s="119">
        <v>40.760000000000005</v>
      </c>
      <c r="Q379" s="130">
        <f t="shared" si="30"/>
        <v>4705397.664201892</v>
      </c>
    </row>
    <row r="380" spans="1:17" ht="14.25" customHeight="1">
      <c r="A380" s="107">
        <v>1</v>
      </c>
      <c r="B380" s="108" t="s">
        <v>25</v>
      </c>
      <c r="C380" s="109">
        <v>2027</v>
      </c>
      <c r="D380" s="110">
        <f>Population!L2</f>
        <v>8211219.6632044623</v>
      </c>
      <c r="E380" s="110" t="str">
        <f t="shared" si="31"/>
        <v>Large</v>
      </c>
      <c r="F380" s="123">
        <f t="shared" si="34"/>
        <v>2.8458153079093123</v>
      </c>
      <c r="G380" s="111">
        <f t="shared" si="35"/>
        <v>2885366.3273168849</v>
      </c>
      <c r="I380" s="125">
        <v>0</v>
      </c>
      <c r="J380" s="114">
        <f>VLOOKUP(B380, 'Household Information, Deficit'!$B$2:$J$48,8,FALSE)/100</f>
        <v>0.1464</v>
      </c>
      <c r="K380" s="126">
        <f t="shared" si="32"/>
        <v>0</v>
      </c>
      <c r="L380" s="127">
        <f t="shared" si="33"/>
        <v>42640.881684485357</v>
      </c>
      <c r="M380" s="117">
        <f>550*VLOOKUP(B380, 'Household Information, Deficit'!$B$2:$K$48,10,FALSE)</f>
        <v>70422</v>
      </c>
      <c r="N380" s="128">
        <f>IF(L380*M380+K380*Variables!$E$9&lt;0,0,L380*M380+K380*Variables!$E$9)</f>
        <v>3002856169.984828</v>
      </c>
      <c r="O380" s="119">
        <f>VLOOKUP(B380,'Household Information, Deficit'!$B$2:$L$48,11,FALSE)</f>
        <v>377.07</v>
      </c>
      <c r="P380" s="119">
        <v>91.36</v>
      </c>
      <c r="Q380" s="130">
        <f t="shared" si="30"/>
        <v>2071036734.029448</v>
      </c>
    </row>
    <row r="381" spans="1:17" ht="14.25" customHeight="1">
      <c r="A381" s="107">
        <v>2</v>
      </c>
      <c r="B381" s="108" t="s">
        <v>28</v>
      </c>
      <c r="C381" s="109">
        <v>2027</v>
      </c>
      <c r="D381" s="110">
        <f>Population!L3</f>
        <v>2712498.3403270058</v>
      </c>
      <c r="E381" s="110" t="str">
        <f t="shared" si="31"/>
        <v>Large</v>
      </c>
      <c r="F381" s="123">
        <f t="shared" si="34"/>
        <v>2.6591126390039355</v>
      </c>
      <c r="G381" s="111">
        <f t="shared" si="35"/>
        <v>1020076.5099379423</v>
      </c>
      <c r="I381" s="125">
        <v>0</v>
      </c>
      <c r="J381" s="114">
        <f>VLOOKUP(B381, 'Household Information, Deficit'!$B$2:$J$48,8,FALSE)/100</f>
        <v>6.7299999999999999E-2</v>
      </c>
      <c r="K381" s="126">
        <f t="shared" si="32"/>
        <v>0</v>
      </c>
      <c r="L381" s="127">
        <f t="shared" si="33"/>
        <v>15075.02231435373</v>
      </c>
      <c r="M381" s="117">
        <f>550*VLOOKUP(B381, 'Household Information, Deficit'!$B$2:$K$48,10,FALSE)</f>
        <v>55808.5</v>
      </c>
      <c r="N381" s="128">
        <f>IF(L381*M381+K381*Variables!$E$9&lt;0,0,L381*M381+K381*Variables!$E$9)</f>
        <v>841314382.83061016</v>
      </c>
      <c r="O381" s="119">
        <f>VLOOKUP(B381,'Household Information, Deficit'!$B$2:$L$48,11,FALSE)</f>
        <v>233.28</v>
      </c>
      <c r="P381" s="119">
        <v>73.64</v>
      </c>
      <c r="Q381" s="130">
        <f t="shared" si="30"/>
        <v>427293443.7691654</v>
      </c>
    </row>
    <row r="382" spans="1:17" ht="14.25" customHeight="1">
      <c r="A382" s="107">
        <v>3</v>
      </c>
      <c r="B382" s="108" t="s">
        <v>29</v>
      </c>
      <c r="C382" s="109">
        <v>2027</v>
      </c>
      <c r="D382" s="110">
        <f>Population!L4</f>
        <v>2084250.1410569141</v>
      </c>
      <c r="E382" s="110" t="str">
        <f t="shared" si="31"/>
        <v>Large</v>
      </c>
      <c r="F382" s="123">
        <f t="shared" si="34"/>
        <v>2.6407866430045996</v>
      </c>
      <c r="G382" s="111">
        <f t="shared" si="35"/>
        <v>789253.5152652557</v>
      </c>
      <c r="I382" s="125">
        <v>0</v>
      </c>
      <c r="J382" s="114">
        <f>VLOOKUP(B382, 'Household Information, Deficit'!$B$2:$J$48,8,FALSE)/100</f>
        <v>0.1216</v>
      </c>
      <c r="K382" s="126">
        <f t="shared" si="32"/>
        <v>0</v>
      </c>
      <c r="L382" s="127">
        <f t="shared" si="33"/>
        <v>11663.845053181052</v>
      </c>
      <c r="M382" s="117">
        <f>550*VLOOKUP(B382, 'Household Information, Deficit'!$B$2:$K$48,10,FALSE)</f>
        <v>48180</v>
      </c>
      <c r="N382" s="128">
        <f>IF(L382*M382+K382*Variables!$E$9&lt;0,0,L382*M382+K382*Variables!$E$9)</f>
        <v>561964054.66226315</v>
      </c>
      <c r="O382" s="119">
        <f>VLOOKUP(B382,'Household Information, Deficit'!$B$2:$L$48,11,FALSE)</f>
        <v>182.97</v>
      </c>
      <c r="P382" s="119">
        <v>61.12</v>
      </c>
      <c r="Q382" s="130">
        <f t="shared" si="30"/>
        <v>254862972.24399424</v>
      </c>
    </row>
    <row r="383" spans="1:17" ht="14.25" customHeight="1">
      <c r="A383" s="107">
        <v>4</v>
      </c>
      <c r="B383" s="108" t="s">
        <v>30</v>
      </c>
      <c r="C383" s="109">
        <v>2027</v>
      </c>
      <c r="D383" s="110">
        <f>Population!L5</f>
        <v>1280714.541609009</v>
      </c>
      <c r="E383" s="110" t="str">
        <f t="shared" si="31"/>
        <v>Large</v>
      </c>
      <c r="F383" s="123">
        <f t="shared" si="34"/>
        <v>3.2280741697119208</v>
      </c>
      <c r="G383" s="111">
        <f t="shared" si="35"/>
        <v>396742.60078209487</v>
      </c>
      <c r="I383" s="125">
        <v>0</v>
      </c>
      <c r="J383" s="114">
        <f>VLOOKUP(B383, 'Household Information, Deficit'!$B$2:$J$48,8,FALSE)/100</f>
        <v>0.15160000000000001</v>
      </c>
      <c r="K383" s="126">
        <f t="shared" si="32"/>
        <v>0</v>
      </c>
      <c r="L383" s="127">
        <f t="shared" si="33"/>
        <v>5863.1911445629084</v>
      </c>
      <c r="M383" s="117">
        <f>550*VLOOKUP(B383, 'Household Information, Deficit'!$B$2:$K$48,10,FALSE)</f>
        <v>51320.5</v>
      </c>
      <c r="N383" s="128">
        <f>IF(L383*M383+K383*Variables!$E$9&lt;0,0,L383*M383+K383*Variables!$E$9)</f>
        <v>300901901.13454074</v>
      </c>
      <c r="O383" s="119">
        <f>VLOOKUP(B383,'Household Information, Deficit'!$B$2:$L$48,11,FALSE)</f>
        <v>249.18</v>
      </c>
      <c r="P383" s="119">
        <v>42.71</v>
      </c>
      <c r="Q383" s="130">
        <f t="shared" si="30"/>
        <v>197881262.01899084</v>
      </c>
    </row>
    <row r="384" spans="1:17" ht="14.25" customHeight="1">
      <c r="A384" s="107">
        <v>5</v>
      </c>
      <c r="B384" s="108" t="s">
        <v>31</v>
      </c>
      <c r="C384" s="109">
        <v>2027</v>
      </c>
      <c r="D384" s="110">
        <f>Population!L6</f>
        <v>604687.50543711823</v>
      </c>
      <c r="E384" s="110" t="str">
        <f t="shared" si="31"/>
        <v>Medium</v>
      </c>
      <c r="F384" s="123">
        <f t="shared" si="34"/>
        <v>2.791645991913092</v>
      </c>
      <c r="G384" s="111">
        <f t="shared" si="35"/>
        <v>216606.08371863471</v>
      </c>
      <c r="I384" s="125">
        <v>0</v>
      </c>
      <c r="J384" s="114">
        <f>VLOOKUP(B384, 'Household Information, Deficit'!$B$2:$J$48,8,FALSE)/100</f>
        <v>0.1777</v>
      </c>
      <c r="K384" s="126">
        <f t="shared" si="32"/>
        <v>0</v>
      </c>
      <c r="L384" s="127">
        <f t="shared" si="33"/>
        <v>3201.0751288467727</v>
      </c>
      <c r="M384" s="117">
        <f>550*VLOOKUP(B384, 'Household Information, Deficit'!$B$2:$K$48,10,FALSE)</f>
        <v>67314.5</v>
      </c>
      <c r="N384" s="128">
        <f>IF(L384*M384+K384*Variables!$E$9&lt;0,0,L384*M384+K384*Variables!$E$9)</f>
        <v>215478771.76075608</v>
      </c>
      <c r="O384" s="119">
        <f>VLOOKUP(B384,'Household Information, Deficit'!$B$2:$L$48,11,FALSE)</f>
        <v>147.03</v>
      </c>
      <c r="P384" s="119">
        <v>61.2</v>
      </c>
      <c r="Q384" s="130">
        <f t="shared" si="30"/>
        <v>49789271.734380886</v>
      </c>
    </row>
    <row r="385" spans="1:17" ht="14.25" customHeight="1">
      <c r="A385" s="107">
        <v>6</v>
      </c>
      <c r="B385" s="108" t="s">
        <v>32</v>
      </c>
      <c r="C385" s="109">
        <v>2027</v>
      </c>
      <c r="D385" s="110">
        <f>Population!L7</f>
        <v>1015268.5550914095</v>
      </c>
      <c r="E385" s="110" t="str">
        <f t="shared" si="31"/>
        <v>Large</v>
      </c>
      <c r="F385" s="123">
        <f t="shared" si="34"/>
        <v>3.0151582035627214</v>
      </c>
      <c r="G385" s="111">
        <f t="shared" si="35"/>
        <v>336721.48741374986</v>
      </c>
      <c r="I385" s="125">
        <v>0</v>
      </c>
      <c r="J385" s="114">
        <f>VLOOKUP(B385, 'Household Information, Deficit'!$B$2:$J$48,8,FALSE)/100</f>
        <v>0.13369999999999999</v>
      </c>
      <c r="K385" s="126">
        <f t="shared" si="32"/>
        <v>0</v>
      </c>
      <c r="L385" s="127">
        <f t="shared" si="33"/>
        <v>4976.1796169519075</v>
      </c>
      <c r="M385" s="117">
        <f>550*VLOOKUP(B385, 'Household Information, Deficit'!$B$2:$K$48,10,FALSE)</f>
        <v>81136</v>
      </c>
      <c r="N385" s="128">
        <f>IF(L385*M385+K385*Variables!$E$9&lt;0,0,L385*M385+K385*Variables!$E$9)</f>
        <v>403747309.40100998</v>
      </c>
      <c r="O385" s="119">
        <f>VLOOKUP(B385,'Household Information, Deficit'!$B$2:$L$48,11,FALSE)</f>
        <v>219.56</v>
      </c>
      <c r="P385" s="119">
        <v>55.55</v>
      </c>
      <c r="Q385" s="130">
        <f t="shared" si="30"/>
        <v>136826686.334315</v>
      </c>
    </row>
    <row r="386" spans="1:17" ht="14.25" customHeight="1">
      <c r="A386" s="107">
        <v>7</v>
      </c>
      <c r="B386" s="108" t="s">
        <v>33</v>
      </c>
      <c r="C386" s="109">
        <v>2027</v>
      </c>
      <c r="D386" s="110">
        <f>Population!L8</f>
        <v>719665.65797278716</v>
      </c>
      <c r="E386" s="110" t="str">
        <f t="shared" si="31"/>
        <v>Medium</v>
      </c>
      <c r="F386" s="123">
        <f t="shared" si="34"/>
        <v>2.7144187891908675</v>
      </c>
      <c r="G386" s="111">
        <f t="shared" si="35"/>
        <v>265126.9807144645</v>
      </c>
      <c r="I386" s="125">
        <v>0</v>
      </c>
      <c r="J386" s="114">
        <f>VLOOKUP(B386, 'Household Information, Deficit'!$B$2:$J$48,8,FALSE)/100</f>
        <v>0.128</v>
      </c>
      <c r="K386" s="126">
        <f t="shared" si="32"/>
        <v>0</v>
      </c>
      <c r="L386" s="127">
        <f t="shared" si="33"/>
        <v>3918.1327199181833</v>
      </c>
      <c r="M386" s="117">
        <f>550*VLOOKUP(B386, 'Household Information, Deficit'!$B$2:$K$48,10,FALSE)</f>
        <v>27258</v>
      </c>
      <c r="N386" s="128">
        <f>IF(L386*M386+K386*Variables!$E$9&lt;0,0,L386*M386+K386*Variables!$E$9)</f>
        <v>106800461.67952985</v>
      </c>
      <c r="O386" s="119">
        <f>VLOOKUP(B386,'Household Information, Deficit'!$B$2:$L$48,11,FALSE)</f>
        <v>94.1</v>
      </c>
      <c r="P386" s="119">
        <v>59.47</v>
      </c>
      <c r="Q386" s="130">
        <f t="shared" si="30"/>
        <v>29061345.315212674</v>
      </c>
    </row>
    <row r="387" spans="1:17" ht="14.25" customHeight="1">
      <c r="A387" s="107">
        <v>8</v>
      </c>
      <c r="B387" s="108" t="s">
        <v>34</v>
      </c>
      <c r="C387" s="109">
        <v>2027</v>
      </c>
      <c r="D387" s="110">
        <f>Population!L9</f>
        <v>468412.57121975633</v>
      </c>
      <c r="E387" s="110" t="str">
        <f t="shared" si="31"/>
        <v>Medium</v>
      </c>
      <c r="F387" s="123">
        <f t="shared" si="34"/>
        <v>2.3617684870776379</v>
      </c>
      <c r="G387" s="111">
        <f t="shared" si="35"/>
        <v>198331.28174190864</v>
      </c>
      <c r="I387" s="125">
        <v>0</v>
      </c>
      <c r="J387" s="114">
        <f>VLOOKUP(B387, 'Household Information, Deficit'!$B$2:$J$48,8,FALSE)/100</f>
        <v>7.6399999999999996E-2</v>
      </c>
      <c r="K387" s="126">
        <f t="shared" si="32"/>
        <v>0</v>
      </c>
      <c r="L387" s="127">
        <f t="shared" si="33"/>
        <v>2931.0041636734968</v>
      </c>
      <c r="M387" s="117">
        <f>550*VLOOKUP(B387, 'Household Information, Deficit'!$B$2:$K$48,10,FALSE)</f>
        <v>27412.000000000004</v>
      </c>
      <c r="N387" s="128">
        <f>IF(L387*M387+K387*Variables!$E$9&lt;0,0,L387*M387+K387*Variables!$E$9)</f>
        <v>80344686.13461791</v>
      </c>
      <c r="O387" s="119">
        <f>VLOOKUP(B387,'Household Information, Deficit'!$B$2:$L$48,11,FALSE)</f>
        <v>125.46</v>
      </c>
      <c r="P387" s="119">
        <v>75.66</v>
      </c>
      <c r="Q387" s="130">
        <f t="shared" si="30"/>
        <v>34201473.757905185</v>
      </c>
    </row>
    <row r="388" spans="1:17" ht="14.25" customHeight="1">
      <c r="A388" s="107">
        <v>9</v>
      </c>
      <c r="B388" s="108" t="s">
        <v>35</v>
      </c>
      <c r="C388" s="109">
        <v>2027</v>
      </c>
      <c r="D388" s="110">
        <f>Population!L10</f>
        <v>548659.10986284993</v>
      </c>
      <c r="E388" s="110" t="str">
        <f t="shared" si="31"/>
        <v>Medium</v>
      </c>
      <c r="F388" s="123">
        <f t="shared" si="34"/>
        <v>2.7429262269780841</v>
      </c>
      <c r="G388" s="111">
        <f t="shared" si="35"/>
        <v>200026.9290754183</v>
      </c>
      <c r="I388" s="125">
        <v>0</v>
      </c>
      <c r="J388" s="114">
        <f>VLOOKUP(B388, 'Household Information, Deficit'!$B$2:$J$48,8,FALSE)/100</f>
        <v>0.13419999999999999</v>
      </c>
      <c r="K388" s="126">
        <f t="shared" si="32"/>
        <v>0</v>
      </c>
      <c r="L388" s="127">
        <f t="shared" si="33"/>
        <v>2956.0629912623262</v>
      </c>
      <c r="M388" s="117">
        <f>550*VLOOKUP(B388, 'Household Information, Deficit'!$B$2:$K$48,10,FALSE)</f>
        <v>43485.750000000007</v>
      </c>
      <c r="N388" s="128">
        <f>IF(L388*M388+K388*Variables!$E$9&lt;0,0,L388*M388+K388*Variables!$E$9)</f>
        <v>128546616.22228573</v>
      </c>
      <c r="O388" s="119">
        <f>VLOOKUP(B388,'Household Information, Deficit'!$B$2:$L$48,11,FALSE)</f>
        <v>136.37500000000003</v>
      </c>
      <c r="P388" s="119">
        <v>65.935833333333335</v>
      </c>
      <c r="Q388" s="130">
        <f t="shared" ref="Q388:Q451" si="36">IF(12*(O388-0.3*P388*F388)*G388/5&lt;0,0,12*(O388-0.3*P388*F388)*G388/5)</f>
        <v>39421881.036577463</v>
      </c>
    </row>
    <row r="389" spans="1:17" ht="14.25" customHeight="1">
      <c r="A389" s="107">
        <v>10</v>
      </c>
      <c r="B389" s="108" t="s">
        <v>36</v>
      </c>
      <c r="C389" s="109">
        <v>2027</v>
      </c>
      <c r="D389" s="110">
        <f>Population!L11</f>
        <v>572479.353220238</v>
      </c>
      <c r="E389" s="110" t="str">
        <f t="shared" ref="E389:E452" si="37">IF(D389&lt;100000,"Small",IF(D389&lt;1000000,"Medium","Large"))</f>
        <v>Medium</v>
      </c>
      <c r="F389" s="123">
        <f t="shared" si="34"/>
        <v>2.5116430728482135</v>
      </c>
      <c r="G389" s="111">
        <f t="shared" si="35"/>
        <v>227930.2180349392</v>
      </c>
      <c r="I389" s="125">
        <v>0</v>
      </c>
      <c r="J389" s="114">
        <f>VLOOKUP(B389, 'Household Information, Deficit'!$B$2:$J$48,8,FALSE)/100</f>
        <v>9.98E-2</v>
      </c>
      <c r="K389" s="126">
        <f t="shared" si="32"/>
        <v>0</v>
      </c>
      <c r="L389" s="127">
        <f t="shared" si="33"/>
        <v>3368.4268675113854</v>
      </c>
      <c r="M389" s="117">
        <f>550*VLOOKUP(B389, 'Household Information, Deficit'!$B$2:$K$48,10,FALSE)</f>
        <v>35755.5</v>
      </c>
      <c r="N389" s="128">
        <f>IF(L389*M389+K389*Variables!$E$9&lt;0,0,L389*M389+K389*Variables!$E$9)</f>
        <v>120439786.86130334</v>
      </c>
      <c r="O389" s="119">
        <f>VLOOKUP(B389,'Household Information, Deficit'!$B$2:$L$48,11,FALSE)</f>
        <v>125.46</v>
      </c>
      <c r="P389" s="119">
        <v>62.81</v>
      </c>
      <c r="Q389" s="130">
        <f t="shared" si="36"/>
        <v>42741352.084642857</v>
      </c>
    </row>
    <row r="390" spans="1:17" ht="14.25" customHeight="1">
      <c r="A390" s="107">
        <v>11</v>
      </c>
      <c r="B390" s="108" t="s">
        <v>37</v>
      </c>
      <c r="C390" s="109">
        <v>2027</v>
      </c>
      <c r="D390" s="110">
        <f>Population!L12</f>
        <v>402846.01647074928</v>
      </c>
      <c r="E390" s="110" t="str">
        <f t="shared" si="37"/>
        <v>Medium</v>
      </c>
      <c r="F390" s="123">
        <f t="shared" si="34"/>
        <v>2.693850400263019</v>
      </c>
      <c r="G390" s="111">
        <f t="shared" si="35"/>
        <v>149542.83149183661</v>
      </c>
      <c r="I390" s="125">
        <v>0</v>
      </c>
      <c r="J390" s="114">
        <f>VLOOKUP(B390, 'Household Information, Deficit'!$B$2:$J$48,8,FALSE)/100</f>
        <v>0.1115</v>
      </c>
      <c r="K390" s="126">
        <f t="shared" si="32"/>
        <v>0</v>
      </c>
      <c r="L390" s="127">
        <f t="shared" si="33"/>
        <v>2209.9925836231851</v>
      </c>
      <c r="M390" s="117">
        <f>550*VLOOKUP(B390, 'Household Information, Deficit'!$B$2:$K$48,10,FALSE)</f>
        <v>43485.750000000007</v>
      </c>
      <c r="N390" s="128">
        <f>IF(L390*M390+K390*Variables!$E$9&lt;0,0,L390*M390+K390*Variables!$E$9)</f>
        <v>96103184.993291929</v>
      </c>
      <c r="O390" s="119">
        <f>VLOOKUP(B390,'Household Information, Deficit'!$B$2:$L$48,11,FALSE)</f>
        <v>136.37500000000003</v>
      </c>
      <c r="P390" s="119">
        <v>65.935833333333335</v>
      </c>
      <c r="Q390" s="130">
        <f t="shared" si="36"/>
        <v>29820737.530549072</v>
      </c>
    </row>
    <row r="391" spans="1:17" ht="14.25" customHeight="1">
      <c r="A391" s="107">
        <v>12</v>
      </c>
      <c r="B391" s="108" t="s">
        <v>38</v>
      </c>
      <c r="C391" s="109">
        <v>2027</v>
      </c>
      <c r="D391" s="110">
        <f>Population!L13</f>
        <v>457854.50818696595</v>
      </c>
      <c r="E391" s="110" t="str">
        <f t="shared" si="37"/>
        <v>Medium</v>
      </c>
      <c r="F391" s="123">
        <f t="shared" si="34"/>
        <v>2.5280688906285511</v>
      </c>
      <c r="G391" s="111">
        <f t="shared" si="35"/>
        <v>181108.39854254527</v>
      </c>
      <c r="I391" s="125">
        <v>0</v>
      </c>
      <c r="J391" s="114">
        <f>VLOOKUP(B391, 'Household Information, Deficit'!$B$2:$J$48,8,FALSE)/100</f>
        <v>6.4199999999999993E-2</v>
      </c>
      <c r="K391" s="126">
        <f t="shared" si="32"/>
        <v>0</v>
      </c>
      <c r="L391" s="127">
        <f t="shared" si="33"/>
        <v>2676.4787961952097</v>
      </c>
      <c r="M391" s="117">
        <f>550*VLOOKUP(B391, 'Household Information, Deficit'!$B$2:$K$48,10,FALSE)</f>
        <v>43485.750000000007</v>
      </c>
      <c r="N391" s="128">
        <f>IF(L391*M391+K391*Variables!$E$9&lt;0,0,L391*M391+K391*Variables!$E$9)</f>
        <v>116388687.81164587</v>
      </c>
      <c r="O391" s="119">
        <f>VLOOKUP(B391,'Household Information, Deficit'!$B$2:$L$48,11,FALSE)</f>
        <v>136.37500000000003</v>
      </c>
      <c r="P391" s="119">
        <v>89.08</v>
      </c>
      <c r="Q391" s="130">
        <f t="shared" si="36"/>
        <v>29911089.538682736</v>
      </c>
    </row>
    <row r="392" spans="1:17" ht="14.25" customHeight="1">
      <c r="A392" s="107">
        <v>13</v>
      </c>
      <c r="B392" s="108" t="s">
        <v>39</v>
      </c>
      <c r="C392" s="109">
        <v>2027</v>
      </c>
      <c r="D392" s="110">
        <f>Population!L14</f>
        <v>515911.27757758362</v>
      </c>
      <c r="E392" s="110" t="str">
        <f t="shared" si="37"/>
        <v>Medium</v>
      </c>
      <c r="F392" s="123">
        <f t="shared" si="34"/>
        <v>2.4075040417460345</v>
      </c>
      <c r="G392" s="111">
        <f t="shared" si="35"/>
        <v>214293.00579841214</v>
      </c>
      <c r="I392" s="125">
        <v>0</v>
      </c>
      <c r="J392" s="114">
        <f>VLOOKUP(B392, 'Household Information, Deficit'!$B$2:$J$48,8,FALSE)/100</f>
        <v>0.12960000000000002</v>
      </c>
      <c r="K392" s="126">
        <f t="shared" si="32"/>
        <v>0</v>
      </c>
      <c r="L392" s="127">
        <f t="shared" si="33"/>
        <v>3166.8917113065545</v>
      </c>
      <c r="M392" s="117">
        <f>550*VLOOKUP(B392, 'Household Information, Deficit'!$B$2:$K$48,10,FALSE)</f>
        <v>43485.750000000007</v>
      </c>
      <c r="N392" s="128">
        <f>IF(L392*M392+K392*Variables!$E$9&lt;0,0,L392*M392+K392*Variables!$E$9)</f>
        <v>137714661.23494902</v>
      </c>
      <c r="O392" s="119">
        <f>VLOOKUP(B392,'Household Information, Deficit'!$B$2:$L$48,11,FALSE)</f>
        <v>136.37500000000003</v>
      </c>
      <c r="P392" s="119">
        <v>71.48</v>
      </c>
      <c r="Q392" s="130">
        <f t="shared" si="36"/>
        <v>43586417.350523427</v>
      </c>
    </row>
    <row r="393" spans="1:17" ht="14.25" customHeight="1">
      <c r="A393" s="107">
        <v>14</v>
      </c>
      <c r="B393" s="108" t="s">
        <v>40</v>
      </c>
      <c r="C393" s="109">
        <v>2027</v>
      </c>
      <c r="D393" s="110">
        <f>Population!L15</f>
        <v>359625.87540084723</v>
      </c>
      <c r="E393" s="110" t="str">
        <f t="shared" si="37"/>
        <v>Medium</v>
      </c>
      <c r="F393" s="123">
        <f t="shared" si="34"/>
        <v>2.4590017825311943</v>
      </c>
      <c r="G393" s="111">
        <f t="shared" si="35"/>
        <v>146248.72497272585</v>
      </c>
      <c r="I393" s="125">
        <v>0</v>
      </c>
      <c r="J393" s="114">
        <f>VLOOKUP(B393, 'Household Information, Deficit'!$B$2:$J$48,8,FALSE)/100</f>
        <v>9.3599999999999989E-2</v>
      </c>
      <c r="K393" s="126">
        <f t="shared" si="32"/>
        <v>0</v>
      </c>
      <c r="L393" s="127">
        <f t="shared" si="33"/>
        <v>2161.3112064934685</v>
      </c>
      <c r="M393" s="117">
        <f>550*VLOOKUP(B393, 'Household Information, Deficit'!$B$2:$K$48,10,FALSE)</f>
        <v>43485.750000000007</v>
      </c>
      <c r="N393" s="128">
        <f>IF(L393*M393+K393*Variables!$E$9&lt;0,0,L393*M393+K393*Variables!$E$9)</f>
        <v>93986238.797773361</v>
      </c>
      <c r="O393" s="119">
        <f>VLOOKUP(B393,'Household Information, Deficit'!$B$2:$L$48,11,FALSE)</f>
        <v>136.37500000000003</v>
      </c>
      <c r="P393" s="119">
        <v>65.935833333333335</v>
      </c>
      <c r="Q393" s="130">
        <f t="shared" si="36"/>
        <v>30794400.79996844</v>
      </c>
    </row>
    <row r="394" spans="1:17" ht="14.25" customHeight="1">
      <c r="A394" s="107">
        <v>15</v>
      </c>
      <c r="B394" s="108" t="s">
        <v>41</v>
      </c>
      <c r="C394" s="109">
        <v>2027</v>
      </c>
      <c r="D394" s="110">
        <f>Population!L16</f>
        <v>315165.15620764234</v>
      </c>
      <c r="E394" s="110" t="str">
        <f t="shared" si="37"/>
        <v>Medium</v>
      </c>
      <c r="F394" s="123">
        <f t="shared" si="34"/>
        <v>2.4536973570595619</v>
      </c>
      <c r="G394" s="111">
        <f t="shared" si="35"/>
        <v>128444.99966586218</v>
      </c>
      <c r="I394" s="125">
        <v>0</v>
      </c>
      <c r="J394" s="114">
        <f>VLOOKUP(B394, 'Household Information, Deficit'!$B$2:$J$48,8,FALSE)/100</f>
        <v>8.3000000000000001E-3</v>
      </c>
      <c r="K394" s="126">
        <f t="shared" si="32"/>
        <v>0</v>
      </c>
      <c r="L394" s="127">
        <f t="shared" si="33"/>
        <v>1898.20196550533</v>
      </c>
      <c r="M394" s="117">
        <f>550*VLOOKUP(B394, 'Household Information, Deficit'!$B$2:$K$48,10,FALSE)</f>
        <v>43485.750000000007</v>
      </c>
      <c r="N394" s="128">
        <f>IF(L394*M394+K394*Variables!$E$9&lt;0,0,L394*M394+K394*Variables!$E$9)</f>
        <v>82544736.121473417</v>
      </c>
      <c r="O394" s="119">
        <f>VLOOKUP(B394,'Household Information, Deficit'!$B$2:$L$48,11,FALSE)</f>
        <v>136.37500000000003</v>
      </c>
      <c r="P394" s="119">
        <v>65.935833333333335</v>
      </c>
      <c r="Q394" s="130">
        <f t="shared" si="36"/>
        <v>27077960.797866333</v>
      </c>
    </row>
    <row r="395" spans="1:17" ht="14.25" customHeight="1">
      <c r="A395" s="107">
        <v>16</v>
      </c>
      <c r="B395" s="108" t="s">
        <v>43</v>
      </c>
      <c r="C395" s="109">
        <v>2027</v>
      </c>
      <c r="D395" s="110">
        <f>Population!L17</f>
        <v>525215.04180736654</v>
      </c>
      <c r="E395" s="110" t="str">
        <f t="shared" si="37"/>
        <v>Medium</v>
      </c>
      <c r="F395" s="123">
        <f t="shared" si="34"/>
        <v>3.2379076029492619</v>
      </c>
      <c r="G395" s="111">
        <f t="shared" si="35"/>
        <v>162208.16224927857</v>
      </c>
      <c r="I395" s="125">
        <v>0</v>
      </c>
      <c r="J395" s="114">
        <f>VLOOKUP(B395, 'Household Information, Deficit'!$B$2:$J$48,8,FALSE)/100</f>
        <v>9.0299999999999991E-2</v>
      </c>
      <c r="K395" s="126">
        <f t="shared" si="32"/>
        <v>0</v>
      </c>
      <c r="L395" s="127">
        <f t="shared" si="33"/>
        <v>2397.1649593489419</v>
      </c>
      <c r="M395" s="117">
        <f>550*VLOOKUP(B395, 'Household Information, Deficit'!$B$2:$K$48,10,FALSE)</f>
        <v>43485.750000000007</v>
      </c>
      <c r="N395" s="128">
        <f>IF(L395*M395+K395*Variables!$E$9&lt;0,0,L395*M395+K395*Variables!$E$9)</f>
        <v>104242516.13100827</v>
      </c>
      <c r="O395" s="119">
        <f>VLOOKUP(B395,'Household Information, Deficit'!$B$2:$L$48,11,FALSE)</f>
        <v>136.37500000000003</v>
      </c>
      <c r="P395" s="119">
        <v>65.935833333333335</v>
      </c>
      <c r="Q395" s="130">
        <f t="shared" si="36"/>
        <v>28156777.652434327</v>
      </c>
    </row>
    <row r="396" spans="1:17" ht="14.25" customHeight="1">
      <c r="A396" s="107">
        <v>17</v>
      </c>
      <c r="B396" s="108" t="s">
        <v>44</v>
      </c>
      <c r="C396" s="109">
        <v>2027</v>
      </c>
      <c r="D396" s="110">
        <f>Population!L18</f>
        <v>495914.53029791388</v>
      </c>
      <c r="E396" s="110" t="str">
        <f t="shared" si="37"/>
        <v>Medium</v>
      </c>
      <c r="F396" s="123">
        <f t="shared" si="34"/>
        <v>3.2463324451363733</v>
      </c>
      <c r="G396" s="111">
        <f t="shared" si="35"/>
        <v>152761.47427257139</v>
      </c>
      <c r="I396" s="125">
        <v>0</v>
      </c>
      <c r="J396" s="114">
        <f>VLOOKUP(B396, 'Household Information, Deficit'!$B$2:$J$48,8,FALSE)/100</f>
        <v>0.1406</v>
      </c>
      <c r="K396" s="126">
        <f t="shared" si="32"/>
        <v>0</v>
      </c>
      <c r="L396" s="127">
        <f t="shared" si="33"/>
        <v>2257.5587330921844</v>
      </c>
      <c r="M396" s="117">
        <f>550*VLOOKUP(B396, 'Household Information, Deficit'!$B$2:$K$48,10,FALSE)</f>
        <v>43485.750000000007</v>
      </c>
      <c r="N396" s="128">
        <f>IF(L396*M396+K396*Variables!$E$9&lt;0,0,L396*M396+K396*Variables!$E$9)</f>
        <v>98171634.677563474</v>
      </c>
      <c r="O396" s="119">
        <f>VLOOKUP(B396,'Household Information, Deficit'!$B$2:$L$48,11,FALSE)</f>
        <v>136.37500000000003</v>
      </c>
      <c r="P396" s="119">
        <v>47.15</v>
      </c>
      <c r="Q396" s="130">
        <f t="shared" si="36"/>
        <v>33163524.05485905</v>
      </c>
    </row>
    <row r="397" spans="1:17" ht="14.25" customHeight="1">
      <c r="A397" s="107">
        <v>18</v>
      </c>
      <c r="B397" s="108" t="s">
        <v>45</v>
      </c>
      <c r="C397" s="109">
        <v>2027</v>
      </c>
      <c r="D397" s="110">
        <f>Population!L19</f>
        <v>314000.04182271566</v>
      </c>
      <c r="E397" s="110" t="str">
        <f t="shared" si="37"/>
        <v>Medium</v>
      </c>
      <c r="F397" s="123">
        <f t="shared" si="34"/>
        <v>3.2199371541131225</v>
      </c>
      <c r="G397" s="111">
        <f t="shared" si="35"/>
        <v>97517.444221423531</v>
      </c>
      <c r="I397" s="125">
        <v>0</v>
      </c>
      <c r="J397" s="114">
        <f>VLOOKUP(B397, 'Household Information, Deficit'!$B$2:$J$48,8,FALSE)/100</f>
        <v>0.14699999999999999</v>
      </c>
      <c r="K397" s="126">
        <f t="shared" si="32"/>
        <v>0</v>
      </c>
      <c r="L397" s="127">
        <f t="shared" si="33"/>
        <v>1441.144495883098</v>
      </c>
      <c r="M397" s="117">
        <f>550*VLOOKUP(B397, 'Household Information, Deficit'!$B$2:$K$48,10,FALSE)</f>
        <v>43485.750000000007</v>
      </c>
      <c r="N397" s="128">
        <f>IF(L397*M397+K397*Variables!$E$9&lt;0,0,L397*M397+K397*Variables!$E$9)</f>
        <v>62669249.261848442</v>
      </c>
      <c r="O397" s="119">
        <f>VLOOKUP(B397,'Household Information, Deficit'!$B$2:$L$48,11,FALSE)</f>
        <v>136.37500000000003</v>
      </c>
      <c r="P397" s="119">
        <v>65.935833333333335</v>
      </c>
      <c r="Q397" s="130">
        <f t="shared" si="36"/>
        <v>17010684.308188688</v>
      </c>
    </row>
    <row r="398" spans="1:17" ht="14.25" customHeight="1">
      <c r="A398" s="107">
        <v>19</v>
      </c>
      <c r="B398" s="108" t="s">
        <v>47</v>
      </c>
      <c r="C398" s="109">
        <v>2027</v>
      </c>
      <c r="D398" s="110">
        <f>Population!L20</f>
        <v>317027.73847755959</v>
      </c>
      <c r="E398" s="110" t="str">
        <f t="shared" si="37"/>
        <v>Medium</v>
      </c>
      <c r="F398" s="123">
        <f t="shared" si="34"/>
        <v>2.5344143617118515</v>
      </c>
      <c r="G398" s="111">
        <f t="shared" si="35"/>
        <v>125089.15008808012</v>
      </c>
      <c r="I398" s="125">
        <v>0</v>
      </c>
      <c r="J398" s="114">
        <f>VLOOKUP(B398, 'Household Information, Deficit'!$B$2:$J$48,8,FALSE)/100</f>
        <v>0.15820000000000001</v>
      </c>
      <c r="K398" s="126">
        <f t="shared" si="32"/>
        <v>0</v>
      </c>
      <c r="L398" s="127">
        <f t="shared" si="33"/>
        <v>1848.6081293804746</v>
      </c>
      <c r="M398" s="117">
        <f>550*VLOOKUP(B398, 'Household Information, Deficit'!$B$2:$K$48,10,FALSE)</f>
        <v>22038.5</v>
      </c>
      <c r="N398" s="128">
        <f>IF(L398*M398+K398*Variables!$E$9&lt;0,0,L398*M398+K398*Variables!$E$9)</f>
        <v>40740550.259351589</v>
      </c>
      <c r="O398" s="119">
        <f>VLOOKUP(B398,'Household Information, Deficit'!$B$2:$L$48,11,FALSE)</f>
        <v>106.64</v>
      </c>
      <c r="P398" s="119">
        <v>65.935833333333335</v>
      </c>
      <c r="Q398" s="130">
        <f t="shared" si="36"/>
        <v>16964305.266006906</v>
      </c>
    </row>
    <row r="399" spans="1:17" ht="14.25" customHeight="1">
      <c r="A399" s="107">
        <v>20</v>
      </c>
      <c r="B399" s="108" t="s">
        <v>50</v>
      </c>
      <c r="C399" s="109">
        <v>2027</v>
      </c>
      <c r="D399" s="110">
        <f>Population!L21</f>
        <v>192079.22535645295</v>
      </c>
      <c r="E399" s="110" t="str">
        <f t="shared" si="37"/>
        <v>Medium</v>
      </c>
      <c r="F399" s="123">
        <f t="shared" si="34"/>
        <v>2.6024941905499612</v>
      </c>
      <c r="G399" s="111">
        <f t="shared" si="35"/>
        <v>73805.822911697876</v>
      </c>
      <c r="I399" s="125">
        <v>0</v>
      </c>
      <c r="J399" s="114">
        <f>VLOOKUP(B399, 'Household Information, Deficit'!$B$2:$J$48,8,FALSE)/100</f>
        <v>7.7399999999999997E-2</v>
      </c>
      <c r="K399" s="126">
        <f t="shared" si="32"/>
        <v>0</v>
      </c>
      <c r="L399" s="127">
        <f t="shared" si="33"/>
        <v>1090.7264469708898</v>
      </c>
      <c r="M399" s="117">
        <f>550*VLOOKUP(B399, 'Household Information, Deficit'!$B$2:$K$48,10,FALSE)</f>
        <v>43485.750000000007</v>
      </c>
      <c r="N399" s="128">
        <f>IF(L399*M399+K399*Variables!$E$9&lt;0,0,L399*M399+K399*Variables!$E$9)</f>
        <v>47431057.591364376</v>
      </c>
      <c r="O399" s="119">
        <f>VLOOKUP(B399,'Household Information, Deficit'!$B$2:$L$48,11,FALSE)</f>
        <v>136.37500000000003</v>
      </c>
      <c r="P399" s="119">
        <v>65.935833333333335</v>
      </c>
      <c r="Q399" s="130">
        <f t="shared" si="36"/>
        <v>15037915.110271543</v>
      </c>
    </row>
    <row r="400" spans="1:17" ht="14.25" customHeight="1">
      <c r="A400" s="107">
        <v>21</v>
      </c>
      <c r="B400" s="108" t="s">
        <v>51</v>
      </c>
      <c r="C400" s="109">
        <v>2027</v>
      </c>
      <c r="D400" s="110">
        <f>Population!L22</f>
        <v>203035.18810068051</v>
      </c>
      <c r="E400" s="110" t="str">
        <f t="shared" si="37"/>
        <v>Medium</v>
      </c>
      <c r="F400" s="123">
        <f t="shared" si="34"/>
        <v>3.3084232295567606</v>
      </c>
      <c r="G400" s="111">
        <f t="shared" si="35"/>
        <v>61369.170149334772</v>
      </c>
      <c r="I400" s="125">
        <v>0</v>
      </c>
      <c r="J400" s="114">
        <f>VLOOKUP(B400, 'Household Information, Deficit'!$B$2:$J$48,8,FALSE)/100</f>
        <v>0.32990000000000003</v>
      </c>
      <c r="K400" s="126">
        <f t="shared" si="32"/>
        <v>0</v>
      </c>
      <c r="L400" s="127">
        <f t="shared" si="33"/>
        <v>906.93354900493432</v>
      </c>
      <c r="M400" s="117">
        <f>550*VLOOKUP(B400, 'Household Information, Deficit'!$B$2:$K$48,10,FALSE)</f>
        <v>43485.750000000007</v>
      </c>
      <c r="N400" s="128">
        <f>IF(L400*M400+K400*Variables!$E$9&lt;0,0,L400*M400+K400*Variables!$E$9)</f>
        <v>39438685.578641333</v>
      </c>
      <c r="O400" s="119">
        <f>VLOOKUP(B400,'Household Information, Deficit'!$B$2:$L$48,11,FALSE)</f>
        <v>136.37500000000003</v>
      </c>
      <c r="P400" s="119">
        <v>65.935833333333335</v>
      </c>
      <c r="Q400" s="130">
        <f t="shared" si="36"/>
        <v>10447277.477023188</v>
      </c>
    </row>
    <row r="401" spans="1:17" ht="14.25" customHeight="1">
      <c r="A401" s="107">
        <v>22</v>
      </c>
      <c r="B401" s="108" t="s">
        <v>52</v>
      </c>
      <c r="C401" s="109">
        <v>2027</v>
      </c>
      <c r="D401" s="110">
        <f>Population!L23</f>
        <v>179270.97085208673</v>
      </c>
      <c r="E401" s="110" t="str">
        <f t="shared" si="37"/>
        <v>Medium</v>
      </c>
      <c r="F401" s="123">
        <f t="shared" si="34"/>
        <v>2.4748082204754236</v>
      </c>
      <c r="G401" s="111">
        <f t="shared" si="35"/>
        <v>72438.32850112638</v>
      </c>
      <c r="I401" s="125">
        <v>0</v>
      </c>
      <c r="J401" s="114">
        <f>VLOOKUP(B401, 'Household Information, Deficit'!$B$2:$J$48,8,FALSE)/100</f>
        <v>0.14940000000000001</v>
      </c>
      <c r="K401" s="126">
        <f t="shared" si="32"/>
        <v>0</v>
      </c>
      <c r="L401" s="127">
        <f t="shared" si="33"/>
        <v>1070.5171699673811</v>
      </c>
      <c r="M401" s="117">
        <f>550*VLOOKUP(B401, 'Household Information, Deficit'!$B$2:$K$48,10,FALSE)</f>
        <v>43485.750000000007</v>
      </c>
      <c r="N401" s="128">
        <f>IF(L401*M401+K401*Variables!$E$9&lt;0,0,L401*M401+K401*Variables!$E$9)</f>
        <v>46552242.023909047</v>
      </c>
      <c r="O401" s="119">
        <f>VLOOKUP(B401,'Household Information, Deficit'!$B$2:$L$48,11,FALSE)</f>
        <v>136.37500000000003</v>
      </c>
      <c r="P401" s="119">
        <v>65.935833333333335</v>
      </c>
      <c r="Q401" s="130">
        <f t="shared" si="36"/>
        <v>15198390.702380875</v>
      </c>
    </row>
    <row r="402" spans="1:17" ht="14.25" customHeight="1">
      <c r="A402" s="107">
        <v>23</v>
      </c>
      <c r="B402" s="108" t="s">
        <v>53</v>
      </c>
      <c r="C402" s="109">
        <v>2027</v>
      </c>
      <c r="D402" s="110">
        <f>Population!L24</f>
        <v>137983.1588406009</v>
      </c>
      <c r="E402" s="110" t="str">
        <f t="shared" si="37"/>
        <v>Medium</v>
      </c>
      <c r="F402" s="123">
        <f t="shared" si="34"/>
        <v>2.7568018275271275</v>
      </c>
      <c r="G402" s="111">
        <f t="shared" si="35"/>
        <v>50051.89617288264</v>
      </c>
      <c r="I402" s="125">
        <v>0</v>
      </c>
      <c r="J402" s="114">
        <f>VLOOKUP(B402, 'Household Information, Deficit'!$B$2:$J$48,8,FALSE)/100</f>
        <v>0.1173</v>
      </c>
      <c r="K402" s="126">
        <f t="shared" si="32"/>
        <v>0</v>
      </c>
      <c r="L402" s="127">
        <f t="shared" si="33"/>
        <v>739.68319467313268</v>
      </c>
      <c r="M402" s="117">
        <f>550*VLOOKUP(B402, 'Household Information, Deficit'!$B$2:$K$48,10,FALSE)</f>
        <v>43485.750000000007</v>
      </c>
      <c r="N402" s="128">
        <f>IF(L402*M402+K402*Variables!$E$9&lt;0,0,L402*M402+K402*Variables!$E$9)</f>
        <v>32165678.482757185</v>
      </c>
      <c r="O402" s="119">
        <f>VLOOKUP(B402,'Household Information, Deficit'!$B$2:$L$48,11,FALSE)</f>
        <v>136.37500000000003</v>
      </c>
      <c r="P402" s="119">
        <v>65.935833333333335</v>
      </c>
      <c r="Q402" s="130">
        <f t="shared" si="36"/>
        <v>9831400.7312175725</v>
      </c>
    </row>
    <row r="403" spans="1:17" ht="14.25" customHeight="1">
      <c r="A403" s="107">
        <v>24</v>
      </c>
      <c r="B403" s="108" t="s">
        <v>54</v>
      </c>
      <c r="C403" s="109">
        <v>2027</v>
      </c>
      <c r="D403" s="110">
        <f>Population!L25</f>
        <v>86594.639786482396</v>
      </c>
      <c r="E403" s="110" t="str">
        <f t="shared" si="37"/>
        <v>Small</v>
      </c>
      <c r="F403" s="123">
        <f t="shared" si="34"/>
        <v>2.845682723378673</v>
      </c>
      <c r="G403" s="111">
        <f t="shared" si="35"/>
        <v>30430.180805142172</v>
      </c>
      <c r="I403" s="125">
        <v>0</v>
      </c>
      <c r="J403" s="114">
        <f>VLOOKUP(B403, 'Household Information, Deficit'!$B$2:$J$48,8,FALSE)/100</f>
        <v>0.25739999999999996</v>
      </c>
      <c r="K403" s="126">
        <f t="shared" si="32"/>
        <v>0</v>
      </c>
      <c r="L403" s="127">
        <f t="shared" si="33"/>
        <v>449.70710549470823</v>
      </c>
      <c r="M403" s="117">
        <f>550*VLOOKUP(B403, 'Household Information, Deficit'!$B$2:$K$48,10,FALSE)</f>
        <v>43485.750000000007</v>
      </c>
      <c r="N403" s="128">
        <f>IF(L403*M403+K403*Variables!$E$9&lt;0,0,L403*M403+K403*Variables!$E$9)</f>
        <v>19555850.76276651</v>
      </c>
      <c r="O403" s="119">
        <f>VLOOKUP(B403,'Household Information, Deficit'!$B$2:$L$48,11,FALSE)</f>
        <v>136.37500000000003</v>
      </c>
      <c r="P403" s="119">
        <v>65.935833333333335</v>
      </c>
      <c r="Q403" s="130">
        <f t="shared" si="36"/>
        <v>5848821.5672275266</v>
      </c>
    </row>
    <row r="404" spans="1:17" ht="14.25" customHeight="1">
      <c r="A404" s="107">
        <v>25</v>
      </c>
      <c r="B404" s="108" t="s">
        <v>55</v>
      </c>
      <c r="C404" s="109">
        <v>2027</v>
      </c>
      <c r="D404" s="110">
        <f>Population!L26</f>
        <v>179445.90951832206</v>
      </c>
      <c r="E404" s="110" t="str">
        <f t="shared" si="37"/>
        <v>Medium</v>
      </c>
      <c r="F404" s="123">
        <f t="shared" si="34"/>
        <v>2.502264030612245</v>
      </c>
      <c r="G404" s="111">
        <f t="shared" si="35"/>
        <v>71713.419256726425</v>
      </c>
      <c r="I404" s="125">
        <v>0</v>
      </c>
      <c r="J404" s="114">
        <f>VLOOKUP(B404, 'Household Information, Deficit'!$B$2:$J$48,8,FALSE)/100</f>
        <v>0.1547</v>
      </c>
      <c r="K404" s="126">
        <f t="shared" si="32"/>
        <v>0</v>
      </c>
      <c r="L404" s="127">
        <f t="shared" si="33"/>
        <v>1059.804225468848</v>
      </c>
      <c r="M404" s="117">
        <f>550*VLOOKUP(B404, 'Household Information, Deficit'!$B$2:$K$48,10,FALSE)</f>
        <v>43485.750000000007</v>
      </c>
      <c r="N404" s="128">
        <f>IF(L404*M404+K404*Variables!$E$9&lt;0,0,L404*M404+K404*Variables!$E$9)</f>
        <v>46086381.597681962</v>
      </c>
      <c r="O404" s="119">
        <f>VLOOKUP(B404,'Household Information, Deficit'!$B$2:$L$48,11,FALSE)</f>
        <v>136.37500000000003</v>
      </c>
      <c r="P404" s="119">
        <v>65.935833333333335</v>
      </c>
      <c r="Q404" s="130">
        <f t="shared" si="36"/>
        <v>14952822.903435644</v>
      </c>
    </row>
    <row r="405" spans="1:17" ht="14.25" customHeight="1">
      <c r="A405" s="107">
        <v>26</v>
      </c>
      <c r="B405" s="108" t="s">
        <v>56</v>
      </c>
      <c r="C405" s="109">
        <v>2027</v>
      </c>
      <c r="D405" s="110">
        <f>Population!L27</f>
        <v>48987.400105790613</v>
      </c>
      <c r="E405" s="110" t="str">
        <f t="shared" si="37"/>
        <v>Small</v>
      </c>
      <c r="F405" s="123">
        <f t="shared" si="34"/>
        <v>3.6899491861166136</v>
      </c>
      <c r="G405" s="111">
        <f t="shared" si="35"/>
        <v>13275.901004302465</v>
      </c>
      <c r="I405" s="125">
        <v>0</v>
      </c>
      <c r="J405" s="114">
        <f>VLOOKUP(B405, 'Household Information, Deficit'!$B$2:$J$48,8,FALSE)/100</f>
        <v>0.154</v>
      </c>
      <c r="K405" s="126">
        <f t="shared" si="32"/>
        <v>0</v>
      </c>
      <c r="L405" s="127">
        <f t="shared" si="33"/>
        <v>196.19558134437102</v>
      </c>
      <c r="M405" s="117">
        <f>550*VLOOKUP(B405, 'Household Information, Deficit'!$B$2:$K$48,10,FALSE)</f>
        <v>43485.750000000007</v>
      </c>
      <c r="N405" s="128">
        <f>IF(L405*M405+K405*Variables!$E$9&lt;0,0,L405*M405+K405*Variables!$E$9)</f>
        <v>8531712.0014459845</v>
      </c>
      <c r="O405" s="119">
        <f>VLOOKUP(B405,'Household Information, Deficit'!$B$2:$L$48,11,FALSE)</f>
        <v>136.37500000000003</v>
      </c>
      <c r="P405" s="119">
        <v>65.935833333333335</v>
      </c>
      <c r="Q405" s="130">
        <f t="shared" si="36"/>
        <v>2019584.363565915</v>
      </c>
    </row>
    <row r="406" spans="1:17" ht="14.25" customHeight="1">
      <c r="A406" s="107">
        <v>27</v>
      </c>
      <c r="B406" s="108" t="s">
        <v>57</v>
      </c>
      <c r="C406" s="109">
        <v>2027</v>
      </c>
      <c r="D406" s="110">
        <f>Population!L28</f>
        <v>9187.1384522926801</v>
      </c>
      <c r="E406" s="110" t="str">
        <f t="shared" si="37"/>
        <v>Small</v>
      </c>
      <c r="F406" s="123">
        <f t="shared" si="34"/>
        <v>2.667113684852179</v>
      </c>
      <c r="G406" s="111">
        <f t="shared" si="35"/>
        <v>3444.5994951287066</v>
      </c>
      <c r="I406" s="125">
        <v>0</v>
      </c>
      <c r="J406" s="114">
        <f>VLOOKUP(B406, 'Household Information, Deficit'!$B$2:$J$48,8,FALSE)/100</f>
        <v>2.4E-2</v>
      </c>
      <c r="K406" s="126">
        <f t="shared" si="32"/>
        <v>0</v>
      </c>
      <c r="L406" s="127">
        <f t="shared" si="33"/>
        <v>50.905411258059758</v>
      </c>
      <c r="M406" s="117">
        <f>550*VLOOKUP(B406, 'Household Information, Deficit'!$B$2:$K$48,10,FALSE)</f>
        <v>43485.750000000007</v>
      </c>
      <c r="N406" s="128">
        <f>IF(L406*M406+K406*Variables!$E$9&lt;0,0,L406*M406+K406*Variables!$E$9)</f>
        <v>2213659.9876151723</v>
      </c>
      <c r="O406" s="119">
        <f>VLOOKUP(B406,'Household Information, Deficit'!$B$2:$L$48,11,FALSE)</f>
        <v>136.37500000000003</v>
      </c>
      <c r="P406" s="119">
        <v>65.935833333333335</v>
      </c>
      <c r="Q406" s="130">
        <f t="shared" si="36"/>
        <v>691269.04129917361</v>
      </c>
    </row>
    <row r="407" spans="1:17" ht="14.25" customHeight="1">
      <c r="A407" s="107">
        <v>28</v>
      </c>
      <c r="B407" s="108" t="s">
        <v>58</v>
      </c>
      <c r="C407" s="109">
        <v>2027</v>
      </c>
      <c r="D407" s="110">
        <f>Population!L29</f>
        <v>54981.050356807194</v>
      </c>
      <c r="E407" s="110" t="str">
        <f t="shared" si="37"/>
        <v>Small</v>
      </c>
      <c r="F407" s="123">
        <f t="shared" si="34"/>
        <v>2.5363152064982328</v>
      </c>
      <c r="G407" s="111">
        <f t="shared" si="35"/>
        <v>21677.530543499306</v>
      </c>
      <c r="I407" s="125">
        <v>0</v>
      </c>
      <c r="J407" s="114">
        <f>VLOOKUP(B407, 'Household Information, Deficit'!$B$2:$J$48,8,FALSE)/100</f>
        <v>0.2833</v>
      </c>
      <c r="K407" s="126">
        <f t="shared" si="32"/>
        <v>0</v>
      </c>
      <c r="L407" s="127">
        <f t="shared" si="33"/>
        <v>320.3575942389034</v>
      </c>
      <c r="M407" s="117">
        <f>550*VLOOKUP(B407, 'Household Information, Deficit'!$B$2:$K$48,10,FALSE)</f>
        <v>43485.750000000007</v>
      </c>
      <c r="N407" s="128">
        <f>IF(L407*M407+K407*Variables!$E$9&lt;0,0,L407*M407+K407*Variables!$E$9)</f>
        <v>13930990.253674395</v>
      </c>
      <c r="O407" s="119">
        <f>VLOOKUP(B407,'Household Information, Deficit'!$B$2:$L$48,11,FALSE)</f>
        <v>136.37500000000003</v>
      </c>
      <c r="P407" s="119">
        <v>65.935833333333335</v>
      </c>
      <c r="Q407" s="130">
        <f t="shared" si="36"/>
        <v>4484896.3584583309</v>
      </c>
    </row>
    <row r="408" spans="1:17" ht="14.25" customHeight="1">
      <c r="A408" s="107">
        <v>29</v>
      </c>
      <c r="B408" s="108" t="s">
        <v>59</v>
      </c>
      <c r="C408" s="109">
        <v>2027</v>
      </c>
      <c r="D408" s="110">
        <f>Population!L30</f>
        <v>55365.229388539658</v>
      </c>
      <c r="E408" s="110" t="str">
        <f t="shared" si="37"/>
        <v>Small</v>
      </c>
      <c r="F408" s="123">
        <f t="shared" si="34"/>
        <v>2.6066968130921619</v>
      </c>
      <c r="G408" s="111">
        <f t="shared" si="35"/>
        <v>21239.612182923313</v>
      </c>
      <c r="I408" s="125">
        <v>0</v>
      </c>
      <c r="J408" s="114">
        <f>VLOOKUP(B408, 'Household Information, Deficit'!$B$2:$J$48,8,FALSE)/100</f>
        <v>5.7699999999999994E-2</v>
      </c>
      <c r="K408" s="126">
        <f t="shared" si="32"/>
        <v>0</v>
      </c>
      <c r="L408" s="127">
        <f t="shared" si="33"/>
        <v>313.8858943289124</v>
      </c>
      <c r="M408" s="117">
        <f>550*VLOOKUP(B408, 'Household Information, Deficit'!$B$2:$K$48,10,FALSE)</f>
        <v>43485.750000000007</v>
      </c>
      <c r="N408" s="128">
        <f>IF(L408*M408+K408*Variables!$E$9&lt;0,0,L408*M408+K408*Variables!$E$9)</f>
        <v>13649563.529313505</v>
      </c>
      <c r="O408" s="119">
        <f>VLOOKUP(B408,'Household Information, Deficit'!$B$2:$L$48,11,FALSE)</f>
        <v>136.37500000000003</v>
      </c>
      <c r="P408" s="119">
        <v>65.935833333333335</v>
      </c>
      <c r="Q408" s="130">
        <f t="shared" si="36"/>
        <v>4323327.2405251479</v>
      </c>
    </row>
    <row r="409" spans="1:17" ht="14.25" customHeight="1">
      <c r="A409" s="107">
        <v>30</v>
      </c>
      <c r="B409" s="108" t="s">
        <v>60</v>
      </c>
      <c r="C409" s="109">
        <v>2027</v>
      </c>
      <c r="D409" s="110">
        <f>Population!L31</f>
        <v>22625.400833101125</v>
      </c>
      <c r="E409" s="110" t="str">
        <f t="shared" si="37"/>
        <v>Small</v>
      </c>
      <c r="F409" s="123">
        <f t="shared" si="34"/>
        <v>2.8820273812991553</v>
      </c>
      <c r="G409" s="111">
        <f t="shared" si="35"/>
        <v>7850.5155710568188</v>
      </c>
      <c r="I409" s="125">
        <v>0</v>
      </c>
      <c r="J409" s="114">
        <f>VLOOKUP(B409, 'Household Information, Deficit'!$B$2:$J$48,8,FALSE)/100</f>
        <v>0.2059</v>
      </c>
      <c r="K409" s="126">
        <f t="shared" si="32"/>
        <v>0</v>
      </c>
      <c r="L409" s="127">
        <f t="shared" si="33"/>
        <v>116.0174714934501</v>
      </c>
      <c r="M409" s="117">
        <f>550*VLOOKUP(B409, 'Household Information, Deficit'!$B$2:$K$48,10,FALSE)</f>
        <v>43485.750000000007</v>
      </c>
      <c r="N409" s="128">
        <f>IF(L409*M409+K409*Variables!$E$9&lt;0,0,L409*M409+K409*Variables!$E$9)</f>
        <v>5045106.7609962989</v>
      </c>
      <c r="O409" s="119">
        <f>VLOOKUP(B409,'Household Information, Deficit'!$B$2:$L$48,11,FALSE)</f>
        <v>136.37500000000003</v>
      </c>
      <c r="P409" s="119">
        <v>65.935833333333335</v>
      </c>
      <c r="Q409" s="130">
        <f t="shared" si="36"/>
        <v>1495359.992336421</v>
      </c>
    </row>
    <row r="410" spans="1:17" ht="14.25" customHeight="1">
      <c r="A410" s="107">
        <v>31</v>
      </c>
      <c r="B410" s="108" t="s">
        <v>61</v>
      </c>
      <c r="C410" s="109">
        <v>2027</v>
      </c>
      <c r="D410" s="110">
        <f>Population!L32</f>
        <v>34420.611819268051</v>
      </c>
      <c r="E410" s="110" t="str">
        <f t="shared" si="37"/>
        <v>Small</v>
      </c>
      <c r="F410" s="123">
        <f t="shared" si="34"/>
        <v>3.407</v>
      </c>
      <c r="G410" s="111">
        <f t="shared" si="35"/>
        <v>10102.909251326108</v>
      </c>
      <c r="I410" s="125">
        <v>0</v>
      </c>
      <c r="J410" s="114">
        <f>VLOOKUP(B410, 'Household Information, Deficit'!$B$2:$J$48,8,FALSE)/100</f>
        <v>0.12869999999999998</v>
      </c>
      <c r="K410" s="126">
        <f t="shared" si="32"/>
        <v>0</v>
      </c>
      <c r="L410" s="127">
        <f t="shared" si="33"/>
        <v>149.30407760580056</v>
      </c>
      <c r="M410" s="117">
        <f>550*VLOOKUP(B410, 'Household Information, Deficit'!$B$2:$K$48,10,FALSE)</f>
        <v>43485.750000000007</v>
      </c>
      <c r="N410" s="128">
        <f>IF(L410*M410+K410*Variables!$E$9&lt;0,0,L410*M410+K410*Variables!$E$9)</f>
        <v>6492599.7927464424</v>
      </c>
      <c r="O410" s="119">
        <f>VLOOKUP(B410,'Household Information, Deficit'!$B$2:$L$48,11,FALSE)</f>
        <v>136.37500000000003</v>
      </c>
      <c r="P410" s="119">
        <v>65.935833333333335</v>
      </c>
      <c r="Q410" s="130">
        <f t="shared" si="36"/>
        <v>1672604.9565734682</v>
      </c>
    </row>
    <row r="411" spans="1:17" ht="14.25" customHeight="1">
      <c r="A411" s="107">
        <v>32</v>
      </c>
      <c r="B411" s="108" t="s">
        <v>62</v>
      </c>
      <c r="C411" s="109">
        <v>2027</v>
      </c>
      <c r="D411" s="110">
        <f>Population!L33</f>
        <v>31682.192828198862</v>
      </c>
      <c r="E411" s="110" t="str">
        <f t="shared" si="37"/>
        <v>Small</v>
      </c>
      <c r="F411" s="123">
        <f t="shared" si="34"/>
        <v>4.9791554357592096</v>
      </c>
      <c r="G411" s="111">
        <f t="shared" si="35"/>
        <v>6362.9652130689183</v>
      </c>
      <c r="I411" s="125">
        <v>0</v>
      </c>
      <c r="J411" s="114">
        <f>VLOOKUP(B411, 'Household Information, Deficit'!$B$2:$J$48,8,FALSE)/100</f>
        <v>0.37890000000000001</v>
      </c>
      <c r="K411" s="126">
        <f t="shared" si="32"/>
        <v>0</v>
      </c>
      <c r="L411" s="127">
        <f t="shared" si="33"/>
        <v>94.033968666041801</v>
      </c>
      <c r="M411" s="117">
        <f>550*VLOOKUP(B411, 'Household Information, Deficit'!$B$2:$K$48,10,FALSE)</f>
        <v>43485.750000000007</v>
      </c>
      <c r="N411" s="128">
        <f>IF(L411*M411+K411*Variables!$E$9&lt;0,0,L411*M411+K411*Variables!$E$9)</f>
        <v>4089137.6529193278</v>
      </c>
      <c r="O411" s="119">
        <f>VLOOKUP(B411,'Household Information, Deficit'!$B$2:$L$48,11,FALSE)</f>
        <v>136.37500000000003</v>
      </c>
      <c r="P411" s="119">
        <v>65.935833333333335</v>
      </c>
      <c r="Q411" s="130">
        <f t="shared" si="36"/>
        <v>578524.42835011007</v>
      </c>
    </row>
    <row r="412" spans="1:17" ht="14.25" customHeight="1">
      <c r="A412" s="107">
        <v>33</v>
      </c>
      <c r="B412" s="108" t="s">
        <v>63</v>
      </c>
      <c r="C412" s="109">
        <v>2027</v>
      </c>
      <c r="D412" s="110">
        <f>Population!L34</f>
        <v>135838.15924676132</v>
      </c>
      <c r="E412" s="110" t="str">
        <f t="shared" si="37"/>
        <v>Medium</v>
      </c>
      <c r="F412" s="123">
        <f t="shared" si="34"/>
        <v>2.6362587373793409</v>
      </c>
      <c r="G412" s="111">
        <f t="shared" si="35"/>
        <v>51526.869241141212</v>
      </c>
      <c r="I412" s="125">
        <v>0</v>
      </c>
      <c r="J412" s="114">
        <f>VLOOKUP(B412, 'Household Information, Deficit'!$B$2:$J$48,8,FALSE)/100</f>
        <v>0.19020000000000001</v>
      </c>
      <c r="K412" s="126">
        <f t="shared" si="32"/>
        <v>0</v>
      </c>
      <c r="L412" s="127">
        <f t="shared" si="33"/>
        <v>761.48082622375659</v>
      </c>
      <c r="M412" s="117">
        <f>550*VLOOKUP(B412, 'Household Information, Deficit'!$B$2:$K$48,10,FALSE)</f>
        <v>43485.750000000007</v>
      </c>
      <c r="N412" s="128">
        <f>IF(L412*M412+K412*Variables!$E$9&lt;0,0,L412*M412+K412*Variables!$E$9)</f>
        <v>33113564.838959727</v>
      </c>
      <c r="O412" s="119">
        <f>VLOOKUP(B412,'Household Information, Deficit'!$B$2:$L$48,11,FALSE)</f>
        <v>136.37500000000003</v>
      </c>
      <c r="P412" s="119">
        <v>40.760000000000005</v>
      </c>
      <c r="Q412" s="130">
        <f t="shared" si="36"/>
        <v>12878274.675578967</v>
      </c>
    </row>
    <row r="413" spans="1:17" ht="14.25" customHeight="1">
      <c r="A413" s="107">
        <v>34</v>
      </c>
      <c r="B413" s="108" t="s">
        <v>64</v>
      </c>
      <c r="C413" s="109">
        <v>2027</v>
      </c>
      <c r="D413" s="110">
        <f>Population!L35</f>
        <v>120647.08003367351</v>
      </c>
      <c r="E413" s="110" t="str">
        <f t="shared" si="37"/>
        <v>Medium</v>
      </c>
      <c r="F413" s="123">
        <f t="shared" si="34"/>
        <v>2.8808529227072923</v>
      </c>
      <c r="G413" s="111">
        <f t="shared" si="35"/>
        <v>41878.94462876465</v>
      </c>
      <c r="I413" s="125">
        <v>0</v>
      </c>
      <c r="J413" s="114">
        <f>VLOOKUP(B413, 'Household Information, Deficit'!$B$2:$J$48,8,FALSE)/100</f>
        <v>0.1709</v>
      </c>
      <c r="K413" s="126">
        <f t="shared" si="32"/>
        <v>0</v>
      </c>
      <c r="L413" s="127">
        <f t="shared" si="33"/>
        <v>618.90065953838348</v>
      </c>
      <c r="M413" s="117">
        <f>550*VLOOKUP(B413, 'Household Information, Deficit'!$B$2:$K$48,10,FALSE)</f>
        <v>43485.750000000007</v>
      </c>
      <c r="N413" s="128">
        <f>IF(L413*M413+K413*Variables!$E$9&lt;0,0,L413*M413+K413*Variables!$E$9)</f>
        <v>26913359.355521265</v>
      </c>
      <c r="O413" s="119">
        <f>VLOOKUP(B413,'Household Information, Deficit'!$B$2:$L$48,11,FALSE)</f>
        <v>136.37500000000003</v>
      </c>
      <c r="P413" s="119">
        <v>40.760000000000005</v>
      </c>
      <c r="Q413" s="130">
        <f t="shared" si="36"/>
        <v>10166324.589830447</v>
      </c>
    </row>
    <row r="414" spans="1:17" ht="14.25" customHeight="1">
      <c r="A414" s="107">
        <v>35</v>
      </c>
      <c r="B414" s="108" t="s">
        <v>65</v>
      </c>
      <c r="C414" s="109">
        <v>2027</v>
      </c>
      <c r="D414" s="110">
        <f>Population!L36</f>
        <v>551000.77253245737</v>
      </c>
      <c r="E414" s="110" t="str">
        <f t="shared" si="37"/>
        <v>Medium</v>
      </c>
      <c r="F414" s="123">
        <f t="shared" si="34"/>
        <v>2.7382605632202197</v>
      </c>
      <c r="G414" s="111">
        <f t="shared" si="35"/>
        <v>201222.91498968066</v>
      </c>
      <c r="I414" s="125">
        <v>0</v>
      </c>
      <c r="J414" s="114">
        <f>VLOOKUP(B414, 'Household Information, Deficit'!$B$2:$J$48,8,FALSE)/100</f>
        <v>5.3899999999999997E-2</v>
      </c>
      <c r="K414" s="126">
        <f t="shared" si="32"/>
        <v>0</v>
      </c>
      <c r="L414" s="127">
        <f t="shared" si="33"/>
        <v>2973.7376599460258</v>
      </c>
      <c r="M414" s="117">
        <f>550*VLOOKUP(B414, 'Household Information, Deficit'!$B$2:$K$48,10,FALSE)</f>
        <v>43485.750000000007</v>
      </c>
      <c r="N414" s="128">
        <f>IF(L414*M414+K414*Variables!$E$9&lt;0,0,L414*M414+K414*Variables!$E$9)</f>
        <v>129315212.44599791</v>
      </c>
      <c r="O414" s="119">
        <f>VLOOKUP(B414,'Household Information, Deficit'!$B$2:$L$48,11,FALSE)</f>
        <v>136.37500000000003</v>
      </c>
      <c r="P414" s="119">
        <v>40.760000000000005</v>
      </c>
      <c r="Q414" s="130">
        <f t="shared" si="36"/>
        <v>49689930.204457968</v>
      </c>
    </row>
    <row r="415" spans="1:17" ht="14.25" customHeight="1">
      <c r="A415" s="107">
        <v>36</v>
      </c>
      <c r="B415" s="108" t="s">
        <v>66</v>
      </c>
      <c r="C415" s="109">
        <v>2027</v>
      </c>
      <c r="D415" s="110">
        <f>Population!L37</f>
        <v>295503.42219076311</v>
      </c>
      <c r="E415" s="110" t="str">
        <f t="shared" si="37"/>
        <v>Medium</v>
      </c>
      <c r="F415" s="123">
        <f t="shared" si="34"/>
        <v>2.7303604631507774</v>
      </c>
      <c r="G415" s="111">
        <f t="shared" si="35"/>
        <v>108228.72151091673</v>
      </c>
      <c r="I415" s="125">
        <v>0</v>
      </c>
      <c r="J415" s="114">
        <f>VLOOKUP(B415, 'Household Information, Deficit'!$B$2:$J$48,8,FALSE)/100</f>
        <v>0.11169999999999999</v>
      </c>
      <c r="K415" s="126">
        <f t="shared" si="32"/>
        <v>0</v>
      </c>
      <c r="L415" s="127">
        <f t="shared" si="33"/>
        <v>1599.4392341514613</v>
      </c>
      <c r="M415" s="117">
        <f>550*VLOOKUP(B415, 'Household Information, Deficit'!$B$2:$K$48,10,FALSE)</f>
        <v>43485.750000000007</v>
      </c>
      <c r="N415" s="128">
        <f>IF(L415*M415+K415*Variables!$E$9&lt;0,0,L415*M415+K415*Variables!$E$9)</f>
        <v>69552814.676501915</v>
      </c>
      <c r="O415" s="119">
        <f>VLOOKUP(B415,'Household Information, Deficit'!$B$2:$L$48,11,FALSE)</f>
        <v>136.37500000000003</v>
      </c>
      <c r="P415" s="119">
        <v>27.28</v>
      </c>
      <c r="Q415" s="130">
        <f t="shared" si="36"/>
        <v>29619100.533220958</v>
      </c>
    </row>
    <row r="416" spans="1:17" ht="14.25" customHeight="1">
      <c r="A416" s="107">
        <v>37</v>
      </c>
      <c r="B416" s="108" t="s">
        <v>67</v>
      </c>
      <c r="C416" s="109">
        <v>2027</v>
      </c>
      <c r="D416" s="110">
        <f>Population!L38</f>
        <v>137735.04321594036</v>
      </c>
      <c r="E416" s="110" t="str">
        <f t="shared" si="37"/>
        <v>Medium</v>
      </c>
      <c r="F416" s="123">
        <f t="shared" si="34"/>
        <v>2.4882673717260184</v>
      </c>
      <c r="G416" s="111">
        <f t="shared" si="35"/>
        <v>55353.795488785712</v>
      </c>
      <c r="I416" s="125">
        <v>0</v>
      </c>
      <c r="J416" s="114">
        <f>VLOOKUP(B416, 'Household Information, Deficit'!$B$2:$J$48,8,FALSE)/100</f>
        <v>7.9100000000000004E-2</v>
      </c>
      <c r="K416" s="126">
        <f t="shared" si="32"/>
        <v>0</v>
      </c>
      <c r="L416" s="127">
        <f t="shared" si="33"/>
        <v>818.03638653377857</v>
      </c>
      <c r="M416" s="117">
        <f>550*VLOOKUP(B416, 'Household Information, Deficit'!$B$2:$K$48,10,FALSE)</f>
        <v>43485.750000000007</v>
      </c>
      <c r="N416" s="128">
        <f>IF(L416*M416+K416*Variables!$E$9&lt;0,0,L416*M416+K416*Variables!$E$9)</f>
        <v>35572925.795711264</v>
      </c>
      <c r="O416" s="119">
        <f>VLOOKUP(B416,'Household Information, Deficit'!$B$2:$L$48,11,FALSE)</f>
        <v>136.37500000000003</v>
      </c>
      <c r="P416" s="119">
        <v>40.760000000000005</v>
      </c>
      <c r="Q416" s="130">
        <f t="shared" si="36"/>
        <v>14075159.403212721</v>
      </c>
    </row>
    <row r="417" spans="1:17" ht="14.25" customHeight="1">
      <c r="A417" s="107">
        <v>38</v>
      </c>
      <c r="B417" s="108" t="s">
        <v>68</v>
      </c>
      <c r="C417" s="109">
        <v>2027</v>
      </c>
      <c r="D417" s="110">
        <f>Population!L39</f>
        <v>41883.152418213089</v>
      </c>
      <c r="E417" s="110" t="str">
        <f t="shared" si="37"/>
        <v>Small</v>
      </c>
      <c r="F417" s="123">
        <f t="shared" si="34"/>
        <v>3.5815854318168161</v>
      </c>
      <c r="G417" s="111">
        <f t="shared" si="35"/>
        <v>11694.025792640996</v>
      </c>
      <c r="I417" s="125">
        <v>0</v>
      </c>
      <c r="J417" s="114">
        <f>VLOOKUP(B417, 'Household Information, Deficit'!$B$2:$J$48,8,FALSE)/100</f>
        <v>0.23420000000000002</v>
      </c>
      <c r="K417" s="126">
        <f t="shared" si="32"/>
        <v>0</v>
      </c>
      <c r="L417" s="127">
        <f t="shared" si="33"/>
        <v>172.81811516218113</v>
      </c>
      <c r="M417" s="117">
        <f>550*VLOOKUP(B417, 'Household Information, Deficit'!$B$2:$K$48,10,FALSE)</f>
        <v>43485.750000000007</v>
      </c>
      <c r="N417" s="128">
        <f>IF(L417*M417+K417*Variables!$E$9&lt;0,0,L417*M417+K417*Variables!$E$9)</f>
        <v>7515125.351413819</v>
      </c>
      <c r="O417" s="119">
        <f>VLOOKUP(B417,'Household Information, Deficit'!$B$2:$L$48,11,FALSE)</f>
        <v>136.37500000000003</v>
      </c>
      <c r="P417" s="119">
        <v>40.760000000000005</v>
      </c>
      <c r="Q417" s="130">
        <f t="shared" si="36"/>
        <v>2598301.3912836155</v>
      </c>
    </row>
    <row r="418" spans="1:17" ht="14.25" customHeight="1">
      <c r="A418" s="107">
        <v>39</v>
      </c>
      <c r="B418" s="108" t="s">
        <v>69</v>
      </c>
      <c r="C418" s="109">
        <v>2027</v>
      </c>
      <c r="D418" s="110">
        <f>Population!L40</f>
        <v>76742.048368510281</v>
      </c>
      <c r="E418" s="110" t="str">
        <f t="shared" si="37"/>
        <v>Small</v>
      </c>
      <c r="F418" s="123">
        <f t="shared" si="34"/>
        <v>3.4614749871067563</v>
      </c>
      <c r="G418" s="111">
        <f t="shared" si="35"/>
        <v>22170.33162289422</v>
      </c>
      <c r="I418" s="125">
        <v>0</v>
      </c>
      <c r="J418" s="114">
        <f>VLOOKUP(B418, 'Household Information, Deficit'!$B$2:$J$48,8,FALSE)/100</f>
        <v>0.16070000000000001</v>
      </c>
      <c r="K418" s="126">
        <f t="shared" si="32"/>
        <v>0</v>
      </c>
      <c r="L418" s="127">
        <f t="shared" si="33"/>
        <v>327.64036881124775</v>
      </c>
      <c r="M418" s="117">
        <f>550*VLOOKUP(B418, 'Household Information, Deficit'!$B$2:$K$48,10,FALSE)</f>
        <v>43485.750000000007</v>
      </c>
      <c r="N418" s="128">
        <f>IF(L418*M418+K418*Variables!$E$9&lt;0,0,L418*M418+K418*Variables!$E$9)</f>
        <v>14247687.168033719</v>
      </c>
      <c r="O418" s="119">
        <f>VLOOKUP(B418,'Household Information, Deficit'!$B$2:$L$48,11,FALSE)</f>
        <v>136.37500000000003</v>
      </c>
      <c r="P418" s="119">
        <v>40.760000000000005</v>
      </c>
      <c r="Q418" s="130">
        <f t="shared" si="36"/>
        <v>5004185.298292934</v>
      </c>
    </row>
    <row r="419" spans="1:17" ht="14.25" customHeight="1">
      <c r="A419" s="107">
        <v>40</v>
      </c>
      <c r="B419" s="108" t="s">
        <v>70</v>
      </c>
      <c r="C419" s="109">
        <v>2027</v>
      </c>
      <c r="D419" s="110">
        <f>Population!L41</f>
        <v>3576.252973947996</v>
      </c>
      <c r="E419" s="110" t="str">
        <f t="shared" si="37"/>
        <v>Small</v>
      </c>
      <c r="F419" s="123">
        <f t="shared" si="34"/>
        <v>3.9153259949195598</v>
      </c>
      <c r="G419" s="111">
        <f t="shared" si="35"/>
        <v>913.39852124407071</v>
      </c>
      <c r="I419" s="125">
        <v>0</v>
      </c>
      <c r="J419" s="114">
        <f>VLOOKUP(B419, 'Household Information, Deficit'!$B$2:$J$48,8,FALSE)/100</f>
        <v>4.82E-2</v>
      </c>
      <c r="K419" s="126">
        <f t="shared" si="32"/>
        <v>0</v>
      </c>
      <c r="L419" s="127">
        <f t="shared" si="33"/>
        <v>13.498500313951695</v>
      </c>
      <c r="M419" s="117">
        <f>550*VLOOKUP(B419, 'Household Information, Deficit'!$B$2:$K$48,10,FALSE)</f>
        <v>43485.750000000007</v>
      </c>
      <c r="N419" s="128">
        <f>IF(L419*M419+K419*Variables!$E$9&lt;0,0,L419*M419+K419*Variables!$E$9)</f>
        <v>586992.41002742504</v>
      </c>
      <c r="O419" s="119">
        <f>VLOOKUP(B419,'Household Information, Deficit'!$B$2:$L$48,11,FALSE)</f>
        <v>136.37500000000003</v>
      </c>
      <c r="P419" s="119">
        <v>40.760000000000005</v>
      </c>
      <c r="Q419" s="130">
        <f t="shared" si="36"/>
        <v>194002.3247261378</v>
      </c>
    </row>
    <row r="420" spans="1:17" ht="14.25" customHeight="1">
      <c r="A420" s="107">
        <v>41</v>
      </c>
      <c r="B420" s="108" t="s">
        <v>71</v>
      </c>
      <c r="C420" s="109">
        <v>2027</v>
      </c>
      <c r="D420" s="110">
        <f>Population!L42</f>
        <v>59823.306902601777</v>
      </c>
      <c r="E420" s="110" t="str">
        <f t="shared" si="37"/>
        <v>Small</v>
      </c>
      <c r="F420" s="123">
        <f t="shared" si="34"/>
        <v>2.524</v>
      </c>
      <c r="G420" s="111">
        <f t="shared" si="35"/>
        <v>23701.785619097376</v>
      </c>
      <c r="I420" s="125">
        <v>0</v>
      </c>
      <c r="J420" s="114">
        <f>VLOOKUP(B420, 'Household Information, Deficit'!$B$2:$J$48,8,FALSE)/100</f>
        <v>8.2299999999999998E-2</v>
      </c>
      <c r="K420" s="126">
        <f t="shared" si="32"/>
        <v>0</v>
      </c>
      <c r="L420" s="127">
        <f t="shared" si="33"/>
        <v>350.27269387828346</v>
      </c>
      <c r="M420" s="117">
        <f>550*VLOOKUP(B420, 'Household Information, Deficit'!$B$2:$K$48,10,FALSE)</f>
        <v>43485.750000000007</v>
      </c>
      <c r="N420" s="128">
        <f>IF(L420*M420+K420*Variables!$E$9&lt;0,0,L420*M420+K420*Variables!$E$9)</f>
        <v>15231870.797817567</v>
      </c>
      <c r="O420" s="119">
        <f>VLOOKUP(B420,'Household Information, Deficit'!$B$2:$L$48,11,FALSE)</f>
        <v>136.37500000000003</v>
      </c>
      <c r="P420" s="119">
        <v>40.760000000000005</v>
      </c>
      <c r="Q420" s="130">
        <f t="shared" si="36"/>
        <v>6001947.8807985391</v>
      </c>
    </row>
    <row r="421" spans="1:17" ht="14.25" customHeight="1">
      <c r="A421" s="107">
        <v>42</v>
      </c>
      <c r="B421" s="121" t="s">
        <v>72</v>
      </c>
      <c r="C421" s="109">
        <v>2027</v>
      </c>
      <c r="D421" s="110">
        <f>Population!L43</f>
        <v>52048.255069920975</v>
      </c>
      <c r="E421" s="110" t="str">
        <f t="shared" si="37"/>
        <v>Small</v>
      </c>
      <c r="F421" s="123">
        <f t="shared" si="34"/>
        <v>2.7236881469514751</v>
      </c>
      <c r="G421" s="111">
        <f t="shared" si="35"/>
        <v>19109.476658763848</v>
      </c>
      <c r="I421" s="125">
        <v>0</v>
      </c>
      <c r="J421" s="114">
        <f>VLOOKUP(B421, 'Household Information, Deficit'!$B$2:$J$48,8,FALSE)/100</f>
        <v>0.1231</v>
      </c>
      <c r="K421" s="126">
        <f t="shared" si="32"/>
        <v>0</v>
      </c>
      <c r="L421" s="127">
        <f t="shared" si="33"/>
        <v>282.40605899650473</v>
      </c>
      <c r="M421" s="117">
        <f>550*VLOOKUP(B421, 'Household Information, Deficit'!$B$2:$K$48,10,FALSE)</f>
        <v>43485.750000000007</v>
      </c>
      <c r="N421" s="128">
        <f>IF(L421*M421+K421*Variables!$E$9&lt;0,0,L421*M421+K421*Variables!$E$9)</f>
        <v>12280639.280007258</v>
      </c>
      <c r="O421" s="119">
        <f>VLOOKUP(B421,'Household Information, Deficit'!$B$2:$L$48,11,FALSE)</f>
        <v>136.37500000000003</v>
      </c>
      <c r="P421" s="119">
        <v>40.760000000000005</v>
      </c>
      <c r="Q421" s="130">
        <f t="shared" si="36"/>
        <v>4727061.1592254238</v>
      </c>
    </row>
    <row r="422" spans="1:17" ht="14.25" customHeight="1">
      <c r="A422" s="107">
        <v>43</v>
      </c>
      <c r="B422" s="121" t="s">
        <v>73</v>
      </c>
      <c r="C422" s="109">
        <v>2027</v>
      </c>
      <c r="D422" s="110">
        <f>Population!L44</f>
        <v>27483.664838551231</v>
      </c>
      <c r="E422" s="110" t="str">
        <f t="shared" si="37"/>
        <v>Small</v>
      </c>
      <c r="F422" s="123">
        <f t="shared" si="34"/>
        <v>3.4114391143911438</v>
      </c>
      <c r="G422" s="111">
        <f t="shared" si="35"/>
        <v>8056.3257666277814</v>
      </c>
      <c r="I422" s="125">
        <v>0</v>
      </c>
      <c r="J422" s="114">
        <f>VLOOKUP(B422, 'Household Information, Deficit'!$B$2:$J$48,8,FALSE)/100</f>
        <v>0.14230000000000001</v>
      </c>
      <c r="K422" s="126">
        <f t="shared" si="32"/>
        <v>0</v>
      </c>
      <c r="L422" s="127">
        <f t="shared" si="33"/>
        <v>119.05900147725697</v>
      </c>
      <c r="M422" s="117">
        <f>550*VLOOKUP(B422, 'Household Information, Deficit'!$B$2:$K$48,10,FALSE)</f>
        <v>43485.750000000007</v>
      </c>
      <c r="N422" s="128">
        <f>IF(L422*M422+K422*Variables!$E$9&lt;0,0,L422*M422+K422*Variables!$E$9)</f>
        <v>5177369.9734896282</v>
      </c>
      <c r="O422" s="119">
        <f>VLOOKUP(B422,'Household Information, Deficit'!$B$2:$L$48,11,FALSE)</f>
        <v>136.37500000000003</v>
      </c>
      <c r="P422" s="119">
        <v>40.760000000000005</v>
      </c>
      <c r="Q422" s="130">
        <f t="shared" si="36"/>
        <v>1830266.8146673427</v>
      </c>
    </row>
    <row r="423" spans="1:17" ht="14.25" customHeight="1">
      <c r="A423" s="107">
        <v>44</v>
      </c>
      <c r="B423" s="121" t="s">
        <v>101</v>
      </c>
      <c r="C423" s="109">
        <v>2027</v>
      </c>
      <c r="D423" s="110">
        <f>Population!L45</f>
        <v>92969.172964499958</v>
      </c>
      <c r="E423" s="110" t="str">
        <f t="shared" si="37"/>
        <v>Small</v>
      </c>
      <c r="F423" s="123">
        <f t="shared" si="34"/>
        <v>2.919</v>
      </c>
      <c r="G423" s="111">
        <f t="shared" si="35"/>
        <v>31849.665284172646</v>
      </c>
      <c r="I423" s="125">
        <v>0</v>
      </c>
      <c r="J423" s="114">
        <f>VLOOKUP(B423, 'Household Information, Deficit'!$B$2:$J$48,8,FALSE)/100</f>
        <v>4.9800000000000004E-2</v>
      </c>
      <c r="K423" s="126">
        <f t="shared" si="32"/>
        <v>0</v>
      </c>
      <c r="L423" s="127">
        <f t="shared" si="33"/>
        <v>0</v>
      </c>
      <c r="M423" s="117">
        <f>550*VLOOKUP(B423, 'Household Information, Deficit'!$B$2:$K$48,10,FALSE)</f>
        <v>43485.750000000007</v>
      </c>
      <c r="N423" s="128">
        <f>IF(L423*M423+K423*Variables!$E$9&lt;0,0,L423*M423+K423*Variables!$E$9)</f>
        <v>0</v>
      </c>
      <c r="O423" s="119">
        <f>VLOOKUP(B423,'Household Information, Deficit'!$B$2:$L$48,11,FALSE)</f>
        <v>136.37500000000003</v>
      </c>
      <c r="P423" s="119">
        <v>40.760000000000005</v>
      </c>
      <c r="Q423" s="130">
        <f t="shared" si="36"/>
        <v>7696010.5346859368</v>
      </c>
    </row>
    <row r="424" spans="1:17" ht="14.25" customHeight="1">
      <c r="A424" s="107">
        <v>45</v>
      </c>
      <c r="B424" s="121" t="s">
        <v>74</v>
      </c>
      <c r="C424" s="109">
        <v>2027</v>
      </c>
      <c r="D424" s="110">
        <f>Population!L46</f>
        <v>27002.297658910258</v>
      </c>
      <c r="E424" s="110" t="str">
        <f t="shared" si="37"/>
        <v>Small</v>
      </c>
      <c r="F424" s="123">
        <f t="shared" si="34"/>
        <v>2.377290114757399</v>
      </c>
      <c r="G424" s="111">
        <f t="shared" si="35"/>
        <v>11358.436015566331</v>
      </c>
      <c r="I424" s="125">
        <v>0</v>
      </c>
      <c r="J424" s="114">
        <f>VLOOKUP(B424, 'Household Information, Deficit'!$B$2:$J$48,8,FALSE)/100</f>
        <v>8.6999999999999994E-2</v>
      </c>
      <c r="K424" s="126">
        <f t="shared" si="32"/>
        <v>0</v>
      </c>
      <c r="L424" s="127">
        <f t="shared" si="33"/>
        <v>167.85866032856575</v>
      </c>
      <c r="M424" s="117">
        <f>550*VLOOKUP(B424, 'Household Information, Deficit'!$B$2:$K$48,10,FALSE)</f>
        <v>43485.750000000007</v>
      </c>
      <c r="N424" s="128">
        <f>IF(L424*M424+K424*Variables!$E$9&lt;0,0,L424*M424+K424*Variables!$E$9)</f>
        <v>7299459.738382929</v>
      </c>
      <c r="O424" s="119">
        <f>VLOOKUP(B424,'Household Information, Deficit'!$B$2:$L$48,11,FALSE)</f>
        <v>136.37500000000003</v>
      </c>
      <c r="P424" s="119">
        <v>40.760000000000005</v>
      </c>
      <c r="Q424" s="130">
        <f t="shared" si="36"/>
        <v>2925174.2780392896</v>
      </c>
    </row>
    <row r="425" spans="1:17" ht="14.25" customHeight="1">
      <c r="A425" s="107">
        <v>46</v>
      </c>
      <c r="B425" s="121" t="s">
        <v>75</v>
      </c>
      <c r="C425" s="109">
        <v>2027</v>
      </c>
      <c r="D425" s="110">
        <f>Population!L47</f>
        <v>34510.939627324202</v>
      </c>
      <c r="E425" s="110" t="str">
        <f t="shared" si="37"/>
        <v>Small</v>
      </c>
      <c r="F425" s="123">
        <f t="shared" si="34"/>
        <v>2.6682284299858559</v>
      </c>
      <c r="G425" s="111">
        <f t="shared" si="35"/>
        <v>12934.027401659589</v>
      </c>
      <c r="I425" s="125">
        <v>0</v>
      </c>
      <c r="J425" s="114">
        <f>VLOOKUP(B425, 'Household Information, Deficit'!$B$2:$J$48,8,FALSE)/100</f>
        <v>8.2500000000000004E-2</v>
      </c>
      <c r="K425" s="126">
        <f t="shared" si="32"/>
        <v>0</v>
      </c>
      <c r="L425" s="127">
        <f t="shared" si="33"/>
        <v>191.14326209349019</v>
      </c>
      <c r="M425" s="117">
        <f>550*VLOOKUP(B425, 'Household Information, Deficit'!$B$2:$K$48,10,FALSE)</f>
        <v>43485.750000000007</v>
      </c>
      <c r="N425" s="128">
        <f>IF(L425*M425+K425*Variables!$E$9&lt;0,0,L425*M425+K425*Variables!$E$9)</f>
        <v>8312008.109581993</v>
      </c>
      <c r="O425" s="119">
        <f>VLOOKUP(B425,'Household Information, Deficit'!$B$2:$L$48,11,FALSE)</f>
        <v>136.37500000000003</v>
      </c>
      <c r="P425" s="119">
        <v>40.760000000000005</v>
      </c>
      <c r="Q425" s="130">
        <f t="shared" si="36"/>
        <v>3220507.7211321755</v>
      </c>
    </row>
    <row r="426" spans="1:17" ht="14.25" customHeight="1">
      <c r="A426" s="107">
        <v>47</v>
      </c>
      <c r="B426" s="121" t="s">
        <v>100</v>
      </c>
      <c r="C426" s="109">
        <v>2027</v>
      </c>
      <c r="D426" s="110">
        <f>Population!L48</f>
        <v>73135.796386116854</v>
      </c>
      <c r="E426" s="110" t="str">
        <f t="shared" si="37"/>
        <v>Small</v>
      </c>
      <c r="F426" s="123">
        <f t="shared" si="34"/>
        <v>3.4580000000000002</v>
      </c>
      <c r="G426" s="111">
        <f t="shared" si="35"/>
        <v>21149.738688871268</v>
      </c>
      <c r="I426" s="125">
        <v>0</v>
      </c>
      <c r="J426" s="114">
        <f>VLOOKUP(B426, 'Household Information, Deficit'!$B$2:$J$48,8,FALSE)/100</f>
        <v>0.1457</v>
      </c>
      <c r="K426" s="126">
        <f t="shared" si="32"/>
        <v>0</v>
      </c>
      <c r="L426" s="127">
        <f t="shared" si="33"/>
        <v>312.55771461385302</v>
      </c>
      <c r="M426" s="117">
        <f>550*VLOOKUP(B426, 'Household Information, Deficit'!$B$2:$K$48,10,FALSE)</f>
        <v>43485.750000000007</v>
      </c>
      <c r="N426" s="128">
        <f>IF(L426*M426+K426*Variables!$E$9&lt;0,0,L426*M426+K426*Variables!$E$9)</f>
        <v>13591806.638269361</v>
      </c>
      <c r="O426" s="119">
        <f>VLOOKUP(B426,'Household Information, Deficit'!$B$2:$L$48,11,FALSE)</f>
        <v>136.37500000000003</v>
      </c>
      <c r="P426" s="119">
        <v>40.760000000000005</v>
      </c>
      <c r="Q426" s="130">
        <f t="shared" si="36"/>
        <v>4775978.6291649183</v>
      </c>
    </row>
    <row r="427" spans="1:17" ht="14.25" customHeight="1">
      <c r="A427" s="107">
        <v>1</v>
      </c>
      <c r="B427" s="108" t="s">
        <v>25</v>
      </c>
      <c r="C427" s="109">
        <v>2028</v>
      </c>
      <c r="D427" s="110">
        <f>Population!M2</f>
        <v>8334387.9581525289</v>
      </c>
      <c r="E427" s="110" t="str">
        <f t="shared" si="37"/>
        <v>Large</v>
      </c>
      <c r="F427" s="123">
        <f t="shared" si="34"/>
        <v>2.8458153079093123</v>
      </c>
      <c r="G427" s="111">
        <f t="shared" si="35"/>
        <v>2928646.822226638</v>
      </c>
      <c r="I427" s="125">
        <v>0</v>
      </c>
      <c r="J427" s="114">
        <f>VLOOKUP(B427, 'Household Information, Deficit'!$B$2:$J$48,8,FALSE)/100</f>
        <v>0.1464</v>
      </c>
      <c r="K427" s="126">
        <f t="shared" si="32"/>
        <v>0</v>
      </c>
      <c r="L427" s="127">
        <f t="shared" si="33"/>
        <v>43280.494909753092</v>
      </c>
      <c r="M427" s="117">
        <f>550*VLOOKUP(B427, 'Household Information, Deficit'!$B$2:$K$48,10,FALSE)</f>
        <v>70422</v>
      </c>
      <c r="N427" s="128">
        <f>IF(L427*M427+K427*Variables!$E$9&lt;0,0,L427*M427+K427*Variables!$E$9)</f>
        <v>3047899012.5346322</v>
      </c>
      <c r="O427" s="119">
        <f>VLOOKUP(B427,'Household Information, Deficit'!$B$2:$L$48,11,FALSE)</f>
        <v>377.07</v>
      </c>
      <c r="P427" s="119">
        <v>91.36</v>
      </c>
      <c r="Q427" s="130">
        <f t="shared" si="36"/>
        <v>2102102285.0398896</v>
      </c>
    </row>
    <row r="428" spans="1:17" ht="14.25" customHeight="1">
      <c r="A428" s="107">
        <v>2</v>
      </c>
      <c r="B428" s="108" t="s">
        <v>28</v>
      </c>
      <c r="C428" s="109">
        <v>2028</v>
      </c>
      <c r="D428" s="110">
        <f>Population!M3</f>
        <v>2753185.8154319106</v>
      </c>
      <c r="E428" s="110" t="str">
        <f t="shared" si="37"/>
        <v>Large</v>
      </c>
      <c r="F428" s="123">
        <f t="shared" si="34"/>
        <v>2.6591126390039355</v>
      </c>
      <c r="G428" s="111">
        <f t="shared" si="35"/>
        <v>1035377.6575870112</v>
      </c>
      <c r="I428" s="125">
        <v>0</v>
      </c>
      <c r="J428" s="114">
        <f>VLOOKUP(B428, 'Household Information, Deficit'!$B$2:$J$48,8,FALSE)/100</f>
        <v>6.7299999999999999E-2</v>
      </c>
      <c r="K428" s="126">
        <f t="shared" si="32"/>
        <v>0</v>
      </c>
      <c r="L428" s="127">
        <f t="shared" si="33"/>
        <v>15301.147649068967</v>
      </c>
      <c r="M428" s="117">
        <f>550*VLOOKUP(B428, 'Household Information, Deficit'!$B$2:$K$48,10,FALSE)</f>
        <v>55808.5</v>
      </c>
      <c r="N428" s="128">
        <f>IF(L428*M428+K428*Variables!$E$9&lt;0,0,L428*M428+K428*Variables!$E$9)</f>
        <v>853934098.57306552</v>
      </c>
      <c r="O428" s="119">
        <f>VLOOKUP(B428,'Household Information, Deficit'!$B$2:$L$48,11,FALSE)</f>
        <v>233.28</v>
      </c>
      <c r="P428" s="119">
        <v>73.64</v>
      </c>
      <c r="Q428" s="130">
        <f t="shared" si="36"/>
        <v>433702845.42570287</v>
      </c>
    </row>
    <row r="429" spans="1:17" ht="14.25" customHeight="1">
      <c r="A429" s="107">
        <v>3</v>
      </c>
      <c r="B429" s="108" t="s">
        <v>29</v>
      </c>
      <c r="C429" s="109">
        <v>2028</v>
      </c>
      <c r="D429" s="110">
        <f>Population!M4</f>
        <v>2115513.8931727675</v>
      </c>
      <c r="E429" s="110" t="str">
        <f t="shared" si="37"/>
        <v>Large</v>
      </c>
      <c r="F429" s="123">
        <f t="shared" si="34"/>
        <v>2.6407866430045996</v>
      </c>
      <c r="G429" s="111">
        <f t="shared" si="35"/>
        <v>801092.31799423438</v>
      </c>
      <c r="I429" s="125">
        <v>0</v>
      </c>
      <c r="J429" s="114">
        <f>VLOOKUP(B429, 'Household Information, Deficit'!$B$2:$J$48,8,FALSE)/100</f>
        <v>0.1216</v>
      </c>
      <c r="K429" s="126">
        <f t="shared" si="32"/>
        <v>0</v>
      </c>
      <c r="L429" s="127">
        <f t="shared" si="33"/>
        <v>11838.802728978684</v>
      </c>
      <c r="M429" s="117">
        <f>550*VLOOKUP(B429, 'Household Information, Deficit'!$B$2:$K$48,10,FALSE)</f>
        <v>48180</v>
      </c>
      <c r="N429" s="128">
        <f>IF(L429*M429+K429*Variables!$E$9&lt;0,0,L429*M429+K429*Variables!$E$9)</f>
        <v>570393515.48219299</v>
      </c>
      <c r="O429" s="119">
        <f>VLOOKUP(B429,'Household Information, Deficit'!$B$2:$L$48,11,FALSE)</f>
        <v>182.97</v>
      </c>
      <c r="P429" s="119">
        <v>61.12</v>
      </c>
      <c r="Q429" s="130">
        <f t="shared" si="36"/>
        <v>258685916.82765412</v>
      </c>
    </row>
    <row r="430" spans="1:17" ht="14.25" customHeight="1">
      <c r="A430" s="107">
        <v>4</v>
      </c>
      <c r="B430" s="108" t="s">
        <v>30</v>
      </c>
      <c r="C430" s="109">
        <v>2028</v>
      </c>
      <c r="D430" s="110">
        <f>Population!M5</f>
        <v>1299925.259733144</v>
      </c>
      <c r="E430" s="110" t="str">
        <f t="shared" si="37"/>
        <v>Large</v>
      </c>
      <c r="F430" s="123">
        <f t="shared" si="34"/>
        <v>3.2280741697119208</v>
      </c>
      <c r="G430" s="111">
        <f t="shared" si="35"/>
        <v>402693.73979382624</v>
      </c>
      <c r="I430" s="125">
        <v>0</v>
      </c>
      <c r="J430" s="114">
        <f>VLOOKUP(B430, 'Household Information, Deficit'!$B$2:$J$48,8,FALSE)/100</f>
        <v>0.15160000000000001</v>
      </c>
      <c r="K430" s="126">
        <f t="shared" si="32"/>
        <v>0</v>
      </c>
      <c r="L430" s="127">
        <f t="shared" si="33"/>
        <v>5951.1390117313713</v>
      </c>
      <c r="M430" s="117">
        <f>550*VLOOKUP(B430, 'Household Information, Deficit'!$B$2:$K$48,10,FALSE)</f>
        <v>51320.5</v>
      </c>
      <c r="N430" s="128">
        <f>IF(L430*M430+K430*Variables!$E$9&lt;0,0,L430*M430+K430*Variables!$E$9)</f>
        <v>305415429.65155983</v>
      </c>
      <c r="O430" s="119">
        <f>VLOOKUP(B430,'Household Information, Deficit'!$B$2:$L$48,11,FALSE)</f>
        <v>249.18</v>
      </c>
      <c r="P430" s="119">
        <v>42.71</v>
      </c>
      <c r="Q430" s="130">
        <f t="shared" si="36"/>
        <v>200849480.94927567</v>
      </c>
    </row>
    <row r="431" spans="1:17" ht="14.25" customHeight="1">
      <c r="A431" s="107">
        <v>5</v>
      </c>
      <c r="B431" s="108" t="s">
        <v>31</v>
      </c>
      <c r="C431" s="109">
        <v>2028</v>
      </c>
      <c r="D431" s="110">
        <f>Population!M6</f>
        <v>613757.81801867497</v>
      </c>
      <c r="E431" s="110" t="str">
        <f t="shared" si="37"/>
        <v>Medium</v>
      </c>
      <c r="F431" s="123">
        <f t="shared" si="34"/>
        <v>2.791645991913092</v>
      </c>
      <c r="G431" s="111">
        <f t="shared" si="35"/>
        <v>219855.1749744142</v>
      </c>
      <c r="I431" s="125">
        <v>0</v>
      </c>
      <c r="J431" s="114">
        <f>VLOOKUP(B431, 'Household Information, Deficit'!$B$2:$J$48,8,FALSE)/100</f>
        <v>0.1777</v>
      </c>
      <c r="K431" s="126">
        <f t="shared" si="32"/>
        <v>0</v>
      </c>
      <c r="L431" s="127">
        <f t="shared" si="33"/>
        <v>3249.0912557794945</v>
      </c>
      <c r="M431" s="117">
        <f>550*VLOOKUP(B431, 'Household Information, Deficit'!$B$2:$K$48,10,FALSE)</f>
        <v>67314.5</v>
      </c>
      <c r="N431" s="128">
        <f>IF(L431*M431+K431*Variables!$E$9&lt;0,0,L431*M431+K431*Variables!$E$9)</f>
        <v>218710953.33716878</v>
      </c>
      <c r="O431" s="119">
        <f>VLOOKUP(B431,'Household Information, Deficit'!$B$2:$L$48,11,FALSE)</f>
        <v>147.03</v>
      </c>
      <c r="P431" s="119">
        <v>61.2</v>
      </c>
      <c r="Q431" s="130">
        <f t="shared" si="36"/>
        <v>50536110.810396597</v>
      </c>
    </row>
    <row r="432" spans="1:17" ht="14.25" customHeight="1">
      <c r="A432" s="107">
        <v>6</v>
      </c>
      <c r="B432" s="108" t="s">
        <v>32</v>
      </c>
      <c r="C432" s="109">
        <v>2028</v>
      </c>
      <c r="D432" s="110">
        <f>Population!M7</f>
        <v>1030497.5834177806</v>
      </c>
      <c r="E432" s="110" t="str">
        <f t="shared" si="37"/>
        <v>Large</v>
      </c>
      <c r="F432" s="123">
        <f t="shared" si="34"/>
        <v>3.0151582035627214</v>
      </c>
      <c r="G432" s="111">
        <f t="shared" si="35"/>
        <v>341772.30972495611</v>
      </c>
      <c r="I432" s="125">
        <v>0</v>
      </c>
      <c r="J432" s="114">
        <f>VLOOKUP(B432, 'Household Information, Deficit'!$B$2:$J$48,8,FALSE)/100</f>
        <v>0.13369999999999999</v>
      </c>
      <c r="K432" s="126">
        <f t="shared" si="32"/>
        <v>0</v>
      </c>
      <c r="L432" s="127">
        <f t="shared" si="33"/>
        <v>5050.8223112062551</v>
      </c>
      <c r="M432" s="117">
        <f>550*VLOOKUP(B432, 'Household Information, Deficit'!$B$2:$K$48,10,FALSE)</f>
        <v>81136</v>
      </c>
      <c r="N432" s="128">
        <f>IF(L432*M432+K432*Variables!$E$9&lt;0,0,L432*M432+K432*Variables!$E$9)</f>
        <v>409803519.04203069</v>
      </c>
      <c r="O432" s="119">
        <f>VLOOKUP(B432,'Household Information, Deficit'!$B$2:$L$48,11,FALSE)</f>
        <v>219.56</v>
      </c>
      <c r="P432" s="119">
        <v>55.55</v>
      </c>
      <c r="Q432" s="130">
        <f t="shared" si="36"/>
        <v>138879086.62932974</v>
      </c>
    </row>
    <row r="433" spans="1:17" ht="14.25" customHeight="1">
      <c r="A433" s="107">
        <v>7</v>
      </c>
      <c r="B433" s="108" t="s">
        <v>33</v>
      </c>
      <c r="C433" s="109">
        <v>2028</v>
      </c>
      <c r="D433" s="110">
        <f>Population!M8</f>
        <v>730460.64284237882</v>
      </c>
      <c r="E433" s="110" t="str">
        <f t="shared" si="37"/>
        <v>Medium</v>
      </c>
      <c r="F433" s="123">
        <f t="shared" si="34"/>
        <v>2.7144187891908675</v>
      </c>
      <c r="G433" s="111">
        <f t="shared" si="35"/>
        <v>269103.88542518142</v>
      </c>
      <c r="I433" s="125">
        <v>0</v>
      </c>
      <c r="J433" s="114">
        <f>VLOOKUP(B433, 'Household Information, Deficit'!$B$2:$J$48,8,FALSE)/100</f>
        <v>0.128</v>
      </c>
      <c r="K433" s="126">
        <f t="shared" si="32"/>
        <v>0</v>
      </c>
      <c r="L433" s="127">
        <f t="shared" si="33"/>
        <v>3976.9047107169172</v>
      </c>
      <c r="M433" s="117">
        <f>550*VLOOKUP(B433, 'Household Information, Deficit'!$B$2:$K$48,10,FALSE)</f>
        <v>27258</v>
      </c>
      <c r="N433" s="128">
        <f>IF(L433*M433+K433*Variables!$E$9&lt;0,0,L433*M433+K433*Variables!$E$9)</f>
        <v>108402468.60472172</v>
      </c>
      <c r="O433" s="119">
        <f>VLOOKUP(B433,'Household Information, Deficit'!$B$2:$L$48,11,FALSE)</f>
        <v>94.1</v>
      </c>
      <c r="P433" s="119">
        <v>59.47</v>
      </c>
      <c r="Q433" s="130">
        <f t="shared" si="36"/>
        <v>29497265.494940858</v>
      </c>
    </row>
    <row r="434" spans="1:17" ht="14.25" customHeight="1">
      <c r="A434" s="107">
        <v>8</v>
      </c>
      <c r="B434" s="108" t="s">
        <v>34</v>
      </c>
      <c r="C434" s="109">
        <v>2028</v>
      </c>
      <c r="D434" s="110">
        <f>Population!M9</f>
        <v>475438.75978805259</v>
      </c>
      <c r="E434" s="110" t="str">
        <f t="shared" si="37"/>
        <v>Medium</v>
      </c>
      <c r="F434" s="123">
        <f t="shared" si="34"/>
        <v>2.3617684870776379</v>
      </c>
      <c r="G434" s="111">
        <f t="shared" si="35"/>
        <v>201306.25096803723</v>
      </c>
      <c r="I434" s="125">
        <v>0</v>
      </c>
      <c r="J434" s="114">
        <f>VLOOKUP(B434, 'Household Information, Deficit'!$B$2:$J$48,8,FALSE)/100</f>
        <v>7.6399999999999996E-2</v>
      </c>
      <c r="K434" s="126">
        <f t="shared" si="32"/>
        <v>0</v>
      </c>
      <c r="L434" s="127">
        <f t="shared" si="33"/>
        <v>2974.9692261285963</v>
      </c>
      <c r="M434" s="117">
        <f>550*VLOOKUP(B434, 'Household Information, Deficit'!$B$2:$K$48,10,FALSE)</f>
        <v>27412.000000000004</v>
      </c>
      <c r="N434" s="128">
        <f>IF(L434*M434+K434*Variables!$E$9&lt;0,0,L434*M434+K434*Variables!$E$9)</f>
        <v>81549856.426637098</v>
      </c>
      <c r="O434" s="119">
        <f>VLOOKUP(B434,'Household Information, Deficit'!$B$2:$L$48,11,FALSE)</f>
        <v>125.46</v>
      </c>
      <c r="P434" s="119">
        <v>75.66</v>
      </c>
      <c r="Q434" s="130">
        <f t="shared" si="36"/>
        <v>34714495.864273757</v>
      </c>
    </row>
    <row r="435" spans="1:17" ht="14.25" customHeight="1">
      <c r="A435" s="107">
        <v>9</v>
      </c>
      <c r="B435" s="108" t="s">
        <v>35</v>
      </c>
      <c r="C435" s="109">
        <v>2028</v>
      </c>
      <c r="D435" s="110">
        <f>Population!M10</f>
        <v>556888.99651079264</v>
      </c>
      <c r="E435" s="110" t="str">
        <f t="shared" si="37"/>
        <v>Medium</v>
      </c>
      <c r="F435" s="123">
        <f t="shared" si="34"/>
        <v>2.7429262269780841</v>
      </c>
      <c r="G435" s="111">
        <f t="shared" si="35"/>
        <v>203027.33301154955</v>
      </c>
      <c r="I435" s="125">
        <v>0</v>
      </c>
      <c r="J435" s="114">
        <f>VLOOKUP(B435, 'Household Information, Deficit'!$B$2:$J$48,8,FALSE)/100</f>
        <v>0.13419999999999999</v>
      </c>
      <c r="K435" s="126">
        <f t="shared" ref="K435:K498" si="38">IF(G435-G388&lt;0,0,ROUND((G435-G388)*I435,0))</f>
        <v>0</v>
      </c>
      <c r="L435" s="127">
        <f t="shared" ref="L435:L498" si="39">IF(G435-G388&lt;0,0,G435-G388)</f>
        <v>3000.4039361312462</v>
      </c>
      <c r="M435" s="117">
        <f>550*VLOOKUP(B435, 'Household Information, Deficit'!$B$2:$K$48,10,FALSE)</f>
        <v>43485.750000000007</v>
      </c>
      <c r="N435" s="128">
        <f>IF(L435*M435+K435*Variables!$E$9&lt;0,0,L435*M435+K435*Variables!$E$9)</f>
        <v>130474815.46561936</v>
      </c>
      <c r="O435" s="119">
        <f>VLOOKUP(B435,'Household Information, Deficit'!$B$2:$L$48,11,FALSE)</f>
        <v>136.37500000000003</v>
      </c>
      <c r="P435" s="119">
        <v>65.935833333333335</v>
      </c>
      <c r="Q435" s="130">
        <f t="shared" si="36"/>
        <v>40013209.252126113</v>
      </c>
    </row>
    <row r="436" spans="1:17" ht="14.25" customHeight="1">
      <c r="A436" s="107">
        <v>10</v>
      </c>
      <c r="B436" s="108" t="s">
        <v>36</v>
      </c>
      <c r="C436" s="109">
        <v>2028</v>
      </c>
      <c r="D436" s="110">
        <f>Population!M11</f>
        <v>581066.5435185415</v>
      </c>
      <c r="E436" s="110" t="str">
        <f t="shared" si="37"/>
        <v>Medium</v>
      </c>
      <c r="F436" s="123">
        <f t="shared" ref="F436:F499" si="40">F389</f>
        <v>2.5116430728482135</v>
      </c>
      <c r="G436" s="111">
        <f t="shared" si="35"/>
        <v>231349.17130546327</v>
      </c>
      <c r="I436" s="125">
        <v>0</v>
      </c>
      <c r="J436" s="114">
        <f>VLOOKUP(B436, 'Household Information, Deficit'!$B$2:$J$48,8,FALSE)/100</f>
        <v>9.98E-2</v>
      </c>
      <c r="K436" s="126">
        <f t="shared" si="38"/>
        <v>0</v>
      </c>
      <c r="L436" s="127">
        <f t="shared" si="39"/>
        <v>3418.9532705240708</v>
      </c>
      <c r="M436" s="117">
        <f>550*VLOOKUP(B436, 'Household Information, Deficit'!$B$2:$K$48,10,FALSE)</f>
        <v>35755.5</v>
      </c>
      <c r="N436" s="128">
        <f>IF(L436*M436+K436*Variables!$E$9&lt;0,0,L436*M436+K436*Variables!$E$9)</f>
        <v>122246383.66422342</v>
      </c>
      <c r="O436" s="119">
        <f>VLOOKUP(B436,'Household Information, Deficit'!$B$2:$L$48,11,FALSE)</f>
        <v>125.46</v>
      </c>
      <c r="P436" s="119">
        <v>62.81</v>
      </c>
      <c r="Q436" s="130">
        <f t="shared" si="36"/>
        <v>43382472.365912497</v>
      </c>
    </row>
    <row r="437" spans="1:17" ht="14.25" customHeight="1">
      <c r="A437" s="107">
        <v>11</v>
      </c>
      <c r="B437" s="108" t="s">
        <v>37</v>
      </c>
      <c r="C437" s="109">
        <v>2028</v>
      </c>
      <c r="D437" s="110">
        <f>Population!M12</f>
        <v>408888.70671781048</v>
      </c>
      <c r="E437" s="110" t="str">
        <f t="shared" si="37"/>
        <v>Medium</v>
      </c>
      <c r="F437" s="123">
        <f t="shared" si="40"/>
        <v>2.693850400263019</v>
      </c>
      <c r="G437" s="111">
        <f t="shared" ref="G437:G500" si="41">D437/F437</f>
        <v>151785.97396421415</v>
      </c>
      <c r="I437" s="125">
        <v>0</v>
      </c>
      <c r="J437" s="114">
        <f>VLOOKUP(B437, 'Household Information, Deficit'!$B$2:$J$48,8,FALSE)/100</f>
        <v>0.1115</v>
      </c>
      <c r="K437" s="126">
        <f t="shared" si="38"/>
        <v>0</v>
      </c>
      <c r="L437" s="127">
        <f t="shared" si="39"/>
        <v>2243.1424723775417</v>
      </c>
      <c r="M437" s="117">
        <f>550*VLOOKUP(B437, 'Household Information, Deficit'!$B$2:$K$48,10,FALSE)</f>
        <v>43485.750000000007</v>
      </c>
      <c r="N437" s="128">
        <f>IF(L437*M437+K437*Variables!$E$9&lt;0,0,L437*M437+K437*Variables!$E$9)</f>
        <v>97544732.768191695</v>
      </c>
      <c r="O437" s="119">
        <f>VLOOKUP(B437,'Household Information, Deficit'!$B$2:$L$48,11,FALSE)</f>
        <v>136.37500000000003</v>
      </c>
      <c r="P437" s="119">
        <v>65.935833333333335</v>
      </c>
      <c r="Q437" s="130">
        <f t="shared" si="36"/>
        <v>30268048.593507309</v>
      </c>
    </row>
    <row r="438" spans="1:17" ht="14.25" customHeight="1">
      <c r="A438" s="107">
        <v>12</v>
      </c>
      <c r="B438" s="108" t="s">
        <v>38</v>
      </c>
      <c r="C438" s="109">
        <v>2028</v>
      </c>
      <c r="D438" s="110">
        <f>Population!M13</f>
        <v>464722.32580977038</v>
      </c>
      <c r="E438" s="110" t="str">
        <f t="shared" si="37"/>
        <v>Medium</v>
      </c>
      <c r="F438" s="123">
        <f t="shared" si="40"/>
        <v>2.5280688906285511</v>
      </c>
      <c r="G438" s="111">
        <f t="shared" si="41"/>
        <v>183825.02452068342</v>
      </c>
      <c r="I438" s="125">
        <v>0</v>
      </c>
      <c r="J438" s="114">
        <f>VLOOKUP(B438, 'Household Information, Deficit'!$B$2:$J$48,8,FALSE)/100</f>
        <v>6.4199999999999993E-2</v>
      </c>
      <c r="K438" s="126">
        <f t="shared" si="38"/>
        <v>0</v>
      </c>
      <c r="L438" s="127">
        <f t="shared" si="39"/>
        <v>2716.6259781381523</v>
      </c>
      <c r="M438" s="117">
        <f>550*VLOOKUP(B438, 'Household Information, Deficit'!$B$2:$K$48,10,FALSE)</f>
        <v>43485.750000000007</v>
      </c>
      <c r="N438" s="128">
        <f>IF(L438*M438+K438*Variables!$E$9&lt;0,0,L438*M438+K438*Variables!$E$9)</f>
        <v>118134518.12882118</v>
      </c>
      <c r="O438" s="119">
        <f>VLOOKUP(B438,'Household Information, Deficit'!$B$2:$L$48,11,FALSE)</f>
        <v>136.37500000000003</v>
      </c>
      <c r="P438" s="119">
        <v>89.08</v>
      </c>
      <c r="Q438" s="130">
        <f t="shared" si="36"/>
        <v>30359755.88176297</v>
      </c>
    </row>
    <row r="439" spans="1:17" ht="14.25" customHeight="1">
      <c r="A439" s="107">
        <v>13</v>
      </c>
      <c r="B439" s="108" t="s">
        <v>39</v>
      </c>
      <c r="C439" s="109">
        <v>2028</v>
      </c>
      <c r="D439" s="110">
        <f>Population!M14</f>
        <v>523649.94674124732</v>
      </c>
      <c r="E439" s="110" t="str">
        <f t="shared" si="37"/>
        <v>Medium</v>
      </c>
      <c r="F439" s="123">
        <f t="shared" si="40"/>
        <v>2.4075040417460345</v>
      </c>
      <c r="G439" s="111">
        <f t="shared" si="41"/>
        <v>217507.40088538828</v>
      </c>
      <c r="I439" s="125">
        <v>0</v>
      </c>
      <c r="J439" s="114">
        <f>VLOOKUP(B439, 'Household Information, Deficit'!$B$2:$J$48,8,FALSE)/100</f>
        <v>0.12960000000000002</v>
      </c>
      <c r="K439" s="126">
        <f t="shared" si="38"/>
        <v>0</v>
      </c>
      <c r="L439" s="127">
        <f t="shared" si="39"/>
        <v>3214.3950869761466</v>
      </c>
      <c r="M439" s="117">
        <f>550*VLOOKUP(B439, 'Household Information, Deficit'!$B$2:$K$48,10,FALSE)</f>
        <v>43485.750000000007</v>
      </c>
      <c r="N439" s="128">
        <f>IF(L439*M439+K439*Variables!$E$9&lt;0,0,L439*M439+K439*Variables!$E$9)</f>
        <v>139780381.15347299</v>
      </c>
      <c r="O439" s="119">
        <f>VLOOKUP(B439,'Household Information, Deficit'!$B$2:$L$48,11,FALSE)</f>
        <v>136.37500000000003</v>
      </c>
      <c r="P439" s="119">
        <v>71.48</v>
      </c>
      <c r="Q439" s="130">
        <f t="shared" si="36"/>
        <v>44240213.610781267</v>
      </c>
    </row>
    <row r="440" spans="1:17" ht="14.25" customHeight="1">
      <c r="A440" s="107">
        <v>14</v>
      </c>
      <c r="B440" s="108" t="s">
        <v>40</v>
      </c>
      <c r="C440" s="109">
        <v>2028</v>
      </c>
      <c r="D440" s="110">
        <f>Population!M15</f>
        <v>365020.26353185985</v>
      </c>
      <c r="E440" s="110" t="str">
        <f t="shared" si="37"/>
        <v>Medium</v>
      </c>
      <c r="F440" s="123">
        <f t="shared" si="40"/>
        <v>2.4590017825311943</v>
      </c>
      <c r="G440" s="111">
        <f t="shared" si="41"/>
        <v>148442.45584731668</v>
      </c>
      <c r="I440" s="125">
        <v>0</v>
      </c>
      <c r="J440" s="114">
        <f>VLOOKUP(B440, 'Household Information, Deficit'!$B$2:$J$48,8,FALSE)/100</f>
        <v>9.3599999999999989E-2</v>
      </c>
      <c r="K440" s="126">
        <f t="shared" si="38"/>
        <v>0</v>
      </c>
      <c r="L440" s="127">
        <f t="shared" si="39"/>
        <v>2193.7308745908376</v>
      </c>
      <c r="M440" s="117">
        <f>550*VLOOKUP(B440, 'Household Information, Deficit'!$B$2:$K$48,10,FALSE)</f>
        <v>43485.750000000007</v>
      </c>
      <c r="N440" s="128">
        <f>IF(L440*M440+K440*Variables!$E$9&lt;0,0,L440*M440+K440*Variables!$E$9)</f>
        <v>95396032.379738539</v>
      </c>
      <c r="O440" s="119">
        <f>VLOOKUP(B440,'Household Information, Deficit'!$B$2:$L$48,11,FALSE)</f>
        <v>136.37500000000003</v>
      </c>
      <c r="P440" s="119">
        <v>65.935833333333335</v>
      </c>
      <c r="Q440" s="130">
        <f t="shared" si="36"/>
        <v>31256316.811967958</v>
      </c>
    </row>
    <row r="441" spans="1:17" ht="14.25" customHeight="1">
      <c r="A441" s="107">
        <v>15</v>
      </c>
      <c r="B441" s="108" t="s">
        <v>41</v>
      </c>
      <c r="C441" s="109">
        <v>2028</v>
      </c>
      <c r="D441" s="110">
        <f>Population!M16</f>
        <v>319892.63355075696</v>
      </c>
      <c r="E441" s="110" t="str">
        <f t="shared" si="37"/>
        <v>Medium</v>
      </c>
      <c r="F441" s="123">
        <f t="shared" si="40"/>
        <v>2.4536973570595619</v>
      </c>
      <c r="G441" s="111">
        <f t="shared" si="41"/>
        <v>130371.6746608501</v>
      </c>
      <c r="I441" s="125">
        <v>0</v>
      </c>
      <c r="J441" s="114">
        <f>VLOOKUP(B441, 'Household Information, Deficit'!$B$2:$J$48,8,FALSE)/100</f>
        <v>8.3000000000000001E-3</v>
      </c>
      <c r="K441" s="126">
        <f t="shared" si="38"/>
        <v>0</v>
      </c>
      <c r="L441" s="127">
        <f t="shared" si="39"/>
        <v>1926.6749949879159</v>
      </c>
      <c r="M441" s="117">
        <f>550*VLOOKUP(B441, 'Household Information, Deficit'!$B$2:$K$48,10,FALSE)</f>
        <v>43485.750000000007</v>
      </c>
      <c r="N441" s="128">
        <f>IF(L441*M441+K441*Variables!$E$9&lt;0,0,L441*M441+K441*Variables!$E$9)</f>
        <v>83782907.163295776</v>
      </c>
      <c r="O441" s="119">
        <f>VLOOKUP(B441,'Household Information, Deficit'!$B$2:$L$48,11,FALSE)</f>
        <v>136.37500000000003</v>
      </c>
      <c r="P441" s="119">
        <v>65.935833333333335</v>
      </c>
      <c r="Q441" s="130">
        <f t="shared" si="36"/>
        <v>27484130.209834326</v>
      </c>
    </row>
    <row r="442" spans="1:17" ht="14.25" customHeight="1">
      <c r="A442" s="107">
        <v>16</v>
      </c>
      <c r="B442" s="108" t="s">
        <v>43</v>
      </c>
      <c r="C442" s="109">
        <v>2028</v>
      </c>
      <c r="D442" s="110">
        <f>Population!M17</f>
        <v>533093.26743447699</v>
      </c>
      <c r="E442" s="110" t="str">
        <f t="shared" si="37"/>
        <v>Medium</v>
      </c>
      <c r="F442" s="123">
        <f t="shared" si="40"/>
        <v>3.2379076029492619</v>
      </c>
      <c r="G442" s="111">
        <f t="shared" si="41"/>
        <v>164641.28468301773</v>
      </c>
      <c r="I442" s="125">
        <v>0</v>
      </c>
      <c r="J442" s="114">
        <f>VLOOKUP(B442, 'Household Information, Deficit'!$B$2:$J$48,8,FALSE)/100</f>
        <v>9.0299999999999991E-2</v>
      </c>
      <c r="K442" s="126">
        <f t="shared" si="38"/>
        <v>0</v>
      </c>
      <c r="L442" s="127">
        <f t="shared" si="39"/>
        <v>2433.1224337391614</v>
      </c>
      <c r="M442" s="117">
        <f>550*VLOOKUP(B442, 'Household Information, Deficit'!$B$2:$K$48,10,FALSE)</f>
        <v>43485.750000000007</v>
      </c>
      <c r="N442" s="128">
        <f>IF(L442*M442+K442*Variables!$E$9&lt;0,0,L442*M442+K442*Variables!$E$9)</f>
        <v>105806153.87297276</v>
      </c>
      <c r="O442" s="119">
        <f>VLOOKUP(B442,'Household Information, Deficit'!$B$2:$L$48,11,FALSE)</f>
        <v>136.37500000000003</v>
      </c>
      <c r="P442" s="119">
        <v>65.935833333333335</v>
      </c>
      <c r="Q442" s="130">
        <f t="shared" si="36"/>
        <v>28579129.317220837</v>
      </c>
    </row>
    <row r="443" spans="1:17" ht="14.25" customHeight="1">
      <c r="A443" s="107">
        <v>17</v>
      </c>
      <c r="B443" s="108" t="s">
        <v>44</v>
      </c>
      <c r="C443" s="109">
        <v>2028</v>
      </c>
      <c r="D443" s="110">
        <f>Population!M18</f>
        <v>503353.2482523825</v>
      </c>
      <c r="E443" s="110" t="str">
        <f t="shared" si="37"/>
        <v>Medium</v>
      </c>
      <c r="F443" s="123">
        <f t="shared" si="40"/>
        <v>3.2463324451363733</v>
      </c>
      <c r="G443" s="111">
        <f t="shared" si="41"/>
        <v>155052.89638665994</v>
      </c>
      <c r="I443" s="125">
        <v>0</v>
      </c>
      <c r="J443" s="114">
        <f>VLOOKUP(B443, 'Household Information, Deficit'!$B$2:$J$48,8,FALSE)/100</f>
        <v>0.1406</v>
      </c>
      <c r="K443" s="126">
        <f t="shared" si="38"/>
        <v>0</v>
      </c>
      <c r="L443" s="127">
        <f t="shared" si="39"/>
        <v>2291.4221140885493</v>
      </c>
      <c r="M443" s="117">
        <f>550*VLOOKUP(B443, 'Household Information, Deficit'!$B$2:$K$48,10,FALSE)</f>
        <v>43485.750000000007</v>
      </c>
      <c r="N443" s="128">
        <f>IF(L443*M443+K443*Variables!$E$9&lt;0,0,L443*M443+K443*Variables!$E$9)</f>
        <v>99644209.197726145</v>
      </c>
      <c r="O443" s="119">
        <f>VLOOKUP(B443,'Household Information, Deficit'!$B$2:$L$48,11,FALSE)</f>
        <v>136.37500000000003</v>
      </c>
      <c r="P443" s="119">
        <v>47.15</v>
      </c>
      <c r="Q443" s="130">
        <f t="shared" si="36"/>
        <v>33660976.915681928</v>
      </c>
    </row>
    <row r="444" spans="1:17" ht="14.25" customHeight="1">
      <c r="A444" s="107">
        <v>18</v>
      </c>
      <c r="B444" s="108" t="s">
        <v>45</v>
      </c>
      <c r="C444" s="109">
        <v>2028</v>
      </c>
      <c r="D444" s="110">
        <f>Population!M19</f>
        <v>318710.04245005635</v>
      </c>
      <c r="E444" s="110" t="str">
        <f t="shared" si="37"/>
        <v>Medium</v>
      </c>
      <c r="F444" s="123">
        <f t="shared" si="40"/>
        <v>3.2199371541131225</v>
      </c>
      <c r="G444" s="111">
        <f t="shared" si="41"/>
        <v>98980.205884744879</v>
      </c>
      <c r="I444" s="125">
        <v>0</v>
      </c>
      <c r="J444" s="114">
        <f>VLOOKUP(B444, 'Household Information, Deficit'!$B$2:$J$48,8,FALSE)/100</f>
        <v>0.14699999999999999</v>
      </c>
      <c r="K444" s="126">
        <f t="shared" si="38"/>
        <v>0</v>
      </c>
      <c r="L444" s="127">
        <f t="shared" si="39"/>
        <v>1462.7616633213474</v>
      </c>
      <c r="M444" s="117">
        <f>550*VLOOKUP(B444, 'Household Information, Deficit'!$B$2:$K$48,10,FALSE)</f>
        <v>43485.750000000007</v>
      </c>
      <c r="N444" s="128">
        <f>IF(L444*M444+K444*Variables!$E$9&lt;0,0,L444*M444+K444*Variables!$E$9)</f>
        <v>63609288.000776298</v>
      </c>
      <c r="O444" s="119">
        <f>VLOOKUP(B444,'Household Information, Deficit'!$B$2:$L$48,11,FALSE)</f>
        <v>136.37500000000003</v>
      </c>
      <c r="P444" s="119">
        <v>65.935833333333335</v>
      </c>
      <c r="Q444" s="130">
        <f t="shared" si="36"/>
        <v>17265844.572811522</v>
      </c>
    </row>
    <row r="445" spans="1:17" ht="14.25" customHeight="1">
      <c r="A445" s="107">
        <v>19</v>
      </c>
      <c r="B445" s="108" t="s">
        <v>47</v>
      </c>
      <c r="C445" s="109">
        <v>2028</v>
      </c>
      <c r="D445" s="110">
        <f>Population!M20</f>
        <v>321783.15455472295</v>
      </c>
      <c r="E445" s="110" t="str">
        <f t="shared" si="37"/>
        <v>Medium</v>
      </c>
      <c r="F445" s="123">
        <f t="shared" si="40"/>
        <v>2.5344143617118515</v>
      </c>
      <c r="G445" s="111">
        <f t="shared" si="41"/>
        <v>126965.48733940131</v>
      </c>
      <c r="I445" s="125">
        <v>0</v>
      </c>
      <c r="J445" s="114">
        <f>VLOOKUP(B445, 'Household Information, Deficit'!$B$2:$J$48,8,FALSE)/100</f>
        <v>0.15820000000000001</v>
      </c>
      <c r="K445" s="126">
        <f t="shared" si="38"/>
        <v>0</v>
      </c>
      <c r="L445" s="127">
        <f t="shared" si="39"/>
        <v>1876.3372513211943</v>
      </c>
      <c r="M445" s="117">
        <f>550*VLOOKUP(B445, 'Household Information, Deficit'!$B$2:$K$48,10,FALSE)</f>
        <v>22038.5</v>
      </c>
      <c r="N445" s="128">
        <f>IF(L445*M445+K445*Variables!$E$9&lt;0,0,L445*M445+K445*Variables!$E$9)</f>
        <v>41351658.51324214</v>
      </c>
      <c r="O445" s="119">
        <f>VLOOKUP(B445,'Household Information, Deficit'!$B$2:$L$48,11,FALSE)</f>
        <v>106.64</v>
      </c>
      <c r="P445" s="119">
        <v>65.935833333333335</v>
      </c>
      <c r="Q445" s="130">
        <f t="shared" si="36"/>
        <v>17218769.844997011</v>
      </c>
    </row>
    <row r="446" spans="1:17" ht="14.25" customHeight="1">
      <c r="A446" s="107">
        <v>20</v>
      </c>
      <c r="B446" s="108" t="s">
        <v>50</v>
      </c>
      <c r="C446" s="109">
        <v>2028</v>
      </c>
      <c r="D446" s="110">
        <f>Population!M21</f>
        <v>194960.41373679973</v>
      </c>
      <c r="E446" s="110" t="str">
        <f t="shared" si="37"/>
        <v>Medium</v>
      </c>
      <c r="F446" s="123">
        <f t="shared" si="40"/>
        <v>2.6024941905499612</v>
      </c>
      <c r="G446" s="111">
        <f t="shared" si="41"/>
        <v>74912.910255373339</v>
      </c>
      <c r="I446" s="125">
        <v>0</v>
      </c>
      <c r="J446" s="114">
        <f>VLOOKUP(B446, 'Household Information, Deficit'!$B$2:$J$48,8,FALSE)/100</f>
        <v>7.7399999999999997E-2</v>
      </c>
      <c r="K446" s="126">
        <f t="shared" si="38"/>
        <v>0</v>
      </c>
      <c r="L446" s="127">
        <f t="shared" si="39"/>
        <v>1107.0873436754628</v>
      </c>
      <c r="M446" s="117">
        <f>550*VLOOKUP(B446, 'Household Information, Deficit'!$B$2:$K$48,10,FALSE)</f>
        <v>43485.750000000007</v>
      </c>
      <c r="N446" s="128">
        <f>IF(L446*M446+K446*Variables!$E$9&lt;0,0,L446*M446+K446*Variables!$E$9)</f>
        <v>48142523.455235265</v>
      </c>
      <c r="O446" s="119">
        <f>VLOOKUP(B446,'Household Information, Deficit'!$B$2:$L$48,11,FALSE)</f>
        <v>136.37500000000003</v>
      </c>
      <c r="P446" s="119">
        <v>65.935833333333335</v>
      </c>
      <c r="Q446" s="130">
        <f t="shared" si="36"/>
        <v>15263483.836925615</v>
      </c>
    </row>
    <row r="447" spans="1:17" ht="14.25" customHeight="1">
      <c r="A447" s="107">
        <v>21</v>
      </c>
      <c r="B447" s="108" t="s">
        <v>51</v>
      </c>
      <c r="C447" s="109">
        <v>2028</v>
      </c>
      <c r="D447" s="110">
        <f>Population!M22</f>
        <v>206080.71592219069</v>
      </c>
      <c r="E447" s="110" t="str">
        <f t="shared" si="37"/>
        <v>Medium</v>
      </c>
      <c r="F447" s="123">
        <f t="shared" si="40"/>
        <v>3.3084232295567606</v>
      </c>
      <c r="G447" s="111">
        <f t="shared" si="41"/>
        <v>62289.707701574793</v>
      </c>
      <c r="I447" s="125">
        <v>0</v>
      </c>
      <c r="J447" s="114">
        <f>VLOOKUP(B447, 'Household Information, Deficit'!$B$2:$J$48,8,FALSE)/100</f>
        <v>0.32990000000000003</v>
      </c>
      <c r="K447" s="126">
        <f t="shared" si="38"/>
        <v>0</v>
      </c>
      <c r="L447" s="127">
        <f t="shared" si="39"/>
        <v>920.53755224002089</v>
      </c>
      <c r="M447" s="117">
        <f>550*VLOOKUP(B447, 'Household Information, Deficit'!$B$2:$K$48,10,FALSE)</f>
        <v>43485.750000000007</v>
      </c>
      <c r="N447" s="128">
        <f>IF(L447*M447+K447*Variables!$E$9&lt;0,0,L447*M447+K447*Variables!$E$9)</f>
        <v>40030265.862321496</v>
      </c>
      <c r="O447" s="119">
        <f>VLOOKUP(B447,'Household Information, Deficit'!$B$2:$L$48,11,FALSE)</f>
        <v>136.37500000000003</v>
      </c>
      <c r="P447" s="119">
        <v>65.935833333333335</v>
      </c>
      <c r="Q447" s="130">
        <f t="shared" si="36"/>
        <v>10603986.639178537</v>
      </c>
    </row>
    <row r="448" spans="1:17" ht="14.25" customHeight="1">
      <c r="A448" s="107">
        <v>22</v>
      </c>
      <c r="B448" s="108" t="s">
        <v>52</v>
      </c>
      <c r="C448" s="109">
        <v>2028</v>
      </c>
      <c r="D448" s="110">
        <f>Population!M23</f>
        <v>181960.03541486801</v>
      </c>
      <c r="E448" s="110" t="str">
        <f t="shared" si="37"/>
        <v>Medium</v>
      </c>
      <c r="F448" s="123">
        <f t="shared" si="40"/>
        <v>2.4748082204754236</v>
      </c>
      <c r="G448" s="111">
        <f t="shared" si="41"/>
        <v>73524.903428643258</v>
      </c>
      <c r="I448" s="125">
        <v>0</v>
      </c>
      <c r="J448" s="114">
        <f>VLOOKUP(B448, 'Household Information, Deficit'!$B$2:$J$48,8,FALSE)/100</f>
        <v>0.14940000000000001</v>
      </c>
      <c r="K448" s="126">
        <f t="shared" si="38"/>
        <v>0</v>
      </c>
      <c r="L448" s="127">
        <f t="shared" si="39"/>
        <v>1086.5749275168782</v>
      </c>
      <c r="M448" s="117">
        <f>550*VLOOKUP(B448, 'Household Information, Deficit'!$B$2:$K$48,10,FALSE)</f>
        <v>43485.750000000007</v>
      </c>
      <c r="N448" s="128">
        <f>IF(L448*M448+K448*Variables!$E$9&lt;0,0,L448*M448+K448*Variables!$E$9)</f>
        <v>47250525.654267095</v>
      </c>
      <c r="O448" s="119">
        <f>VLOOKUP(B448,'Household Information, Deficit'!$B$2:$L$48,11,FALSE)</f>
        <v>136.37500000000003</v>
      </c>
      <c r="P448" s="119">
        <v>65.935833333333335</v>
      </c>
      <c r="Q448" s="130">
        <f t="shared" si="36"/>
        <v>15426366.562916582</v>
      </c>
    </row>
    <row r="449" spans="1:17" ht="14.25" customHeight="1">
      <c r="A449" s="107">
        <v>23</v>
      </c>
      <c r="B449" s="108" t="s">
        <v>53</v>
      </c>
      <c r="C449" s="109">
        <v>2028</v>
      </c>
      <c r="D449" s="110">
        <f>Population!M24</f>
        <v>140052.90622320989</v>
      </c>
      <c r="E449" s="110" t="str">
        <f t="shared" si="37"/>
        <v>Medium</v>
      </c>
      <c r="F449" s="123">
        <f t="shared" si="40"/>
        <v>2.7568018275271275</v>
      </c>
      <c r="G449" s="111">
        <f t="shared" si="41"/>
        <v>50802.674615475873</v>
      </c>
      <c r="I449" s="125">
        <v>0</v>
      </c>
      <c r="J449" s="114">
        <f>VLOOKUP(B449, 'Household Information, Deficit'!$B$2:$J$48,8,FALSE)/100</f>
        <v>0.1173</v>
      </c>
      <c r="K449" s="126">
        <f t="shared" si="38"/>
        <v>0</v>
      </c>
      <c r="L449" s="127">
        <f t="shared" si="39"/>
        <v>750.77844259323319</v>
      </c>
      <c r="M449" s="117">
        <f>550*VLOOKUP(B449, 'Household Information, Deficit'!$B$2:$K$48,10,FALSE)</f>
        <v>43485.750000000007</v>
      </c>
      <c r="N449" s="128">
        <f>IF(L449*M449+K449*Variables!$E$9&lt;0,0,L449*M449+K449*Variables!$E$9)</f>
        <v>32648163.659998696</v>
      </c>
      <c r="O449" s="119">
        <f>VLOOKUP(B449,'Household Information, Deficit'!$B$2:$L$48,11,FALSE)</f>
        <v>136.37500000000003</v>
      </c>
      <c r="P449" s="119">
        <v>65.935833333333335</v>
      </c>
      <c r="Q449" s="130">
        <f t="shared" si="36"/>
        <v>9978871.7421858348</v>
      </c>
    </row>
    <row r="450" spans="1:17" ht="14.25" customHeight="1">
      <c r="A450" s="107">
        <v>24</v>
      </c>
      <c r="B450" s="108" t="s">
        <v>54</v>
      </c>
      <c r="C450" s="109">
        <v>2028</v>
      </c>
      <c r="D450" s="110">
        <f>Population!M25</f>
        <v>87893.559383279629</v>
      </c>
      <c r="E450" s="110" t="str">
        <f t="shared" si="37"/>
        <v>Small</v>
      </c>
      <c r="F450" s="123">
        <f t="shared" si="40"/>
        <v>2.845682723378673</v>
      </c>
      <c r="G450" s="111">
        <f t="shared" si="41"/>
        <v>30886.633517219303</v>
      </c>
      <c r="I450" s="125">
        <v>0</v>
      </c>
      <c r="J450" s="114">
        <f>VLOOKUP(B450, 'Household Information, Deficit'!$B$2:$J$48,8,FALSE)/100</f>
        <v>0.25739999999999996</v>
      </c>
      <c r="K450" s="126">
        <f t="shared" si="38"/>
        <v>0</v>
      </c>
      <c r="L450" s="127">
        <f t="shared" si="39"/>
        <v>456.45271207713085</v>
      </c>
      <c r="M450" s="117">
        <f>550*VLOOKUP(B450, 'Household Information, Deficit'!$B$2:$K$48,10,FALSE)</f>
        <v>43485.750000000007</v>
      </c>
      <c r="N450" s="128">
        <f>IF(L450*M450+K450*Variables!$E$9&lt;0,0,L450*M450+K450*Variables!$E$9)</f>
        <v>19849188.524208095</v>
      </c>
      <c r="O450" s="119">
        <f>VLOOKUP(B450,'Household Information, Deficit'!$B$2:$L$48,11,FALSE)</f>
        <v>136.37500000000003</v>
      </c>
      <c r="P450" s="119">
        <v>65.935833333333335</v>
      </c>
      <c r="Q450" s="130">
        <f t="shared" si="36"/>
        <v>5936553.8907359401</v>
      </c>
    </row>
    <row r="451" spans="1:17" ht="14.25" customHeight="1">
      <c r="A451" s="107">
        <v>25</v>
      </c>
      <c r="B451" s="108" t="s">
        <v>55</v>
      </c>
      <c r="C451" s="109">
        <v>2028</v>
      </c>
      <c r="D451" s="110">
        <f>Population!M26</f>
        <v>182137.59816109686</v>
      </c>
      <c r="E451" s="110" t="str">
        <f t="shared" si="37"/>
        <v>Medium</v>
      </c>
      <c r="F451" s="123">
        <f t="shared" si="40"/>
        <v>2.502264030612245</v>
      </c>
      <c r="G451" s="111">
        <f t="shared" si="41"/>
        <v>72789.120545577316</v>
      </c>
      <c r="I451" s="125">
        <v>0</v>
      </c>
      <c r="J451" s="114">
        <f>VLOOKUP(B451, 'Household Information, Deficit'!$B$2:$J$48,8,FALSE)/100</f>
        <v>0.1547</v>
      </c>
      <c r="K451" s="126">
        <f t="shared" si="38"/>
        <v>0</v>
      </c>
      <c r="L451" s="127">
        <f t="shared" si="39"/>
        <v>1075.7012888508907</v>
      </c>
      <c r="M451" s="117">
        <f>550*VLOOKUP(B451, 'Household Information, Deficit'!$B$2:$K$48,10,FALSE)</f>
        <v>43485.750000000007</v>
      </c>
      <c r="N451" s="128">
        <f>IF(L451*M451+K451*Variables!$E$9&lt;0,0,L451*M451+K451*Variables!$E$9)</f>
        <v>46777677.321647629</v>
      </c>
      <c r="O451" s="119">
        <f>VLOOKUP(B451,'Household Information, Deficit'!$B$2:$L$48,11,FALSE)</f>
        <v>136.37500000000003</v>
      </c>
      <c r="P451" s="119">
        <v>65.935833333333335</v>
      </c>
      <c r="Q451" s="130">
        <f t="shared" si="36"/>
        <v>15177115.246987179</v>
      </c>
    </row>
    <row r="452" spans="1:17" ht="14.25" customHeight="1">
      <c r="A452" s="107">
        <v>26</v>
      </c>
      <c r="B452" s="108" t="s">
        <v>56</v>
      </c>
      <c r="C452" s="109">
        <v>2028</v>
      </c>
      <c r="D452" s="110">
        <f>Population!M27</f>
        <v>49722.211107377465</v>
      </c>
      <c r="E452" s="110" t="str">
        <f t="shared" si="37"/>
        <v>Small</v>
      </c>
      <c r="F452" s="123">
        <f t="shared" si="40"/>
        <v>3.6899491861166136</v>
      </c>
      <c r="G452" s="111">
        <f t="shared" si="41"/>
        <v>13475.039519366999</v>
      </c>
      <c r="I452" s="125">
        <v>0</v>
      </c>
      <c r="J452" s="114">
        <f>VLOOKUP(B452, 'Household Information, Deficit'!$B$2:$J$48,8,FALSE)/100</f>
        <v>0.154</v>
      </c>
      <c r="K452" s="126">
        <f t="shared" si="38"/>
        <v>0</v>
      </c>
      <c r="L452" s="127">
        <f t="shared" si="39"/>
        <v>199.13851506453466</v>
      </c>
      <c r="M452" s="117">
        <f>550*VLOOKUP(B452, 'Household Information, Deficit'!$B$2:$K$48,10,FALSE)</f>
        <v>43485.750000000007</v>
      </c>
      <c r="N452" s="128">
        <f>IF(L452*M452+K452*Variables!$E$9&lt;0,0,L452*M452+K452*Variables!$E$9)</f>
        <v>8659687.681467589</v>
      </c>
      <c r="O452" s="119">
        <f>VLOOKUP(B452,'Household Information, Deficit'!$B$2:$L$48,11,FALSE)</f>
        <v>136.37500000000003</v>
      </c>
      <c r="P452" s="119">
        <v>65.935833333333335</v>
      </c>
      <c r="Q452" s="130">
        <f t="shared" ref="Q452:Q515" si="42">IF(12*(O452-0.3*P452*F452)*G452/5&lt;0,0,12*(O452-0.3*P452*F452)*G452/5)</f>
        <v>2049878.1290194034</v>
      </c>
    </row>
    <row r="453" spans="1:17" ht="14.25" customHeight="1">
      <c r="A453" s="107">
        <v>27</v>
      </c>
      <c r="B453" s="108" t="s">
        <v>57</v>
      </c>
      <c r="C453" s="109">
        <v>2028</v>
      </c>
      <c r="D453" s="110">
        <f>Population!M28</f>
        <v>9324.9455290770693</v>
      </c>
      <c r="E453" s="110" t="str">
        <f t="shared" ref="E453:E516" si="43">IF(D453&lt;100000,"Small",IF(D453&lt;1000000,"Medium","Large"))</f>
        <v>Small</v>
      </c>
      <c r="F453" s="123">
        <f t="shared" si="40"/>
        <v>2.667113684852179</v>
      </c>
      <c r="G453" s="111">
        <f t="shared" si="41"/>
        <v>3496.268487555637</v>
      </c>
      <c r="I453" s="125">
        <v>0</v>
      </c>
      <c r="J453" s="114">
        <f>VLOOKUP(B453, 'Household Information, Deficit'!$B$2:$J$48,8,FALSE)/100</f>
        <v>2.4E-2</v>
      </c>
      <c r="K453" s="126">
        <f t="shared" si="38"/>
        <v>0</v>
      </c>
      <c r="L453" s="127">
        <f t="shared" si="39"/>
        <v>51.668992426930345</v>
      </c>
      <c r="M453" s="117">
        <f>550*VLOOKUP(B453, 'Household Information, Deficit'!$B$2:$K$48,10,FALSE)</f>
        <v>43485.750000000007</v>
      </c>
      <c r="N453" s="128">
        <f>IF(L453*M453+K453*Variables!$E$9&lt;0,0,L453*M453+K453*Variables!$E$9)</f>
        <v>2246864.8874293868</v>
      </c>
      <c r="O453" s="119">
        <f>VLOOKUP(B453,'Household Information, Deficit'!$B$2:$L$48,11,FALSE)</f>
        <v>136.37500000000003</v>
      </c>
      <c r="P453" s="119">
        <v>65.935833333333335</v>
      </c>
      <c r="Q453" s="130">
        <f t="shared" si="42"/>
        <v>701638.07691866113</v>
      </c>
    </row>
    <row r="454" spans="1:17" ht="14.25" customHeight="1">
      <c r="A454" s="107">
        <v>28</v>
      </c>
      <c r="B454" s="108" t="s">
        <v>58</v>
      </c>
      <c r="C454" s="109">
        <v>2028</v>
      </c>
      <c r="D454" s="110">
        <f>Population!M29</f>
        <v>55805.76611215929</v>
      </c>
      <c r="E454" s="110" t="str">
        <f t="shared" si="43"/>
        <v>Small</v>
      </c>
      <c r="F454" s="123">
        <f t="shared" si="40"/>
        <v>2.5363152064982328</v>
      </c>
      <c r="G454" s="111">
        <f t="shared" si="41"/>
        <v>22002.693501651793</v>
      </c>
      <c r="I454" s="125">
        <v>0</v>
      </c>
      <c r="J454" s="114">
        <f>VLOOKUP(B454, 'Household Information, Deficit'!$B$2:$J$48,8,FALSE)/100</f>
        <v>0.2833</v>
      </c>
      <c r="K454" s="126">
        <f t="shared" si="38"/>
        <v>0</v>
      </c>
      <c r="L454" s="127">
        <f t="shared" si="39"/>
        <v>325.16295815248668</v>
      </c>
      <c r="M454" s="117">
        <f>550*VLOOKUP(B454, 'Household Information, Deficit'!$B$2:$K$48,10,FALSE)</f>
        <v>43485.750000000007</v>
      </c>
      <c r="N454" s="128">
        <f>IF(L454*M454+K454*Variables!$E$9&lt;0,0,L454*M454+K454*Variables!$E$9)</f>
        <v>14139955.1074795</v>
      </c>
      <c r="O454" s="119">
        <f>VLOOKUP(B454,'Household Information, Deficit'!$B$2:$L$48,11,FALSE)</f>
        <v>136.37500000000003</v>
      </c>
      <c r="P454" s="119">
        <v>65.935833333333335</v>
      </c>
      <c r="Q454" s="130">
        <f t="shared" si="42"/>
        <v>4552169.8038352048</v>
      </c>
    </row>
    <row r="455" spans="1:17" ht="14.25" customHeight="1">
      <c r="A455" s="107">
        <v>29</v>
      </c>
      <c r="B455" s="108" t="s">
        <v>59</v>
      </c>
      <c r="C455" s="109">
        <v>2028</v>
      </c>
      <c r="D455" s="110">
        <f>Population!M30</f>
        <v>56195.70782936774</v>
      </c>
      <c r="E455" s="110" t="str">
        <f t="shared" si="43"/>
        <v>Small</v>
      </c>
      <c r="F455" s="123">
        <f t="shared" si="40"/>
        <v>2.6066968130921619</v>
      </c>
      <c r="G455" s="111">
        <f t="shared" si="41"/>
        <v>21558.20636566716</v>
      </c>
      <c r="I455" s="125">
        <v>0</v>
      </c>
      <c r="J455" s="114">
        <f>VLOOKUP(B455, 'Household Information, Deficit'!$B$2:$J$48,8,FALSE)/100</f>
        <v>5.7699999999999994E-2</v>
      </c>
      <c r="K455" s="126">
        <f t="shared" si="38"/>
        <v>0</v>
      </c>
      <c r="L455" s="127">
        <f t="shared" si="39"/>
        <v>318.59418274384734</v>
      </c>
      <c r="M455" s="117">
        <f>550*VLOOKUP(B455, 'Household Information, Deficit'!$B$2:$K$48,10,FALSE)</f>
        <v>43485.750000000007</v>
      </c>
      <c r="N455" s="128">
        <f>IF(L455*M455+K455*Variables!$E$9&lt;0,0,L455*M455+K455*Variables!$E$9)</f>
        <v>13854306.982253261</v>
      </c>
      <c r="O455" s="119">
        <f>VLOOKUP(B455,'Household Information, Deficit'!$B$2:$L$48,11,FALSE)</f>
        <v>136.37500000000003</v>
      </c>
      <c r="P455" s="119">
        <v>65.935833333333335</v>
      </c>
      <c r="Q455" s="130">
        <f t="shared" si="42"/>
        <v>4388177.1491330247</v>
      </c>
    </row>
    <row r="456" spans="1:17" ht="14.25" customHeight="1">
      <c r="A456" s="107">
        <v>30</v>
      </c>
      <c r="B456" s="108" t="s">
        <v>60</v>
      </c>
      <c r="C456" s="109">
        <v>2028</v>
      </c>
      <c r="D456" s="110">
        <f>Population!M31</f>
        <v>22964.781845597641</v>
      </c>
      <c r="E456" s="110" t="str">
        <f t="shared" si="43"/>
        <v>Small</v>
      </c>
      <c r="F456" s="123">
        <f t="shared" si="40"/>
        <v>2.8820273812991553</v>
      </c>
      <c r="G456" s="111">
        <f t="shared" si="41"/>
        <v>7968.2733046226704</v>
      </c>
      <c r="I456" s="125">
        <v>0</v>
      </c>
      <c r="J456" s="114">
        <f>VLOOKUP(B456, 'Household Information, Deficit'!$B$2:$J$48,8,FALSE)/100</f>
        <v>0.2059</v>
      </c>
      <c r="K456" s="126">
        <f t="shared" si="38"/>
        <v>0</v>
      </c>
      <c r="L456" s="127">
        <f t="shared" si="39"/>
        <v>117.75773356585159</v>
      </c>
      <c r="M456" s="117">
        <f>550*VLOOKUP(B456, 'Household Information, Deficit'!$B$2:$K$48,10,FALSE)</f>
        <v>43485.750000000007</v>
      </c>
      <c r="N456" s="128">
        <f>IF(L456*M456+K456*Variables!$E$9&lt;0,0,L456*M456+K456*Variables!$E$9)</f>
        <v>5120783.3624112317</v>
      </c>
      <c r="O456" s="119">
        <f>VLOOKUP(B456,'Household Information, Deficit'!$B$2:$L$48,11,FALSE)</f>
        <v>136.37500000000003</v>
      </c>
      <c r="P456" s="119">
        <v>65.935833333333335</v>
      </c>
      <c r="Q456" s="130">
        <f t="shared" si="42"/>
        <v>1517790.3922214671</v>
      </c>
    </row>
    <row r="457" spans="1:17" ht="14.25" customHeight="1">
      <c r="A457" s="107">
        <v>31</v>
      </c>
      <c r="B457" s="108" t="s">
        <v>61</v>
      </c>
      <c r="C457" s="109">
        <v>2028</v>
      </c>
      <c r="D457" s="110">
        <f>Population!M32</f>
        <v>34936.92099655707</v>
      </c>
      <c r="E457" s="110" t="str">
        <f t="shared" si="43"/>
        <v>Small</v>
      </c>
      <c r="F457" s="123">
        <f t="shared" si="40"/>
        <v>3.407</v>
      </c>
      <c r="G457" s="111">
        <f t="shared" si="41"/>
        <v>10254.452890095999</v>
      </c>
      <c r="I457" s="125">
        <v>0</v>
      </c>
      <c r="J457" s="114">
        <f>VLOOKUP(B457, 'Household Information, Deficit'!$B$2:$J$48,8,FALSE)/100</f>
        <v>0.12869999999999998</v>
      </c>
      <c r="K457" s="126">
        <f t="shared" si="38"/>
        <v>0</v>
      </c>
      <c r="L457" s="127">
        <f t="shared" si="39"/>
        <v>151.54363876989191</v>
      </c>
      <c r="M457" s="117">
        <f>550*VLOOKUP(B457, 'Household Information, Deficit'!$B$2:$K$48,10,FALSE)</f>
        <v>43485.750000000007</v>
      </c>
      <c r="N457" s="128">
        <f>IF(L457*M457+K457*Variables!$E$9&lt;0,0,L457*M457+K457*Variables!$E$9)</f>
        <v>6589988.7896378282</v>
      </c>
      <c r="O457" s="119">
        <f>VLOOKUP(B457,'Household Information, Deficit'!$B$2:$L$48,11,FALSE)</f>
        <v>136.37500000000003</v>
      </c>
      <c r="P457" s="119">
        <v>65.935833333333335</v>
      </c>
      <c r="Q457" s="130">
        <f t="shared" si="42"/>
        <v>1697694.0309220701</v>
      </c>
    </row>
    <row r="458" spans="1:17" ht="14.25" customHeight="1">
      <c r="A458" s="107">
        <v>32</v>
      </c>
      <c r="B458" s="108" t="s">
        <v>62</v>
      </c>
      <c r="C458" s="109">
        <v>2028</v>
      </c>
      <c r="D458" s="110">
        <f>Population!M33</f>
        <v>32157.425720621843</v>
      </c>
      <c r="E458" s="110" t="str">
        <f t="shared" si="43"/>
        <v>Small</v>
      </c>
      <c r="F458" s="123">
        <f t="shared" si="40"/>
        <v>4.9791554357592096</v>
      </c>
      <c r="G458" s="111">
        <f t="shared" si="41"/>
        <v>6458.409691264952</v>
      </c>
      <c r="I458" s="125">
        <v>0</v>
      </c>
      <c r="J458" s="114">
        <f>VLOOKUP(B458, 'Household Information, Deficit'!$B$2:$J$48,8,FALSE)/100</f>
        <v>0.37890000000000001</v>
      </c>
      <c r="K458" s="126">
        <f t="shared" si="38"/>
        <v>0</v>
      </c>
      <c r="L458" s="127">
        <f t="shared" si="39"/>
        <v>95.444478196033742</v>
      </c>
      <c r="M458" s="117">
        <f>550*VLOOKUP(B458, 'Household Information, Deficit'!$B$2:$K$48,10,FALSE)</f>
        <v>43485.750000000007</v>
      </c>
      <c r="N458" s="128">
        <f>IF(L458*M458+K458*Variables!$E$9&lt;0,0,L458*M458+K458*Variables!$E$9)</f>
        <v>4150474.7177131749</v>
      </c>
      <c r="O458" s="119">
        <f>VLOOKUP(B458,'Household Information, Deficit'!$B$2:$L$48,11,FALSE)</f>
        <v>136.37500000000003</v>
      </c>
      <c r="P458" s="119">
        <v>65.935833333333335</v>
      </c>
      <c r="Q458" s="130">
        <f t="shared" si="42"/>
        <v>587202.29477536178</v>
      </c>
    </row>
    <row r="459" spans="1:17" ht="14.25" customHeight="1">
      <c r="A459" s="107">
        <v>33</v>
      </c>
      <c r="B459" s="108" t="s">
        <v>63</v>
      </c>
      <c r="C459" s="109">
        <v>2028</v>
      </c>
      <c r="D459" s="110">
        <f>Population!M34</f>
        <v>137875.73163546273</v>
      </c>
      <c r="E459" s="110" t="str">
        <f t="shared" si="43"/>
        <v>Medium</v>
      </c>
      <c r="F459" s="123">
        <f t="shared" si="40"/>
        <v>2.6362587373793409</v>
      </c>
      <c r="G459" s="111">
        <f t="shared" si="41"/>
        <v>52299.772279758319</v>
      </c>
      <c r="I459" s="125">
        <v>0</v>
      </c>
      <c r="J459" s="114">
        <f>VLOOKUP(B459, 'Household Information, Deficit'!$B$2:$J$48,8,FALSE)/100</f>
        <v>0.19020000000000001</v>
      </c>
      <c r="K459" s="126">
        <f t="shared" si="38"/>
        <v>0</v>
      </c>
      <c r="L459" s="127">
        <f t="shared" si="39"/>
        <v>772.90303861710709</v>
      </c>
      <c r="M459" s="117">
        <f>550*VLOOKUP(B459, 'Household Information, Deficit'!$B$2:$K$48,10,FALSE)</f>
        <v>43485.750000000007</v>
      </c>
      <c r="N459" s="128">
        <f>IF(L459*M459+K459*Variables!$E$9&lt;0,0,L459*M459+K459*Variables!$E$9)</f>
        <v>33610268.311543867</v>
      </c>
      <c r="O459" s="119">
        <f>VLOOKUP(B459,'Household Information, Deficit'!$B$2:$L$48,11,FALSE)</f>
        <v>136.37500000000003</v>
      </c>
      <c r="P459" s="119">
        <v>40.760000000000005</v>
      </c>
      <c r="Q459" s="130">
        <f t="shared" si="42"/>
        <v>13071448.79571265</v>
      </c>
    </row>
    <row r="460" spans="1:17" ht="14.25" customHeight="1">
      <c r="A460" s="107">
        <v>34</v>
      </c>
      <c r="B460" s="108" t="s">
        <v>64</v>
      </c>
      <c r="C460" s="109">
        <v>2028</v>
      </c>
      <c r="D460" s="110">
        <f>Population!M35</f>
        <v>122456.78623417859</v>
      </c>
      <c r="E460" s="110" t="str">
        <f t="shared" si="43"/>
        <v>Medium</v>
      </c>
      <c r="F460" s="123">
        <f t="shared" si="40"/>
        <v>2.8808529227072923</v>
      </c>
      <c r="G460" s="111">
        <f t="shared" si="41"/>
        <v>42507.128798196114</v>
      </c>
      <c r="I460" s="125">
        <v>0</v>
      </c>
      <c r="J460" s="114">
        <f>VLOOKUP(B460, 'Household Information, Deficit'!$B$2:$J$48,8,FALSE)/100</f>
        <v>0.1709</v>
      </c>
      <c r="K460" s="126">
        <f t="shared" si="38"/>
        <v>0</v>
      </c>
      <c r="L460" s="127">
        <f t="shared" si="39"/>
        <v>628.1841694314644</v>
      </c>
      <c r="M460" s="117">
        <f>550*VLOOKUP(B460, 'Household Information, Deficit'!$B$2:$K$48,10,FALSE)</f>
        <v>43485.750000000007</v>
      </c>
      <c r="N460" s="128">
        <f>IF(L460*M460+K460*Variables!$E$9&lt;0,0,L460*M460+K460*Variables!$E$9)</f>
        <v>27317059.745854307</v>
      </c>
      <c r="O460" s="119">
        <f>VLOOKUP(B460,'Household Information, Deficit'!$B$2:$L$48,11,FALSE)</f>
        <v>136.37500000000003</v>
      </c>
      <c r="P460" s="119">
        <v>40.760000000000005</v>
      </c>
      <c r="Q460" s="130">
        <f t="shared" si="42"/>
        <v>10318819.458677903</v>
      </c>
    </row>
    <row r="461" spans="1:17" ht="14.25" customHeight="1">
      <c r="A461" s="107">
        <v>35</v>
      </c>
      <c r="B461" s="108" t="s">
        <v>65</v>
      </c>
      <c r="C461" s="109">
        <v>2028</v>
      </c>
      <c r="D461" s="110">
        <f>Population!M36</f>
        <v>559265.78412044409</v>
      </c>
      <c r="E461" s="110" t="str">
        <f t="shared" si="43"/>
        <v>Medium</v>
      </c>
      <c r="F461" s="123">
        <f t="shared" si="40"/>
        <v>2.7382605632202197</v>
      </c>
      <c r="G461" s="111">
        <f t="shared" si="41"/>
        <v>204241.25871452581</v>
      </c>
      <c r="I461" s="125">
        <v>0</v>
      </c>
      <c r="J461" s="114">
        <f>VLOOKUP(B461, 'Household Information, Deficit'!$B$2:$J$48,8,FALSE)/100</f>
        <v>5.3899999999999997E-2</v>
      </c>
      <c r="K461" s="126">
        <f t="shared" si="38"/>
        <v>0</v>
      </c>
      <c r="L461" s="127">
        <f t="shared" si="39"/>
        <v>3018.3437248451519</v>
      </c>
      <c r="M461" s="117">
        <f>550*VLOOKUP(B461, 'Household Information, Deficit'!$B$2:$K$48,10,FALSE)</f>
        <v>43485.750000000007</v>
      </c>
      <c r="N461" s="128">
        <f>IF(L461*M461+K461*Variables!$E$9&lt;0,0,L461*M461+K461*Variables!$E$9)</f>
        <v>131254940.63268508</v>
      </c>
      <c r="O461" s="119">
        <f>VLOOKUP(B461,'Household Information, Deficit'!$B$2:$L$48,11,FALSE)</f>
        <v>136.37500000000003</v>
      </c>
      <c r="P461" s="119">
        <v>40.760000000000005</v>
      </c>
      <c r="Q461" s="130">
        <f t="shared" si="42"/>
        <v>50435279.157524824</v>
      </c>
    </row>
    <row r="462" spans="1:17" ht="14.25" customHeight="1">
      <c r="A462" s="107">
        <v>36</v>
      </c>
      <c r="B462" s="108" t="s">
        <v>66</v>
      </c>
      <c r="C462" s="109">
        <v>2028</v>
      </c>
      <c r="D462" s="110">
        <f>Population!M37</f>
        <v>299935.97352362453</v>
      </c>
      <c r="E462" s="110" t="str">
        <f t="shared" si="43"/>
        <v>Medium</v>
      </c>
      <c r="F462" s="123">
        <f t="shared" si="40"/>
        <v>2.7303604631507774</v>
      </c>
      <c r="G462" s="111">
        <f t="shared" si="41"/>
        <v>109852.15233358047</v>
      </c>
      <c r="I462" s="125">
        <v>0</v>
      </c>
      <c r="J462" s="114">
        <f>VLOOKUP(B462, 'Household Information, Deficit'!$B$2:$J$48,8,FALSE)/100</f>
        <v>0.11169999999999999</v>
      </c>
      <c r="K462" s="126">
        <f t="shared" si="38"/>
        <v>0</v>
      </c>
      <c r="L462" s="127">
        <f t="shared" si="39"/>
        <v>1623.4308226637368</v>
      </c>
      <c r="M462" s="117">
        <f>550*VLOOKUP(B462, 'Household Information, Deficit'!$B$2:$K$48,10,FALSE)</f>
        <v>43485.750000000007</v>
      </c>
      <c r="N462" s="128">
        <f>IF(L462*M462+K462*Variables!$E$9&lt;0,0,L462*M462+K462*Variables!$E$9)</f>
        <v>70596106.896649599</v>
      </c>
      <c r="O462" s="119">
        <f>VLOOKUP(B462,'Household Information, Deficit'!$B$2:$L$48,11,FALSE)</f>
        <v>136.37500000000003</v>
      </c>
      <c r="P462" s="119">
        <v>27.28</v>
      </c>
      <c r="Q462" s="130">
        <f t="shared" si="42"/>
        <v>30063387.041219272</v>
      </c>
    </row>
    <row r="463" spans="1:17" ht="14.25" customHeight="1">
      <c r="A463" s="107">
        <v>37</v>
      </c>
      <c r="B463" s="108" t="s">
        <v>67</v>
      </c>
      <c r="C463" s="109">
        <v>2028</v>
      </c>
      <c r="D463" s="110">
        <f>Population!M38</f>
        <v>139801.06886417945</v>
      </c>
      <c r="E463" s="110" t="str">
        <f t="shared" si="43"/>
        <v>Medium</v>
      </c>
      <c r="F463" s="123">
        <f t="shared" si="40"/>
        <v>2.4882673717260184</v>
      </c>
      <c r="G463" s="111">
        <f t="shared" si="41"/>
        <v>56184.102421117495</v>
      </c>
      <c r="I463" s="125">
        <v>0</v>
      </c>
      <c r="J463" s="114">
        <f>VLOOKUP(B463, 'Household Information, Deficit'!$B$2:$J$48,8,FALSE)/100</f>
        <v>7.9100000000000004E-2</v>
      </c>
      <c r="K463" s="126">
        <f t="shared" si="38"/>
        <v>0</v>
      </c>
      <c r="L463" s="127">
        <f t="shared" si="39"/>
        <v>830.30693233178317</v>
      </c>
      <c r="M463" s="117">
        <f>550*VLOOKUP(B463, 'Household Information, Deficit'!$B$2:$K$48,10,FALSE)</f>
        <v>43485.750000000007</v>
      </c>
      <c r="N463" s="128">
        <f>IF(L463*M463+K463*Variables!$E$9&lt;0,0,L463*M463+K463*Variables!$E$9)</f>
        <v>36106519.682646848</v>
      </c>
      <c r="O463" s="119">
        <f>VLOOKUP(B463,'Household Information, Deficit'!$B$2:$L$48,11,FALSE)</f>
        <v>136.37500000000003</v>
      </c>
      <c r="P463" s="119">
        <v>40.760000000000005</v>
      </c>
      <c r="Q463" s="130">
        <f t="shared" si="42"/>
        <v>14286286.79426091</v>
      </c>
    </row>
    <row r="464" spans="1:17" ht="14.25" customHeight="1">
      <c r="A464" s="107">
        <v>38</v>
      </c>
      <c r="B464" s="108" t="s">
        <v>68</v>
      </c>
      <c r="C464" s="109">
        <v>2028</v>
      </c>
      <c r="D464" s="110">
        <f>Population!M39</f>
        <v>42511.399704486277</v>
      </c>
      <c r="E464" s="110" t="str">
        <f t="shared" si="43"/>
        <v>Small</v>
      </c>
      <c r="F464" s="123">
        <f t="shared" si="40"/>
        <v>3.5815854318168161</v>
      </c>
      <c r="G464" s="111">
        <f t="shared" si="41"/>
        <v>11869.436179530609</v>
      </c>
      <c r="I464" s="125">
        <v>0</v>
      </c>
      <c r="J464" s="114">
        <f>VLOOKUP(B464, 'Household Information, Deficit'!$B$2:$J$48,8,FALSE)/100</f>
        <v>0.23420000000000002</v>
      </c>
      <c r="K464" s="126">
        <f t="shared" si="38"/>
        <v>0</v>
      </c>
      <c r="L464" s="127">
        <f t="shared" si="39"/>
        <v>175.41038688961271</v>
      </c>
      <c r="M464" s="117">
        <f>550*VLOOKUP(B464, 'Household Information, Deficit'!$B$2:$K$48,10,FALSE)</f>
        <v>43485.750000000007</v>
      </c>
      <c r="N464" s="128">
        <f>IF(L464*M464+K464*Variables!$E$9&lt;0,0,L464*M464+K464*Variables!$E$9)</f>
        <v>7627852.2316849772</v>
      </c>
      <c r="O464" s="119">
        <f>VLOOKUP(B464,'Household Information, Deficit'!$B$2:$L$48,11,FALSE)</f>
        <v>136.37500000000003</v>
      </c>
      <c r="P464" s="119">
        <v>40.760000000000005</v>
      </c>
      <c r="Q464" s="130">
        <f t="shared" si="42"/>
        <v>2637275.9121528692</v>
      </c>
    </row>
    <row r="465" spans="1:17" ht="14.25" customHeight="1">
      <c r="A465" s="107">
        <v>39</v>
      </c>
      <c r="B465" s="108" t="s">
        <v>69</v>
      </c>
      <c r="C465" s="109">
        <v>2028</v>
      </c>
      <c r="D465" s="110">
        <f>Population!M40</f>
        <v>77893.179094037914</v>
      </c>
      <c r="E465" s="110" t="str">
        <f t="shared" si="43"/>
        <v>Small</v>
      </c>
      <c r="F465" s="123">
        <f t="shared" si="40"/>
        <v>3.4614749871067563</v>
      </c>
      <c r="G465" s="111">
        <f t="shared" si="41"/>
        <v>22502.886597237626</v>
      </c>
      <c r="I465" s="125">
        <v>0</v>
      </c>
      <c r="J465" s="114">
        <f>VLOOKUP(B465, 'Household Information, Deficit'!$B$2:$J$48,8,FALSE)/100</f>
        <v>0.16070000000000001</v>
      </c>
      <c r="K465" s="126">
        <f t="shared" si="38"/>
        <v>0</v>
      </c>
      <c r="L465" s="127">
        <f t="shared" si="39"/>
        <v>332.55497434340577</v>
      </c>
      <c r="M465" s="117">
        <f>550*VLOOKUP(B465, 'Household Information, Deficit'!$B$2:$K$48,10,FALSE)</f>
        <v>43485.750000000007</v>
      </c>
      <c r="N465" s="128">
        <f>IF(L465*M465+K465*Variables!$E$9&lt;0,0,L465*M465+K465*Variables!$E$9)</f>
        <v>14461402.47555376</v>
      </c>
      <c r="O465" s="119">
        <f>VLOOKUP(B465,'Household Information, Deficit'!$B$2:$L$48,11,FALSE)</f>
        <v>136.37500000000003</v>
      </c>
      <c r="P465" s="119">
        <v>40.760000000000005</v>
      </c>
      <c r="Q465" s="130">
        <f t="shared" si="42"/>
        <v>5079248.0777673265</v>
      </c>
    </row>
    <row r="466" spans="1:17" ht="14.25" customHeight="1">
      <c r="A466" s="107">
        <v>40</v>
      </c>
      <c r="B466" s="108" t="s">
        <v>70</v>
      </c>
      <c r="C466" s="109">
        <v>2028</v>
      </c>
      <c r="D466" s="110">
        <f>Population!M41</f>
        <v>3629.8967685572152</v>
      </c>
      <c r="E466" s="110" t="str">
        <f t="shared" si="43"/>
        <v>Small</v>
      </c>
      <c r="F466" s="123">
        <f t="shared" si="40"/>
        <v>3.9153259949195598</v>
      </c>
      <c r="G466" s="111">
        <f t="shared" si="41"/>
        <v>927.09949906273164</v>
      </c>
      <c r="I466" s="125">
        <v>0</v>
      </c>
      <c r="J466" s="114">
        <f>VLOOKUP(B466, 'Household Information, Deficit'!$B$2:$J$48,8,FALSE)/100</f>
        <v>4.82E-2</v>
      </c>
      <c r="K466" s="126">
        <f t="shared" si="38"/>
        <v>0</v>
      </c>
      <c r="L466" s="127">
        <f t="shared" si="39"/>
        <v>13.700977818660931</v>
      </c>
      <c r="M466" s="117">
        <f>550*VLOOKUP(B466, 'Household Information, Deficit'!$B$2:$K$48,10,FALSE)</f>
        <v>43485.750000000007</v>
      </c>
      <c r="N466" s="128">
        <f>IF(L466*M466+K466*Variables!$E$9&lt;0,0,L466*M466+K466*Variables!$E$9)</f>
        <v>595797.29617783474</v>
      </c>
      <c r="O466" s="119">
        <f>VLOOKUP(B466,'Household Information, Deficit'!$B$2:$L$48,11,FALSE)</f>
        <v>136.37500000000003</v>
      </c>
      <c r="P466" s="119">
        <v>40.760000000000005</v>
      </c>
      <c r="Q466" s="130">
        <f t="shared" si="42"/>
        <v>196912.35959702983</v>
      </c>
    </row>
    <row r="467" spans="1:17" ht="14.25" customHeight="1">
      <c r="A467" s="107">
        <v>41</v>
      </c>
      <c r="B467" s="108" t="s">
        <v>71</v>
      </c>
      <c r="C467" s="109">
        <v>2028</v>
      </c>
      <c r="D467" s="110">
        <f>Population!M42</f>
        <v>60720.656506140796</v>
      </c>
      <c r="E467" s="110" t="str">
        <f t="shared" si="43"/>
        <v>Small</v>
      </c>
      <c r="F467" s="123">
        <f t="shared" si="40"/>
        <v>2.524</v>
      </c>
      <c r="G467" s="111">
        <f t="shared" si="41"/>
        <v>24057.312403383832</v>
      </c>
      <c r="I467" s="125">
        <v>0</v>
      </c>
      <c r="J467" s="114">
        <f>VLOOKUP(B467, 'Household Information, Deficit'!$B$2:$J$48,8,FALSE)/100</f>
        <v>8.2299999999999998E-2</v>
      </c>
      <c r="K467" s="126">
        <f t="shared" si="38"/>
        <v>0</v>
      </c>
      <c r="L467" s="127">
        <f t="shared" si="39"/>
        <v>355.52678428645595</v>
      </c>
      <c r="M467" s="117">
        <f>550*VLOOKUP(B467, 'Household Information, Deficit'!$B$2:$K$48,10,FALSE)</f>
        <v>43485.750000000007</v>
      </c>
      <c r="N467" s="128">
        <f>IF(L467*M467+K467*Variables!$E$9&lt;0,0,L467*M467+K467*Variables!$E$9)</f>
        <v>15460348.859784754</v>
      </c>
      <c r="O467" s="119">
        <f>VLOOKUP(B467,'Household Information, Deficit'!$B$2:$L$48,11,FALSE)</f>
        <v>136.37500000000003</v>
      </c>
      <c r="P467" s="119">
        <v>40.760000000000005</v>
      </c>
      <c r="Q467" s="130">
        <f t="shared" si="42"/>
        <v>6091977.099010515</v>
      </c>
    </row>
    <row r="468" spans="1:17" ht="14.25" customHeight="1">
      <c r="A468" s="107">
        <v>42</v>
      </c>
      <c r="B468" s="121" t="s">
        <v>72</v>
      </c>
      <c r="C468" s="109">
        <v>2028</v>
      </c>
      <c r="D468" s="110">
        <f>Population!M43</f>
        <v>52828.978895969783</v>
      </c>
      <c r="E468" s="110" t="str">
        <f t="shared" si="43"/>
        <v>Small</v>
      </c>
      <c r="F468" s="123">
        <f t="shared" si="40"/>
        <v>2.7236881469514751</v>
      </c>
      <c r="G468" s="111">
        <f t="shared" si="41"/>
        <v>19396.118808645304</v>
      </c>
      <c r="I468" s="125">
        <v>0</v>
      </c>
      <c r="J468" s="114">
        <f>VLOOKUP(B468, 'Household Information, Deficit'!$B$2:$J$48,8,FALSE)/100</f>
        <v>0.1231</v>
      </c>
      <c r="K468" s="126">
        <f t="shared" si="38"/>
        <v>0</v>
      </c>
      <c r="L468" s="127">
        <f t="shared" si="39"/>
        <v>286.64214988145613</v>
      </c>
      <c r="M468" s="117">
        <f>550*VLOOKUP(B468, 'Household Information, Deficit'!$B$2:$K$48,10,FALSE)</f>
        <v>43485.750000000007</v>
      </c>
      <c r="N468" s="128">
        <f>IF(L468*M468+K468*Variables!$E$9&lt;0,0,L468*M468+K468*Variables!$E$9)</f>
        <v>12464848.869207533</v>
      </c>
      <c r="O468" s="119">
        <f>VLOOKUP(B468,'Household Information, Deficit'!$B$2:$L$48,11,FALSE)</f>
        <v>136.37500000000003</v>
      </c>
      <c r="P468" s="119">
        <v>40.760000000000005</v>
      </c>
      <c r="Q468" s="130">
        <f t="shared" si="42"/>
        <v>4797967.0766138043</v>
      </c>
    </row>
    <row r="469" spans="1:17" ht="14.25" customHeight="1">
      <c r="A469" s="107">
        <v>43</v>
      </c>
      <c r="B469" s="121" t="s">
        <v>73</v>
      </c>
      <c r="C469" s="109">
        <v>2028</v>
      </c>
      <c r="D469" s="110">
        <f>Population!M44</f>
        <v>27895.919811129497</v>
      </c>
      <c r="E469" s="110" t="str">
        <f t="shared" si="43"/>
        <v>Small</v>
      </c>
      <c r="F469" s="123">
        <f t="shared" si="40"/>
        <v>3.4114391143911438</v>
      </c>
      <c r="G469" s="111">
        <f t="shared" si="41"/>
        <v>8177.1706531271975</v>
      </c>
      <c r="I469" s="125">
        <v>0</v>
      </c>
      <c r="J469" s="114">
        <f>VLOOKUP(B469, 'Household Information, Deficit'!$B$2:$J$48,8,FALSE)/100</f>
        <v>0.14230000000000001</v>
      </c>
      <c r="K469" s="126">
        <f t="shared" si="38"/>
        <v>0</v>
      </c>
      <c r="L469" s="127">
        <f t="shared" si="39"/>
        <v>120.84488649941613</v>
      </c>
      <c r="M469" s="117">
        <f>550*VLOOKUP(B469, 'Household Information, Deficit'!$B$2:$K$48,10,FALSE)</f>
        <v>43485.750000000007</v>
      </c>
      <c r="N469" s="128">
        <f>IF(L469*M469+K469*Variables!$E$9&lt;0,0,L469*M469+K469*Variables!$E$9)</f>
        <v>5255030.5230919858</v>
      </c>
      <c r="O469" s="119">
        <f>VLOOKUP(B469,'Household Information, Deficit'!$B$2:$L$48,11,FALSE)</f>
        <v>136.37500000000003</v>
      </c>
      <c r="P469" s="119">
        <v>40.760000000000005</v>
      </c>
      <c r="Q469" s="130">
        <f t="shared" si="42"/>
        <v>1857720.8168873526</v>
      </c>
    </row>
    <row r="470" spans="1:17" ht="14.25" customHeight="1">
      <c r="A470" s="107">
        <v>44</v>
      </c>
      <c r="B470" s="121" t="s">
        <v>101</v>
      </c>
      <c r="C470" s="109">
        <v>2028</v>
      </c>
      <c r="D470" s="110">
        <f>Population!M45</f>
        <v>92969.172964499958</v>
      </c>
      <c r="E470" s="110" t="str">
        <f t="shared" si="43"/>
        <v>Small</v>
      </c>
      <c r="F470" s="123">
        <f t="shared" si="40"/>
        <v>2.919</v>
      </c>
      <c r="G470" s="111">
        <f t="shared" si="41"/>
        <v>31849.665284172646</v>
      </c>
      <c r="I470" s="125">
        <v>0</v>
      </c>
      <c r="J470" s="114">
        <f>VLOOKUP(B470, 'Household Information, Deficit'!$B$2:$J$48,8,FALSE)/100</f>
        <v>4.9800000000000004E-2</v>
      </c>
      <c r="K470" s="126">
        <f t="shared" si="38"/>
        <v>0</v>
      </c>
      <c r="L470" s="127">
        <f t="shared" si="39"/>
        <v>0</v>
      </c>
      <c r="M470" s="117">
        <f>550*VLOOKUP(B470, 'Household Information, Deficit'!$B$2:$K$48,10,FALSE)</f>
        <v>43485.750000000007</v>
      </c>
      <c r="N470" s="128">
        <f>IF(L470*M470+K470*Variables!$E$9&lt;0,0,L470*M470+K470*Variables!$E$9)</f>
        <v>0</v>
      </c>
      <c r="O470" s="119">
        <f>VLOOKUP(B470,'Household Information, Deficit'!$B$2:$L$48,11,FALSE)</f>
        <v>136.37500000000003</v>
      </c>
      <c r="P470" s="119">
        <v>40.760000000000005</v>
      </c>
      <c r="Q470" s="130">
        <f t="shared" si="42"/>
        <v>7696010.5346859368</v>
      </c>
    </row>
    <row r="471" spans="1:17" ht="14.25" customHeight="1">
      <c r="A471" s="107">
        <v>45</v>
      </c>
      <c r="B471" s="121" t="s">
        <v>74</v>
      </c>
      <c r="C471" s="109">
        <v>2028</v>
      </c>
      <c r="D471" s="110">
        <f>Population!M46</f>
        <v>27407.332123793909</v>
      </c>
      <c r="E471" s="110" t="str">
        <f t="shared" si="43"/>
        <v>Small</v>
      </c>
      <c r="F471" s="123">
        <f t="shared" si="40"/>
        <v>2.377290114757399</v>
      </c>
      <c r="G471" s="111">
        <f t="shared" si="41"/>
        <v>11528.812555799825</v>
      </c>
      <c r="I471" s="125">
        <v>0</v>
      </c>
      <c r="J471" s="114">
        <f>VLOOKUP(B471, 'Household Information, Deficit'!$B$2:$J$48,8,FALSE)/100</f>
        <v>8.6999999999999994E-2</v>
      </c>
      <c r="K471" s="126">
        <f t="shared" si="38"/>
        <v>0</v>
      </c>
      <c r="L471" s="127">
        <f t="shared" si="39"/>
        <v>170.37654023349387</v>
      </c>
      <c r="M471" s="117">
        <f>550*VLOOKUP(B471, 'Household Information, Deficit'!$B$2:$K$48,10,FALSE)</f>
        <v>43485.750000000007</v>
      </c>
      <c r="N471" s="128">
        <f>IF(L471*M471+K471*Variables!$E$9&lt;0,0,L471*M471+K471*Variables!$E$9)</f>
        <v>7408951.6344586574</v>
      </c>
      <c r="O471" s="119">
        <f>VLOOKUP(B471,'Household Information, Deficit'!$B$2:$L$48,11,FALSE)</f>
        <v>136.37500000000003</v>
      </c>
      <c r="P471" s="119">
        <v>40.760000000000005</v>
      </c>
      <c r="Q471" s="130">
        <f t="shared" si="42"/>
        <v>2969051.8922098791</v>
      </c>
    </row>
    <row r="472" spans="1:17" ht="14.25" customHeight="1">
      <c r="A472" s="107">
        <v>46</v>
      </c>
      <c r="B472" s="121" t="s">
        <v>75</v>
      </c>
      <c r="C472" s="109">
        <v>2028</v>
      </c>
      <c r="D472" s="110">
        <f>Population!M47</f>
        <v>35028.603721734056</v>
      </c>
      <c r="E472" s="110" t="str">
        <f t="shared" si="43"/>
        <v>Small</v>
      </c>
      <c r="F472" s="123">
        <f t="shared" si="40"/>
        <v>2.6682284299858559</v>
      </c>
      <c r="G472" s="111">
        <f t="shared" si="41"/>
        <v>13128.037812684479</v>
      </c>
      <c r="I472" s="125">
        <v>0</v>
      </c>
      <c r="J472" s="114">
        <f>VLOOKUP(B472, 'Household Information, Deficit'!$B$2:$J$48,8,FALSE)/100</f>
        <v>8.2500000000000004E-2</v>
      </c>
      <c r="K472" s="126">
        <f t="shared" si="38"/>
        <v>0</v>
      </c>
      <c r="L472" s="127">
        <f t="shared" si="39"/>
        <v>194.01041102489035</v>
      </c>
      <c r="M472" s="117">
        <f>550*VLOOKUP(B472, 'Household Information, Deficit'!$B$2:$K$48,10,FALSE)</f>
        <v>43485.750000000007</v>
      </c>
      <c r="N472" s="128">
        <f>IF(L472*M472+K472*Variables!$E$9&lt;0,0,L472*M472+K472*Variables!$E$9)</f>
        <v>8436688.2312256265</v>
      </c>
      <c r="O472" s="119">
        <f>VLOOKUP(B472,'Household Information, Deficit'!$B$2:$L$48,11,FALSE)</f>
        <v>136.37500000000003</v>
      </c>
      <c r="P472" s="119">
        <v>40.760000000000005</v>
      </c>
      <c r="Q472" s="130">
        <f t="shared" si="42"/>
        <v>3268815.3369491575</v>
      </c>
    </row>
    <row r="473" spans="1:17" ht="14.25" customHeight="1">
      <c r="A473" s="107">
        <v>47</v>
      </c>
      <c r="B473" s="121" t="s">
        <v>100</v>
      </c>
      <c r="C473" s="109">
        <v>2028</v>
      </c>
      <c r="D473" s="110">
        <f>Population!M48</f>
        <v>74232.833331908609</v>
      </c>
      <c r="E473" s="110" t="str">
        <f t="shared" si="43"/>
        <v>Small</v>
      </c>
      <c r="F473" s="123">
        <f t="shared" si="40"/>
        <v>3.4580000000000002</v>
      </c>
      <c r="G473" s="111">
        <f t="shared" si="41"/>
        <v>21466.98476920434</v>
      </c>
      <c r="I473" s="125">
        <v>0</v>
      </c>
      <c r="J473" s="114">
        <f>VLOOKUP(B473, 'Household Information, Deficit'!$B$2:$J$48,8,FALSE)/100</f>
        <v>0.1457</v>
      </c>
      <c r="K473" s="126">
        <f t="shared" si="38"/>
        <v>0</v>
      </c>
      <c r="L473" s="127">
        <f t="shared" si="39"/>
        <v>317.24608033307231</v>
      </c>
      <c r="M473" s="117">
        <f>550*VLOOKUP(B473, 'Household Information, Deficit'!$B$2:$K$48,10,FALSE)</f>
        <v>43485.750000000007</v>
      </c>
      <c r="N473" s="128">
        <f>IF(L473*M473+K473*Variables!$E$9&lt;0,0,L473*M473+K473*Variables!$E$9)</f>
        <v>13795683.737843901</v>
      </c>
      <c r="O473" s="119">
        <f>VLOOKUP(B473,'Household Information, Deficit'!$B$2:$L$48,11,FALSE)</f>
        <v>136.37500000000003</v>
      </c>
      <c r="P473" s="119">
        <v>40.760000000000005</v>
      </c>
      <c r="Q473" s="130">
        <f t="shared" si="42"/>
        <v>4847618.3086023936</v>
      </c>
    </row>
    <row r="474" spans="1:17" ht="14.25" customHeight="1">
      <c r="A474" s="107">
        <v>1</v>
      </c>
      <c r="B474" s="108" t="s">
        <v>25</v>
      </c>
      <c r="C474" s="109">
        <v>2029</v>
      </c>
      <c r="D474" s="110">
        <f>Population!N2</f>
        <v>8459403.7775248159</v>
      </c>
      <c r="E474" s="110" t="str">
        <f t="shared" si="43"/>
        <v>Large</v>
      </c>
      <c r="F474" s="123">
        <f t="shared" si="40"/>
        <v>2.8458153079093123</v>
      </c>
      <c r="G474" s="111">
        <f t="shared" si="41"/>
        <v>2972576.5245600375</v>
      </c>
      <c r="I474" s="125">
        <v>0</v>
      </c>
      <c r="J474" s="114">
        <f>VLOOKUP(B474, 'Household Information, Deficit'!$B$2:$J$48,8,FALSE)/100</f>
        <v>0.1464</v>
      </c>
      <c r="K474" s="126">
        <f t="shared" si="38"/>
        <v>0</v>
      </c>
      <c r="L474" s="127">
        <f t="shared" si="39"/>
        <v>43929.70233339956</v>
      </c>
      <c r="M474" s="117">
        <f>550*VLOOKUP(B474, 'Household Information, Deficit'!$B$2:$K$48,10,FALSE)</f>
        <v>70422</v>
      </c>
      <c r="N474" s="128">
        <f>IF(L474*M474+K474*Variables!$E$9&lt;0,0,L474*M474+K474*Variables!$E$9)</f>
        <v>3093617497.7226639</v>
      </c>
      <c r="O474" s="119">
        <f>VLOOKUP(B474,'Household Information, Deficit'!$B$2:$L$48,11,FALSE)</f>
        <v>377.07</v>
      </c>
      <c r="P474" s="119">
        <v>91.36</v>
      </c>
      <c r="Q474" s="130">
        <f t="shared" si="42"/>
        <v>2133633819.3154876</v>
      </c>
    </row>
    <row r="475" spans="1:17" ht="14.25" customHeight="1">
      <c r="A475" s="107">
        <v>2</v>
      </c>
      <c r="B475" s="108" t="s">
        <v>28</v>
      </c>
      <c r="C475" s="109">
        <v>2029</v>
      </c>
      <c r="D475" s="110">
        <f>Population!N3</f>
        <v>2794483.6026633889</v>
      </c>
      <c r="E475" s="110" t="str">
        <f t="shared" si="43"/>
        <v>Large</v>
      </c>
      <c r="F475" s="123">
        <f t="shared" si="40"/>
        <v>2.6591126390039355</v>
      </c>
      <c r="G475" s="111">
        <f t="shared" si="41"/>
        <v>1050908.3224508164</v>
      </c>
      <c r="I475" s="125">
        <v>0</v>
      </c>
      <c r="J475" s="114">
        <f>VLOOKUP(B475, 'Household Information, Deficit'!$B$2:$J$48,8,FALSE)/100</f>
        <v>6.7299999999999999E-2</v>
      </c>
      <c r="K475" s="126">
        <f t="shared" si="38"/>
        <v>0</v>
      </c>
      <c r="L475" s="127">
        <f t="shared" si="39"/>
        <v>15530.66486380517</v>
      </c>
      <c r="M475" s="117">
        <f>550*VLOOKUP(B475, 'Household Information, Deficit'!$B$2:$K$48,10,FALSE)</f>
        <v>55808.5</v>
      </c>
      <c r="N475" s="128">
        <f>IF(L475*M475+K475*Variables!$E$9&lt;0,0,L475*M475+K475*Variables!$E$9)</f>
        <v>866743110.05167079</v>
      </c>
      <c r="O475" s="119">
        <f>VLOOKUP(B475,'Household Information, Deficit'!$B$2:$L$48,11,FALSE)</f>
        <v>233.28</v>
      </c>
      <c r="P475" s="119">
        <v>73.64</v>
      </c>
      <c r="Q475" s="130">
        <f t="shared" si="42"/>
        <v>440208388.10708839</v>
      </c>
    </row>
    <row r="476" spans="1:17" ht="14.25" customHeight="1">
      <c r="A476" s="107">
        <v>3</v>
      </c>
      <c r="B476" s="108" t="s">
        <v>29</v>
      </c>
      <c r="C476" s="109">
        <v>2029</v>
      </c>
      <c r="D476" s="110">
        <f>Population!N4</f>
        <v>2147246.601570359</v>
      </c>
      <c r="E476" s="110" t="str">
        <f t="shared" si="43"/>
        <v>Large</v>
      </c>
      <c r="F476" s="123">
        <f t="shared" si="40"/>
        <v>2.6407866430045996</v>
      </c>
      <c r="G476" s="111">
        <f t="shared" si="41"/>
        <v>813108.70276414789</v>
      </c>
      <c r="I476" s="125">
        <v>0</v>
      </c>
      <c r="J476" s="114">
        <f>VLOOKUP(B476, 'Household Information, Deficit'!$B$2:$J$48,8,FALSE)/100</f>
        <v>0.1216</v>
      </c>
      <c r="K476" s="126">
        <f t="shared" si="38"/>
        <v>0</v>
      </c>
      <c r="L476" s="127">
        <f t="shared" si="39"/>
        <v>12016.384769913508</v>
      </c>
      <c r="M476" s="117">
        <f>550*VLOOKUP(B476, 'Household Information, Deficit'!$B$2:$K$48,10,FALSE)</f>
        <v>48180</v>
      </c>
      <c r="N476" s="128">
        <f>IF(L476*M476+K476*Variables!$E$9&lt;0,0,L476*M476+K476*Variables!$E$9)</f>
        <v>578949418.21443284</v>
      </c>
      <c r="O476" s="119">
        <f>VLOOKUP(B476,'Household Information, Deficit'!$B$2:$L$48,11,FALSE)</f>
        <v>182.97</v>
      </c>
      <c r="P476" s="119">
        <v>61.12</v>
      </c>
      <c r="Q476" s="130">
        <f t="shared" si="42"/>
        <v>262566205.58006892</v>
      </c>
    </row>
    <row r="477" spans="1:17" ht="14.25" customHeight="1">
      <c r="A477" s="107">
        <v>4</v>
      </c>
      <c r="B477" s="108" t="s">
        <v>30</v>
      </c>
      <c r="C477" s="109">
        <v>2029</v>
      </c>
      <c r="D477" s="110">
        <f>Population!N5</f>
        <v>1319424.138629141</v>
      </c>
      <c r="E477" s="110" t="str">
        <f t="shared" si="43"/>
        <v>Large</v>
      </c>
      <c r="F477" s="123">
        <f t="shared" si="40"/>
        <v>3.2280741697119208</v>
      </c>
      <c r="G477" s="111">
        <f t="shared" si="41"/>
        <v>408734.14589073363</v>
      </c>
      <c r="I477" s="125">
        <v>0</v>
      </c>
      <c r="J477" s="114">
        <f>VLOOKUP(B477, 'Household Information, Deficit'!$B$2:$J$48,8,FALSE)/100</f>
        <v>0.15160000000000001</v>
      </c>
      <c r="K477" s="126">
        <f t="shared" si="38"/>
        <v>0</v>
      </c>
      <c r="L477" s="127">
        <f t="shared" si="39"/>
        <v>6040.4060969073907</v>
      </c>
      <c r="M477" s="117">
        <f>550*VLOOKUP(B477, 'Household Information, Deficit'!$B$2:$K$48,10,FALSE)</f>
        <v>51320.5</v>
      </c>
      <c r="N477" s="128">
        <f>IF(L477*M477+K477*Variables!$E$9&lt;0,0,L477*M477+K477*Variables!$E$9)</f>
        <v>309996661.09633577</v>
      </c>
      <c r="O477" s="119">
        <f>VLOOKUP(B477,'Household Information, Deficit'!$B$2:$L$48,11,FALSE)</f>
        <v>249.18</v>
      </c>
      <c r="P477" s="119">
        <v>42.71</v>
      </c>
      <c r="Q477" s="130">
        <f t="shared" si="42"/>
        <v>203862223.16351479</v>
      </c>
    </row>
    <row r="478" spans="1:17" ht="14.25" customHeight="1">
      <c r="A478" s="107">
        <v>5</v>
      </c>
      <c r="B478" s="108" t="s">
        <v>31</v>
      </c>
      <c r="C478" s="109">
        <v>2029</v>
      </c>
      <c r="D478" s="110">
        <f>Population!N6</f>
        <v>622964.18528895499</v>
      </c>
      <c r="E478" s="110" t="str">
        <f t="shared" si="43"/>
        <v>Medium</v>
      </c>
      <c r="F478" s="123">
        <f t="shared" si="40"/>
        <v>2.791645991913092</v>
      </c>
      <c r="G478" s="111">
        <f t="shared" si="41"/>
        <v>223153.00259903038</v>
      </c>
      <c r="I478" s="125">
        <v>0</v>
      </c>
      <c r="J478" s="114">
        <f>VLOOKUP(B478, 'Household Information, Deficit'!$B$2:$J$48,8,FALSE)/100</f>
        <v>0.1777</v>
      </c>
      <c r="K478" s="126">
        <f t="shared" si="38"/>
        <v>0</v>
      </c>
      <c r="L478" s="127">
        <f t="shared" si="39"/>
        <v>3297.827624616184</v>
      </c>
      <c r="M478" s="117">
        <f>550*VLOOKUP(B478, 'Household Information, Deficit'!$B$2:$K$48,10,FALSE)</f>
        <v>67314.5</v>
      </c>
      <c r="N478" s="128">
        <f>IF(L478*M478+K478*Variables!$E$9&lt;0,0,L478*M478+K478*Variables!$E$9)</f>
        <v>221991617.63722613</v>
      </c>
      <c r="O478" s="119">
        <f>VLOOKUP(B478,'Household Information, Deficit'!$B$2:$L$48,11,FALSE)</f>
        <v>147.03</v>
      </c>
      <c r="P478" s="119">
        <v>61.2</v>
      </c>
      <c r="Q478" s="130">
        <f t="shared" si="42"/>
        <v>51294152.472552538</v>
      </c>
    </row>
    <row r="479" spans="1:17" ht="14.25" customHeight="1">
      <c r="A479" s="107">
        <v>6</v>
      </c>
      <c r="B479" s="108" t="s">
        <v>32</v>
      </c>
      <c r="C479" s="109">
        <v>2029</v>
      </c>
      <c r="D479" s="110">
        <f>Population!N7</f>
        <v>1045955.0471690472</v>
      </c>
      <c r="E479" s="110" t="str">
        <f t="shared" si="43"/>
        <v>Large</v>
      </c>
      <c r="F479" s="123">
        <f t="shared" si="40"/>
        <v>3.0151582035627214</v>
      </c>
      <c r="G479" s="111">
        <f t="shared" si="41"/>
        <v>346898.89437083039</v>
      </c>
      <c r="I479" s="125">
        <v>0</v>
      </c>
      <c r="J479" s="114">
        <f>VLOOKUP(B479, 'Household Information, Deficit'!$B$2:$J$48,8,FALSE)/100</f>
        <v>0.13369999999999999</v>
      </c>
      <c r="K479" s="126">
        <f t="shared" si="38"/>
        <v>0</v>
      </c>
      <c r="L479" s="127">
        <f t="shared" si="39"/>
        <v>5126.5846458742744</v>
      </c>
      <c r="M479" s="117">
        <f>550*VLOOKUP(B479, 'Household Information, Deficit'!$B$2:$K$48,10,FALSE)</f>
        <v>81136</v>
      </c>
      <c r="N479" s="128">
        <f>IF(L479*M479+K479*Variables!$E$9&lt;0,0,L479*M479+K479*Variables!$E$9)</f>
        <v>415950571.82765514</v>
      </c>
      <c r="O479" s="119">
        <f>VLOOKUP(B479,'Household Information, Deficit'!$B$2:$L$48,11,FALSE)</f>
        <v>219.56</v>
      </c>
      <c r="P479" s="119">
        <v>55.55</v>
      </c>
      <c r="Q479" s="130">
        <f t="shared" si="42"/>
        <v>140962272.92876965</v>
      </c>
    </row>
    <row r="480" spans="1:17" ht="14.25" customHeight="1">
      <c r="A480" s="107">
        <v>7</v>
      </c>
      <c r="B480" s="108" t="s">
        <v>33</v>
      </c>
      <c r="C480" s="109">
        <v>2029</v>
      </c>
      <c r="D480" s="110">
        <f>Population!N8</f>
        <v>741417.55248501443</v>
      </c>
      <c r="E480" s="110" t="str">
        <f t="shared" si="43"/>
        <v>Medium</v>
      </c>
      <c r="F480" s="123">
        <f t="shared" si="40"/>
        <v>2.7144187891908675</v>
      </c>
      <c r="G480" s="111">
        <f t="shared" si="41"/>
        <v>273140.44370655908</v>
      </c>
      <c r="I480" s="125">
        <v>0</v>
      </c>
      <c r="J480" s="114">
        <f>VLOOKUP(B480, 'Household Information, Deficit'!$B$2:$J$48,8,FALSE)/100</f>
        <v>0.128</v>
      </c>
      <c r="K480" s="126">
        <f t="shared" si="38"/>
        <v>0</v>
      </c>
      <c r="L480" s="127">
        <f t="shared" si="39"/>
        <v>4036.5582813776564</v>
      </c>
      <c r="M480" s="117">
        <f>550*VLOOKUP(B480, 'Household Information, Deficit'!$B$2:$K$48,10,FALSE)</f>
        <v>27258</v>
      </c>
      <c r="N480" s="128">
        <f>IF(L480*M480+K480*Variables!$E$9&lt;0,0,L480*M480+K480*Variables!$E$9)</f>
        <v>110028505.63379216</v>
      </c>
      <c r="O480" s="119">
        <f>VLOOKUP(B480,'Household Information, Deficit'!$B$2:$L$48,11,FALSE)</f>
        <v>94.1</v>
      </c>
      <c r="P480" s="119">
        <v>59.47</v>
      </c>
      <c r="Q480" s="130">
        <f t="shared" si="42"/>
        <v>29939724.477364965</v>
      </c>
    </row>
    <row r="481" spans="1:17" ht="14.25" customHeight="1">
      <c r="A481" s="107">
        <v>8</v>
      </c>
      <c r="B481" s="108" t="s">
        <v>34</v>
      </c>
      <c r="C481" s="109">
        <v>2029</v>
      </c>
      <c r="D481" s="110">
        <f>Population!N9</f>
        <v>482570.34118487337</v>
      </c>
      <c r="E481" s="110" t="str">
        <f t="shared" si="43"/>
        <v>Medium</v>
      </c>
      <c r="F481" s="123">
        <f t="shared" si="40"/>
        <v>2.3617684870776379</v>
      </c>
      <c r="G481" s="111">
        <f t="shared" si="41"/>
        <v>204325.8447325578</v>
      </c>
      <c r="I481" s="125">
        <v>0</v>
      </c>
      <c r="J481" s="114">
        <f>VLOOKUP(B481, 'Household Information, Deficit'!$B$2:$J$48,8,FALSE)/100</f>
        <v>7.6399999999999996E-2</v>
      </c>
      <c r="K481" s="126">
        <f t="shared" si="38"/>
        <v>0</v>
      </c>
      <c r="L481" s="127">
        <f t="shared" si="39"/>
        <v>3019.5937645205704</v>
      </c>
      <c r="M481" s="117">
        <f>550*VLOOKUP(B481, 'Household Information, Deficit'!$B$2:$K$48,10,FALSE)</f>
        <v>27412.000000000004</v>
      </c>
      <c r="N481" s="128">
        <f>IF(L481*M481+K481*Variables!$E$9&lt;0,0,L481*M481+K481*Variables!$E$9)</f>
        <v>82773104.273037881</v>
      </c>
      <c r="O481" s="119">
        <f>VLOOKUP(B481,'Household Information, Deficit'!$B$2:$L$48,11,FALSE)</f>
        <v>125.46</v>
      </c>
      <c r="P481" s="119">
        <v>75.66</v>
      </c>
      <c r="Q481" s="130">
        <f t="shared" si="42"/>
        <v>35235213.302237868</v>
      </c>
    </row>
    <row r="482" spans="1:17" ht="14.25" customHeight="1">
      <c r="A482" s="107">
        <v>9</v>
      </c>
      <c r="B482" s="108" t="s">
        <v>35</v>
      </c>
      <c r="C482" s="109">
        <v>2029</v>
      </c>
      <c r="D482" s="110">
        <f>Population!N10</f>
        <v>565242.33145845449</v>
      </c>
      <c r="E482" s="110" t="str">
        <f t="shared" si="43"/>
        <v>Medium</v>
      </c>
      <c r="F482" s="123">
        <f t="shared" si="40"/>
        <v>2.7429262269780841</v>
      </c>
      <c r="G482" s="111">
        <f t="shared" si="41"/>
        <v>206072.74300672277</v>
      </c>
      <c r="I482" s="125">
        <v>0</v>
      </c>
      <c r="J482" s="114">
        <f>VLOOKUP(B482, 'Household Information, Deficit'!$B$2:$J$48,8,FALSE)/100</f>
        <v>0.13419999999999999</v>
      </c>
      <c r="K482" s="126">
        <f t="shared" si="38"/>
        <v>0</v>
      </c>
      <c r="L482" s="127">
        <f t="shared" si="39"/>
        <v>3045.4099951732205</v>
      </c>
      <c r="M482" s="117">
        <f>550*VLOOKUP(B482, 'Household Information, Deficit'!$B$2:$K$48,10,FALSE)</f>
        <v>43485.750000000007</v>
      </c>
      <c r="N482" s="128">
        <f>IF(L482*M482+K482*Variables!$E$9&lt;0,0,L482*M482+K482*Variables!$E$9)</f>
        <v>132431937.6976039</v>
      </c>
      <c r="O482" s="119">
        <f>VLOOKUP(B482,'Household Information, Deficit'!$B$2:$L$48,11,FALSE)</f>
        <v>136.37500000000003</v>
      </c>
      <c r="P482" s="119">
        <v>65.935833333333335</v>
      </c>
      <c r="Q482" s="130">
        <f t="shared" si="42"/>
        <v>40613407.390908003</v>
      </c>
    </row>
    <row r="483" spans="1:17" ht="14.25" customHeight="1">
      <c r="A483" s="107">
        <v>10</v>
      </c>
      <c r="B483" s="108" t="s">
        <v>36</v>
      </c>
      <c r="C483" s="109">
        <v>2029</v>
      </c>
      <c r="D483" s="110">
        <f>Population!N11</f>
        <v>589782.54167131963</v>
      </c>
      <c r="E483" s="110" t="str">
        <f t="shared" si="43"/>
        <v>Medium</v>
      </c>
      <c r="F483" s="123">
        <f t="shared" si="40"/>
        <v>2.5116430728482135</v>
      </c>
      <c r="G483" s="111">
        <f t="shared" si="41"/>
        <v>234819.40887504522</v>
      </c>
      <c r="I483" s="125">
        <v>0</v>
      </c>
      <c r="J483" s="114">
        <f>VLOOKUP(B483, 'Household Information, Deficit'!$B$2:$J$48,8,FALSE)/100</f>
        <v>9.98E-2</v>
      </c>
      <c r="K483" s="126">
        <f t="shared" si="38"/>
        <v>0</v>
      </c>
      <c r="L483" s="127">
        <f t="shared" si="39"/>
        <v>3470.2375695819501</v>
      </c>
      <c r="M483" s="117">
        <f>550*VLOOKUP(B483, 'Household Information, Deficit'!$B$2:$K$48,10,FALSE)</f>
        <v>35755.5</v>
      </c>
      <c r="N483" s="128">
        <f>IF(L483*M483+K483*Variables!$E$9&lt;0,0,L483*M483+K483*Variables!$E$9)</f>
        <v>124080079.41918741</v>
      </c>
      <c r="O483" s="119">
        <f>VLOOKUP(B483,'Household Information, Deficit'!$B$2:$L$48,11,FALSE)</f>
        <v>125.46</v>
      </c>
      <c r="P483" s="119">
        <v>62.81</v>
      </c>
      <c r="Q483" s="130">
        <f t="shared" si="42"/>
        <v>44033209.451401189</v>
      </c>
    </row>
    <row r="484" spans="1:17" ht="14.25" customHeight="1">
      <c r="A484" s="107">
        <v>11</v>
      </c>
      <c r="B484" s="108" t="s">
        <v>37</v>
      </c>
      <c r="C484" s="109">
        <v>2029</v>
      </c>
      <c r="D484" s="110">
        <f>Population!N12</f>
        <v>415022.03731857758</v>
      </c>
      <c r="E484" s="110" t="str">
        <f t="shared" si="43"/>
        <v>Medium</v>
      </c>
      <c r="F484" s="123">
        <f t="shared" si="40"/>
        <v>2.693850400263019</v>
      </c>
      <c r="G484" s="111">
        <f t="shared" si="41"/>
        <v>154062.76357367734</v>
      </c>
      <c r="I484" s="125">
        <v>0</v>
      </c>
      <c r="J484" s="114">
        <f>VLOOKUP(B484, 'Household Information, Deficit'!$B$2:$J$48,8,FALSE)/100</f>
        <v>0.1115</v>
      </c>
      <c r="K484" s="126">
        <f t="shared" si="38"/>
        <v>0</v>
      </c>
      <c r="L484" s="127">
        <f t="shared" si="39"/>
        <v>2276.7896094631869</v>
      </c>
      <c r="M484" s="117">
        <f>550*VLOOKUP(B484, 'Household Information, Deficit'!$B$2:$K$48,10,FALSE)</f>
        <v>43485.750000000007</v>
      </c>
      <c r="N484" s="128">
        <f>IF(L484*M484+K484*Variables!$E$9&lt;0,0,L484*M484+K484*Variables!$E$9)</f>
        <v>99007903.759713799</v>
      </c>
      <c r="O484" s="119">
        <f>VLOOKUP(B484,'Household Information, Deficit'!$B$2:$L$48,11,FALSE)</f>
        <v>136.37500000000003</v>
      </c>
      <c r="P484" s="119">
        <v>65.935833333333335</v>
      </c>
      <c r="Q484" s="130">
        <f t="shared" si="42"/>
        <v>30722069.322409917</v>
      </c>
    </row>
    <row r="485" spans="1:17" ht="14.25" customHeight="1">
      <c r="A485" s="107">
        <v>12</v>
      </c>
      <c r="B485" s="108" t="s">
        <v>38</v>
      </c>
      <c r="C485" s="109">
        <v>2029</v>
      </c>
      <c r="D485" s="110">
        <f>Population!N13</f>
        <v>471693.16069691686</v>
      </c>
      <c r="E485" s="110" t="str">
        <f t="shared" si="43"/>
        <v>Medium</v>
      </c>
      <c r="F485" s="123">
        <f t="shared" si="40"/>
        <v>2.5280688906285511</v>
      </c>
      <c r="G485" s="111">
        <f t="shared" si="41"/>
        <v>186582.39988849367</v>
      </c>
      <c r="I485" s="125">
        <v>0</v>
      </c>
      <c r="J485" s="114">
        <f>VLOOKUP(B485, 'Household Information, Deficit'!$B$2:$J$48,8,FALSE)/100</f>
        <v>6.4199999999999993E-2</v>
      </c>
      <c r="K485" s="126">
        <f t="shared" si="38"/>
        <v>0</v>
      </c>
      <c r="L485" s="127">
        <f t="shared" si="39"/>
        <v>2757.3753678102512</v>
      </c>
      <c r="M485" s="117">
        <f>550*VLOOKUP(B485, 'Household Information, Deficit'!$B$2:$K$48,10,FALSE)</f>
        <v>43485.750000000007</v>
      </c>
      <c r="N485" s="128">
        <f>IF(L485*M485+K485*Variables!$E$9&lt;0,0,L485*M485+K485*Variables!$E$9)</f>
        <v>119906535.90075465</v>
      </c>
      <c r="O485" s="119">
        <f>VLOOKUP(B485,'Household Information, Deficit'!$B$2:$L$48,11,FALSE)</f>
        <v>136.37500000000003</v>
      </c>
      <c r="P485" s="119">
        <v>89.08</v>
      </c>
      <c r="Q485" s="130">
        <f t="shared" si="42"/>
        <v>30815152.219989412</v>
      </c>
    </row>
    <row r="486" spans="1:17" ht="14.25" customHeight="1">
      <c r="A486" s="107">
        <v>13</v>
      </c>
      <c r="B486" s="108" t="s">
        <v>39</v>
      </c>
      <c r="C486" s="109">
        <v>2029</v>
      </c>
      <c r="D486" s="110">
        <f>Population!N14</f>
        <v>531504.69594236603</v>
      </c>
      <c r="E486" s="110" t="str">
        <f t="shared" si="43"/>
        <v>Medium</v>
      </c>
      <c r="F486" s="123">
        <f t="shared" si="40"/>
        <v>2.4075040417460345</v>
      </c>
      <c r="G486" s="111">
        <f t="shared" si="41"/>
        <v>220770.01189866912</v>
      </c>
      <c r="I486" s="125">
        <v>0</v>
      </c>
      <c r="J486" s="114">
        <f>VLOOKUP(B486, 'Household Information, Deficit'!$B$2:$J$48,8,FALSE)/100</f>
        <v>0.12960000000000002</v>
      </c>
      <c r="K486" s="126">
        <f t="shared" si="38"/>
        <v>0</v>
      </c>
      <c r="L486" s="127">
        <f t="shared" si="39"/>
        <v>3262.611013280839</v>
      </c>
      <c r="M486" s="117">
        <f>550*VLOOKUP(B486, 'Household Information, Deficit'!$B$2:$K$48,10,FALSE)</f>
        <v>43485.750000000007</v>
      </c>
      <c r="N486" s="128">
        <f>IF(L486*M486+K486*Variables!$E$9&lt;0,0,L486*M486+K486*Variables!$E$9)</f>
        <v>141877086.87077728</v>
      </c>
      <c r="O486" s="119">
        <f>VLOOKUP(B486,'Household Information, Deficit'!$B$2:$L$48,11,FALSE)</f>
        <v>136.37500000000003</v>
      </c>
      <c r="P486" s="119">
        <v>71.48</v>
      </c>
      <c r="Q486" s="130">
        <f t="shared" si="42"/>
        <v>44903816.814942993</v>
      </c>
    </row>
    <row r="487" spans="1:17" ht="14.25" customHeight="1">
      <c r="A487" s="107">
        <v>14</v>
      </c>
      <c r="B487" s="108" t="s">
        <v>40</v>
      </c>
      <c r="C487" s="109">
        <v>2029</v>
      </c>
      <c r="D487" s="110">
        <f>Population!N15</f>
        <v>370495.56748483772</v>
      </c>
      <c r="E487" s="110" t="str">
        <f t="shared" si="43"/>
        <v>Medium</v>
      </c>
      <c r="F487" s="123">
        <f t="shared" si="40"/>
        <v>2.4590017825311943</v>
      </c>
      <c r="G487" s="111">
        <f t="shared" si="41"/>
        <v>150669.09268502644</v>
      </c>
      <c r="I487" s="125">
        <v>0</v>
      </c>
      <c r="J487" s="114">
        <f>VLOOKUP(B487, 'Household Information, Deficit'!$B$2:$J$48,8,FALSE)/100</f>
        <v>9.3599999999999989E-2</v>
      </c>
      <c r="K487" s="126">
        <f t="shared" si="38"/>
        <v>0</v>
      </c>
      <c r="L487" s="127">
        <f t="shared" si="39"/>
        <v>2226.6368377097533</v>
      </c>
      <c r="M487" s="117">
        <f>550*VLOOKUP(B487, 'Household Information, Deficit'!$B$2:$K$48,10,FALSE)</f>
        <v>43485.750000000007</v>
      </c>
      <c r="N487" s="128">
        <f>IF(L487*M487+K487*Variables!$E$9&lt;0,0,L487*M487+K487*Variables!$E$9)</f>
        <v>96826972.865436926</v>
      </c>
      <c r="O487" s="119">
        <f>VLOOKUP(B487,'Household Information, Deficit'!$B$2:$L$48,11,FALSE)</f>
        <v>136.37500000000003</v>
      </c>
      <c r="P487" s="119">
        <v>65.935833333333335</v>
      </c>
      <c r="Q487" s="130">
        <f t="shared" si="42"/>
        <v>31725161.56414748</v>
      </c>
    </row>
    <row r="488" spans="1:17" ht="14.25" customHeight="1">
      <c r="A488" s="107">
        <v>15</v>
      </c>
      <c r="B488" s="108" t="s">
        <v>41</v>
      </c>
      <c r="C488" s="109">
        <v>2029</v>
      </c>
      <c r="D488" s="110">
        <f>Population!N16</f>
        <v>324691.02305401827</v>
      </c>
      <c r="E488" s="110" t="str">
        <f t="shared" si="43"/>
        <v>Medium</v>
      </c>
      <c r="F488" s="123">
        <f t="shared" si="40"/>
        <v>2.4536973570595619</v>
      </c>
      <c r="G488" s="111">
        <f t="shared" si="41"/>
        <v>132327.24978076282</v>
      </c>
      <c r="I488" s="125">
        <v>0</v>
      </c>
      <c r="J488" s="114">
        <f>VLOOKUP(B488, 'Household Information, Deficit'!$B$2:$J$48,8,FALSE)/100</f>
        <v>8.3000000000000001E-3</v>
      </c>
      <c r="K488" s="126">
        <f t="shared" si="38"/>
        <v>0</v>
      </c>
      <c r="L488" s="127">
        <f t="shared" si="39"/>
        <v>1955.5751199127262</v>
      </c>
      <c r="M488" s="117">
        <f>550*VLOOKUP(B488, 'Household Information, Deficit'!$B$2:$K$48,10,FALSE)</f>
        <v>43485.750000000007</v>
      </c>
      <c r="N488" s="128">
        <f>IF(L488*M488+K488*Variables!$E$9&lt;0,0,L488*M488+K488*Variables!$E$9)</f>
        <v>85039650.770744845</v>
      </c>
      <c r="O488" s="119">
        <f>VLOOKUP(B488,'Household Information, Deficit'!$B$2:$L$48,11,FALSE)</f>
        <v>136.37500000000003</v>
      </c>
      <c r="P488" s="119">
        <v>65.935833333333335</v>
      </c>
      <c r="Q488" s="130">
        <f t="shared" si="42"/>
        <v>27896392.162981838</v>
      </c>
    </row>
    <row r="489" spans="1:17" ht="14.25" customHeight="1">
      <c r="A489" s="107">
        <v>16</v>
      </c>
      <c r="B489" s="108" t="s">
        <v>43</v>
      </c>
      <c r="C489" s="109">
        <v>2029</v>
      </c>
      <c r="D489" s="110">
        <f>Population!N17</f>
        <v>541089.66644599405</v>
      </c>
      <c r="E489" s="110" t="str">
        <f t="shared" si="43"/>
        <v>Medium</v>
      </c>
      <c r="F489" s="123">
        <f t="shared" si="40"/>
        <v>3.2379076029492619</v>
      </c>
      <c r="G489" s="111">
        <f t="shared" si="41"/>
        <v>167110.90395326298</v>
      </c>
      <c r="I489" s="125">
        <v>0</v>
      </c>
      <c r="J489" s="114">
        <f>VLOOKUP(B489, 'Household Information, Deficit'!$B$2:$J$48,8,FALSE)/100</f>
        <v>9.0299999999999991E-2</v>
      </c>
      <c r="K489" s="126">
        <f t="shared" si="38"/>
        <v>0</v>
      </c>
      <c r="L489" s="127">
        <f t="shared" si="39"/>
        <v>2469.6192702452536</v>
      </c>
      <c r="M489" s="117">
        <f>550*VLOOKUP(B489, 'Household Information, Deficit'!$B$2:$K$48,10,FALSE)</f>
        <v>43485.750000000007</v>
      </c>
      <c r="N489" s="128">
        <f>IF(L489*M489+K489*Variables!$E$9&lt;0,0,L489*M489+K489*Variables!$E$9)</f>
        <v>107393246.18106756</v>
      </c>
      <c r="O489" s="119">
        <f>VLOOKUP(B489,'Household Information, Deficit'!$B$2:$L$48,11,FALSE)</f>
        <v>136.37500000000003</v>
      </c>
      <c r="P489" s="119">
        <v>65.935833333333335</v>
      </c>
      <c r="Q489" s="130">
        <f t="shared" si="42"/>
        <v>29007816.256979149</v>
      </c>
    </row>
    <row r="490" spans="1:17" ht="14.25" customHeight="1">
      <c r="A490" s="107">
        <v>17</v>
      </c>
      <c r="B490" s="108" t="s">
        <v>44</v>
      </c>
      <c r="C490" s="109">
        <v>2029</v>
      </c>
      <c r="D490" s="110">
        <f>Population!N18</f>
        <v>510903.54697616817</v>
      </c>
      <c r="E490" s="110" t="str">
        <f t="shared" si="43"/>
        <v>Medium</v>
      </c>
      <c r="F490" s="123">
        <f t="shared" si="40"/>
        <v>3.2463324451363733</v>
      </c>
      <c r="G490" s="111">
        <f t="shared" si="41"/>
        <v>157378.68983245982</v>
      </c>
      <c r="I490" s="125">
        <v>0</v>
      </c>
      <c r="J490" s="114">
        <f>VLOOKUP(B490, 'Household Information, Deficit'!$B$2:$J$48,8,FALSE)/100</f>
        <v>0.1406</v>
      </c>
      <c r="K490" s="126">
        <f t="shared" si="38"/>
        <v>0</v>
      </c>
      <c r="L490" s="127">
        <f t="shared" si="39"/>
        <v>2325.7934457998781</v>
      </c>
      <c r="M490" s="117">
        <f>550*VLOOKUP(B490, 'Household Information, Deficit'!$B$2:$K$48,10,FALSE)</f>
        <v>43485.750000000007</v>
      </c>
      <c r="N490" s="128">
        <f>IF(L490*M490+K490*Variables!$E$9&lt;0,0,L490*M490+K490*Variables!$E$9)</f>
        <v>101138872.33569206</v>
      </c>
      <c r="O490" s="119">
        <f>VLOOKUP(B490,'Household Information, Deficit'!$B$2:$L$48,11,FALSE)</f>
        <v>136.37500000000003</v>
      </c>
      <c r="P490" s="119">
        <v>47.15</v>
      </c>
      <c r="Q490" s="130">
        <f t="shared" si="42"/>
        <v>34165891.569417149</v>
      </c>
    </row>
    <row r="491" spans="1:17" ht="14.25" customHeight="1">
      <c r="A491" s="107">
        <v>18</v>
      </c>
      <c r="B491" s="108" t="s">
        <v>45</v>
      </c>
      <c r="C491" s="109">
        <v>2029</v>
      </c>
      <c r="D491" s="110">
        <f>Population!N19</f>
        <v>323490.69308680715</v>
      </c>
      <c r="E491" s="110" t="str">
        <f t="shared" si="43"/>
        <v>Medium</v>
      </c>
      <c r="F491" s="123">
        <f t="shared" si="40"/>
        <v>3.2199371541131225</v>
      </c>
      <c r="G491" s="111">
        <f t="shared" si="41"/>
        <v>100464.90897301603</v>
      </c>
      <c r="I491" s="125">
        <v>0</v>
      </c>
      <c r="J491" s="114">
        <f>VLOOKUP(B491, 'Household Information, Deficit'!$B$2:$J$48,8,FALSE)/100</f>
        <v>0.14699999999999999</v>
      </c>
      <c r="K491" s="126">
        <f t="shared" si="38"/>
        <v>0</v>
      </c>
      <c r="L491" s="127">
        <f t="shared" si="39"/>
        <v>1484.7030882711551</v>
      </c>
      <c r="M491" s="117">
        <f>550*VLOOKUP(B491, 'Household Information, Deficit'!$B$2:$K$48,10,FALSE)</f>
        <v>43485.750000000007</v>
      </c>
      <c r="N491" s="128">
        <f>IF(L491*M491+K491*Variables!$E$9&lt;0,0,L491*M491+K491*Variables!$E$9)</f>
        <v>64563427.320787393</v>
      </c>
      <c r="O491" s="119">
        <f>VLOOKUP(B491,'Household Information, Deficit'!$B$2:$L$48,11,FALSE)</f>
        <v>136.37500000000003</v>
      </c>
      <c r="P491" s="119">
        <v>65.935833333333335</v>
      </c>
      <c r="Q491" s="130">
        <f t="shared" si="42"/>
        <v>17524832.241403691</v>
      </c>
    </row>
    <row r="492" spans="1:17" ht="14.25" customHeight="1">
      <c r="A492" s="107">
        <v>19</v>
      </c>
      <c r="B492" s="108" t="s">
        <v>47</v>
      </c>
      <c r="C492" s="109">
        <v>2029</v>
      </c>
      <c r="D492" s="110">
        <f>Population!N20</f>
        <v>326609.90187304374</v>
      </c>
      <c r="E492" s="110" t="str">
        <f t="shared" si="43"/>
        <v>Medium</v>
      </c>
      <c r="F492" s="123">
        <f t="shared" si="40"/>
        <v>2.5344143617118515</v>
      </c>
      <c r="G492" s="111">
        <f t="shared" si="41"/>
        <v>128869.96964949231</v>
      </c>
      <c r="I492" s="125">
        <v>0</v>
      </c>
      <c r="J492" s="114">
        <f>VLOOKUP(B492, 'Household Information, Deficit'!$B$2:$J$48,8,FALSE)/100</f>
        <v>0.15820000000000001</v>
      </c>
      <c r="K492" s="126">
        <f t="shared" si="38"/>
        <v>0</v>
      </c>
      <c r="L492" s="127">
        <f t="shared" si="39"/>
        <v>1904.4823100909998</v>
      </c>
      <c r="M492" s="117">
        <f>550*VLOOKUP(B492, 'Household Information, Deficit'!$B$2:$K$48,10,FALSE)</f>
        <v>22038.5</v>
      </c>
      <c r="N492" s="128">
        <f>IF(L492*M492+K492*Variables!$E$9&lt;0,0,L492*M492+K492*Variables!$E$9)</f>
        <v>41971933.390940502</v>
      </c>
      <c r="O492" s="119">
        <f>VLOOKUP(B492,'Household Information, Deficit'!$B$2:$L$48,11,FALSE)</f>
        <v>106.64</v>
      </c>
      <c r="P492" s="119">
        <v>65.935833333333335</v>
      </c>
      <c r="Q492" s="130">
        <f t="shared" si="42"/>
        <v>17477051.392671961</v>
      </c>
    </row>
    <row r="493" spans="1:17" ht="14.25" customHeight="1">
      <c r="A493" s="107">
        <v>20</v>
      </c>
      <c r="B493" s="108" t="s">
        <v>50</v>
      </c>
      <c r="C493" s="109">
        <v>2029</v>
      </c>
      <c r="D493" s="110">
        <f>Population!N21</f>
        <v>197884.8199428517</v>
      </c>
      <c r="E493" s="110" t="str">
        <f t="shared" si="43"/>
        <v>Medium</v>
      </c>
      <c r="F493" s="123">
        <f t="shared" si="40"/>
        <v>2.6024941905499612</v>
      </c>
      <c r="G493" s="111">
        <f t="shared" si="41"/>
        <v>76036.603909203928</v>
      </c>
      <c r="I493" s="125">
        <v>0</v>
      </c>
      <c r="J493" s="114">
        <f>VLOOKUP(B493, 'Household Information, Deficit'!$B$2:$J$48,8,FALSE)/100</f>
        <v>7.7399999999999997E-2</v>
      </c>
      <c r="K493" s="126">
        <f t="shared" si="38"/>
        <v>0</v>
      </c>
      <c r="L493" s="127">
        <f t="shared" si="39"/>
        <v>1123.693653830589</v>
      </c>
      <c r="M493" s="117">
        <f>550*VLOOKUP(B493, 'Household Information, Deficit'!$B$2:$K$48,10,FALSE)</f>
        <v>43485.750000000007</v>
      </c>
      <c r="N493" s="128">
        <f>IF(L493*M493+K493*Variables!$E$9&lt;0,0,L493*M493+K493*Variables!$E$9)</f>
        <v>48864661.307063542</v>
      </c>
      <c r="O493" s="119">
        <f>VLOOKUP(B493,'Household Information, Deficit'!$B$2:$L$48,11,FALSE)</f>
        <v>136.37500000000003</v>
      </c>
      <c r="P493" s="119">
        <v>65.935833333333335</v>
      </c>
      <c r="Q493" s="130">
        <f t="shared" si="42"/>
        <v>15492436.094479498</v>
      </c>
    </row>
    <row r="494" spans="1:17" ht="14.25" customHeight="1">
      <c r="A494" s="107">
        <v>21</v>
      </c>
      <c r="B494" s="108" t="s">
        <v>51</v>
      </c>
      <c r="C494" s="109">
        <v>2029</v>
      </c>
      <c r="D494" s="110">
        <f>Population!N22</f>
        <v>209171.92666102355</v>
      </c>
      <c r="E494" s="110" t="str">
        <f t="shared" si="43"/>
        <v>Medium</v>
      </c>
      <c r="F494" s="123">
        <f t="shared" si="40"/>
        <v>3.3084232295567606</v>
      </c>
      <c r="G494" s="111">
        <f t="shared" si="41"/>
        <v>63224.053317098413</v>
      </c>
      <c r="I494" s="125">
        <v>0</v>
      </c>
      <c r="J494" s="114">
        <f>VLOOKUP(B494, 'Household Information, Deficit'!$B$2:$J$48,8,FALSE)/100</f>
        <v>0.32990000000000003</v>
      </c>
      <c r="K494" s="126">
        <f t="shared" si="38"/>
        <v>0</v>
      </c>
      <c r="L494" s="127">
        <f t="shared" si="39"/>
        <v>934.34561552361993</v>
      </c>
      <c r="M494" s="117">
        <f>550*VLOOKUP(B494, 'Household Information, Deficit'!$B$2:$K$48,10,FALSE)</f>
        <v>43485.750000000007</v>
      </c>
      <c r="N494" s="128">
        <f>IF(L494*M494+K494*Variables!$E$9&lt;0,0,L494*M494+K494*Variables!$E$9)</f>
        <v>40630719.850256264</v>
      </c>
      <c r="O494" s="119">
        <f>VLOOKUP(B494,'Household Information, Deficit'!$B$2:$L$48,11,FALSE)</f>
        <v>136.37500000000003</v>
      </c>
      <c r="P494" s="119">
        <v>65.935833333333335</v>
      </c>
      <c r="Q494" s="130">
        <f t="shared" si="42"/>
        <v>10763046.438766215</v>
      </c>
    </row>
    <row r="495" spans="1:17" ht="14.25" customHeight="1">
      <c r="A495" s="107">
        <v>22</v>
      </c>
      <c r="B495" s="108" t="s">
        <v>52</v>
      </c>
      <c r="C495" s="109">
        <v>2029</v>
      </c>
      <c r="D495" s="110">
        <f>Population!N23</f>
        <v>184689.43594609102</v>
      </c>
      <c r="E495" s="110" t="str">
        <f t="shared" si="43"/>
        <v>Medium</v>
      </c>
      <c r="F495" s="123">
        <f t="shared" si="40"/>
        <v>2.4748082204754236</v>
      </c>
      <c r="G495" s="111">
        <f t="shared" si="41"/>
        <v>74627.776980072915</v>
      </c>
      <c r="I495" s="125">
        <v>0</v>
      </c>
      <c r="J495" s="114">
        <f>VLOOKUP(B495, 'Household Information, Deficit'!$B$2:$J$48,8,FALSE)/100</f>
        <v>0.14940000000000001</v>
      </c>
      <c r="K495" s="126">
        <f t="shared" si="38"/>
        <v>0</v>
      </c>
      <c r="L495" s="127">
        <f t="shared" si="39"/>
        <v>1102.8735514296568</v>
      </c>
      <c r="M495" s="117">
        <f>550*VLOOKUP(B495, 'Household Information, Deficit'!$B$2:$K$48,10,FALSE)</f>
        <v>43485.750000000007</v>
      </c>
      <c r="N495" s="128">
        <f>IF(L495*M495+K495*Variables!$E$9&lt;0,0,L495*M495+K495*Variables!$E$9)</f>
        <v>47959283.539082207</v>
      </c>
      <c r="O495" s="119">
        <f>VLOOKUP(B495,'Household Information, Deficit'!$B$2:$L$48,11,FALSE)</f>
        <v>136.37500000000003</v>
      </c>
      <c r="P495" s="119">
        <v>65.935833333333335</v>
      </c>
      <c r="Q495" s="130">
        <f t="shared" si="42"/>
        <v>15657762.061360333</v>
      </c>
    </row>
    <row r="496" spans="1:17" ht="14.25" customHeight="1">
      <c r="A496" s="107">
        <v>23</v>
      </c>
      <c r="B496" s="108" t="s">
        <v>53</v>
      </c>
      <c r="C496" s="109">
        <v>2029</v>
      </c>
      <c r="D496" s="110">
        <f>Population!N24</f>
        <v>142153.69981655804</v>
      </c>
      <c r="E496" s="110" t="str">
        <f t="shared" si="43"/>
        <v>Medium</v>
      </c>
      <c r="F496" s="123">
        <f t="shared" si="40"/>
        <v>2.7568018275271275</v>
      </c>
      <c r="G496" s="111">
        <f t="shared" si="41"/>
        <v>51564.71473470801</v>
      </c>
      <c r="I496" s="125">
        <v>0</v>
      </c>
      <c r="J496" s="114">
        <f>VLOOKUP(B496, 'Household Information, Deficit'!$B$2:$J$48,8,FALSE)/100</f>
        <v>0.1173</v>
      </c>
      <c r="K496" s="126">
        <f t="shared" si="38"/>
        <v>0</v>
      </c>
      <c r="L496" s="127">
        <f t="shared" si="39"/>
        <v>762.04011923213693</v>
      </c>
      <c r="M496" s="117">
        <f>550*VLOOKUP(B496, 'Household Information, Deficit'!$B$2:$K$48,10,FALSE)</f>
        <v>43485.750000000007</v>
      </c>
      <c r="N496" s="128">
        <f>IF(L496*M496+K496*Variables!$E$9&lt;0,0,L496*M496+K496*Variables!$E$9)</f>
        <v>33137886.114898905</v>
      </c>
      <c r="O496" s="119">
        <f>VLOOKUP(B496,'Household Information, Deficit'!$B$2:$L$48,11,FALSE)</f>
        <v>136.37500000000003</v>
      </c>
      <c r="P496" s="119">
        <v>65.935833333333335</v>
      </c>
      <c r="Q496" s="130">
        <f t="shared" si="42"/>
        <v>10128554.818318622</v>
      </c>
    </row>
    <row r="497" spans="1:17" ht="14.25" customHeight="1">
      <c r="A497" s="107">
        <v>24</v>
      </c>
      <c r="B497" s="108" t="s">
        <v>54</v>
      </c>
      <c r="C497" s="109">
        <v>2029</v>
      </c>
      <c r="D497" s="110">
        <f>Population!N25</f>
        <v>89211.962774028812</v>
      </c>
      <c r="E497" s="110" t="str">
        <f t="shared" si="43"/>
        <v>Small</v>
      </c>
      <c r="F497" s="123">
        <f t="shared" si="40"/>
        <v>2.845682723378673</v>
      </c>
      <c r="G497" s="111">
        <f t="shared" si="41"/>
        <v>31349.93301997759</v>
      </c>
      <c r="I497" s="125">
        <v>0</v>
      </c>
      <c r="J497" s="114">
        <f>VLOOKUP(B497, 'Household Information, Deficit'!$B$2:$J$48,8,FALSE)/100</f>
        <v>0.25739999999999996</v>
      </c>
      <c r="K497" s="126">
        <f t="shared" si="38"/>
        <v>0</v>
      </c>
      <c r="L497" s="127">
        <f t="shared" si="39"/>
        <v>463.29950275828742</v>
      </c>
      <c r="M497" s="117">
        <f>550*VLOOKUP(B497, 'Household Information, Deficit'!$B$2:$K$48,10,FALSE)</f>
        <v>43485.750000000007</v>
      </c>
      <c r="N497" s="128">
        <f>IF(L497*M497+K497*Variables!$E$9&lt;0,0,L497*M497+K497*Variables!$E$9)</f>
        <v>20146926.3520712</v>
      </c>
      <c r="O497" s="119">
        <f>VLOOKUP(B497,'Household Information, Deficit'!$B$2:$L$48,11,FALSE)</f>
        <v>136.37500000000003</v>
      </c>
      <c r="P497" s="119">
        <v>65.935833333333335</v>
      </c>
      <c r="Q497" s="130">
        <f t="shared" si="42"/>
        <v>6025602.1990969786</v>
      </c>
    </row>
    <row r="498" spans="1:17" ht="14.25" customHeight="1">
      <c r="A498" s="107">
        <v>25</v>
      </c>
      <c r="B498" s="108" t="s">
        <v>55</v>
      </c>
      <c r="C498" s="109">
        <v>2029</v>
      </c>
      <c r="D498" s="110">
        <f>Population!N26</f>
        <v>184869.66213351331</v>
      </c>
      <c r="E498" s="110" t="str">
        <f t="shared" si="43"/>
        <v>Medium</v>
      </c>
      <c r="F498" s="123">
        <f t="shared" si="40"/>
        <v>2.502264030612245</v>
      </c>
      <c r="G498" s="111">
        <f t="shared" si="41"/>
        <v>73880.957353760969</v>
      </c>
      <c r="I498" s="125">
        <v>0</v>
      </c>
      <c r="J498" s="114">
        <f>VLOOKUP(B498, 'Household Information, Deficit'!$B$2:$J$48,8,FALSE)/100</f>
        <v>0.1547</v>
      </c>
      <c r="K498" s="126">
        <f t="shared" si="38"/>
        <v>0</v>
      </c>
      <c r="L498" s="127">
        <f t="shared" si="39"/>
        <v>1091.8368081836525</v>
      </c>
      <c r="M498" s="117">
        <f>550*VLOOKUP(B498, 'Household Information, Deficit'!$B$2:$K$48,10,FALSE)</f>
        <v>43485.750000000007</v>
      </c>
      <c r="N498" s="128">
        <f>IF(L498*M498+K498*Variables!$E$9&lt;0,0,L498*M498+K498*Variables!$E$9)</f>
        <v>47479342.481472276</v>
      </c>
      <c r="O498" s="119">
        <f>VLOOKUP(B498,'Household Information, Deficit'!$B$2:$L$48,11,FALSE)</f>
        <v>136.37500000000003</v>
      </c>
      <c r="P498" s="119">
        <v>65.935833333333335</v>
      </c>
      <c r="Q498" s="130">
        <f t="shared" si="42"/>
        <v>15404771.975691983</v>
      </c>
    </row>
    <row r="499" spans="1:17" ht="14.25" customHeight="1">
      <c r="A499" s="107">
        <v>26</v>
      </c>
      <c r="B499" s="108" t="s">
        <v>56</v>
      </c>
      <c r="C499" s="109">
        <v>2029</v>
      </c>
      <c r="D499" s="110">
        <f>Population!N27</f>
        <v>50468.044273988118</v>
      </c>
      <c r="E499" s="110" t="str">
        <f t="shared" si="43"/>
        <v>Small</v>
      </c>
      <c r="F499" s="123">
        <f t="shared" si="40"/>
        <v>3.6899491861166136</v>
      </c>
      <c r="G499" s="111">
        <f t="shared" si="41"/>
        <v>13677.165112157503</v>
      </c>
      <c r="I499" s="125">
        <v>0</v>
      </c>
      <c r="J499" s="114">
        <f>VLOOKUP(B499, 'Household Information, Deficit'!$B$2:$J$48,8,FALSE)/100</f>
        <v>0.154</v>
      </c>
      <c r="K499" s="126">
        <f t="shared" ref="K499:K562" si="44">IF(G499-G452&lt;0,0,ROUND((G499-G452)*I499,0))</f>
        <v>0</v>
      </c>
      <c r="L499" s="127">
        <f t="shared" ref="L499:L562" si="45">IF(G499-G452&lt;0,0,G499-G452)</f>
        <v>202.12559279050402</v>
      </c>
      <c r="M499" s="117">
        <f>550*VLOOKUP(B499, 'Household Information, Deficit'!$B$2:$K$48,10,FALSE)</f>
        <v>43485.750000000007</v>
      </c>
      <c r="N499" s="128">
        <f>IF(L499*M499+K499*Variables!$E$9&lt;0,0,L499*M499+K499*Variables!$E$9)</f>
        <v>8789582.9966896623</v>
      </c>
      <c r="O499" s="119">
        <f>VLOOKUP(B499,'Household Information, Deficit'!$B$2:$L$48,11,FALSE)</f>
        <v>136.37500000000003</v>
      </c>
      <c r="P499" s="119">
        <v>65.935833333333335</v>
      </c>
      <c r="Q499" s="130">
        <f t="shared" si="42"/>
        <v>2080626.3009546944</v>
      </c>
    </row>
    <row r="500" spans="1:17" ht="14.25" customHeight="1">
      <c r="A500" s="107">
        <v>27</v>
      </c>
      <c r="B500" s="108" t="s">
        <v>57</v>
      </c>
      <c r="C500" s="109">
        <v>2029</v>
      </c>
      <c r="D500" s="110">
        <f>Population!N28</f>
        <v>9464.8197120132227</v>
      </c>
      <c r="E500" s="110" t="str">
        <f t="shared" si="43"/>
        <v>Small</v>
      </c>
      <c r="F500" s="123">
        <f t="shared" ref="F500:F563" si="46">F453</f>
        <v>2.667113684852179</v>
      </c>
      <c r="G500" s="111">
        <f t="shared" si="41"/>
        <v>3548.7125148689702</v>
      </c>
      <c r="I500" s="125">
        <v>0</v>
      </c>
      <c r="J500" s="114">
        <f>VLOOKUP(B500, 'Household Information, Deficit'!$B$2:$J$48,8,FALSE)/100</f>
        <v>2.4E-2</v>
      </c>
      <c r="K500" s="126">
        <f t="shared" si="44"/>
        <v>0</v>
      </c>
      <c r="L500" s="127">
        <f t="shared" si="45"/>
        <v>52.444027313333208</v>
      </c>
      <c r="M500" s="117">
        <f>550*VLOOKUP(B500, 'Household Information, Deficit'!$B$2:$K$48,10,FALSE)</f>
        <v>43485.750000000007</v>
      </c>
      <c r="N500" s="128">
        <f>IF(L500*M500+K500*Variables!$E$9&lt;0,0,L500*M500+K500*Variables!$E$9)</f>
        <v>2280567.8607407799</v>
      </c>
      <c r="O500" s="119">
        <f>VLOOKUP(B500,'Household Information, Deficit'!$B$2:$L$48,11,FALSE)</f>
        <v>136.37500000000003</v>
      </c>
      <c r="P500" s="119">
        <v>65.935833333333335</v>
      </c>
      <c r="Q500" s="130">
        <f t="shared" si="42"/>
        <v>712162.64807244088</v>
      </c>
    </row>
    <row r="501" spans="1:17" ht="14.25" customHeight="1">
      <c r="A501" s="107">
        <v>28</v>
      </c>
      <c r="B501" s="108" t="s">
        <v>58</v>
      </c>
      <c r="C501" s="109">
        <v>2029</v>
      </c>
      <c r="D501" s="110">
        <f>Population!N29</f>
        <v>56642.852603841675</v>
      </c>
      <c r="E501" s="110" t="str">
        <f t="shared" si="43"/>
        <v>Small</v>
      </c>
      <c r="F501" s="123">
        <f t="shared" si="46"/>
        <v>2.5363152064982328</v>
      </c>
      <c r="G501" s="111">
        <f t="shared" ref="G501:G564" si="47">D501/F501</f>
        <v>22332.733904176566</v>
      </c>
      <c r="I501" s="125">
        <v>0</v>
      </c>
      <c r="J501" s="114">
        <f>VLOOKUP(B501, 'Household Information, Deficit'!$B$2:$J$48,8,FALSE)/100</f>
        <v>0.2833</v>
      </c>
      <c r="K501" s="126">
        <f t="shared" si="44"/>
        <v>0</v>
      </c>
      <c r="L501" s="127">
        <f t="shared" si="45"/>
        <v>330.04040252477353</v>
      </c>
      <c r="M501" s="117">
        <f>550*VLOOKUP(B501, 'Household Information, Deficit'!$B$2:$K$48,10,FALSE)</f>
        <v>43485.750000000007</v>
      </c>
      <c r="N501" s="128">
        <f>IF(L501*M501+K501*Variables!$E$9&lt;0,0,L501*M501+K501*Variables!$E$9)</f>
        <v>14352054.434091672</v>
      </c>
      <c r="O501" s="119">
        <f>VLOOKUP(B501,'Household Information, Deficit'!$B$2:$L$48,11,FALSE)</f>
        <v>136.37500000000003</v>
      </c>
      <c r="P501" s="119">
        <v>65.935833333333335</v>
      </c>
      <c r="Q501" s="130">
        <f t="shared" si="42"/>
        <v>4620452.3508927319</v>
      </c>
    </row>
    <row r="502" spans="1:17" ht="14.25" customHeight="1">
      <c r="A502" s="107">
        <v>29</v>
      </c>
      <c r="B502" s="108" t="s">
        <v>59</v>
      </c>
      <c r="C502" s="109">
        <v>2029</v>
      </c>
      <c r="D502" s="110">
        <f>Population!N30</f>
        <v>57038.643446808252</v>
      </c>
      <c r="E502" s="110" t="str">
        <f t="shared" si="43"/>
        <v>Small</v>
      </c>
      <c r="F502" s="123">
        <f t="shared" si="46"/>
        <v>2.6066968130921619</v>
      </c>
      <c r="G502" s="111">
        <f t="shared" si="47"/>
        <v>21881.579461152163</v>
      </c>
      <c r="I502" s="125">
        <v>0</v>
      </c>
      <c r="J502" s="114">
        <f>VLOOKUP(B502, 'Household Information, Deficit'!$B$2:$J$48,8,FALSE)/100</f>
        <v>5.7699999999999994E-2</v>
      </c>
      <c r="K502" s="126">
        <f t="shared" si="44"/>
        <v>0</v>
      </c>
      <c r="L502" s="127">
        <f t="shared" si="45"/>
        <v>323.37309548500343</v>
      </c>
      <c r="M502" s="117">
        <f>550*VLOOKUP(B502, 'Household Information, Deficit'!$B$2:$K$48,10,FALSE)</f>
        <v>43485.750000000007</v>
      </c>
      <c r="N502" s="128">
        <f>IF(L502*M502+K502*Variables!$E$9&lt;0,0,L502*M502+K502*Variables!$E$9)</f>
        <v>14062121.586986991</v>
      </c>
      <c r="O502" s="119">
        <f>VLOOKUP(B502,'Household Information, Deficit'!$B$2:$L$48,11,FALSE)</f>
        <v>136.37500000000003</v>
      </c>
      <c r="P502" s="119">
        <v>65.935833333333335</v>
      </c>
      <c r="Q502" s="130">
        <f t="shared" si="42"/>
        <v>4453999.806370019</v>
      </c>
    </row>
    <row r="503" spans="1:17" ht="14.25" customHeight="1">
      <c r="A503" s="107">
        <v>30</v>
      </c>
      <c r="B503" s="108" t="s">
        <v>60</v>
      </c>
      <c r="C503" s="109">
        <v>2029</v>
      </c>
      <c r="D503" s="110">
        <f>Population!N31</f>
        <v>23309.253573281603</v>
      </c>
      <c r="E503" s="110" t="str">
        <f t="shared" si="43"/>
        <v>Small</v>
      </c>
      <c r="F503" s="123">
        <f t="shared" si="46"/>
        <v>2.8820273812991553</v>
      </c>
      <c r="G503" s="111">
        <f t="shared" si="47"/>
        <v>8087.7974041920097</v>
      </c>
      <c r="I503" s="125">
        <v>0</v>
      </c>
      <c r="J503" s="114">
        <f>VLOOKUP(B503, 'Household Information, Deficit'!$B$2:$J$48,8,FALSE)/100</f>
        <v>0.2059</v>
      </c>
      <c r="K503" s="126">
        <f t="shared" si="44"/>
        <v>0</v>
      </c>
      <c r="L503" s="127">
        <f t="shared" si="45"/>
        <v>119.52409956933934</v>
      </c>
      <c r="M503" s="117">
        <f>550*VLOOKUP(B503, 'Household Information, Deficit'!$B$2:$K$48,10,FALSE)</f>
        <v>43485.750000000007</v>
      </c>
      <c r="N503" s="128">
        <f>IF(L503*M503+K503*Variables!$E$9&lt;0,0,L503*M503+K503*Variables!$E$9)</f>
        <v>5197595.112847399</v>
      </c>
      <c r="O503" s="119">
        <f>VLOOKUP(B503,'Household Information, Deficit'!$B$2:$L$48,11,FALSE)</f>
        <v>136.37500000000003</v>
      </c>
      <c r="P503" s="119">
        <v>65.935833333333335</v>
      </c>
      <c r="Q503" s="130">
        <f t="shared" si="42"/>
        <v>1540557.2481047891</v>
      </c>
    </row>
    <row r="504" spans="1:17" ht="14.25" customHeight="1">
      <c r="A504" s="107">
        <v>31</v>
      </c>
      <c r="B504" s="108" t="s">
        <v>61</v>
      </c>
      <c r="C504" s="109">
        <v>2029</v>
      </c>
      <c r="D504" s="110">
        <f>Population!N32</f>
        <v>35460.974811505424</v>
      </c>
      <c r="E504" s="110" t="str">
        <f t="shared" si="43"/>
        <v>Small</v>
      </c>
      <c r="F504" s="123">
        <f t="shared" si="46"/>
        <v>3.407</v>
      </c>
      <c r="G504" s="111">
        <f t="shared" si="47"/>
        <v>10408.269683447439</v>
      </c>
      <c r="I504" s="125">
        <v>0</v>
      </c>
      <c r="J504" s="114">
        <f>VLOOKUP(B504, 'Household Information, Deficit'!$B$2:$J$48,8,FALSE)/100</f>
        <v>0.12869999999999998</v>
      </c>
      <c r="K504" s="126">
        <f t="shared" si="44"/>
        <v>0</v>
      </c>
      <c r="L504" s="127">
        <f t="shared" si="45"/>
        <v>153.81679335143963</v>
      </c>
      <c r="M504" s="117">
        <f>550*VLOOKUP(B504, 'Household Information, Deficit'!$B$2:$K$48,10,FALSE)</f>
        <v>43485.750000000007</v>
      </c>
      <c r="N504" s="128">
        <f>IF(L504*M504+K504*Variables!$E$9&lt;0,0,L504*M504+K504*Variables!$E$9)</f>
        <v>6688838.6214823667</v>
      </c>
      <c r="O504" s="119">
        <f>VLOOKUP(B504,'Household Information, Deficit'!$B$2:$L$48,11,FALSE)</f>
        <v>136.37500000000003</v>
      </c>
      <c r="P504" s="119">
        <v>65.935833333333335</v>
      </c>
      <c r="Q504" s="130">
        <f t="shared" si="42"/>
        <v>1723159.4413859011</v>
      </c>
    </row>
    <row r="505" spans="1:17" ht="14.25" customHeight="1">
      <c r="A505" s="107">
        <v>32</v>
      </c>
      <c r="B505" s="108" t="s">
        <v>62</v>
      </c>
      <c r="C505" s="109">
        <v>2029</v>
      </c>
      <c r="D505" s="110">
        <f>Population!N33</f>
        <v>32639.787106431166</v>
      </c>
      <c r="E505" s="110" t="str">
        <f t="shared" si="43"/>
        <v>Small</v>
      </c>
      <c r="F505" s="123">
        <f t="shared" si="46"/>
        <v>4.9791554357592096</v>
      </c>
      <c r="G505" s="111">
        <f t="shared" si="47"/>
        <v>6555.2858366339251</v>
      </c>
      <c r="I505" s="125">
        <v>0</v>
      </c>
      <c r="J505" s="114">
        <f>VLOOKUP(B505, 'Household Information, Deficit'!$B$2:$J$48,8,FALSE)/100</f>
        <v>0.37890000000000001</v>
      </c>
      <c r="K505" s="126">
        <f t="shared" si="44"/>
        <v>0</v>
      </c>
      <c r="L505" s="127">
        <f t="shared" si="45"/>
        <v>96.876145368973084</v>
      </c>
      <c r="M505" s="117">
        <f>550*VLOOKUP(B505, 'Household Information, Deficit'!$B$2:$K$48,10,FALSE)</f>
        <v>43485.750000000007</v>
      </c>
      <c r="N505" s="128">
        <f>IF(L505*M505+K505*Variables!$E$9&lt;0,0,L505*M505+K505*Variables!$E$9)</f>
        <v>4212731.8384788223</v>
      </c>
      <c r="O505" s="119">
        <f>VLOOKUP(B505,'Household Information, Deficit'!$B$2:$L$48,11,FALSE)</f>
        <v>136.37500000000003</v>
      </c>
      <c r="P505" s="119">
        <v>65.935833333333335</v>
      </c>
      <c r="Q505" s="130">
        <f t="shared" si="42"/>
        <v>596010.3291969921</v>
      </c>
    </row>
    <row r="506" spans="1:17" ht="14.25" customHeight="1">
      <c r="A506" s="107">
        <v>33</v>
      </c>
      <c r="B506" s="108" t="s">
        <v>63</v>
      </c>
      <c r="C506" s="109">
        <v>2029</v>
      </c>
      <c r="D506" s="110">
        <f>Population!N34</f>
        <v>139943.86760999466</v>
      </c>
      <c r="E506" s="110" t="str">
        <f t="shared" si="43"/>
        <v>Medium</v>
      </c>
      <c r="F506" s="123">
        <f t="shared" si="46"/>
        <v>2.6362587373793409</v>
      </c>
      <c r="G506" s="111">
        <f t="shared" si="47"/>
        <v>53084.26886395469</v>
      </c>
      <c r="I506" s="125">
        <v>0</v>
      </c>
      <c r="J506" s="114">
        <f>VLOOKUP(B506, 'Household Information, Deficit'!$B$2:$J$48,8,FALSE)/100</f>
        <v>0.19020000000000001</v>
      </c>
      <c r="K506" s="126">
        <f t="shared" si="44"/>
        <v>0</v>
      </c>
      <c r="L506" s="127">
        <f t="shared" si="45"/>
        <v>784.49658419637126</v>
      </c>
      <c r="M506" s="117">
        <f>550*VLOOKUP(B506, 'Household Information, Deficit'!$B$2:$K$48,10,FALSE)</f>
        <v>43485.750000000007</v>
      </c>
      <c r="N506" s="128">
        <f>IF(L506*M506+K506*Variables!$E$9&lt;0,0,L506*M506+K506*Variables!$E$9)</f>
        <v>34114422.336217359</v>
      </c>
      <c r="O506" s="119">
        <f>VLOOKUP(B506,'Household Information, Deficit'!$B$2:$L$48,11,FALSE)</f>
        <v>136.37500000000003</v>
      </c>
      <c r="P506" s="119">
        <v>40.760000000000005</v>
      </c>
      <c r="Q506" s="130">
        <f t="shared" si="42"/>
        <v>13267520.527648339</v>
      </c>
    </row>
    <row r="507" spans="1:17" ht="14.25" customHeight="1">
      <c r="A507" s="107">
        <v>34</v>
      </c>
      <c r="B507" s="108" t="s">
        <v>64</v>
      </c>
      <c r="C507" s="109">
        <v>2029</v>
      </c>
      <c r="D507" s="110">
        <f>Population!N35</f>
        <v>124293.63802769127</v>
      </c>
      <c r="E507" s="110" t="str">
        <f t="shared" si="43"/>
        <v>Medium</v>
      </c>
      <c r="F507" s="123">
        <f t="shared" si="46"/>
        <v>2.8808529227072923</v>
      </c>
      <c r="G507" s="111">
        <f t="shared" si="47"/>
        <v>43144.735730169057</v>
      </c>
      <c r="I507" s="125">
        <v>0</v>
      </c>
      <c r="J507" s="114">
        <f>VLOOKUP(B507, 'Household Information, Deficit'!$B$2:$J$48,8,FALSE)/100</f>
        <v>0.1709</v>
      </c>
      <c r="K507" s="126">
        <f t="shared" si="44"/>
        <v>0</v>
      </c>
      <c r="L507" s="127">
        <f t="shared" si="45"/>
        <v>637.60693197294313</v>
      </c>
      <c r="M507" s="117">
        <f>550*VLOOKUP(B507, 'Household Information, Deficit'!$B$2:$K$48,10,FALSE)</f>
        <v>43485.750000000007</v>
      </c>
      <c r="N507" s="128">
        <f>IF(L507*M507+K507*Variables!$E$9&lt;0,0,L507*M507+K507*Variables!$E$9)</f>
        <v>27726815.642042417</v>
      </c>
      <c r="O507" s="119">
        <f>VLOOKUP(B507,'Household Information, Deficit'!$B$2:$L$48,11,FALSE)</f>
        <v>136.37500000000003</v>
      </c>
      <c r="P507" s="119">
        <v>40.760000000000005</v>
      </c>
      <c r="Q507" s="130">
        <f t="shared" si="42"/>
        <v>10473601.750558073</v>
      </c>
    </row>
    <row r="508" spans="1:17" ht="14.25" customHeight="1">
      <c r="A508" s="107">
        <v>35</v>
      </c>
      <c r="B508" s="108" t="s">
        <v>65</v>
      </c>
      <c r="C508" s="109">
        <v>2029</v>
      </c>
      <c r="D508" s="110">
        <f>Population!N36</f>
        <v>567654.77088225074</v>
      </c>
      <c r="E508" s="110" t="str">
        <f t="shared" si="43"/>
        <v>Medium</v>
      </c>
      <c r="F508" s="123">
        <f t="shared" si="46"/>
        <v>2.7382605632202197</v>
      </c>
      <c r="G508" s="111">
        <f t="shared" si="47"/>
        <v>207304.87759524371</v>
      </c>
      <c r="I508" s="125">
        <v>0</v>
      </c>
      <c r="J508" s="114">
        <f>VLOOKUP(B508, 'Household Information, Deficit'!$B$2:$J$48,8,FALSE)/100</f>
        <v>5.3899999999999997E-2</v>
      </c>
      <c r="K508" s="126">
        <f t="shared" si="44"/>
        <v>0</v>
      </c>
      <c r="L508" s="127">
        <f t="shared" si="45"/>
        <v>3063.6188807178987</v>
      </c>
      <c r="M508" s="117">
        <f>550*VLOOKUP(B508, 'Household Information, Deficit'!$B$2:$K$48,10,FALSE)</f>
        <v>43485.750000000007</v>
      </c>
      <c r="N508" s="128">
        <f>IF(L508*M508+K508*Variables!$E$9&lt;0,0,L508*M508+K508*Variables!$E$9)</f>
        <v>133223764.74217838</v>
      </c>
      <c r="O508" s="119">
        <f>VLOOKUP(B508,'Household Information, Deficit'!$B$2:$L$48,11,FALSE)</f>
        <v>136.37500000000003</v>
      </c>
      <c r="P508" s="119">
        <v>40.760000000000005</v>
      </c>
      <c r="Q508" s="130">
        <f t="shared" si="42"/>
        <v>51191808.344887696</v>
      </c>
    </row>
    <row r="509" spans="1:17" ht="14.25" customHeight="1">
      <c r="A509" s="107">
        <v>36</v>
      </c>
      <c r="B509" s="108" t="s">
        <v>66</v>
      </c>
      <c r="C509" s="109">
        <v>2029</v>
      </c>
      <c r="D509" s="110">
        <f>Population!N37</f>
        <v>304435.01312647882</v>
      </c>
      <c r="E509" s="110" t="str">
        <f t="shared" si="43"/>
        <v>Medium</v>
      </c>
      <c r="F509" s="123">
        <f t="shared" si="46"/>
        <v>2.7303604631507774</v>
      </c>
      <c r="G509" s="111">
        <f t="shared" si="47"/>
        <v>111499.93461858416</v>
      </c>
      <c r="I509" s="125">
        <v>0</v>
      </c>
      <c r="J509" s="114">
        <f>VLOOKUP(B509, 'Household Information, Deficit'!$B$2:$J$48,8,FALSE)/100</f>
        <v>0.11169999999999999</v>
      </c>
      <c r="K509" s="126">
        <f t="shared" si="44"/>
        <v>0</v>
      </c>
      <c r="L509" s="127">
        <f t="shared" si="45"/>
        <v>1647.78228500369</v>
      </c>
      <c r="M509" s="117">
        <f>550*VLOOKUP(B509, 'Household Information, Deficit'!$B$2:$K$48,10,FALSE)</f>
        <v>43485.750000000007</v>
      </c>
      <c r="N509" s="128">
        <f>IF(L509*M509+K509*Variables!$E$9&lt;0,0,L509*M509+K509*Variables!$E$9)</f>
        <v>71655048.500099227</v>
      </c>
      <c r="O509" s="119">
        <f>VLOOKUP(B509,'Household Information, Deficit'!$B$2:$L$48,11,FALSE)</f>
        <v>136.37500000000003</v>
      </c>
      <c r="P509" s="119">
        <v>27.28</v>
      </c>
      <c r="Q509" s="130">
        <f t="shared" si="42"/>
        <v>30514337.846837558</v>
      </c>
    </row>
    <row r="510" spans="1:17" ht="14.25" customHeight="1">
      <c r="A510" s="107">
        <v>37</v>
      </c>
      <c r="B510" s="108" t="s">
        <v>67</v>
      </c>
      <c r="C510" s="109">
        <v>2029</v>
      </c>
      <c r="D510" s="110">
        <f>Population!N38</f>
        <v>141898.08489714211</v>
      </c>
      <c r="E510" s="110" t="str">
        <f t="shared" si="43"/>
        <v>Medium</v>
      </c>
      <c r="F510" s="123">
        <f t="shared" si="46"/>
        <v>2.4882673717260184</v>
      </c>
      <c r="G510" s="111">
        <f t="shared" si="47"/>
        <v>57026.863957434238</v>
      </c>
      <c r="I510" s="125">
        <v>0</v>
      </c>
      <c r="J510" s="114">
        <f>VLOOKUP(B510, 'Household Information, Deficit'!$B$2:$J$48,8,FALSE)/100</f>
        <v>7.9100000000000004E-2</v>
      </c>
      <c r="K510" s="126">
        <f t="shared" si="44"/>
        <v>0</v>
      </c>
      <c r="L510" s="127">
        <f t="shared" si="45"/>
        <v>842.76153631674242</v>
      </c>
      <c r="M510" s="117">
        <f>550*VLOOKUP(B510, 'Household Information, Deficit'!$B$2:$K$48,10,FALSE)</f>
        <v>43485.750000000007</v>
      </c>
      <c r="N510" s="128">
        <f>IF(L510*M510+K510*Variables!$E$9&lt;0,0,L510*M510+K510*Variables!$E$9)</f>
        <v>36648117.47788579</v>
      </c>
      <c r="O510" s="119">
        <f>VLOOKUP(B510,'Household Information, Deficit'!$B$2:$L$48,11,FALSE)</f>
        <v>136.37500000000003</v>
      </c>
      <c r="P510" s="119">
        <v>40.760000000000005</v>
      </c>
      <c r="Q510" s="130">
        <f t="shared" si="42"/>
        <v>14500581.096174818</v>
      </c>
    </row>
    <row r="511" spans="1:17" ht="14.25" customHeight="1">
      <c r="A511" s="107">
        <v>38</v>
      </c>
      <c r="B511" s="108" t="s">
        <v>68</v>
      </c>
      <c r="C511" s="109">
        <v>2029</v>
      </c>
      <c r="D511" s="110">
        <f>Population!N39</f>
        <v>43149.070700053569</v>
      </c>
      <c r="E511" s="110" t="str">
        <f t="shared" si="43"/>
        <v>Small</v>
      </c>
      <c r="F511" s="123">
        <f t="shared" si="46"/>
        <v>3.5815854318168161</v>
      </c>
      <c r="G511" s="111">
        <f t="shared" si="47"/>
        <v>12047.477722223568</v>
      </c>
      <c r="I511" s="125">
        <v>0</v>
      </c>
      <c r="J511" s="114">
        <f>VLOOKUP(B511, 'Household Information, Deficit'!$B$2:$J$48,8,FALSE)/100</f>
        <v>0.23420000000000002</v>
      </c>
      <c r="K511" s="126">
        <f t="shared" si="44"/>
        <v>0</v>
      </c>
      <c r="L511" s="127">
        <f t="shared" si="45"/>
        <v>178.04154269295941</v>
      </c>
      <c r="M511" s="117">
        <f>550*VLOOKUP(B511, 'Household Information, Deficit'!$B$2:$K$48,10,FALSE)</f>
        <v>43485.750000000007</v>
      </c>
      <c r="N511" s="128">
        <f>IF(L511*M511+K511*Variables!$E$9&lt;0,0,L511*M511+K511*Variables!$E$9)</f>
        <v>7742270.0151603613</v>
      </c>
      <c r="O511" s="119">
        <f>VLOOKUP(B511,'Household Information, Deficit'!$B$2:$L$48,11,FALSE)</f>
        <v>136.37500000000003</v>
      </c>
      <c r="P511" s="119">
        <v>40.760000000000005</v>
      </c>
      <c r="Q511" s="130">
        <f t="shared" si="42"/>
        <v>2676835.0508351624</v>
      </c>
    </row>
    <row r="512" spans="1:17" ht="14.25" customHeight="1">
      <c r="A512" s="107">
        <v>39</v>
      </c>
      <c r="B512" s="108" t="s">
        <v>69</v>
      </c>
      <c r="C512" s="109">
        <v>2029</v>
      </c>
      <c r="D512" s="110">
        <f>Population!N40</f>
        <v>79061.576780448479</v>
      </c>
      <c r="E512" s="110" t="str">
        <f t="shared" si="43"/>
        <v>Small</v>
      </c>
      <c r="F512" s="123">
        <f t="shared" si="46"/>
        <v>3.4614749871067563</v>
      </c>
      <c r="G512" s="111">
        <f t="shared" si="47"/>
        <v>22840.42989619619</v>
      </c>
      <c r="I512" s="125">
        <v>0</v>
      </c>
      <c r="J512" s="114">
        <f>VLOOKUP(B512, 'Household Information, Deficit'!$B$2:$J$48,8,FALSE)/100</f>
        <v>0.16070000000000001</v>
      </c>
      <c r="K512" s="126">
        <f t="shared" si="44"/>
        <v>0</v>
      </c>
      <c r="L512" s="127">
        <f t="shared" si="45"/>
        <v>337.54329895856426</v>
      </c>
      <c r="M512" s="117">
        <f>550*VLOOKUP(B512, 'Household Information, Deficit'!$B$2:$K$48,10,FALSE)</f>
        <v>43485.750000000007</v>
      </c>
      <c r="N512" s="128">
        <f>IF(L512*M512+K512*Variables!$E$9&lt;0,0,L512*M512+K512*Variables!$E$9)</f>
        <v>14678323.512687389</v>
      </c>
      <c r="O512" s="119">
        <f>VLOOKUP(B512,'Household Information, Deficit'!$B$2:$L$48,11,FALSE)</f>
        <v>136.37500000000003</v>
      </c>
      <c r="P512" s="119">
        <v>40.760000000000005</v>
      </c>
      <c r="Q512" s="130">
        <f t="shared" si="42"/>
        <v>5155436.7989338366</v>
      </c>
    </row>
    <row r="513" spans="1:17" ht="14.25" customHeight="1">
      <c r="A513" s="107">
        <v>40</v>
      </c>
      <c r="B513" s="108" t="s">
        <v>70</v>
      </c>
      <c r="C513" s="109">
        <v>2029</v>
      </c>
      <c r="D513" s="110">
        <f>Population!N41</f>
        <v>3684.3452200855731</v>
      </c>
      <c r="E513" s="110" t="str">
        <f t="shared" si="43"/>
        <v>Small</v>
      </c>
      <c r="F513" s="123">
        <f t="shared" si="46"/>
        <v>3.9153259949195598</v>
      </c>
      <c r="G513" s="111">
        <f t="shared" si="47"/>
        <v>941.00599154867257</v>
      </c>
      <c r="I513" s="125">
        <v>0</v>
      </c>
      <c r="J513" s="114">
        <f>VLOOKUP(B513, 'Household Information, Deficit'!$B$2:$J$48,8,FALSE)/100</f>
        <v>4.82E-2</v>
      </c>
      <c r="K513" s="126">
        <f t="shared" si="44"/>
        <v>0</v>
      </c>
      <c r="L513" s="127">
        <f t="shared" si="45"/>
        <v>13.90649248594093</v>
      </c>
      <c r="M513" s="117">
        <f>550*VLOOKUP(B513, 'Household Information, Deficit'!$B$2:$K$48,10,FALSE)</f>
        <v>43485.750000000007</v>
      </c>
      <c r="N513" s="128">
        <f>IF(L513*M513+K513*Variables!$E$9&lt;0,0,L513*M513+K513*Variables!$E$9)</f>
        <v>604734.25562050589</v>
      </c>
      <c r="O513" s="119">
        <f>VLOOKUP(B513,'Household Information, Deficit'!$B$2:$L$48,11,FALSE)</f>
        <v>136.37500000000003</v>
      </c>
      <c r="P513" s="119">
        <v>40.760000000000005</v>
      </c>
      <c r="Q513" s="130">
        <f t="shared" si="42"/>
        <v>199866.04499098528</v>
      </c>
    </row>
    <row r="514" spans="1:17" ht="14.25" customHeight="1">
      <c r="A514" s="107">
        <v>41</v>
      </c>
      <c r="B514" s="108" t="s">
        <v>71</v>
      </c>
      <c r="C514" s="109">
        <v>2029</v>
      </c>
      <c r="D514" s="110">
        <f>Population!N42</f>
        <v>61631.466353732903</v>
      </c>
      <c r="E514" s="110" t="str">
        <f t="shared" si="43"/>
        <v>Small</v>
      </c>
      <c r="F514" s="123">
        <f t="shared" si="46"/>
        <v>2.524</v>
      </c>
      <c r="G514" s="111">
        <f t="shared" si="47"/>
        <v>24418.172089434589</v>
      </c>
      <c r="I514" s="125">
        <v>0</v>
      </c>
      <c r="J514" s="114">
        <f>VLOOKUP(B514, 'Household Information, Deficit'!$B$2:$J$48,8,FALSE)/100</f>
        <v>8.2299999999999998E-2</v>
      </c>
      <c r="K514" s="126">
        <f t="shared" si="44"/>
        <v>0</v>
      </c>
      <c r="L514" s="127">
        <f t="shared" si="45"/>
        <v>360.85968605075686</v>
      </c>
      <c r="M514" s="117">
        <f>550*VLOOKUP(B514, 'Household Information, Deficit'!$B$2:$K$48,10,FALSE)</f>
        <v>43485.750000000007</v>
      </c>
      <c r="N514" s="128">
        <f>IF(L514*M514+K514*Variables!$E$9&lt;0,0,L514*M514+K514*Variables!$E$9)</f>
        <v>15692254.092681702</v>
      </c>
      <c r="O514" s="119">
        <f>VLOOKUP(B514,'Household Information, Deficit'!$B$2:$L$48,11,FALSE)</f>
        <v>136.37500000000003</v>
      </c>
      <c r="P514" s="119">
        <v>40.760000000000005</v>
      </c>
      <c r="Q514" s="130">
        <f t="shared" si="42"/>
        <v>6183356.755495673</v>
      </c>
    </row>
    <row r="515" spans="1:17" ht="14.25" customHeight="1">
      <c r="A515" s="107">
        <v>42</v>
      </c>
      <c r="B515" s="121" t="s">
        <v>72</v>
      </c>
      <c r="C515" s="109">
        <v>2029</v>
      </c>
      <c r="D515" s="110">
        <f>Population!N43</f>
        <v>53621.413579409331</v>
      </c>
      <c r="E515" s="110" t="str">
        <f t="shared" si="43"/>
        <v>Small</v>
      </c>
      <c r="F515" s="123">
        <f t="shared" si="46"/>
        <v>2.7236881469514751</v>
      </c>
      <c r="G515" s="111">
        <f t="shared" si="47"/>
        <v>19687.060590774985</v>
      </c>
      <c r="I515" s="125">
        <v>0</v>
      </c>
      <c r="J515" s="114">
        <f>VLOOKUP(B515, 'Household Information, Deficit'!$B$2:$J$48,8,FALSE)/100</f>
        <v>0.1231</v>
      </c>
      <c r="K515" s="126">
        <f t="shared" si="44"/>
        <v>0</v>
      </c>
      <c r="L515" s="127">
        <f t="shared" si="45"/>
        <v>290.94178212968109</v>
      </c>
      <c r="M515" s="117">
        <f>550*VLOOKUP(B515, 'Household Information, Deficit'!$B$2:$K$48,10,FALSE)</f>
        <v>43485.750000000007</v>
      </c>
      <c r="N515" s="128">
        <f>IF(L515*M515+K515*Variables!$E$9&lt;0,0,L515*M515+K515*Variables!$E$9)</f>
        <v>12651821.602245782</v>
      </c>
      <c r="O515" s="119">
        <f>VLOOKUP(B515,'Household Information, Deficit'!$B$2:$L$48,11,FALSE)</f>
        <v>136.37500000000003</v>
      </c>
      <c r="P515" s="119">
        <v>40.760000000000005</v>
      </c>
      <c r="Q515" s="130">
        <f t="shared" si="42"/>
        <v>4869936.5827630116</v>
      </c>
    </row>
    <row r="516" spans="1:17" ht="14.25" customHeight="1">
      <c r="A516" s="107">
        <v>43</v>
      </c>
      <c r="B516" s="121" t="s">
        <v>73</v>
      </c>
      <c r="C516" s="109">
        <v>2029</v>
      </c>
      <c r="D516" s="110">
        <f>Population!N44</f>
        <v>28314.358608296436</v>
      </c>
      <c r="E516" s="110" t="str">
        <f t="shared" si="43"/>
        <v>Small</v>
      </c>
      <c r="F516" s="123">
        <f t="shared" si="46"/>
        <v>3.4114391143911438</v>
      </c>
      <c r="G516" s="111">
        <f t="shared" si="47"/>
        <v>8299.8282129241034</v>
      </c>
      <c r="I516" s="125">
        <v>0</v>
      </c>
      <c r="J516" s="114">
        <f>VLOOKUP(B516, 'Household Information, Deficit'!$B$2:$J$48,8,FALSE)/100</f>
        <v>0.14230000000000001</v>
      </c>
      <c r="K516" s="126">
        <f t="shared" si="44"/>
        <v>0</v>
      </c>
      <c r="L516" s="127">
        <f t="shared" si="45"/>
        <v>122.65755979690584</v>
      </c>
      <c r="M516" s="117">
        <f>550*VLOOKUP(B516, 'Household Information, Deficit'!$B$2:$K$48,10,FALSE)</f>
        <v>43485.750000000007</v>
      </c>
      <c r="N516" s="128">
        <f>IF(L516*M516+K516*Variables!$E$9&lt;0,0,L516*M516+K516*Variables!$E$9)</f>
        <v>5333855.9809382996</v>
      </c>
      <c r="O516" s="119">
        <f>VLOOKUP(B516,'Household Information, Deficit'!$B$2:$L$48,11,FALSE)</f>
        <v>136.37500000000003</v>
      </c>
      <c r="P516" s="119">
        <v>40.760000000000005</v>
      </c>
      <c r="Q516" s="130">
        <f t="shared" ref="Q516:Q567" si="48">IF(12*(O516-0.3*P516*F516)*G516/5&lt;0,0,12*(O516-0.3*P516*F516)*G516/5)</f>
        <v>1885586.6291406625</v>
      </c>
    </row>
    <row r="517" spans="1:17" ht="14.25" customHeight="1">
      <c r="A517" s="107">
        <v>44</v>
      </c>
      <c r="B517" s="121" t="s">
        <v>101</v>
      </c>
      <c r="C517" s="109">
        <v>2029</v>
      </c>
      <c r="D517" s="110">
        <f>Population!N45</f>
        <v>92969.172964499958</v>
      </c>
      <c r="E517" s="110" t="str">
        <f t="shared" ref="E517:E567" si="49">IF(D517&lt;100000,"Small",IF(D517&lt;1000000,"Medium","Large"))</f>
        <v>Small</v>
      </c>
      <c r="F517" s="123">
        <f t="shared" si="46"/>
        <v>2.919</v>
      </c>
      <c r="G517" s="111">
        <f t="shared" si="47"/>
        <v>31849.665284172646</v>
      </c>
      <c r="I517" s="125">
        <v>0</v>
      </c>
      <c r="J517" s="114">
        <f>VLOOKUP(B517, 'Household Information, Deficit'!$B$2:$J$48,8,FALSE)/100</f>
        <v>4.9800000000000004E-2</v>
      </c>
      <c r="K517" s="126">
        <f t="shared" si="44"/>
        <v>0</v>
      </c>
      <c r="L517" s="127">
        <f t="shared" si="45"/>
        <v>0</v>
      </c>
      <c r="M517" s="117">
        <f>550*VLOOKUP(B517, 'Household Information, Deficit'!$B$2:$K$48,10,FALSE)</f>
        <v>43485.750000000007</v>
      </c>
      <c r="N517" s="128">
        <f>IF(L517*M517+K517*Variables!$E$9&lt;0,0,L517*M517+K517*Variables!$E$9)</f>
        <v>0</v>
      </c>
      <c r="O517" s="119">
        <f>VLOOKUP(B517,'Household Information, Deficit'!$B$2:$L$48,11,FALSE)</f>
        <v>136.37500000000003</v>
      </c>
      <c r="P517" s="119">
        <v>40.760000000000005</v>
      </c>
      <c r="Q517" s="130">
        <f t="shared" si="48"/>
        <v>7696010.5346859368</v>
      </c>
    </row>
    <row r="518" spans="1:17" ht="14.25" customHeight="1">
      <c r="A518" s="107">
        <v>45</v>
      </c>
      <c r="B518" s="121" t="s">
        <v>74</v>
      </c>
      <c r="C518" s="109">
        <v>2029</v>
      </c>
      <c r="D518" s="110">
        <f>Population!N46</f>
        <v>27818.442105650814</v>
      </c>
      <c r="E518" s="110" t="str">
        <f t="shared" si="49"/>
        <v>Small</v>
      </c>
      <c r="F518" s="123">
        <f t="shared" si="46"/>
        <v>2.377290114757399</v>
      </c>
      <c r="G518" s="111">
        <f t="shared" si="47"/>
        <v>11701.74474413682</v>
      </c>
      <c r="I518" s="125">
        <v>0</v>
      </c>
      <c r="J518" s="114">
        <f>VLOOKUP(B518, 'Household Information, Deficit'!$B$2:$J$48,8,FALSE)/100</f>
        <v>8.6999999999999994E-2</v>
      </c>
      <c r="K518" s="126">
        <f t="shared" si="44"/>
        <v>0</v>
      </c>
      <c r="L518" s="127">
        <f t="shared" si="45"/>
        <v>172.93218833699575</v>
      </c>
      <c r="M518" s="117">
        <f>550*VLOOKUP(B518, 'Household Information, Deficit'!$B$2:$K$48,10,FALSE)</f>
        <v>43485.750000000007</v>
      </c>
      <c r="N518" s="128">
        <f>IF(L518*M518+K518*Variables!$E$9&lt;0,0,L518*M518+K518*Variables!$E$9)</f>
        <v>7520085.9089755146</v>
      </c>
      <c r="O518" s="119">
        <f>VLOOKUP(B518,'Household Information, Deficit'!$B$2:$L$48,11,FALSE)</f>
        <v>136.37500000000003</v>
      </c>
      <c r="P518" s="119">
        <v>40.760000000000005</v>
      </c>
      <c r="Q518" s="130">
        <f t="shared" si="48"/>
        <v>3013587.6705930266</v>
      </c>
    </row>
    <row r="519" spans="1:17" ht="14.25" customHeight="1">
      <c r="A519" s="107">
        <v>46</v>
      </c>
      <c r="B519" s="121" t="s">
        <v>75</v>
      </c>
      <c r="C519" s="109">
        <v>2029</v>
      </c>
      <c r="D519" s="110">
        <f>Population!N47</f>
        <v>35554.032777560067</v>
      </c>
      <c r="E519" s="110" t="str">
        <f t="shared" si="49"/>
        <v>Small</v>
      </c>
      <c r="F519" s="123">
        <f t="shared" si="46"/>
        <v>2.6682284299858559</v>
      </c>
      <c r="G519" s="111">
        <f t="shared" si="47"/>
        <v>13324.958379874746</v>
      </c>
      <c r="I519" s="125">
        <v>0</v>
      </c>
      <c r="J519" s="114">
        <f>VLOOKUP(B519, 'Household Information, Deficit'!$B$2:$J$48,8,FALSE)/100</f>
        <v>8.2500000000000004E-2</v>
      </c>
      <c r="K519" s="126">
        <f t="shared" si="44"/>
        <v>0</v>
      </c>
      <c r="L519" s="127">
        <f t="shared" si="45"/>
        <v>196.92056719026732</v>
      </c>
      <c r="M519" s="117">
        <f>550*VLOOKUP(B519, 'Household Information, Deficit'!$B$2:$K$48,10,FALSE)</f>
        <v>43485.750000000007</v>
      </c>
      <c r="N519" s="128">
        <f>IF(L519*M519+K519*Variables!$E$9&lt;0,0,L519*M519+K519*Variables!$E$9)</f>
        <v>8563238.5546941683</v>
      </c>
      <c r="O519" s="119">
        <f>VLOOKUP(B519,'Household Information, Deficit'!$B$2:$L$48,11,FALSE)</f>
        <v>136.37500000000003</v>
      </c>
      <c r="P519" s="119">
        <v>40.760000000000005</v>
      </c>
      <c r="Q519" s="130">
        <f t="shared" si="48"/>
        <v>3317847.5670033945</v>
      </c>
    </row>
    <row r="520" spans="1:17" ht="14.25" customHeight="1">
      <c r="A520" s="107">
        <v>47</v>
      </c>
      <c r="B520" s="121" t="s">
        <v>100</v>
      </c>
      <c r="C520" s="109">
        <v>2029</v>
      </c>
      <c r="D520" s="110">
        <f>Population!N48</f>
        <v>75346.325831887225</v>
      </c>
      <c r="E520" s="110" t="str">
        <f t="shared" si="49"/>
        <v>Small</v>
      </c>
      <c r="F520" s="123">
        <f t="shared" si="46"/>
        <v>3.4580000000000002</v>
      </c>
      <c r="G520" s="111">
        <f t="shared" si="47"/>
        <v>21788.989540742401</v>
      </c>
      <c r="I520" s="125">
        <v>0</v>
      </c>
      <c r="J520" s="114">
        <f>VLOOKUP(B520, 'Household Information, Deficit'!$B$2:$J$48,8,FALSE)/100</f>
        <v>0.1457</v>
      </c>
      <c r="K520" s="126">
        <f t="shared" si="44"/>
        <v>0</v>
      </c>
      <c r="L520" s="127">
        <f t="shared" si="45"/>
        <v>322.0047715380606</v>
      </c>
      <c r="M520" s="117">
        <f>550*VLOOKUP(B520, 'Household Information, Deficit'!$B$2:$K$48,10,FALSE)</f>
        <v>43485.750000000007</v>
      </c>
      <c r="N520" s="128">
        <f>IF(L520*M520+K520*Variables!$E$9&lt;0,0,L520*M520+K520*Variables!$E$9)</f>
        <v>14002618.993911222</v>
      </c>
      <c r="O520" s="119">
        <f>VLOOKUP(B520,'Household Information, Deficit'!$B$2:$L$48,11,FALSE)</f>
        <v>136.37500000000003</v>
      </c>
      <c r="P520" s="119">
        <v>40.760000000000005</v>
      </c>
      <c r="Q520" s="130">
        <f t="shared" si="48"/>
        <v>4920332.5832314286</v>
      </c>
    </row>
    <row r="521" spans="1:17" ht="14.25" customHeight="1">
      <c r="A521" s="107">
        <v>1</v>
      </c>
      <c r="B521" s="108" t="s">
        <v>25</v>
      </c>
      <c r="C521" s="109">
        <v>2030</v>
      </c>
      <c r="D521" s="110">
        <f>Population!O2</f>
        <v>8586294.8341876864</v>
      </c>
      <c r="E521" s="110" t="str">
        <f t="shared" si="49"/>
        <v>Large</v>
      </c>
      <c r="F521" s="123">
        <f t="shared" si="46"/>
        <v>2.8458153079093123</v>
      </c>
      <c r="G521" s="111">
        <f t="shared" si="47"/>
        <v>3017165.1724284375</v>
      </c>
      <c r="I521" s="125">
        <v>0</v>
      </c>
      <c r="J521" s="114">
        <f>VLOOKUP(B521, 'Household Information, Deficit'!$B$2:$J$48,8,FALSE)/100</f>
        <v>0.1464</v>
      </c>
      <c r="K521" s="126">
        <f t="shared" si="44"/>
        <v>0</v>
      </c>
      <c r="L521" s="127">
        <f t="shared" si="45"/>
        <v>44588.647868399974</v>
      </c>
      <c r="M521" s="117">
        <f>550*VLOOKUP(B521, 'Household Information, Deficit'!$B$2:$K$48,10,FALSE)</f>
        <v>70422</v>
      </c>
      <c r="N521" s="128">
        <f>IF(L521*M521+K521*Variables!$E$9&lt;0,0,L521*M521+K521*Variables!$E$9)</f>
        <v>3140021760.1884627</v>
      </c>
      <c r="O521" s="119">
        <f>VLOOKUP(B521,'Household Information, Deficit'!$B$2:$L$48,11,FALSE)</f>
        <v>377.07</v>
      </c>
      <c r="P521" s="119">
        <v>91.36</v>
      </c>
      <c r="Q521" s="130">
        <f t="shared" si="48"/>
        <v>2165638326.6052198</v>
      </c>
    </row>
    <row r="522" spans="1:17" ht="14.25" customHeight="1">
      <c r="A522" s="107">
        <v>2</v>
      </c>
      <c r="B522" s="108" t="s">
        <v>28</v>
      </c>
      <c r="C522" s="109">
        <v>2030</v>
      </c>
      <c r="D522" s="110">
        <f>Population!O3</f>
        <v>2836400.8567033391</v>
      </c>
      <c r="E522" s="110" t="str">
        <f t="shared" si="49"/>
        <v>Large</v>
      </c>
      <c r="F522" s="123">
        <f t="shared" si="46"/>
        <v>2.6591126390039355</v>
      </c>
      <c r="G522" s="111">
        <f t="shared" si="47"/>
        <v>1066671.9472875784</v>
      </c>
      <c r="I522" s="125">
        <v>0</v>
      </c>
      <c r="J522" s="114">
        <f>VLOOKUP(B522, 'Household Information, Deficit'!$B$2:$J$48,8,FALSE)/100</f>
        <v>6.7299999999999999E-2</v>
      </c>
      <c r="K522" s="126">
        <f t="shared" si="44"/>
        <v>0</v>
      </c>
      <c r="L522" s="127">
        <f t="shared" si="45"/>
        <v>15763.62483676197</v>
      </c>
      <c r="M522" s="117">
        <f>550*VLOOKUP(B522, 'Household Information, Deficit'!$B$2:$K$48,10,FALSE)</f>
        <v>55808.5</v>
      </c>
      <c r="N522" s="128">
        <f>IF(L522*M522+K522*Variables!$E$9&lt;0,0,L522*M522+K522*Variables!$E$9)</f>
        <v>879744256.70243037</v>
      </c>
      <c r="O522" s="119">
        <f>VLOOKUP(B522,'Household Information, Deficit'!$B$2:$L$48,11,FALSE)</f>
        <v>233.28</v>
      </c>
      <c r="P522" s="119">
        <v>73.64</v>
      </c>
      <c r="Q522" s="130">
        <f t="shared" si="48"/>
        <v>446811513.92869461</v>
      </c>
    </row>
    <row r="523" spans="1:17" ht="14.25" customHeight="1">
      <c r="A523" s="107">
        <v>3</v>
      </c>
      <c r="B523" s="108" t="s">
        <v>29</v>
      </c>
      <c r="C523" s="109">
        <v>2030</v>
      </c>
      <c r="D523" s="110">
        <f>Population!O4</f>
        <v>2179455.3005939135</v>
      </c>
      <c r="E523" s="110" t="str">
        <f t="shared" si="49"/>
        <v>Large</v>
      </c>
      <c r="F523" s="123">
        <f t="shared" si="46"/>
        <v>2.6407866430045996</v>
      </c>
      <c r="G523" s="111">
        <f t="shared" si="47"/>
        <v>825305.33330560976</v>
      </c>
      <c r="I523" s="125">
        <v>0</v>
      </c>
      <c r="J523" s="114">
        <f>VLOOKUP(B523, 'Household Information, Deficit'!$B$2:$J$48,8,FALSE)/100</f>
        <v>0.1216</v>
      </c>
      <c r="K523" s="126">
        <f t="shared" si="44"/>
        <v>0</v>
      </c>
      <c r="L523" s="127">
        <f t="shared" si="45"/>
        <v>12196.630541461869</v>
      </c>
      <c r="M523" s="117">
        <f>550*VLOOKUP(B523, 'Household Information, Deficit'!$B$2:$K$48,10,FALSE)</f>
        <v>48180</v>
      </c>
      <c r="N523" s="128">
        <f>IF(L523*M523+K523*Variables!$E$9&lt;0,0,L523*M523+K523*Variables!$E$9)</f>
        <v>587633659.48763287</v>
      </c>
      <c r="O523" s="119">
        <f>VLOOKUP(B523,'Household Information, Deficit'!$B$2:$L$48,11,FALSE)</f>
        <v>182.97</v>
      </c>
      <c r="P523" s="119">
        <v>61.12</v>
      </c>
      <c r="Q523" s="130">
        <f t="shared" si="48"/>
        <v>266504698.66376981</v>
      </c>
    </row>
    <row r="524" spans="1:17" ht="14.25" customHeight="1">
      <c r="A524" s="107">
        <v>4</v>
      </c>
      <c r="B524" s="108" t="s">
        <v>30</v>
      </c>
      <c r="C524" s="109">
        <v>2030</v>
      </c>
      <c r="D524" s="110">
        <f>Population!O5</f>
        <v>1339215.5007085777</v>
      </c>
      <c r="E524" s="110" t="str">
        <f t="shared" si="49"/>
        <v>Large</v>
      </c>
      <c r="F524" s="123">
        <f t="shared" si="46"/>
        <v>3.2280741697119208</v>
      </c>
      <c r="G524" s="111">
        <f t="shared" si="47"/>
        <v>414865.15807909449</v>
      </c>
      <c r="I524" s="125">
        <v>0</v>
      </c>
      <c r="J524" s="114">
        <f>VLOOKUP(B524, 'Household Information, Deficit'!$B$2:$J$48,8,FALSE)/100</f>
        <v>0.15160000000000001</v>
      </c>
      <c r="K524" s="126">
        <f t="shared" si="44"/>
        <v>0</v>
      </c>
      <c r="L524" s="127">
        <f t="shared" si="45"/>
        <v>6131.0121883608517</v>
      </c>
      <c r="M524" s="117">
        <f>550*VLOOKUP(B524, 'Household Information, Deficit'!$B$2:$K$48,10,FALSE)</f>
        <v>51320.5</v>
      </c>
      <c r="N524" s="128">
        <f>IF(L524*M524+K524*Variables!$E$9&lt;0,0,L524*M524+K524*Variables!$E$9)</f>
        <v>314646611.0127731</v>
      </c>
      <c r="O524" s="119">
        <f>VLOOKUP(B524,'Household Information, Deficit'!$B$2:$L$48,11,FALSE)</f>
        <v>249.18</v>
      </c>
      <c r="P524" s="119">
        <v>42.71</v>
      </c>
      <c r="Q524" s="130">
        <f t="shared" si="48"/>
        <v>206920156.51096743</v>
      </c>
    </row>
    <row r="525" spans="1:17" ht="14.25" customHeight="1">
      <c r="A525" s="107">
        <v>5</v>
      </c>
      <c r="B525" s="108" t="s">
        <v>31</v>
      </c>
      <c r="C525" s="109">
        <v>2030</v>
      </c>
      <c r="D525" s="110">
        <f>Population!O6</f>
        <v>632308.64806828916</v>
      </c>
      <c r="E525" s="110" t="str">
        <f t="shared" si="49"/>
        <v>Medium</v>
      </c>
      <c r="F525" s="123">
        <f t="shared" si="46"/>
        <v>2.791645991913092</v>
      </c>
      <c r="G525" s="111">
        <f t="shared" si="47"/>
        <v>226500.29763801579</v>
      </c>
      <c r="I525" s="125">
        <v>0</v>
      </c>
      <c r="J525" s="114">
        <f>VLOOKUP(B525, 'Household Information, Deficit'!$B$2:$J$48,8,FALSE)/100</f>
        <v>0.1777</v>
      </c>
      <c r="K525" s="126">
        <f t="shared" si="44"/>
        <v>0</v>
      </c>
      <c r="L525" s="127">
        <f t="shared" si="45"/>
        <v>3347.2950389854086</v>
      </c>
      <c r="M525" s="117">
        <f>550*VLOOKUP(B525, 'Household Information, Deficit'!$B$2:$K$48,10,FALSE)</f>
        <v>67314.5</v>
      </c>
      <c r="N525" s="128">
        <f>IF(L525*M525+K525*Variables!$E$9&lt;0,0,L525*M525+K525*Variables!$E$9)</f>
        <v>225321491.90178329</v>
      </c>
      <c r="O525" s="119">
        <f>VLOOKUP(B525,'Household Information, Deficit'!$B$2:$L$48,11,FALSE)</f>
        <v>147.03</v>
      </c>
      <c r="P525" s="119">
        <v>61.2</v>
      </c>
      <c r="Q525" s="130">
        <f t="shared" si="48"/>
        <v>52063564.759640813</v>
      </c>
    </row>
    <row r="526" spans="1:17" ht="14.25" customHeight="1">
      <c r="A526" s="107">
        <v>6</v>
      </c>
      <c r="B526" s="108" t="s">
        <v>32</v>
      </c>
      <c r="C526" s="109">
        <v>2030</v>
      </c>
      <c r="D526" s="110">
        <f>Population!O7</f>
        <v>1061644.3728765827</v>
      </c>
      <c r="E526" s="110" t="str">
        <f t="shared" si="49"/>
        <v>Large</v>
      </c>
      <c r="F526" s="123">
        <f t="shared" si="46"/>
        <v>3.0151582035627214</v>
      </c>
      <c r="G526" s="111">
        <f t="shared" si="47"/>
        <v>352102.37778639275</v>
      </c>
      <c r="I526" s="125">
        <v>0</v>
      </c>
      <c r="J526" s="114">
        <f>VLOOKUP(B526, 'Household Information, Deficit'!$B$2:$J$48,8,FALSE)/100</f>
        <v>0.13369999999999999</v>
      </c>
      <c r="K526" s="126">
        <f t="shared" si="44"/>
        <v>0</v>
      </c>
      <c r="L526" s="127">
        <f t="shared" si="45"/>
        <v>5203.4834155623685</v>
      </c>
      <c r="M526" s="117">
        <f>550*VLOOKUP(B526, 'Household Information, Deficit'!$B$2:$K$48,10,FALSE)</f>
        <v>81136</v>
      </c>
      <c r="N526" s="128">
        <f>IF(L526*M526+K526*Variables!$E$9&lt;0,0,L526*M526+K526*Variables!$E$9)</f>
        <v>422189830.40506834</v>
      </c>
      <c r="O526" s="119">
        <f>VLOOKUP(B526,'Household Information, Deficit'!$B$2:$L$48,11,FALSE)</f>
        <v>219.56</v>
      </c>
      <c r="P526" s="119">
        <v>55.55</v>
      </c>
      <c r="Q526" s="130">
        <f t="shared" si="48"/>
        <v>143076707.02270117</v>
      </c>
    </row>
    <row r="527" spans="1:17" ht="14.25" customHeight="1">
      <c r="A527" s="107">
        <v>7</v>
      </c>
      <c r="B527" s="108" t="s">
        <v>33</v>
      </c>
      <c r="C527" s="109">
        <v>2030</v>
      </c>
      <c r="D527" s="110">
        <f>Population!O8</f>
        <v>752538.81577228953</v>
      </c>
      <c r="E527" s="110" t="str">
        <f t="shared" si="49"/>
        <v>Medium</v>
      </c>
      <c r="F527" s="123">
        <f t="shared" si="46"/>
        <v>2.7144187891908675</v>
      </c>
      <c r="G527" s="111">
        <f t="shared" si="47"/>
        <v>277237.5503621574</v>
      </c>
      <c r="I527" s="125">
        <v>0</v>
      </c>
      <c r="J527" s="114">
        <f>VLOOKUP(B527, 'Household Information, Deficit'!$B$2:$J$48,8,FALSE)/100</f>
        <v>0.128</v>
      </c>
      <c r="K527" s="126">
        <f t="shared" si="44"/>
        <v>0</v>
      </c>
      <c r="L527" s="127">
        <f t="shared" si="45"/>
        <v>4097.1066555983271</v>
      </c>
      <c r="M527" s="117">
        <f>550*VLOOKUP(B527, 'Household Information, Deficit'!$B$2:$K$48,10,FALSE)</f>
        <v>27258</v>
      </c>
      <c r="N527" s="128">
        <f>IF(L527*M527+K527*Variables!$E$9&lt;0,0,L527*M527+K527*Variables!$E$9)</f>
        <v>111678933.2182992</v>
      </c>
      <c r="O527" s="119">
        <f>VLOOKUP(B527,'Household Information, Deficit'!$B$2:$L$48,11,FALSE)</f>
        <v>94.1</v>
      </c>
      <c r="P527" s="119">
        <v>59.47</v>
      </c>
      <c r="Q527" s="130">
        <f t="shared" si="48"/>
        <v>30388820.344525434</v>
      </c>
    </row>
    <row r="528" spans="1:17" ht="14.25" customHeight="1">
      <c r="A528" s="107">
        <v>8</v>
      </c>
      <c r="B528" s="108" t="s">
        <v>34</v>
      </c>
      <c r="C528" s="109">
        <v>2030</v>
      </c>
      <c r="D528" s="110">
        <f>Population!O9</f>
        <v>489808.89630264632</v>
      </c>
      <c r="E528" s="110" t="str">
        <f t="shared" si="49"/>
        <v>Medium</v>
      </c>
      <c r="F528" s="123">
        <f t="shared" si="46"/>
        <v>2.3617684870776379</v>
      </c>
      <c r="G528" s="111">
        <f t="shared" si="47"/>
        <v>207390.73240354611</v>
      </c>
      <c r="I528" s="125">
        <v>0</v>
      </c>
      <c r="J528" s="114">
        <f>VLOOKUP(B528, 'Household Information, Deficit'!$B$2:$J$48,8,FALSE)/100</f>
        <v>7.6399999999999996E-2</v>
      </c>
      <c r="K528" s="126">
        <f t="shared" si="44"/>
        <v>0</v>
      </c>
      <c r="L528" s="127">
        <f t="shared" si="45"/>
        <v>3064.8876709883043</v>
      </c>
      <c r="M528" s="117">
        <f>550*VLOOKUP(B528, 'Household Information, Deficit'!$B$2:$K$48,10,FALSE)</f>
        <v>27412.000000000004</v>
      </c>
      <c r="N528" s="128">
        <f>IF(L528*M528+K528*Variables!$E$9&lt;0,0,L528*M528+K528*Variables!$E$9)</f>
        <v>84014700.837131411</v>
      </c>
      <c r="O528" s="119">
        <f>VLOOKUP(B528,'Household Information, Deficit'!$B$2:$L$48,11,FALSE)</f>
        <v>125.46</v>
      </c>
      <c r="P528" s="119">
        <v>75.66</v>
      </c>
      <c r="Q528" s="130">
        <f t="shared" si="48"/>
        <v>35763741.50177142</v>
      </c>
    </row>
    <row r="529" spans="1:17" ht="14.25" customHeight="1">
      <c r="A529" s="107">
        <v>9</v>
      </c>
      <c r="B529" s="108" t="s">
        <v>35</v>
      </c>
      <c r="C529" s="109">
        <v>2030</v>
      </c>
      <c r="D529" s="110">
        <f>Population!O10</f>
        <v>573720.96643033111</v>
      </c>
      <c r="E529" s="110" t="str">
        <f t="shared" si="49"/>
        <v>Medium</v>
      </c>
      <c r="F529" s="123">
        <f t="shared" si="46"/>
        <v>2.7429262269780841</v>
      </c>
      <c r="G529" s="111">
        <f t="shared" si="47"/>
        <v>209163.83415182357</v>
      </c>
      <c r="I529" s="125">
        <v>0</v>
      </c>
      <c r="J529" s="114">
        <f>VLOOKUP(B529, 'Household Information, Deficit'!$B$2:$J$48,8,FALSE)/100</f>
        <v>0.13419999999999999</v>
      </c>
      <c r="K529" s="126">
        <f t="shared" si="44"/>
        <v>0</v>
      </c>
      <c r="L529" s="127">
        <f t="shared" si="45"/>
        <v>3091.0911451007996</v>
      </c>
      <c r="M529" s="117">
        <f>550*VLOOKUP(B529, 'Household Information, Deficit'!$B$2:$K$48,10,FALSE)</f>
        <v>43485.750000000007</v>
      </c>
      <c r="N529" s="128">
        <f>IF(L529*M529+K529*Variables!$E$9&lt;0,0,L529*M529+K529*Variables!$E$9)</f>
        <v>134418416.76306713</v>
      </c>
      <c r="O529" s="119">
        <f>VLOOKUP(B529,'Household Information, Deficit'!$B$2:$L$48,11,FALSE)</f>
        <v>136.37500000000003</v>
      </c>
      <c r="P529" s="119">
        <v>65.935833333333335</v>
      </c>
      <c r="Q529" s="130">
        <f t="shared" si="48"/>
        <v>41222608.501771614</v>
      </c>
    </row>
    <row r="530" spans="1:17" ht="14.25" customHeight="1">
      <c r="A530" s="107">
        <v>10</v>
      </c>
      <c r="B530" s="108" t="s">
        <v>36</v>
      </c>
      <c r="C530" s="109">
        <v>2030</v>
      </c>
      <c r="D530" s="110">
        <f>Population!O11</f>
        <v>598629.27979638928</v>
      </c>
      <c r="E530" s="110" t="str">
        <f t="shared" si="49"/>
        <v>Medium</v>
      </c>
      <c r="F530" s="123">
        <f t="shared" si="46"/>
        <v>2.5116430728482135</v>
      </c>
      <c r="G530" s="111">
        <f t="shared" si="47"/>
        <v>238341.70000817082</v>
      </c>
      <c r="I530" s="125">
        <v>0</v>
      </c>
      <c r="J530" s="114">
        <f>VLOOKUP(B530, 'Household Information, Deficit'!$B$2:$J$48,8,FALSE)/100</f>
        <v>9.98E-2</v>
      </c>
      <c r="K530" s="126">
        <f t="shared" si="44"/>
        <v>0</v>
      </c>
      <c r="L530" s="127">
        <f t="shared" si="45"/>
        <v>3522.2911331256037</v>
      </c>
      <c r="M530" s="117">
        <f>550*VLOOKUP(B530, 'Household Information, Deficit'!$B$2:$K$48,10,FALSE)</f>
        <v>35755.5</v>
      </c>
      <c r="N530" s="128">
        <f>IF(L530*M530+K530*Variables!$E$9&lt;0,0,L530*M530+K530*Variables!$E$9)</f>
        <v>125941280.61047252</v>
      </c>
      <c r="O530" s="119">
        <f>VLOOKUP(B530,'Household Information, Deficit'!$B$2:$L$48,11,FALSE)</f>
        <v>125.46</v>
      </c>
      <c r="P530" s="119">
        <v>62.81</v>
      </c>
      <c r="Q530" s="130">
        <f t="shared" si="48"/>
        <v>44693707.593172185</v>
      </c>
    </row>
    <row r="531" spans="1:17" ht="14.25" customHeight="1">
      <c r="A531" s="107">
        <v>11</v>
      </c>
      <c r="B531" s="108" t="s">
        <v>37</v>
      </c>
      <c r="C531" s="109">
        <v>2030</v>
      </c>
      <c r="D531" s="110">
        <f>Population!O12</f>
        <v>421247.36787835619</v>
      </c>
      <c r="E531" s="110" t="str">
        <f t="shared" si="49"/>
        <v>Medium</v>
      </c>
      <c r="F531" s="123">
        <f t="shared" si="46"/>
        <v>2.693850400263019</v>
      </c>
      <c r="G531" s="111">
        <f t="shared" si="47"/>
        <v>156373.70502728247</v>
      </c>
      <c r="I531" s="125">
        <v>0</v>
      </c>
      <c r="J531" s="114">
        <f>VLOOKUP(B531, 'Household Information, Deficit'!$B$2:$J$48,8,FALSE)/100</f>
        <v>0.1115</v>
      </c>
      <c r="K531" s="126">
        <f t="shared" si="44"/>
        <v>0</v>
      </c>
      <c r="L531" s="127">
        <f t="shared" si="45"/>
        <v>2310.9414536051336</v>
      </c>
      <c r="M531" s="117">
        <f>550*VLOOKUP(B531, 'Household Information, Deficit'!$B$2:$K$48,10,FALSE)</f>
        <v>43485.750000000007</v>
      </c>
      <c r="N531" s="128">
        <f>IF(L531*M531+K531*Variables!$E$9&lt;0,0,L531*M531+K531*Variables!$E$9)</f>
        <v>100493022.31610945</v>
      </c>
      <c r="O531" s="119">
        <f>VLOOKUP(B531,'Household Information, Deficit'!$B$2:$L$48,11,FALSE)</f>
        <v>136.37500000000003</v>
      </c>
      <c r="P531" s="119">
        <v>65.935833333333335</v>
      </c>
      <c r="Q531" s="130">
        <f t="shared" si="48"/>
        <v>31182900.362246055</v>
      </c>
    </row>
    <row r="532" spans="1:17" ht="14.25" customHeight="1">
      <c r="A532" s="107">
        <v>12</v>
      </c>
      <c r="B532" s="108" t="s">
        <v>38</v>
      </c>
      <c r="C532" s="109">
        <v>2030</v>
      </c>
      <c r="D532" s="110">
        <f>Population!O13</f>
        <v>478768.55810737051</v>
      </c>
      <c r="E532" s="110" t="str">
        <f t="shared" si="49"/>
        <v>Medium</v>
      </c>
      <c r="F532" s="123">
        <f t="shared" si="46"/>
        <v>2.5280688906285511</v>
      </c>
      <c r="G532" s="111">
        <f t="shared" si="47"/>
        <v>189381.13588682102</v>
      </c>
      <c r="I532" s="125">
        <v>0</v>
      </c>
      <c r="J532" s="114">
        <f>VLOOKUP(B532, 'Household Information, Deficit'!$B$2:$J$48,8,FALSE)/100</f>
        <v>6.4199999999999993E-2</v>
      </c>
      <c r="K532" s="126">
        <f t="shared" si="44"/>
        <v>0</v>
      </c>
      <c r="L532" s="127">
        <f t="shared" si="45"/>
        <v>2798.7359983273491</v>
      </c>
      <c r="M532" s="117">
        <f>550*VLOOKUP(B532, 'Household Information, Deficit'!$B$2:$K$48,10,FALSE)</f>
        <v>43485.750000000007</v>
      </c>
      <c r="N532" s="128">
        <f>IF(L532*M532+K532*Variables!$E$9&lt;0,0,L532*M532+K532*Variables!$E$9)</f>
        <v>121705133.93926354</v>
      </c>
      <c r="O532" s="119">
        <f>VLOOKUP(B532,'Household Information, Deficit'!$B$2:$L$48,11,FALSE)</f>
        <v>136.37500000000003</v>
      </c>
      <c r="P532" s="119">
        <v>89.08</v>
      </c>
      <c r="Q532" s="130">
        <f t="shared" si="48"/>
        <v>31277379.503289245</v>
      </c>
    </row>
    <row r="533" spans="1:17" ht="14.25" customHeight="1">
      <c r="A533" s="107">
        <v>13</v>
      </c>
      <c r="B533" s="108" t="s">
        <v>39</v>
      </c>
      <c r="C533" s="109">
        <v>2030</v>
      </c>
      <c r="D533" s="110">
        <f>Population!O14</f>
        <v>539477.26638150134</v>
      </c>
      <c r="E533" s="110" t="str">
        <f t="shared" si="49"/>
        <v>Medium</v>
      </c>
      <c r="F533" s="123">
        <f t="shared" si="46"/>
        <v>2.4075040417460345</v>
      </c>
      <c r="G533" s="111">
        <f t="shared" si="47"/>
        <v>224081.56207714908</v>
      </c>
      <c r="I533" s="125">
        <v>0</v>
      </c>
      <c r="J533" s="114">
        <f>VLOOKUP(B533, 'Household Information, Deficit'!$B$2:$J$48,8,FALSE)/100</f>
        <v>0.12960000000000002</v>
      </c>
      <c r="K533" s="126">
        <f t="shared" si="44"/>
        <v>0</v>
      </c>
      <c r="L533" s="127">
        <f t="shared" si="45"/>
        <v>3311.5501784799562</v>
      </c>
      <c r="M533" s="117">
        <f>550*VLOOKUP(B533, 'Household Information, Deficit'!$B$2:$K$48,10,FALSE)</f>
        <v>43485.750000000007</v>
      </c>
      <c r="N533" s="128">
        <f>IF(L533*M533+K533*Variables!$E$9&lt;0,0,L533*M533+K533*Variables!$E$9)</f>
        <v>144005243.17383477</v>
      </c>
      <c r="O533" s="119">
        <f>VLOOKUP(B533,'Household Information, Deficit'!$B$2:$L$48,11,FALSE)</f>
        <v>136.37500000000003</v>
      </c>
      <c r="P533" s="119">
        <v>71.48</v>
      </c>
      <c r="Q533" s="130">
        <f t="shared" si="48"/>
        <v>45577374.067167118</v>
      </c>
    </row>
    <row r="534" spans="1:17" ht="14.25" customHeight="1">
      <c r="A534" s="107">
        <v>14</v>
      </c>
      <c r="B534" s="108" t="s">
        <v>40</v>
      </c>
      <c r="C534" s="109">
        <v>2030</v>
      </c>
      <c r="D534" s="110">
        <f>Population!O15</f>
        <v>376053.00099711021</v>
      </c>
      <c r="E534" s="110" t="str">
        <f t="shared" si="49"/>
        <v>Medium</v>
      </c>
      <c r="F534" s="123">
        <f t="shared" si="46"/>
        <v>2.4590017825311943</v>
      </c>
      <c r="G534" s="111">
        <f t="shared" si="47"/>
        <v>152929.12907530181</v>
      </c>
      <c r="I534" s="125">
        <v>0</v>
      </c>
      <c r="J534" s="114">
        <f>VLOOKUP(B534, 'Household Information, Deficit'!$B$2:$J$48,8,FALSE)/100</f>
        <v>9.3599999999999989E-2</v>
      </c>
      <c r="K534" s="126">
        <f t="shared" si="44"/>
        <v>0</v>
      </c>
      <c r="L534" s="127">
        <f t="shared" si="45"/>
        <v>2260.0363902753743</v>
      </c>
      <c r="M534" s="117">
        <f>550*VLOOKUP(B534, 'Household Information, Deficit'!$B$2:$K$48,10,FALSE)</f>
        <v>43485.750000000007</v>
      </c>
      <c r="N534" s="128">
        <f>IF(L534*M534+K534*Variables!$E$9&lt;0,0,L534*M534+K534*Variables!$E$9)</f>
        <v>98279377.458417371</v>
      </c>
      <c r="O534" s="119">
        <f>VLOOKUP(B534,'Household Information, Deficit'!$B$2:$L$48,11,FALSE)</f>
        <v>136.37500000000003</v>
      </c>
      <c r="P534" s="119">
        <v>65.935833333333335</v>
      </c>
      <c r="Q534" s="130">
        <f t="shared" si="48"/>
        <v>32201038.987609684</v>
      </c>
    </row>
    <row r="535" spans="1:17" ht="14.25" customHeight="1">
      <c r="A535" s="107">
        <v>15</v>
      </c>
      <c r="B535" s="108" t="s">
        <v>41</v>
      </c>
      <c r="C535" s="109">
        <v>2030</v>
      </c>
      <c r="D535" s="110">
        <f>Population!O16</f>
        <v>329561.38839982852</v>
      </c>
      <c r="E535" s="110" t="str">
        <f t="shared" si="49"/>
        <v>Medium</v>
      </c>
      <c r="F535" s="123">
        <f t="shared" si="46"/>
        <v>2.4536973570595619</v>
      </c>
      <c r="G535" s="111">
        <f t="shared" si="47"/>
        <v>134312.15852747427</v>
      </c>
      <c r="I535" s="125">
        <v>0</v>
      </c>
      <c r="J535" s="114">
        <f>VLOOKUP(B535, 'Household Information, Deficit'!$B$2:$J$48,8,FALSE)/100</f>
        <v>8.3000000000000001E-3</v>
      </c>
      <c r="K535" s="126">
        <f t="shared" si="44"/>
        <v>0</v>
      </c>
      <c r="L535" s="127">
        <f t="shared" si="45"/>
        <v>1984.9087467114441</v>
      </c>
      <c r="M535" s="117">
        <f>550*VLOOKUP(B535, 'Household Information, Deficit'!$B$2:$K$48,10,FALSE)</f>
        <v>43485.750000000007</v>
      </c>
      <c r="N535" s="128">
        <f>IF(L535*M535+K535*Variables!$E$9&lt;0,0,L535*M535+K535*Variables!$E$9)</f>
        <v>86315245.532307193</v>
      </c>
      <c r="O535" s="119">
        <f>VLOOKUP(B535,'Household Information, Deficit'!$B$2:$L$48,11,FALSE)</f>
        <v>136.37500000000003</v>
      </c>
      <c r="P535" s="119">
        <v>65.935833333333335</v>
      </c>
      <c r="Q535" s="130">
        <f t="shared" si="48"/>
        <v>28314838.045426566</v>
      </c>
    </row>
    <row r="536" spans="1:17" ht="14.25" customHeight="1">
      <c r="A536" s="107">
        <v>16</v>
      </c>
      <c r="B536" s="108" t="s">
        <v>43</v>
      </c>
      <c r="C536" s="109">
        <v>2030</v>
      </c>
      <c r="D536" s="110">
        <f>Population!O17</f>
        <v>549206.01144268387</v>
      </c>
      <c r="E536" s="110" t="str">
        <f t="shared" si="49"/>
        <v>Medium</v>
      </c>
      <c r="F536" s="123">
        <f t="shared" si="46"/>
        <v>3.2379076029492619</v>
      </c>
      <c r="G536" s="111">
        <f t="shared" si="47"/>
        <v>169617.56751256189</v>
      </c>
      <c r="I536" s="125">
        <v>0</v>
      </c>
      <c r="J536" s="114">
        <f>VLOOKUP(B536, 'Household Information, Deficit'!$B$2:$J$48,8,FALSE)/100</f>
        <v>9.0299999999999991E-2</v>
      </c>
      <c r="K536" s="126">
        <f t="shared" si="44"/>
        <v>0</v>
      </c>
      <c r="L536" s="127">
        <f t="shared" si="45"/>
        <v>2506.6635592989041</v>
      </c>
      <c r="M536" s="117">
        <f>550*VLOOKUP(B536, 'Household Information, Deficit'!$B$2:$K$48,10,FALSE)</f>
        <v>43485.750000000007</v>
      </c>
      <c r="N536" s="128">
        <f>IF(L536*M536+K536*Variables!$E$9&lt;0,0,L536*M536+K536*Variables!$E$9)</f>
        <v>109004144.87378234</v>
      </c>
      <c r="O536" s="119">
        <f>VLOOKUP(B536,'Household Information, Deficit'!$B$2:$L$48,11,FALSE)</f>
        <v>136.37500000000003</v>
      </c>
      <c r="P536" s="119">
        <v>65.935833333333335</v>
      </c>
      <c r="Q536" s="130">
        <f t="shared" si="48"/>
        <v>29442933.500833828</v>
      </c>
    </row>
    <row r="537" spans="1:17" ht="14.25" customHeight="1">
      <c r="A537" s="107">
        <v>17</v>
      </c>
      <c r="B537" s="108" t="s">
        <v>44</v>
      </c>
      <c r="C537" s="109">
        <v>2030</v>
      </c>
      <c r="D537" s="110">
        <f>Population!O18</f>
        <v>518567.10018081061</v>
      </c>
      <c r="E537" s="110" t="str">
        <f t="shared" si="49"/>
        <v>Medium</v>
      </c>
      <c r="F537" s="123">
        <f t="shared" si="46"/>
        <v>3.2463324451363733</v>
      </c>
      <c r="G537" s="111">
        <f t="shared" si="47"/>
        <v>159739.37017994668</v>
      </c>
      <c r="I537" s="125">
        <v>0</v>
      </c>
      <c r="J537" s="114">
        <f>VLOOKUP(B537, 'Household Information, Deficit'!$B$2:$J$48,8,FALSE)/100</f>
        <v>0.1406</v>
      </c>
      <c r="K537" s="126">
        <f t="shared" si="44"/>
        <v>0</v>
      </c>
      <c r="L537" s="127">
        <f t="shared" si="45"/>
        <v>2360.6803474868648</v>
      </c>
      <c r="M537" s="117">
        <f>550*VLOOKUP(B537, 'Household Information, Deficit'!$B$2:$K$48,10,FALSE)</f>
        <v>43485.750000000007</v>
      </c>
      <c r="N537" s="128">
        <f>IF(L537*M537+K537*Variables!$E$9&lt;0,0,L537*M537+K537*Variables!$E$9)</f>
        <v>102655955.42072694</v>
      </c>
      <c r="O537" s="119">
        <f>VLOOKUP(B537,'Household Information, Deficit'!$B$2:$L$48,11,FALSE)</f>
        <v>136.37500000000003</v>
      </c>
      <c r="P537" s="119">
        <v>47.15</v>
      </c>
      <c r="Q537" s="130">
        <f t="shared" si="48"/>
        <v>34678379.9429584</v>
      </c>
    </row>
    <row r="538" spans="1:17" ht="14.25" customHeight="1">
      <c r="A538" s="107">
        <v>18</v>
      </c>
      <c r="B538" s="108" t="s">
        <v>45</v>
      </c>
      <c r="C538" s="109">
        <v>2030</v>
      </c>
      <c r="D538" s="110">
        <f>Population!O19</f>
        <v>328343.05348310916</v>
      </c>
      <c r="E538" s="110" t="str">
        <f t="shared" si="49"/>
        <v>Medium</v>
      </c>
      <c r="F538" s="123">
        <f t="shared" si="46"/>
        <v>3.2199371541131225</v>
      </c>
      <c r="G538" s="111">
        <f t="shared" si="47"/>
        <v>101971.88260761125</v>
      </c>
      <c r="I538" s="125">
        <v>0</v>
      </c>
      <c r="J538" s="114">
        <f>VLOOKUP(B538, 'Household Information, Deficit'!$B$2:$J$48,8,FALSE)/100</f>
        <v>0.14699999999999999</v>
      </c>
      <c r="K538" s="126">
        <f t="shared" si="44"/>
        <v>0</v>
      </c>
      <c r="L538" s="127">
        <f t="shared" si="45"/>
        <v>1506.9736345952115</v>
      </c>
      <c r="M538" s="117">
        <f>550*VLOOKUP(B538, 'Household Information, Deficit'!$B$2:$K$48,10,FALSE)</f>
        <v>43485.750000000007</v>
      </c>
      <c r="N538" s="128">
        <f>IF(L538*M538+K538*Variables!$E$9&lt;0,0,L538*M538+K538*Variables!$E$9)</f>
        <v>65531878.730598725</v>
      </c>
      <c r="O538" s="119">
        <f>VLOOKUP(B538,'Household Information, Deficit'!$B$2:$L$48,11,FALSE)</f>
        <v>136.37500000000003</v>
      </c>
      <c r="P538" s="119">
        <v>65.935833333333335</v>
      </c>
      <c r="Q538" s="130">
        <f t="shared" si="48"/>
        <v>17787704.725024737</v>
      </c>
    </row>
    <row r="539" spans="1:17" ht="14.25" customHeight="1">
      <c r="A539" s="107">
        <v>19</v>
      </c>
      <c r="B539" s="108" t="s">
        <v>47</v>
      </c>
      <c r="C539" s="109">
        <v>2030</v>
      </c>
      <c r="D539" s="110">
        <f>Population!O20</f>
        <v>331509.05040113931</v>
      </c>
      <c r="E539" s="110" t="str">
        <f t="shared" si="49"/>
        <v>Medium</v>
      </c>
      <c r="F539" s="123">
        <f t="shared" si="46"/>
        <v>2.5344143617118515</v>
      </c>
      <c r="G539" s="111">
        <f t="shared" si="47"/>
        <v>130803.01919423466</v>
      </c>
      <c r="I539" s="125">
        <v>0</v>
      </c>
      <c r="J539" s="114">
        <f>VLOOKUP(B539, 'Household Information, Deficit'!$B$2:$J$48,8,FALSE)/100</f>
        <v>0.15820000000000001</v>
      </c>
      <c r="K539" s="126">
        <f t="shared" si="44"/>
        <v>0</v>
      </c>
      <c r="L539" s="127">
        <f t="shared" si="45"/>
        <v>1933.0495447423455</v>
      </c>
      <c r="M539" s="117">
        <f>550*VLOOKUP(B539, 'Household Information, Deficit'!$B$2:$K$48,10,FALSE)</f>
        <v>22038.5</v>
      </c>
      <c r="N539" s="128">
        <f>IF(L539*M539+K539*Variables!$E$9&lt;0,0,L539*M539+K539*Variables!$E$9)</f>
        <v>42601512.391804181</v>
      </c>
      <c r="O539" s="119">
        <f>VLOOKUP(B539,'Household Information, Deficit'!$B$2:$L$48,11,FALSE)</f>
        <v>106.64</v>
      </c>
      <c r="P539" s="119">
        <v>65.935833333333335</v>
      </c>
      <c r="Q539" s="130">
        <f t="shared" si="48"/>
        <v>17739207.163562037</v>
      </c>
    </row>
    <row r="540" spans="1:17" ht="14.25" customHeight="1">
      <c r="A540" s="107">
        <v>20</v>
      </c>
      <c r="B540" s="108" t="s">
        <v>50</v>
      </c>
      <c r="C540" s="109">
        <v>2030</v>
      </c>
      <c r="D540" s="110">
        <f>Population!O21</f>
        <v>200853.09224199443</v>
      </c>
      <c r="E540" s="110" t="str">
        <f t="shared" si="49"/>
        <v>Medium</v>
      </c>
      <c r="F540" s="123">
        <f t="shared" si="46"/>
        <v>2.6024941905499612</v>
      </c>
      <c r="G540" s="111">
        <f t="shared" si="47"/>
        <v>77177.152967841976</v>
      </c>
      <c r="I540" s="125">
        <v>0</v>
      </c>
      <c r="J540" s="114">
        <f>VLOOKUP(B540, 'Household Information, Deficit'!$B$2:$J$48,8,FALSE)/100</f>
        <v>7.7399999999999997E-2</v>
      </c>
      <c r="K540" s="126">
        <f t="shared" si="44"/>
        <v>0</v>
      </c>
      <c r="L540" s="127">
        <f t="shared" si="45"/>
        <v>1140.5490586380474</v>
      </c>
      <c r="M540" s="117">
        <f>550*VLOOKUP(B540, 'Household Information, Deficit'!$B$2:$K$48,10,FALSE)</f>
        <v>43485.750000000007</v>
      </c>
      <c r="N540" s="128">
        <f>IF(L540*M540+K540*Variables!$E$9&lt;0,0,L540*M540+K540*Variables!$E$9)</f>
        <v>49597631.226669483</v>
      </c>
      <c r="O540" s="119">
        <f>VLOOKUP(B540,'Household Information, Deficit'!$B$2:$L$48,11,FALSE)</f>
        <v>136.37500000000003</v>
      </c>
      <c r="P540" s="119">
        <v>65.935833333333335</v>
      </c>
      <c r="Q540" s="130">
        <f t="shared" si="48"/>
        <v>15724822.635896688</v>
      </c>
    </row>
    <row r="541" spans="1:17" ht="14.25" customHeight="1">
      <c r="A541" s="107">
        <v>21</v>
      </c>
      <c r="B541" s="108" t="s">
        <v>51</v>
      </c>
      <c r="C541" s="109">
        <v>2030</v>
      </c>
      <c r="D541" s="110">
        <f>Population!O22</f>
        <v>212309.50556093885</v>
      </c>
      <c r="E541" s="110" t="str">
        <f t="shared" si="49"/>
        <v>Medium</v>
      </c>
      <c r="F541" s="123">
        <f t="shared" si="46"/>
        <v>3.3084232295567606</v>
      </c>
      <c r="G541" s="111">
        <f t="shared" si="47"/>
        <v>64172.414116854874</v>
      </c>
      <c r="I541" s="125">
        <v>0</v>
      </c>
      <c r="J541" s="114">
        <f>VLOOKUP(B541, 'Household Information, Deficit'!$B$2:$J$48,8,FALSE)/100</f>
        <v>0.32990000000000003</v>
      </c>
      <c r="K541" s="126">
        <f t="shared" si="44"/>
        <v>0</v>
      </c>
      <c r="L541" s="127">
        <f t="shared" si="45"/>
        <v>948.36079975646135</v>
      </c>
      <c r="M541" s="117">
        <f>550*VLOOKUP(B541, 'Household Information, Deficit'!$B$2:$K$48,10,FALSE)</f>
        <v>43485.750000000007</v>
      </c>
      <c r="N541" s="128">
        <f>IF(L541*M541+K541*Variables!$E$9&lt;0,0,L541*M541+K541*Variables!$E$9)</f>
        <v>41240180.648009546</v>
      </c>
      <c r="O541" s="119">
        <f>VLOOKUP(B541,'Household Information, Deficit'!$B$2:$L$48,11,FALSE)</f>
        <v>136.37500000000003</v>
      </c>
      <c r="P541" s="119">
        <v>65.935833333333335</v>
      </c>
      <c r="Q541" s="130">
        <f t="shared" si="48"/>
        <v>10924492.135347705</v>
      </c>
    </row>
    <row r="542" spans="1:17" ht="14.25" customHeight="1">
      <c r="A542" s="107">
        <v>22</v>
      </c>
      <c r="B542" s="108" t="s">
        <v>52</v>
      </c>
      <c r="C542" s="109">
        <v>2030</v>
      </c>
      <c r="D542" s="110">
        <f>Population!O23</f>
        <v>187459.77748528233</v>
      </c>
      <c r="E542" s="110" t="str">
        <f t="shared" si="49"/>
        <v>Medium</v>
      </c>
      <c r="F542" s="123">
        <f t="shared" si="46"/>
        <v>2.4748082204754236</v>
      </c>
      <c r="G542" s="111">
        <f t="shared" si="47"/>
        <v>75747.193634773983</v>
      </c>
      <c r="I542" s="125">
        <v>0</v>
      </c>
      <c r="J542" s="114">
        <f>VLOOKUP(B542, 'Household Information, Deficit'!$B$2:$J$48,8,FALSE)/100</f>
        <v>0.14940000000000001</v>
      </c>
      <c r="K542" s="126">
        <f t="shared" si="44"/>
        <v>0</v>
      </c>
      <c r="L542" s="127">
        <f t="shared" si="45"/>
        <v>1119.4166547010682</v>
      </c>
      <c r="M542" s="117">
        <f>550*VLOOKUP(B542, 'Household Information, Deficit'!$B$2:$K$48,10,FALSE)</f>
        <v>43485.750000000007</v>
      </c>
      <c r="N542" s="128">
        <f>IF(L542*M542+K542*Variables!$E$9&lt;0,0,L542*M542+K542*Variables!$E$9)</f>
        <v>48678672.792166986</v>
      </c>
      <c r="O542" s="119">
        <f>VLOOKUP(B542,'Household Information, Deficit'!$B$2:$L$48,11,FALSE)</f>
        <v>136.37500000000003</v>
      </c>
      <c r="P542" s="119">
        <v>65.935833333333335</v>
      </c>
      <c r="Q542" s="130">
        <f t="shared" si="48"/>
        <v>15892628.492280733</v>
      </c>
    </row>
    <row r="543" spans="1:17" ht="14.25" customHeight="1">
      <c r="A543" s="107">
        <v>23</v>
      </c>
      <c r="B543" s="108" t="s">
        <v>53</v>
      </c>
      <c r="C543" s="109">
        <v>2030</v>
      </c>
      <c r="D543" s="110">
        <f>Population!O24</f>
        <v>144286.00531380638</v>
      </c>
      <c r="E543" s="110" t="str">
        <f t="shared" si="49"/>
        <v>Medium</v>
      </c>
      <c r="F543" s="123">
        <f t="shared" si="46"/>
        <v>2.7568018275271275</v>
      </c>
      <c r="G543" s="111">
        <f t="shared" si="47"/>
        <v>52338.185455728621</v>
      </c>
      <c r="I543" s="125">
        <v>0</v>
      </c>
      <c r="J543" s="114">
        <f>VLOOKUP(B543, 'Household Information, Deficit'!$B$2:$J$48,8,FALSE)/100</f>
        <v>0.1173</v>
      </c>
      <c r="K543" s="126">
        <f t="shared" si="44"/>
        <v>0</v>
      </c>
      <c r="L543" s="127">
        <f t="shared" si="45"/>
        <v>773.47072102061065</v>
      </c>
      <c r="M543" s="117">
        <f>550*VLOOKUP(B543, 'Household Information, Deficit'!$B$2:$K$48,10,FALSE)</f>
        <v>43485.750000000007</v>
      </c>
      <c r="N543" s="128">
        <f>IF(L543*M543+K543*Variables!$E$9&lt;0,0,L543*M543+K543*Variables!$E$9)</f>
        <v>33634954.406622022</v>
      </c>
      <c r="O543" s="119">
        <f>VLOOKUP(B543,'Household Information, Deficit'!$B$2:$L$48,11,FALSE)</f>
        <v>136.37500000000003</v>
      </c>
      <c r="P543" s="119">
        <v>65.935833333333335</v>
      </c>
      <c r="Q543" s="130">
        <f t="shared" si="48"/>
        <v>10280483.140593398</v>
      </c>
    </row>
    <row r="544" spans="1:17" ht="14.25" customHeight="1">
      <c r="A544" s="107">
        <v>24</v>
      </c>
      <c r="B544" s="108" t="s">
        <v>54</v>
      </c>
      <c r="C544" s="109">
        <v>2030</v>
      </c>
      <c r="D544" s="110">
        <f>Population!O25</f>
        <v>90550.142215639222</v>
      </c>
      <c r="E544" s="110" t="str">
        <f t="shared" si="49"/>
        <v>Small</v>
      </c>
      <c r="F544" s="123">
        <f t="shared" si="46"/>
        <v>2.845682723378673</v>
      </c>
      <c r="G544" s="111">
        <f t="shared" si="47"/>
        <v>31820.182015277245</v>
      </c>
      <c r="I544" s="125">
        <v>0</v>
      </c>
      <c r="J544" s="114">
        <f>VLOOKUP(B544, 'Household Information, Deficit'!$B$2:$J$48,8,FALSE)/100</f>
        <v>0.25739999999999996</v>
      </c>
      <c r="K544" s="126">
        <f t="shared" si="44"/>
        <v>0</v>
      </c>
      <c r="L544" s="127">
        <f t="shared" si="45"/>
        <v>470.24899529965478</v>
      </c>
      <c r="M544" s="117">
        <f>550*VLOOKUP(B544, 'Household Information, Deficit'!$B$2:$K$48,10,FALSE)</f>
        <v>43485.750000000007</v>
      </c>
      <c r="N544" s="128">
        <f>IF(L544*M544+K544*Variables!$E$9&lt;0,0,L544*M544+K544*Variables!$E$9)</f>
        <v>20449130.247351967</v>
      </c>
      <c r="O544" s="119">
        <f>VLOOKUP(B544,'Household Information, Deficit'!$B$2:$L$48,11,FALSE)</f>
        <v>136.37500000000003</v>
      </c>
      <c r="P544" s="119">
        <v>65.935833333333335</v>
      </c>
      <c r="Q544" s="130">
        <f t="shared" si="48"/>
        <v>6115986.2320834314</v>
      </c>
    </row>
    <row r="545" spans="1:17" ht="14.25" customHeight="1">
      <c r="A545" s="107">
        <v>25</v>
      </c>
      <c r="B545" s="108" t="s">
        <v>55</v>
      </c>
      <c r="C545" s="109">
        <v>2030</v>
      </c>
      <c r="D545" s="110">
        <f>Population!O26</f>
        <v>187642.70706551595</v>
      </c>
      <c r="E545" s="110" t="str">
        <f t="shared" si="49"/>
        <v>Medium</v>
      </c>
      <c r="F545" s="123">
        <f t="shared" si="46"/>
        <v>2.502264030612245</v>
      </c>
      <c r="G545" s="111">
        <f t="shared" si="47"/>
        <v>74989.171714067357</v>
      </c>
      <c r="I545" s="125">
        <v>0</v>
      </c>
      <c r="J545" s="114">
        <f>VLOOKUP(B545, 'Household Information, Deficit'!$B$2:$J$48,8,FALSE)/100</f>
        <v>0.1547</v>
      </c>
      <c r="K545" s="126">
        <f t="shared" si="44"/>
        <v>0</v>
      </c>
      <c r="L545" s="127">
        <f t="shared" si="45"/>
        <v>1108.2143603063887</v>
      </c>
      <c r="M545" s="117">
        <f>550*VLOOKUP(B545, 'Household Information, Deficit'!$B$2:$K$48,10,FALSE)</f>
        <v>43485.750000000007</v>
      </c>
      <c r="N545" s="128">
        <f>IF(L545*M545+K545*Variables!$E$9&lt;0,0,L545*M545+K545*Variables!$E$9)</f>
        <v>48191532.618693553</v>
      </c>
      <c r="O545" s="119">
        <f>VLOOKUP(B545,'Household Information, Deficit'!$B$2:$L$48,11,FALSE)</f>
        <v>136.37500000000003</v>
      </c>
      <c r="P545" s="119">
        <v>65.935833333333335</v>
      </c>
      <c r="Q545" s="130">
        <f t="shared" si="48"/>
        <v>15635843.55532736</v>
      </c>
    </row>
    <row r="546" spans="1:17" ht="14.25" customHeight="1">
      <c r="A546" s="107">
        <v>26</v>
      </c>
      <c r="B546" s="108" t="s">
        <v>56</v>
      </c>
      <c r="C546" s="109">
        <v>2030</v>
      </c>
      <c r="D546" s="110">
        <f>Population!O27</f>
        <v>51225.06493809793</v>
      </c>
      <c r="E546" s="110" t="str">
        <f t="shared" si="49"/>
        <v>Small</v>
      </c>
      <c r="F546" s="123">
        <f t="shared" si="46"/>
        <v>3.6899491861166136</v>
      </c>
      <c r="G546" s="111">
        <f t="shared" si="47"/>
        <v>13882.322588839863</v>
      </c>
      <c r="I546" s="125">
        <v>0</v>
      </c>
      <c r="J546" s="114">
        <f>VLOOKUP(B546, 'Household Information, Deficit'!$B$2:$J$48,8,FALSE)/100</f>
        <v>0.154</v>
      </c>
      <c r="K546" s="126">
        <f t="shared" si="44"/>
        <v>0</v>
      </c>
      <c r="L546" s="127">
        <f t="shared" si="45"/>
        <v>205.15747668235963</v>
      </c>
      <c r="M546" s="117">
        <f>550*VLOOKUP(B546, 'Household Information, Deficit'!$B$2:$K$48,10,FALSE)</f>
        <v>43485.750000000007</v>
      </c>
      <c r="N546" s="128">
        <f>IF(L546*M546+K546*Variables!$E$9&lt;0,0,L546*M546+K546*Variables!$E$9)</f>
        <v>8921426.7416399214</v>
      </c>
      <c r="O546" s="119">
        <f>VLOOKUP(B546,'Household Information, Deficit'!$B$2:$L$48,11,FALSE)</f>
        <v>136.37500000000003</v>
      </c>
      <c r="P546" s="119">
        <v>65.935833333333335</v>
      </c>
      <c r="Q546" s="130">
        <f t="shared" si="48"/>
        <v>2111835.6954690143</v>
      </c>
    </row>
    <row r="547" spans="1:17" ht="14.25" customHeight="1">
      <c r="A547" s="107">
        <v>27</v>
      </c>
      <c r="B547" s="108" t="s">
        <v>57</v>
      </c>
      <c r="C547" s="109">
        <v>2030</v>
      </c>
      <c r="D547" s="110">
        <f>Population!O28</f>
        <v>9606.7920076934206</v>
      </c>
      <c r="E547" s="110" t="str">
        <f t="shared" si="49"/>
        <v>Small</v>
      </c>
      <c r="F547" s="123">
        <f t="shared" si="46"/>
        <v>2.667113684852179</v>
      </c>
      <c r="G547" s="111">
        <f t="shared" si="47"/>
        <v>3601.9432025920046</v>
      </c>
      <c r="I547" s="125">
        <v>0</v>
      </c>
      <c r="J547" s="114">
        <f>VLOOKUP(B547, 'Household Information, Deficit'!$B$2:$J$48,8,FALSE)/100</f>
        <v>2.4E-2</v>
      </c>
      <c r="K547" s="126">
        <f t="shared" si="44"/>
        <v>0</v>
      </c>
      <c r="L547" s="127">
        <f t="shared" si="45"/>
        <v>53.230687723034407</v>
      </c>
      <c r="M547" s="117">
        <f>550*VLOOKUP(B547, 'Household Information, Deficit'!$B$2:$K$48,10,FALSE)</f>
        <v>43485.750000000007</v>
      </c>
      <c r="N547" s="128">
        <f>IF(L547*M547+K547*Variables!$E$9&lt;0,0,L547*M547+K547*Variables!$E$9)</f>
        <v>2314776.378651944</v>
      </c>
      <c r="O547" s="119">
        <f>VLOOKUP(B547,'Household Information, Deficit'!$B$2:$L$48,11,FALSE)</f>
        <v>136.37500000000003</v>
      </c>
      <c r="P547" s="119">
        <v>65.935833333333335</v>
      </c>
      <c r="Q547" s="130">
        <f t="shared" si="48"/>
        <v>722845.0877935274</v>
      </c>
    </row>
    <row r="548" spans="1:17" ht="14.25" customHeight="1">
      <c r="A548" s="107">
        <v>28</v>
      </c>
      <c r="B548" s="108" t="s">
        <v>58</v>
      </c>
      <c r="C548" s="109">
        <v>2030</v>
      </c>
      <c r="D548" s="110">
        <f>Population!O29</f>
        <v>57492.495392899291</v>
      </c>
      <c r="E548" s="110" t="str">
        <f t="shared" si="49"/>
        <v>Small</v>
      </c>
      <c r="F548" s="123">
        <f t="shared" si="46"/>
        <v>2.5363152064982328</v>
      </c>
      <c r="G548" s="111">
        <f t="shared" si="47"/>
        <v>22667.724912739213</v>
      </c>
      <c r="I548" s="125">
        <v>0</v>
      </c>
      <c r="J548" s="114">
        <f>VLOOKUP(B548, 'Household Information, Deficit'!$B$2:$J$48,8,FALSE)/100</f>
        <v>0.2833</v>
      </c>
      <c r="K548" s="126">
        <f t="shared" si="44"/>
        <v>0</v>
      </c>
      <c r="L548" s="127">
        <f t="shared" si="45"/>
        <v>334.99100856264704</v>
      </c>
      <c r="M548" s="117">
        <f>550*VLOOKUP(B548, 'Household Information, Deficit'!$B$2:$K$48,10,FALSE)</f>
        <v>43485.750000000007</v>
      </c>
      <c r="N548" s="128">
        <f>IF(L548*M548+K548*Variables!$E$9&lt;0,0,L548*M548+K548*Variables!$E$9)</f>
        <v>14567335.25060313</v>
      </c>
      <c r="O548" s="119">
        <f>VLOOKUP(B548,'Household Information, Deficit'!$B$2:$L$48,11,FALSE)</f>
        <v>136.37500000000003</v>
      </c>
      <c r="P548" s="119">
        <v>65.935833333333335</v>
      </c>
      <c r="Q548" s="130">
        <f t="shared" si="48"/>
        <v>4689759.1361561231</v>
      </c>
    </row>
    <row r="549" spans="1:17" ht="14.25" customHeight="1">
      <c r="A549" s="107">
        <v>29</v>
      </c>
      <c r="B549" s="108" t="s">
        <v>59</v>
      </c>
      <c r="C549" s="109">
        <v>2030</v>
      </c>
      <c r="D549" s="110">
        <f>Population!O30</f>
        <v>57894.223098510367</v>
      </c>
      <c r="E549" s="110" t="str">
        <f t="shared" si="49"/>
        <v>Small</v>
      </c>
      <c r="F549" s="123">
        <f t="shared" si="46"/>
        <v>2.6066968130921619</v>
      </c>
      <c r="G549" s="111">
        <f t="shared" si="47"/>
        <v>22209.803153069442</v>
      </c>
      <c r="I549" s="125">
        <v>0</v>
      </c>
      <c r="J549" s="114">
        <f>VLOOKUP(B549, 'Household Information, Deficit'!$B$2:$J$48,8,FALSE)/100</f>
        <v>5.7699999999999994E-2</v>
      </c>
      <c r="K549" s="126">
        <f t="shared" si="44"/>
        <v>0</v>
      </c>
      <c r="L549" s="127">
        <f t="shared" si="45"/>
        <v>328.22369191727921</v>
      </c>
      <c r="M549" s="117">
        <f>550*VLOOKUP(B549, 'Household Information, Deficit'!$B$2:$K$48,10,FALSE)</f>
        <v>43485.750000000007</v>
      </c>
      <c r="N549" s="128">
        <f>IF(L549*M549+K549*Variables!$E$9&lt;0,0,L549*M549+K549*Variables!$E$9)</f>
        <v>14273053.410791827</v>
      </c>
      <c r="O549" s="119">
        <f>VLOOKUP(B549,'Household Information, Deficit'!$B$2:$L$48,11,FALSE)</f>
        <v>136.37500000000003</v>
      </c>
      <c r="P549" s="119">
        <v>65.935833333333335</v>
      </c>
      <c r="Q549" s="130">
        <f t="shared" si="48"/>
        <v>4520809.8034655694</v>
      </c>
    </row>
    <row r="550" spans="1:17" ht="14.25" customHeight="1">
      <c r="A550" s="107">
        <v>30</v>
      </c>
      <c r="B550" s="108" t="s">
        <v>60</v>
      </c>
      <c r="C550" s="109">
        <v>2030</v>
      </c>
      <c r="D550" s="110">
        <f>Population!O31</f>
        <v>23658.89237688082</v>
      </c>
      <c r="E550" s="110" t="str">
        <f t="shared" si="49"/>
        <v>Small</v>
      </c>
      <c r="F550" s="123">
        <f t="shared" si="46"/>
        <v>2.8820273812991553</v>
      </c>
      <c r="G550" s="111">
        <f t="shared" si="47"/>
        <v>8209.1143652548872</v>
      </c>
      <c r="I550" s="125">
        <v>0</v>
      </c>
      <c r="J550" s="114">
        <f>VLOOKUP(B550, 'Household Information, Deficit'!$B$2:$J$48,8,FALSE)/100</f>
        <v>0.2059</v>
      </c>
      <c r="K550" s="126">
        <f t="shared" si="44"/>
        <v>0</v>
      </c>
      <c r="L550" s="127">
        <f t="shared" si="45"/>
        <v>121.31696106287745</v>
      </c>
      <c r="M550" s="117">
        <f>550*VLOOKUP(B550, 'Household Information, Deficit'!$B$2:$K$48,10,FALSE)</f>
        <v>43485.750000000007</v>
      </c>
      <c r="N550" s="128">
        <f>IF(L550*M550+K550*Variables!$E$9&lt;0,0,L550*M550+K550*Variables!$E$9)</f>
        <v>5275559.0395400245</v>
      </c>
      <c r="O550" s="119">
        <f>VLOOKUP(B550,'Household Information, Deficit'!$B$2:$L$48,11,FALSE)</f>
        <v>136.37500000000003</v>
      </c>
      <c r="P550" s="119">
        <v>65.935833333333335</v>
      </c>
      <c r="Q550" s="130">
        <f t="shared" si="48"/>
        <v>1563665.6068263606</v>
      </c>
    </row>
    <row r="551" spans="1:17" ht="14.25" customHeight="1">
      <c r="A551" s="107">
        <v>31</v>
      </c>
      <c r="B551" s="108" t="s">
        <v>61</v>
      </c>
      <c r="C551" s="109">
        <v>2030</v>
      </c>
      <c r="D551" s="110">
        <f>Population!O32</f>
        <v>35992.889433677999</v>
      </c>
      <c r="E551" s="110" t="str">
        <f t="shared" si="49"/>
        <v>Small</v>
      </c>
      <c r="F551" s="123">
        <f t="shared" si="46"/>
        <v>3.407</v>
      </c>
      <c r="G551" s="111">
        <f t="shared" si="47"/>
        <v>10564.393728699148</v>
      </c>
      <c r="I551" s="125">
        <v>0</v>
      </c>
      <c r="J551" s="114">
        <f>VLOOKUP(B551, 'Household Information, Deficit'!$B$2:$J$48,8,FALSE)/100</f>
        <v>0.12869999999999998</v>
      </c>
      <c r="K551" s="126">
        <f t="shared" si="44"/>
        <v>0</v>
      </c>
      <c r="L551" s="127">
        <f t="shared" si="45"/>
        <v>156.12404525170859</v>
      </c>
      <c r="M551" s="117">
        <f>550*VLOOKUP(B551, 'Household Information, Deficit'!$B$2:$K$48,10,FALSE)</f>
        <v>43485.750000000007</v>
      </c>
      <c r="N551" s="128">
        <f>IF(L551*M551+K551*Variables!$E$9&lt;0,0,L551*M551+K551*Variables!$E$9)</f>
        <v>6789171.2008044878</v>
      </c>
      <c r="O551" s="119">
        <f>VLOOKUP(B551,'Household Information, Deficit'!$B$2:$L$48,11,FALSE)</f>
        <v>136.37500000000003</v>
      </c>
      <c r="P551" s="119">
        <v>65.935833333333335</v>
      </c>
      <c r="Q551" s="130">
        <f t="shared" si="48"/>
        <v>1749006.8330066889</v>
      </c>
    </row>
    <row r="552" spans="1:17" ht="14.25" customHeight="1">
      <c r="A552" s="107">
        <v>32</v>
      </c>
      <c r="B552" s="108" t="s">
        <v>62</v>
      </c>
      <c r="C552" s="109">
        <v>2030</v>
      </c>
      <c r="D552" s="110">
        <f>Population!O33</f>
        <v>33129.383913027625</v>
      </c>
      <c r="E552" s="110" t="str">
        <f t="shared" si="49"/>
        <v>Small</v>
      </c>
      <c r="F552" s="123">
        <f t="shared" si="46"/>
        <v>4.9791554357592096</v>
      </c>
      <c r="G552" s="111">
        <f t="shared" si="47"/>
        <v>6653.6151241834323</v>
      </c>
      <c r="I552" s="125">
        <v>0</v>
      </c>
      <c r="J552" s="114">
        <f>VLOOKUP(B552, 'Household Information, Deficit'!$B$2:$J$48,8,FALSE)/100</f>
        <v>0.37890000000000001</v>
      </c>
      <c r="K552" s="126">
        <f t="shared" si="44"/>
        <v>0</v>
      </c>
      <c r="L552" s="127">
        <f t="shared" si="45"/>
        <v>98.329287549507171</v>
      </c>
      <c r="M552" s="117">
        <f>550*VLOOKUP(B552, 'Household Information, Deficit'!$B$2:$K$48,10,FALSE)</f>
        <v>43485.750000000007</v>
      </c>
      <c r="N552" s="128">
        <f>IF(L552*M552+K552*Variables!$E$9&lt;0,0,L552*M552+K552*Variables!$E$9)</f>
        <v>4275922.8160559824</v>
      </c>
      <c r="O552" s="119">
        <f>VLOOKUP(B552,'Household Information, Deficit'!$B$2:$L$48,11,FALSE)</f>
        <v>136.37500000000003</v>
      </c>
      <c r="P552" s="119">
        <v>65.935833333333335</v>
      </c>
      <c r="Q552" s="130">
        <f t="shared" si="48"/>
        <v>604950.48413494672</v>
      </c>
    </row>
    <row r="553" spans="1:17" ht="14.25" customHeight="1">
      <c r="A553" s="107">
        <v>33</v>
      </c>
      <c r="B553" s="108" t="s">
        <v>63</v>
      </c>
      <c r="C553" s="109">
        <v>2030</v>
      </c>
      <c r="D553" s="110">
        <f>Population!O34</f>
        <v>142043.02562414453</v>
      </c>
      <c r="E553" s="110" t="str">
        <f t="shared" si="49"/>
        <v>Medium</v>
      </c>
      <c r="F553" s="123">
        <f t="shared" si="46"/>
        <v>2.6362587373793409</v>
      </c>
      <c r="G553" s="111">
        <f t="shared" si="47"/>
        <v>53880.532896913996</v>
      </c>
      <c r="I553" s="125">
        <v>0</v>
      </c>
      <c r="J553" s="114">
        <f>VLOOKUP(B553, 'Household Information, Deficit'!$B$2:$J$48,8,FALSE)/100</f>
        <v>0.19020000000000001</v>
      </c>
      <c r="K553" s="126">
        <f t="shared" si="44"/>
        <v>0</v>
      </c>
      <c r="L553" s="127">
        <f t="shared" si="45"/>
        <v>796.26403295930504</v>
      </c>
      <c r="M553" s="117">
        <f>550*VLOOKUP(B553, 'Household Information, Deficit'!$B$2:$K$48,10,FALSE)</f>
        <v>43485.750000000007</v>
      </c>
      <c r="N553" s="128">
        <f>IF(L553*M553+K553*Variables!$E$9&lt;0,0,L553*M553+K553*Variables!$E$9)</f>
        <v>34626138.671260104</v>
      </c>
      <c r="O553" s="119">
        <f>VLOOKUP(B553,'Household Information, Deficit'!$B$2:$L$48,11,FALSE)</f>
        <v>136.37500000000003</v>
      </c>
      <c r="P553" s="119">
        <v>40.760000000000005</v>
      </c>
      <c r="Q553" s="130">
        <f t="shared" si="48"/>
        <v>13466533.33556306</v>
      </c>
    </row>
    <row r="554" spans="1:17" ht="14.25" customHeight="1">
      <c r="A554" s="107">
        <v>34</v>
      </c>
      <c r="B554" s="108" t="s">
        <v>64</v>
      </c>
      <c r="C554" s="109">
        <v>2030</v>
      </c>
      <c r="D554" s="110">
        <f>Population!O35</f>
        <v>126158.04259810661</v>
      </c>
      <c r="E554" s="110" t="str">
        <f t="shared" si="49"/>
        <v>Medium</v>
      </c>
      <c r="F554" s="123">
        <f t="shared" si="46"/>
        <v>2.8808529227072923</v>
      </c>
      <c r="G554" s="111">
        <f t="shared" si="47"/>
        <v>43791.906766121581</v>
      </c>
      <c r="I554" s="125">
        <v>0</v>
      </c>
      <c r="J554" s="114">
        <f>VLOOKUP(B554, 'Household Information, Deficit'!$B$2:$J$48,8,FALSE)/100</f>
        <v>0.1709</v>
      </c>
      <c r="K554" s="126">
        <f t="shared" si="44"/>
        <v>0</v>
      </c>
      <c r="L554" s="127">
        <f t="shared" si="45"/>
        <v>647.17103595252411</v>
      </c>
      <c r="M554" s="117">
        <f>550*VLOOKUP(B554, 'Household Information, Deficit'!$B$2:$K$48,10,FALSE)</f>
        <v>43485.750000000007</v>
      </c>
      <c r="N554" s="128">
        <f>IF(L554*M554+K554*Variables!$E$9&lt;0,0,L554*M554+K554*Variables!$E$9)</f>
        <v>28142717.87667248</v>
      </c>
      <c r="O554" s="119">
        <f>VLOOKUP(B554,'Household Information, Deficit'!$B$2:$L$48,11,FALSE)</f>
        <v>136.37500000000003</v>
      </c>
      <c r="P554" s="119">
        <v>40.760000000000005</v>
      </c>
      <c r="Q554" s="130">
        <f t="shared" si="48"/>
        <v>10630705.776816439</v>
      </c>
    </row>
    <row r="555" spans="1:17" ht="14.25" customHeight="1">
      <c r="A555" s="107">
        <v>35</v>
      </c>
      <c r="B555" s="108" t="s">
        <v>65</v>
      </c>
      <c r="C555" s="109">
        <v>2030</v>
      </c>
      <c r="D555" s="110">
        <f>Population!O36</f>
        <v>576169.59244548436</v>
      </c>
      <c r="E555" s="110" t="str">
        <f t="shared" si="49"/>
        <v>Medium</v>
      </c>
      <c r="F555" s="123">
        <f t="shared" si="46"/>
        <v>2.7382605632202197</v>
      </c>
      <c r="G555" s="111">
        <f t="shared" si="47"/>
        <v>210414.45075917232</v>
      </c>
      <c r="I555" s="125">
        <v>0</v>
      </c>
      <c r="J555" s="114">
        <f>VLOOKUP(B555, 'Household Information, Deficit'!$B$2:$J$48,8,FALSE)/100</f>
        <v>5.3899999999999997E-2</v>
      </c>
      <c r="K555" s="126">
        <f t="shared" si="44"/>
        <v>0</v>
      </c>
      <c r="L555" s="127">
        <f t="shared" si="45"/>
        <v>3109.5731639286096</v>
      </c>
      <c r="M555" s="117">
        <f>550*VLOOKUP(B555, 'Household Information, Deficit'!$B$2:$K$48,10,FALSE)</f>
        <v>43485.750000000007</v>
      </c>
      <c r="N555" s="128">
        <f>IF(L555*M555+K555*Variables!$E$9&lt;0,0,L555*M555+K555*Variables!$E$9)</f>
        <v>135222121.21330854</v>
      </c>
      <c r="O555" s="119">
        <f>VLOOKUP(B555,'Household Information, Deficit'!$B$2:$L$48,11,FALSE)</f>
        <v>136.37500000000003</v>
      </c>
      <c r="P555" s="119">
        <v>40.760000000000005</v>
      </c>
      <c r="Q555" s="130">
        <f t="shared" si="48"/>
        <v>51959685.470061004</v>
      </c>
    </row>
    <row r="556" spans="1:17" ht="14.25" customHeight="1">
      <c r="A556" s="107">
        <v>36</v>
      </c>
      <c r="B556" s="108" t="s">
        <v>66</v>
      </c>
      <c r="C556" s="109">
        <v>2030</v>
      </c>
      <c r="D556" s="110">
        <f>Population!O37</f>
        <v>309001.53832337598</v>
      </c>
      <c r="E556" s="110" t="str">
        <f t="shared" si="49"/>
        <v>Medium</v>
      </c>
      <c r="F556" s="123">
        <f t="shared" si="46"/>
        <v>2.7303604631507774</v>
      </c>
      <c r="G556" s="111">
        <f t="shared" si="47"/>
        <v>113172.43363786291</v>
      </c>
      <c r="I556" s="125">
        <v>0</v>
      </c>
      <c r="J556" s="114">
        <f>VLOOKUP(B556, 'Household Information, Deficit'!$B$2:$J$48,8,FALSE)/100</f>
        <v>0.11169999999999999</v>
      </c>
      <c r="K556" s="126">
        <f t="shared" si="44"/>
        <v>0</v>
      </c>
      <c r="L556" s="127">
        <f t="shared" si="45"/>
        <v>1672.4990192787518</v>
      </c>
      <c r="M556" s="117">
        <f>550*VLOOKUP(B556, 'Household Information, Deficit'!$B$2:$K$48,10,FALSE)</f>
        <v>43485.750000000007</v>
      </c>
      <c r="N556" s="128">
        <f>IF(L556*M556+K556*Variables!$E$9&lt;0,0,L556*M556+K556*Variables!$E$9)</f>
        <v>72729874.227600992</v>
      </c>
      <c r="O556" s="119">
        <f>VLOOKUP(B556,'Household Information, Deficit'!$B$2:$L$48,11,FALSE)</f>
        <v>136.37500000000003</v>
      </c>
      <c r="P556" s="119">
        <v>27.28</v>
      </c>
      <c r="Q556" s="130">
        <f t="shared" si="48"/>
        <v>30972052.914540112</v>
      </c>
    </row>
    <row r="557" spans="1:17" ht="14.25" customHeight="1">
      <c r="A557" s="107">
        <v>37</v>
      </c>
      <c r="B557" s="108" t="s">
        <v>67</v>
      </c>
      <c r="C557" s="109">
        <v>2030</v>
      </c>
      <c r="D557" s="110">
        <f>Population!O38</f>
        <v>144026.55617059921</v>
      </c>
      <c r="E557" s="110" t="str">
        <f t="shared" si="49"/>
        <v>Medium</v>
      </c>
      <c r="F557" s="123">
        <f t="shared" si="46"/>
        <v>2.4882673717260184</v>
      </c>
      <c r="G557" s="111">
        <f t="shared" si="47"/>
        <v>57882.266916795743</v>
      </c>
      <c r="I557" s="125">
        <v>0</v>
      </c>
      <c r="J557" s="114">
        <f>VLOOKUP(B557, 'Household Information, Deficit'!$B$2:$J$48,8,FALSE)/100</f>
        <v>7.9100000000000004E-2</v>
      </c>
      <c r="K557" s="126">
        <f t="shared" si="44"/>
        <v>0</v>
      </c>
      <c r="L557" s="127">
        <f t="shared" si="45"/>
        <v>855.40295936150505</v>
      </c>
      <c r="M557" s="117">
        <f>550*VLOOKUP(B557, 'Household Information, Deficit'!$B$2:$K$48,10,FALSE)</f>
        <v>43485.750000000007</v>
      </c>
      <c r="N557" s="128">
        <f>IF(L557*M557+K557*Variables!$E$9&lt;0,0,L557*M557+K557*Variables!$E$9)</f>
        <v>37197839.240054578</v>
      </c>
      <c r="O557" s="119">
        <f>VLOOKUP(B557,'Household Information, Deficit'!$B$2:$L$48,11,FALSE)</f>
        <v>136.37500000000003</v>
      </c>
      <c r="P557" s="119">
        <v>40.760000000000005</v>
      </c>
      <c r="Q557" s="130">
        <f t="shared" si="48"/>
        <v>14718089.81261744</v>
      </c>
    </row>
    <row r="558" spans="1:17" ht="14.25" customHeight="1">
      <c r="A558" s="107">
        <v>38</v>
      </c>
      <c r="B558" s="108" t="s">
        <v>68</v>
      </c>
      <c r="C558" s="109">
        <v>2030</v>
      </c>
      <c r="D558" s="110">
        <f>Population!O39</f>
        <v>43796.306760554362</v>
      </c>
      <c r="E558" s="110" t="str">
        <f t="shared" si="49"/>
        <v>Small</v>
      </c>
      <c r="F558" s="123">
        <f t="shared" si="46"/>
        <v>3.5815854318168161</v>
      </c>
      <c r="G558" s="111">
        <f t="shared" si="47"/>
        <v>12228.189888056919</v>
      </c>
      <c r="I558" s="125">
        <v>0</v>
      </c>
      <c r="J558" s="114">
        <f>VLOOKUP(B558, 'Household Information, Deficit'!$B$2:$J$48,8,FALSE)/100</f>
        <v>0.23420000000000002</v>
      </c>
      <c r="K558" s="126">
        <f t="shared" si="44"/>
        <v>0</v>
      </c>
      <c r="L558" s="127">
        <f t="shared" si="45"/>
        <v>180.71216583335081</v>
      </c>
      <c r="M558" s="117">
        <f>550*VLOOKUP(B558, 'Household Information, Deficit'!$B$2:$K$48,10,FALSE)</f>
        <v>43485.750000000007</v>
      </c>
      <c r="N558" s="128">
        <f>IF(L558*M558+K558*Variables!$E$9&lt;0,0,L558*M558+K558*Variables!$E$9)</f>
        <v>7858404.0653876364</v>
      </c>
      <c r="O558" s="119">
        <f>VLOOKUP(B558,'Household Information, Deficit'!$B$2:$L$48,11,FALSE)</f>
        <v>136.37500000000003</v>
      </c>
      <c r="P558" s="119">
        <v>40.760000000000005</v>
      </c>
      <c r="Q558" s="130">
        <f t="shared" si="48"/>
        <v>2716987.5765976892</v>
      </c>
    </row>
    <row r="559" spans="1:17" ht="14.25" customHeight="1">
      <c r="A559" s="107">
        <v>39</v>
      </c>
      <c r="B559" s="108" t="s">
        <v>69</v>
      </c>
      <c r="C559" s="109">
        <v>2030</v>
      </c>
      <c r="D559" s="110">
        <f>Population!O40</f>
        <v>80247.500432155182</v>
      </c>
      <c r="E559" s="110" t="str">
        <f t="shared" si="49"/>
        <v>Small</v>
      </c>
      <c r="F559" s="123">
        <f t="shared" si="46"/>
        <v>3.4614749871067563</v>
      </c>
      <c r="G559" s="111">
        <f t="shared" si="47"/>
        <v>23183.036344639127</v>
      </c>
      <c r="I559" s="125">
        <v>0</v>
      </c>
      <c r="J559" s="114">
        <f>VLOOKUP(B559, 'Household Information, Deficit'!$B$2:$J$48,8,FALSE)/100</f>
        <v>0.16070000000000001</v>
      </c>
      <c r="K559" s="126">
        <f t="shared" si="44"/>
        <v>0</v>
      </c>
      <c r="L559" s="127">
        <f t="shared" si="45"/>
        <v>342.60644844293711</v>
      </c>
      <c r="M559" s="117">
        <f>550*VLOOKUP(B559, 'Household Information, Deficit'!$B$2:$K$48,10,FALSE)</f>
        <v>43485.750000000007</v>
      </c>
      <c r="N559" s="128">
        <f>IF(L559*M559+K559*Variables!$E$9&lt;0,0,L559*M559+K559*Variables!$E$9)</f>
        <v>14898498.365377454</v>
      </c>
      <c r="O559" s="119">
        <f>VLOOKUP(B559,'Household Information, Deficit'!$B$2:$L$48,11,FALSE)</f>
        <v>136.37500000000003</v>
      </c>
      <c r="P559" s="119">
        <v>40.760000000000005</v>
      </c>
      <c r="Q559" s="130">
        <f t="shared" si="48"/>
        <v>5232768.3509178432</v>
      </c>
    </row>
    <row r="560" spans="1:17" ht="14.25" customHeight="1">
      <c r="A560" s="107">
        <v>40</v>
      </c>
      <c r="B560" s="108" t="s">
        <v>70</v>
      </c>
      <c r="C560" s="109">
        <v>2030</v>
      </c>
      <c r="D560" s="110">
        <f>Population!O41</f>
        <v>3739.6103983868556</v>
      </c>
      <c r="E560" s="110" t="str">
        <f t="shared" si="49"/>
        <v>Small</v>
      </c>
      <c r="F560" s="123">
        <f t="shared" si="46"/>
        <v>3.9153259949195598</v>
      </c>
      <c r="G560" s="111">
        <f t="shared" si="47"/>
        <v>955.12108142190232</v>
      </c>
      <c r="I560" s="125">
        <v>0</v>
      </c>
      <c r="J560" s="114">
        <f>VLOOKUP(B560, 'Household Information, Deficit'!$B$2:$J$48,8,FALSE)/100</f>
        <v>4.82E-2</v>
      </c>
      <c r="K560" s="126">
        <f t="shared" si="44"/>
        <v>0</v>
      </c>
      <c r="L560" s="127">
        <f t="shared" si="45"/>
        <v>14.115089873229749</v>
      </c>
      <c r="M560" s="117">
        <f>550*VLOOKUP(B560, 'Household Information, Deficit'!$B$2:$K$48,10,FALSE)</f>
        <v>43485.750000000007</v>
      </c>
      <c r="N560" s="128">
        <f>IF(L560*M560+K560*Variables!$E$9&lt;0,0,L560*M560+K560*Variables!$E$9)</f>
        <v>613805.26945480064</v>
      </c>
      <c r="O560" s="119">
        <f>VLOOKUP(B560,'Household Information, Deficit'!$B$2:$L$48,11,FALSE)</f>
        <v>136.37500000000003</v>
      </c>
      <c r="P560" s="119">
        <v>40.760000000000005</v>
      </c>
      <c r="Q560" s="130">
        <f t="shared" si="48"/>
        <v>202864.03566584998</v>
      </c>
    </row>
    <row r="561" spans="1:17" ht="14.25" customHeight="1">
      <c r="A561" s="107">
        <v>41</v>
      </c>
      <c r="B561" s="108" t="s">
        <v>71</v>
      </c>
      <c r="C561" s="109">
        <v>2030</v>
      </c>
      <c r="D561" s="110">
        <f>Population!O42</f>
        <v>62555.938349038879</v>
      </c>
      <c r="E561" s="110" t="str">
        <f t="shared" si="49"/>
        <v>Small</v>
      </c>
      <c r="F561" s="123">
        <f t="shared" si="46"/>
        <v>2.524</v>
      </c>
      <c r="G561" s="111">
        <f t="shared" si="47"/>
        <v>24784.444670776102</v>
      </c>
      <c r="I561" s="125">
        <v>0</v>
      </c>
      <c r="J561" s="114">
        <f>VLOOKUP(B561, 'Household Information, Deficit'!$B$2:$J$48,8,FALSE)/100</f>
        <v>8.2299999999999998E-2</v>
      </c>
      <c r="K561" s="126">
        <f t="shared" si="44"/>
        <v>0</v>
      </c>
      <c r="L561" s="127">
        <f t="shared" si="45"/>
        <v>366.2725813415127</v>
      </c>
      <c r="M561" s="117">
        <f>550*VLOOKUP(B561, 'Household Information, Deficit'!$B$2:$K$48,10,FALSE)</f>
        <v>43485.750000000007</v>
      </c>
      <c r="N561" s="128">
        <f>IF(L561*M561+K561*Variables!$E$9&lt;0,0,L561*M561+K561*Variables!$E$9)</f>
        <v>15927637.904071689</v>
      </c>
      <c r="O561" s="119">
        <f>VLOOKUP(B561,'Household Information, Deficit'!$B$2:$L$48,11,FALSE)</f>
        <v>136.37500000000003</v>
      </c>
      <c r="P561" s="119">
        <v>40.760000000000005</v>
      </c>
      <c r="Q561" s="130">
        <f t="shared" si="48"/>
        <v>6276107.1068281066</v>
      </c>
    </row>
    <row r="562" spans="1:17" ht="14.25" customHeight="1">
      <c r="A562" s="107">
        <v>42</v>
      </c>
      <c r="B562" s="121" t="s">
        <v>72</v>
      </c>
      <c r="C562" s="109">
        <v>2030</v>
      </c>
      <c r="D562" s="110">
        <f>Population!O43</f>
        <v>54425.734783100459</v>
      </c>
      <c r="E562" s="110" t="str">
        <f t="shared" si="49"/>
        <v>Small</v>
      </c>
      <c r="F562" s="123">
        <f t="shared" si="46"/>
        <v>2.7236881469514751</v>
      </c>
      <c r="G562" s="111">
        <f t="shared" si="47"/>
        <v>19982.366499636606</v>
      </c>
      <c r="I562" s="125">
        <v>0</v>
      </c>
      <c r="J562" s="114">
        <f>VLOOKUP(B562, 'Household Information, Deficit'!$B$2:$J$48,8,FALSE)/100</f>
        <v>0.1231</v>
      </c>
      <c r="K562" s="126">
        <f t="shared" si="44"/>
        <v>0</v>
      </c>
      <c r="L562" s="127">
        <f t="shared" si="45"/>
        <v>295.30590886162099</v>
      </c>
      <c r="M562" s="117">
        <f>550*VLOOKUP(B562, 'Household Information, Deficit'!$B$2:$K$48,10,FALSE)</f>
        <v>43485.750000000007</v>
      </c>
      <c r="N562" s="128">
        <f>IF(L562*M562+K562*Variables!$E$9&lt;0,0,L562*M562+K562*Variables!$E$9)</f>
        <v>12841598.926279237</v>
      </c>
      <c r="O562" s="119">
        <f>VLOOKUP(B562,'Household Information, Deficit'!$B$2:$L$48,11,FALSE)</f>
        <v>136.37500000000003</v>
      </c>
      <c r="P562" s="119">
        <v>40.760000000000005</v>
      </c>
      <c r="Q562" s="130">
        <f t="shared" si="48"/>
        <v>4942985.6315044556</v>
      </c>
    </row>
    <row r="563" spans="1:17" ht="14.25" customHeight="1">
      <c r="A563" s="107">
        <v>43</v>
      </c>
      <c r="B563" s="121" t="s">
        <v>73</v>
      </c>
      <c r="C563" s="109">
        <v>2030</v>
      </c>
      <c r="D563" s="110">
        <f>Population!O44</f>
        <v>28739.073987420874</v>
      </c>
      <c r="E563" s="110" t="str">
        <f t="shared" si="49"/>
        <v>Small</v>
      </c>
      <c r="F563" s="123">
        <f t="shared" si="46"/>
        <v>3.4114391143911438</v>
      </c>
      <c r="G563" s="111">
        <f t="shared" si="47"/>
        <v>8424.3256361179629</v>
      </c>
      <c r="I563" s="125">
        <v>0</v>
      </c>
      <c r="J563" s="114">
        <f>VLOOKUP(B563, 'Household Information, Deficit'!$B$2:$J$48,8,FALSE)/100</f>
        <v>0.14230000000000001</v>
      </c>
      <c r="K563" s="126">
        <f t="shared" ref="K563:K567" si="50">IF(G563-G516&lt;0,0,ROUND((G563-G516)*I563,0))</f>
        <v>0</v>
      </c>
      <c r="L563" s="127">
        <f t="shared" ref="L563:L567" si="51">IF(G563-G516&lt;0,0,G563-G516)</f>
        <v>124.4974231938595</v>
      </c>
      <c r="M563" s="117">
        <f>550*VLOOKUP(B563, 'Household Information, Deficit'!$B$2:$K$48,10,FALSE)</f>
        <v>43485.750000000007</v>
      </c>
      <c r="N563" s="128">
        <f>IF(L563*M563+K563*Variables!$E$9&lt;0,0,L563*M563+K563*Variables!$E$9)</f>
        <v>5413863.8206523769</v>
      </c>
      <c r="O563" s="119">
        <f>VLOOKUP(B563,'Household Information, Deficit'!$B$2:$L$48,11,FALSE)</f>
        <v>136.37500000000003</v>
      </c>
      <c r="P563" s="119">
        <v>40.760000000000005</v>
      </c>
      <c r="Q563" s="130">
        <f t="shared" si="48"/>
        <v>1913870.4285777719</v>
      </c>
    </row>
    <row r="564" spans="1:17" ht="14.25" customHeight="1">
      <c r="A564" s="107">
        <v>44</v>
      </c>
      <c r="B564" s="121" t="s">
        <v>101</v>
      </c>
      <c r="C564" s="109">
        <v>2030</v>
      </c>
      <c r="D564" s="110">
        <f>Population!O45</f>
        <v>92969.172964499958</v>
      </c>
      <c r="E564" s="110" t="str">
        <f t="shared" si="49"/>
        <v>Small</v>
      </c>
      <c r="F564" s="123">
        <f t="shared" ref="F564:F567" si="52">F517</f>
        <v>2.919</v>
      </c>
      <c r="G564" s="111">
        <f t="shared" si="47"/>
        <v>31849.665284172646</v>
      </c>
      <c r="I564" s="125">
        <v>0</v>
      </c>
      <c r="J564" s="114">
        <f>VLOOKUP(B564, 'Household Information, Deficit'!$B$2:$J$48,8,FALSE)/100</f>
        <v>4.9800000000000004E-2</v>
      </c>
      <c r="K564" s="126">
        <f t="shared" si="50"/>
        <v>0</v>
      </c>
      <c r="L564" s="127">
        <f t="shared" si="51"/>
        <v>0</v>
      </c>
      <c r="M564" s="117">
        <f>550*VLOOKUP(B564, 'Household Information, Deficit'!$B$2:$K$48,10,FALSE)</f>
        <v>43485.750000000007</v>
      </c>
      <c r="N564" s="128">
        <f>IF(L564*M564+K564*Variables!$E$9&lt;0,0,L564*M564+K564*Variables!$E$9)</f>
        <v>0</v>
      </c>
      <c r="O564" s="119">
        <f>VLOOKUP(B564,'Household Information, Deficit'!$B$2:$L$48,11,FALSE)</f>
        <v>136.37500000000003</v>
      </c>
      <c r="P564" s="119">
        <v>40.760000000000005</v>
      </c>
      <c r="Q564" s="130">
        <f t="shared" si="48"/>
        <v>7696010.5346859368</v>
      </c>
    </row>
    <row r="565" spans="1:17" ht="14.25" customHeight="1">
      <c r="A565" s="107">
        <v>45</v>
      </c>
      <c r="B565" s="121" t="s">
        <v>74</v>
      </c>
      <c r="C565" s="109">
        <v>2030</v>
      </c>
      <c r="D565" s="110">
        <f>Population!O46</f>
        <v>28235.718737235569</v>
      </c>
      <c r="E565" s="110" t="str">
        <f t="shared" si="49"/>
        <v>Small</v>
      </c>
      <c r="F565" s="123">
        <f t="shared" si="52"/>
        <v>2.377290114757399</v>
      </c>
      <c r="G565" s="111">
        <f t="shared" ref="G565:G567" si="53">D565/F565</f>
        <v>11877.27091529887</v>
      </c>
      <c r="I565" s="125">
        <v>0</v>
      </c>
      <c r="J565" s="114">
        <f>VLOOKUP(B565, 'Household Information, Deficit'!$B$2:$J$48,8,FALSE)/100</f>
        <v>8.6999999999999994E-2</v>
      </c>
      <c r="K565" s="126">
        <f t="shared" si="50"/>
        <v>0</v>
      </c>
      <c r="L565" s="127">
        <f t="shared" si="51"/>
        <v>175.52617116204965</v>
      </c>
      <c r="M565" s="117">
        <f>550*VLOOKUP(B565, 'Household Information, Deficit'!$B$2:$K$48,10,FALSE)</f>
        <v>43485.750000000007</v>
      </c>
      <c r="N565" s="128">
        <f>IF(L565*M565+K565*Variables!$E$9&lt;0,0,L565*M565+K565*Variables!$E$9)</f>
        <v>7632887.1976101017</v>
      </c>
      <c r="O565" s="119">
        <f>VLOOKUP(B565,'Household Information, Deficit'!$B$2:$L$48,11,FALSE)</f>
        <v>136.37500000000003</v>
      </c>
      <c r="P565" s="119">
        <v>40.760000000000005</v>
      </c>
      <c r="Q565" s="130">
        <f t="shared" si="48"/>
        <v>3058791.4856519215</v>
      </c>
    </row>
    <row r="566" spans="1:17" ht="14.25" customHeight="1">
      <c r="A566" s="107">
        <v>46</v>
      </c>
      <c r="B566" s="121" t="s">
        <v>75</v>
      </c>
      <c r="C566" s="109">
        <v>2030</v>
      </c>
      <c r="D566" s="110">
        <f>Population!O47</f>
        <v>36087.343269223456</v>
      </c>
      <c r="E566" s="110" t="str">
        <f t="shared" si="49"/>
        <v>Small</v>
      </c>
      <c r="F566" s="123">
        <f t="shared" si="52"/>
        <v>2.6682284299858559</v>
      </c>
      <c r="G566" s="111">
        <f t="shared" si="53"/>
        <v>13524.832755572863</v>
      </c>
      <c r="I566" s="125">
        <v>0</v>
      </c>
      <c r="J566" s="114">
        <f>VLOOKUP(B566, 'Household Information, Deficit'!$B$2:$J$48,8,FALSE)/100</f>
        <v>8.2500000000000004E-2</v>
      </c>
      <c r="K566" s="126">
        <f t="shared" si="50"/>
        <v>0</v>
      </c>
      <c r="L566" s="127">
        <f t="shared" si="51"/>
        <v>199.87437569811664</v>
      </c>
      <c r="M566" s="117">
        <f>550*VLOOKUP(B566, 'Household Information, Deficit'!$B$2:$K$48,10,FALSE)</f>
        <v>43485.750000000007</v>
      </c>
      <c r="N566" s="128">
        <f>IF(L566*M566+K566*Variables!$E$9&lt;0,0,L566*M566+K566*Variables!$E$9)</f>
        <v>8691687.1330143772</v>
      </c>
      <c r="O566" s="119">
        <f>VLOOKUP(B566,'Household Information, Deficit'!$B$2:$L$48,11,FALSE)</f>
        <v>136.37500000000003</v>
      </c>
      <c r="P566" s="119">
        <v>40.760000000000005</v>
      </c>
      <c r="Q566" s="130">
        <f t="shared" si="48"/>
        <v>3367615.2805084446</v>
      </c>
    </row>
    <row r="567" spans="1:17" ht="14.25" customHeight="1">
      <c r="A567" s="107">
        <v>47</v>
      </c>
      <c r="B567" s="121" t="s">
        <v>100</v>
      </c>
      <c r="C567" s="109">
        <v>2030</v>
      </c>
      <c r="D567" s="110">
        <f>Population!O48</f>
        <v>76476.520719365508</v>
      </c>
      <c r="E567" s="110" t="str">
        <f t="shared" si="49"/>
        <v>Small</v>
      </c>
      <c r="F567" s="123">
        <f t="shared" si="52"/>
        <v>3.4580000000000002</v>
      </c>
      <c r="G567" s="111">
        <f t="shared" si="53"/>
        <v>22115.824383853531</v>
      </c>
      <c r="I567" s="125">
        <v>0</v>
      </c>
      <c r="J567" s="114">
        <f>VLOOKUP(B567, 'Household Information, Deficit'!$B$2:$J$48,8,FALSE)/100</f>
        <v>0.1457</v>
      </c>
      <c r="K567" s="126">
        <f t="shared" si="50"/>
        <v>0</v>
      </c>
      <c r="L567" s="127">
        <f t="shared" si="51"/>
        <v>326.83484311112989</v>
      </c>
      <c r="M567" s="117">
        <f>550*VLOOKUP(B567, 'Household Information, Deficit'!$B$2:$K$48,10,FALSE)</f>
        <v>43485.750000000007</v>
      </c>
      <c r="N567" s="128">
        <f>IF(L567*M567+K567*Variables!$E$9&lt;0,0,L567*M567+K567*Variables!$E$9)</f>
        <v>14212658.278819818</v>
      </c>
      <c r="O567" s="119">
        <f>VLOOKUP(B567,'Household Information, Deficit'!$B$2:$L$48,11,FALSE)</f>
        <v>136.37500000000003</v>
      </c>
      <c r="P567" s="119">
        <v>40.760000000000005</v>
      </c>
      <c r="Q567" s="130">
        <f t="shared" si="48"/>
        <v>4994137.571979898</v>
      </c>
    </row>
    <row r="568" spans="1:17" ht="20.100000000000001" customHeight="1" thickBot="1">
      <c r="M568" s="117" t="e">
        <f>550*VLOOKUP(B568, 'Household Information, Deficit'!$B$2:$K$48,10,FALSE)</f>
        <v>#N/A</v>
      </c>
      <c r="N568" s="136">
        <f>SUM(N4:N567)</f>
        <v>137912716635.05307</v>
      </c>
      <c r="P568" s="135" t="s">
        <v>119</v>
      </c>
      <c r="Q568" s="137">
        <f>SUM(Q4:Q567)</f>
        <v>43781975052.839035</v>
      </c>
    </row>
    <row r="569" spans="1:17" ht="14.25" customHeight="1" thickTop="1">
      <c r="M569" s="135" t="s">
        <v>118</v>
      </c>
      <c r="N569" s="138">
        <f>SUM(N4:N50)</f>
        <v>60309961290.893112</v>
      </c>
      <c r="P569" s="135" t="s">
        <v>118</v>
      </c>
      <c r="Q569" s="138">
        <f>SUM(Q51:Q567)</f>
        <v>40424216917.314278</v>
      </c>
    </row>
    <row r="570" spans="1:17" ht="14.25" customHeight="1"/>
    <row r="571" spans="1:17" ht="14.25" customHeight="1"/>
    <row r="572" spans="1:17" ht="14.25" customHeight="1"/>
    <row r="573" spans="1:17" ht="14.25" customHeight="1"/>
    <row r="574" spans="1:17" ht="14.25" customHeight="1"/>
    <row r="575" spans="1:17" ht="14.25" customHeight="1"/>
    <row r="576" spans="1:17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O2:Q2"/>
    <mergeCell ref="I2:N2"/>
    <mergeCell ref="I1:Q1"/>
  </mergeCells>
  <conditionalFormatting sqref="I1:Q1048576">
    <cfRule type="cellIs" dxfId="8" priority="5" operator="equal">
      <formula>183.32</formula>
    </cfRule>
  </conditionalFormatting>
  <conditionalFormatting sqref="M1:M1048576">
    <cfRule type="cellIs" dxfId="7" priority="1" operator="equal">
      <formula>43485.75</formula>
    </cfRule>
  </conditionalFormatting>
  <pageMargins left="0.7" right="0.7" top="0.75" bottom="0.75" header="0" footer="0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8A353A03-C58E-44F9-887D-236BC8A2F05A}">
            <xm:f>'Household Information, Deficit'!$Q$4*550</xm:f>
            <x14:dxf>
              <font>
                <color rgb="FFFF0000"/>
              </font>
            </x14:dxf>
          </x14:cfRule>
          <xm:sqref>I1:Q1048576</xm:sqref>
        </x14:conditionalFormatting>
        <x14:conditionalFormatting xmlns:xm="http://schemas.microsoft.com/office/excel/2006/main">
          <x14:cfRule type="cellIs" priority="12" operator="equal" id="{F20C3702-EBCA-479B-80AB-A18D560EA01F}">
            <xm:f>Variables!$E$11</xm:f>
            <x14:dxf>
              <font>
                <color rgb="FFFF0000"/>
              </font>
            </x14:dxf>
          </x14:cfRule>
          <xm:sqref>O2:Q1048576</xm:sqref>
        </x14:conditionalFormatting>
        <x14:conditionalFormatting xmlns:xm="http://schemas.microsoft.com/office/excel/2006/main">
          <x14:cfRule type="cellIs" priority="14" operator="equal" id="{36D8581F-691A-4D3D-9B8D-3A0E4A6FD960}">
            <xm:f>Variables!$E$12</xm:f>
            <x14:dxf>
              <font>
                <color rgb="FFFF0000"/>
              </font>
            </x14:dxf>
          </x14:cfRule>
          <xm:sqref>P4:P567</xm:sqref>
        </x14:conditionalFormatting>
        <x14:conditionalFormatting xmlns:xm="http://schemas.microsoft.com/office/excel/2006/main">
          <x14:cfRule type="cellIs" priority="6" operator="equal" id="{3B6A72C9-8EA1-4F4B-B077-8A621BE583EE}">
            <xm:f>Variables!$E$8</xm:f>
            <x14:dxf>
              <font>
                <color rgb="FFFF0000"/>
              </font>
            </x14:dxf>
          </x14:cfRule>
          <x14:cfRule type="cellIs" priority="15" operator="equal" id="{F20C3702-EBCA-479B-80AB-A18D560EA01F}">
            <xm:f>Variables!$E$13</xm:f>
            <x14:dxf>
              <font>
                <color rgb="FFFF0000"/>
              </font>
            </x14:dxf>
          </x14:cfRule>
          <xm:sqref>I1:Q1048576</xm:sqref>
        </x14:conditionalFormatting>
        <x14:conditionalFormatting xmlns:xm="http://schemas.microsoft.com/office/excel/2006/main">
          <x14:cfRule type="cellIs" priority="3" operator="equal" id="{34E4C302-6E71-47C3-8138-A97DBC96C876}">
            <xm:f>'Household Information, Deficit'!$Q$4*550</xm:f>
            <x14:dxf>
              <font>
                <color rgb="FFFF0000"/>
              </font>
            </x14:dxf>
          </x14:cfRule>
          <xm:sqref>N3:N569</xm:sqref>
        </x14:conditionalFormatting>
        <x14:conditionalFormatting xmlns:xm="http://schemas.microsoft.com/office/excel/2006/main">
          <x14:cfRule type="cellIs" priority="2" operator="equal" id="{7AA0F177-EF18-4CA9-9838-11662AF88539}">
            <xm:f>'Household Information, Deficit'!$Q$4*550</xm:f>
            <x14:dxf>
              <font>
                <color rgb="FFFF0000"/>
              </font>
            </x14:dxf>
          </x14:cfRule>
          <xm:sqref>M3:M569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62"/>
  <sheetViews>
    <sheetView tabSelected="1" workbookViewId="0">
      <selection activeCell="A17" sqref="A17"/>
    </sheetView>
  </sheetViews>
  <sheetFormatPr defaultColWidth="14.42578125" defaultRowHeight="15" customHeight="1"/>
  <cols>
    <col min="1" max="1" width="52.140625" style="67" customWidth="1"/>
    <col min="2" max="2" width="15.140625" style="12" bestFit="1" customWidth="1"/>
    <col min="3" max="3" width="18.42578125" style="12" customWidth="1"/>
    <col min="4" max="4" width="6.42578125" style="12" customWidth="1"/>
    <col min="5" max="5" width="15.42578125" style="12" customWidth="1"/>
    <col min="6" max="6" width="255.5703125" style="12" customWidth="1"/>
    <col min="7" max="26" width="8.5703125" style="12" customWidth="1"/>
    <col min="27" max="16384" width="14.42578125" style="12"/>
  </cols>
  <sheetData>
    <row r="1" spans="1:26" ht="14.25" customHeight="1">
      <c r="A1" s="66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4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67" t="s">
        <v>132</v>
      </c>
      <c r="B2" s="12" t="s">
        <v>9</v>
      </c>
      <c r="C2" s="46">
        <v>1.4999999999999999E-2</v>
      </c>
      <c r="E2" s="62"/>
      <c r="F2" s="12" t="s">
        <v>22</v>
      </c>
    </row>
    <row r="3" spans="1:26" ht="14.25" customHeight="1">
      <c r="A3" s="67" t="s">
        <v>24</v>
      </c>
      <c r="B3" s="12" t="s">
        <v>9</v>
      </c>
      <c r="C3" s="63">
        <v>1.6</v>
      </c>
      <c r="E3" s="62"/>
      <c r="F3" s="12" t="s">
        <v>22</v>
      </c>
    </row>
    <row r="4" spans="1:26" ht="14.25" customHeight="1">
      <c r="A4" s="67" t="s">
        <v>93</v>
      </c>
      <c r="B4" s="12" t="s">
        <v>9</v>
      </c>
      <c r="C4" s="46">
        <v>0.41799999999999998</v>
      </c>
      <c r="E4" s="62"/>
      <c r="F4" s="64" t="s">
        <v>89</v>
      </c>
    </row>
    <row r="5" spans="1:26" ht="14.25" customHeight="1">
      <c r="A5" s="11" t="s">
        <v>90</v>
      </c>
      <c r="B5" s="46" t="s">
        <v>9</v>
      </c>
      <c r="C5" s="43">
        <v>0.443</v>
      </c>
      <c r="D5" s="46"/>
      <c r="E5" s="62"/>
      <c r="F5" s="46" t="s">
        <v>26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30">
      <c r="A6" s="67" t="s">
        <v>80</v>
      </c>
      <c r="B6" s="12" t="s">
        <v>9</v>
      </c>
      <c r="C6" s="65">
        <v>2955.7040000000002</v>
      </c>
      <c r="D6" s="12">
        <v>2018</v>
      </c>
      <c r="E6" s="62"/>
      <c r="F6" s="64" t="s">
        <v>79</v>
      </c>
    </row>
    <row r="7" spans="1:26" ht="14.25" customHeight="1">
      <c r="C7" s="46"/>
      <c r="E7" s="62"/>
    </row>
    <row r="8" spans="1:26" ht="14.25" customHeight="1">
      <c r="A8" s="67" t="s">
        <v>111</v>
      </c>
      <c r="B8" s="12" t="s">
        <v>87</v>
      </c>
      <c r="E8" s="63">
        <f>AVERAGE('Household Information, Deficit'!K2:K9,'Household Information, Deficit'!K11,'Household Information, Deficit'!K20)</f>
        <v>88.481000000000023</v>
      </c>
      <c r="F8" s="10" t="s">
        <v>27</v>
      </c>
    </row>
    <row r="9" spans="1:26" ht="14.25" customHeight="1">
      <c r="A9" s="67" t="s">
        <v>99</v>
      </c>
      <c r="B9" s="12" t="s">
        <v>88</v>
      </c>
      <c r="C9" s="45">
        <v>2940</v>
      </c>
      <c r="D9" s="46">
        <v>1997</v>
      </c>
      <c r="E9" s="63">
        <f>(C9)*C3</f>
        <v>4704</v>
      </c>
      <c r="F9" s="64" t="s">
        <v>85</v>
      </c>
    </row>
    <row r="11" spans="1:26" ht="30">
      <c r="A11" s="67" t="s">
        <v>110</v>
      </c>
      <c r="B11" s="12" t="s">
        <v>86</v>
      </c>
      <c r="E11" s="63">
        <f>AVERAGE('Household Information, Deficit'!L2:L27)</f>
        <v>155.49038461538461</v>
      </c>
      <c r="F11" s="10" t="s">
        <v>27</v>
      </c>
    </row>
    <row r="12" spans="1:26" ht="30">
      <c r="A12" s="67" t="s">
        <v>108</v>
      </c>
      <c r="B12" s="12" t="s">
        <v>86</v>
      </c>
      <c r="C12" s="46"/>
      <c r="D12" s="12">
        <v>2018</v>
      </c>
      <c r="E12" s="45">
        <f>AVERAGE('Household Information, Deficit'!M2:M9,'Household Information, Deficit'!M11,'Household Information, Deficit'!M13:M14,'Household Information, Deficit'!M18)</f>
        <v>65.935833333333335</v>
      </c>
      <c r="F12" s="12" t="s">
        <v>107</v>
      </c>
    </row>
    <row r="13" spans="1:26" ht="30">
      <c r="A13" s="67" t="s">
        <v>109</v>
      </c>
      <c r="B13" s="12" t="s">
        <v>86</v>
      </c>
      <c r="C13" s="46"/>
      <c r="D13" s="12">
        <v>2018</v>
      </c>
      <c r="E13" s="62">
        <f>AVERAGE(27.28,54.24)</f>
        <v>40.760000000000005</v>
      </c>
      <c r="F13" s="12" t="s">
        <v>92</v>
      </c>
    </row>
    <row r="14" spans="1:26" ht="14.25" customHeight="1">
      <c r="C14" s="46"/>
      <c r="E14" s="62"/>
    </row>
    <row r="16" spans="1:26" ht="14.25" customHeight="1">
      <c r="C16" s="46"/>
      <c r="E16" s="62"/>
    </row>
    <row r="17" spans="3:5" ht="14.25" customHeight="1">
      <c r="C17" s="46"/>
      <c r="E17" s="62"/>
    </row>
    <row r="19" spans="3:5" ht="14.25" customHeight="1">
      <c r="C19" s="46"/>
      <c r="E19" s="62"/>
    </row>
    <row r="20" spans="3:5" ht="14.25" customHeight="1">
      <c r="C20" s="46"/>
      <c r="E20" s="62"/>
    </row>
    <row r="21" spans="3:5" ht="14.25" customHeight="1">
      <c r="C21" s="46"/>
      <c r="E21" s="62"/>
    </row>
    <row r="22" spans="3:5" ht="14.25" customHeight="1">
      <c r="C22" s="46"/>
      <c r="E22" s="62"/>
    </row>
    <row r="23" spans="3:5" ht="14.25" customHeight="1">
      <c r="C23" s="46"/>
      <c r="E23" s="62"/>
    </row>
    <row r="24" spans="3:5" ht="14.25" customHeight="1">
      <c r="C24" s="46"/>
      <c r="E24" s="62"/>
    </row>
    <row r="25" spans="3:5" ht="14.25" customHeight="1">
      <c r="C25" s="46"/>
      <c r="E25" s="62"/>
    </row>
    <row r="26" spans="3:5" ht="14.25" customHeight="1">
      <c r="C26" s="46"/>
      <c r="E26" s="62"/>
    </row>
    <row r="27" spans="3:5" ht="14.25" customHeight="1">
      <c r="C27" s="46"/>
      <c r="E27" s="62"/>
    </row>
    <row r="28" spans="3:5" ht="14.25" customHeight="1">
      <c r="C28" s="46"/>
      <c r="E28" s="62"/>
    </row>
    <row r="29" spans="3:5" ht="14.25" customHeight="1">
      <c r="C29" s="46"/>
      <c r="E29" s="62"/>
    </row>
    <row r="30" spans="3:5" ht="14.25" customHeight="1">
      <c r="C30" s="46"/>
      <c r="E30" s="62"/>
    </row>
    <row r="31" spans="3:5" ht="14.25" customHeight="1">
      <c r="C31" s="46"/>
      <c r="E31" s="62"/>
    </row>
    <row r="32" spans="3:5" ht="14.25" customHeight="1">
      <c r="C32" s="46"/>
      <c r="E32" s="62"/>
    </row>
    <row r="33" spans="3:5" ht="14.25" customHeight="1">
      <c r="C33" s="46"/>
      <c r="E33" s="62"/>
    </row>
    <row r="34" spans="3:5" ht="14.25" customHeight="1">
      <c r="C34" s="46"/>
      <c r="E34" s="62"/>
    </row>
    <row r="35" spans="3:5" ht="14.25" customHeight="1">
      <c r="C35" s="46"/>
      <c r="E35" s="62"/>
    </row>
    <row r="36" spans="3:5" ht="14.25" customHeight="1">
      <c r="C36" s="46"/>
      <c r="E36" s="62"/>
    </row>
    <row r="37" spans="3:5" ht="14.25" customHeight="1">
      <c r="C37" s="46"/>
      <c r="E37" s="62"/>
    </row>
    <row r="38" spans="3:5" ht="14.25" customHeight="1">
      <c r="C38" s="46"/>
      <c r="E38" s="62"/>
    </row>
    <row r="39" spans="3:5" ht="14.25" customHeight="1">
      <c r="C39" s="46"/>
      <c r="E39" s="62"/>
    </row>
    <row r="40" spans="3:5" ht="14.25" customHeight="1">
      <c r="C40" s="46"/>
      <c r="E40" s="62"/>
    </row>
    <row r="41" spans="3:5" ht="14.25" customHeight="1">
      <c r="C41" s="46"/>
      <c r="E41" s="62"/>
    </row>
    <row r="42" spans="3:5" ht="14.25" customHeight="1">
      <c r="C42" s="46"/>
      <c r="E42" s="62"/>
    </row>
    <row r="43" spans="3:5" ht="14.25" customHeight="1">
      <c r="C43" s="46"/>
      <c r="E43" s="62"/>
    </row>
    <row r="44" spans="3:5" ht="14.25" customHeight="1">
      <c r="C44" s="46"/>
      <c r="E44" s="62"/>
    </row>
    <row r="45" spans="3:5" ht="14.25" customHeight="1">
      <c r="C45" s="46"/>
      <c r="E45" s="62"/>
    </row>
    <row r="46" spans="3:5" ht="14.25" customHeight="1">
      <c r="C46" s="46"/>
      <c r="E46" s="62"/>
    </row>
    <row r="47" spans="3:5" ht="14.25" customHeight="1">
      <c r="C47" s="46"/>
      <c r="E47" s="62"/>
    </row>
    <row r="48" spans="3:5" ht="14.25" customHeight="1">
      <c r="C48" s="46"/>
      <c r="E48" s="62"/>
    </row>
    <row r="49" spans="3:5" ht="14.25" customHeight="1">
      <c r="C49" s="46"/>
      <c r="E49" s="62"/>
    </row>
    <row r="50" spans="3:5" ht="14.25" customHeight="1">
      <c r="C50" s="46"/>
      <c r="E50" s="62"/>
    </row>
    <row r="51" spans="3:5" ht="14.25" customHeight="1">
      <c r="C51" s="46"/>
      <c r="E51" s="62"/>
    </row>
    <row r="52" spans="3:5" ht="14.25" customHeight="1">
      <c r="C52" s="46"/>
      <c r="E52" s="62"/>
    </row>
    <row r="53" spans="3:5" ht="14.25" customHeight="1">
      <c r="C53" s="46"/>
      <c r="E53" s="62"/>
    </row>
    <row r="54" spans="3:5" ht="14.25" customHeight="1">
      <c r="C54" s="46"/>
      <c r="E54" s="62"/>
    </row>
    <row r="55" spans="3:5" ht="14.25" customHeight="1">
      <c r="C55" s="46"/>
      <c r="E55" s="62"/>
    </row>
    <row r="56" spans="3:5" ht="14.25" customHeight="1">
      <c r="C56" s="46"/>
      <c r="E56" s="62"/>
    </row>
    <row r="57" spans="3:5" ht="14.25" customHeight="1">
      <c r="C57" s="46"/>
      <c r="E57" s="62"/>
    </row>
    <row r="58" spans="3:5" ht="14.25" customHeight="1">
      <c r="C58" s="46"/>
      <c r="E58" s="62"/>
    </row>
    <row r="59" spans="3:5" ht="14.25" customHeight="1">
      <c r="C59" s="46"/>
      <c r="E59" s="62"/>
    </row>
    <row r="60" spans="3:5" ht="14.25" customHeight="1">
      <c r="C60" s="46"/>
      <c r="E60" s="62"/>
    </row>
    <row r="61" spans="3:5" ht="14.25" customHeight="1">
      <c r="C61" s="46"/>
      <c r="E61" s="62"/>
    </row>
    <row r="62" spans="3:5" ht="14.25" customHeight="1">
      <c r="C62" s="46"/>
      <c r="E62" s="62"/>
    </row>
    <row r="63" spans="3:5" ht="14.25" customHeight="1">
      <c r="C63" s="46"/>
      <c r="E63" s="62"/>
    </row>
    <row r="64" spans="3:5" ht="14.25" customHeight="1">
      <c r="C64" s="46"/>
      <c r="E64" s="62"/>
    </row>
    <row r="65" spans="3:5" ht="14.25" customHeight="1">
      <c r="C65" s="46"/>
      <c r="E65" s="62"/>
    </row>
    <row r="66" spans="3:5" ht="14.25" customHeight="1">
      <c r="C66" s="46"/>
      <c r="E66" s="62"/>
    </row>
    <row r="67" spans="3:5" ht="14.25" customHeight="1">
      <c r="C67" s="46"/>
      <c r="E67" s="62"/>
    </row>
    <row r="68" spans="3:5" ht="14.25" customHeight="1">
      <c r="C68" s="46"/>
      <c r="E68" s="62"/>
    </row>
    <row r="69" spans="3:5" ht="14.25" customHeight="1">
      <c r="C69" s="46"/>
      <c r="E69" s="62"/>
    </row>
    <row r="70" spans="3:5" ht="14.25" customHeight="1">
      <c r="C70" s="46"/>
      <c r="E70" s="62"/>
    </row>
    <row r="71" spans="3:5" ht="14.25" customHeight="1">
      <c r="C71" s="46"/>
      <c r="E71" s="62"/>
    </row>
    <row r="72" spans="3:5" ht="14.25" customHeight="1">
      <c r="C72" s="46"/>
      <c r="E72" s="62"/>
    </row>
    <row r="73" spans="3:5" ht="14.25" customHeight="1">
      <c r="C73" s="46"/>
      <c r="E73" s="62"/>
    </row>
    <row r="74" spans="3:5" ht="14.25" customHeight="1">
      <c r="C74" s="46"/>
      <c r="E74" s="62"/>
    </row>
    <row r="75" spans="3:5" ht="14.25" customHeight="1">
      <c r="C75" s="46"/>
      <c r="E75" s="62"/>
    </row>
    <row r="76" spans="3:5" ht="14.25" customHeight="1">
      <c r="C76" s="46"/>
      <c r="E76" s="62"/>
    </row>
    <row r="77" spans="3:5" ht="14.25" customHeight="1">
      <c r="C77" s="46"/>
      <c r="E77" s="62"/>
    </row>
    <row r="78" spans="3:5" ht="14.25" customHeight="1">
      <c r="C78" s="46"/>
      <c r="E78" s="62"/>
    </row>
    <row r="79" spans="3:5" ht="14.25" customHeight="1">
      <c r="C79" s="46"/>
      <c r="E79" s="62"/>
    </row>
    <row r="80" spans="3:5" ht="14.25" customHeight="1">
      <c r="C80" s="46"/>
      <c r="E80" s="62"/>
    </row>
    <row r="81" spans="3:5" ht="14.25" customHeight="1">
      <c r="C81" s="46"/>
      <c r="E81" s="62"/>
    </row>
    <row r="82" spans="3:5" ht="14.25" customHeight="1">
      <c r="C82" s="46"/>
      <c r="E82" s="62"/>
    </row>
    <row r="83" spans="3:5" ht="14.25" customHeight="1">
      <c r="C83" s="46"/>
      <c r="E83" s="62"/>
    </row>
    <row r="84" spans="3:5" ht="14.25" customHeight="1">
      <c r="C84" s="46"/>
      <c r="E84" s="62"/>
    </row>
    <row r="85" spans="3:5" ht="14.25" customHeight="1">
      <c r="C85" s="46"/>
      <c r="E85" s="62"/>
    </row>
    <row r="86" spans="3:5" ht="14.25" customHeight="1">
      <c r="C86" s="46"/>
      <c r="E86" s="62"/>
    </row>
    <row r="87" spans="3:5" ht="14.25" customHeight="1">
      <c r="C87" s="46"/>
      <c r="E87" s="62"/>
    </row>
    <row r="88" spans="3:5" ht="14.25" customHeight="1">
      <c r="C88" s="46"/>
      <c r="E88" s="62"/>
    </row>
    <row r="89" spans="3:5" ht="14.25" customHeight="1">
      <c r="C89" s="46"/>
      <c r="E89" s="62"/>
    </row>
    <row r="90" spans="3:5" ht="14.25" customHeight="1">
      <c r="C90" s="46"/>
      <c r="E90" s="62"/>
    </row>
    <row r="91" spans="3:5" ht="14.25" customHeight="1">
      <c r="C91" s="46"/>
      <c r="E91" s="62"/>
    </row>
    <row r="92" spans="3:5" ht="14.25" customHeight="1">
      <c r="C92" s="46"/>
      <c r="E92" s="62"/>
    </row>
    <row r="93" spans="3:5" ht="14.25" customHeight="1">
      <c r="C93" s="46"/>
      <c r="E93" s="62"/>
    </row>
    <row r="94" spans="3:5" ht="14.25" customHeight="1">
      <c r="C94" s="46"/>
      <c r="E94" s="62"/>
    </row>
    <row r="95" spans="3:5" ht="14.25" customHeight="1">
      <c r="C95" s="46"/>
      <c r="E95" s="62"/>
    </row>
    <row r="96" spans="3:5" ht="14.25" customHeight="1">
      <c r="C96" s="46"/>
      <c r="E96" s="62"/>
    </row>
    <row r="97" spans="3:5" ht="14.25" customHeight="1">
      <c r="C97" s="46"/>
      <c r="E97" s="62"/>
    </row>
    <row r="98" spans="3:5" ht="14.25" customHeight="1">
      <c r="C98" s="46"/>
      <c r="E98" s="62"/>
    </row>
    <row r="99" spans="3:5" ht="14.25" customHeight="1">
      <c r="C99" s="46"/>
      <c r="E99" s="62"/>
    </row>
    <row r="100" spans="3:5" ht="14.25" customHeight="1">
      <c r="C100" s="46"/>
      <c r="E100" s="62"/>
    </row>
    <row r="101" spans="3:5" ht="14.25" customHeight="1">
      <c r="C101" s="46"/>
      <c r="E101" s="62"/>
    </row>
    <row r="102" spans="3:5" ht="14.25" customHeight="1">
      <c r="C102" s="46"/>
      <c r="E102" s="62"/>
    </row>
    <row r="103" spans="3:5" ht="14.25" customHeight="1">
      <c r="C103" s="46"/>
      <c r="E103" s="62"/>
    </row>
    <row r="104" spans="3:5" ht="14.25" customHeight="1">
      <c r="C104" s="46"/>
      <c r="E104" s="62"/>
    </row>
    <row r="105" spans="3:5" ht="14.25" customHeight="1">
      <c r="C105" s="46"/>
      <c r="E105" s="62"/>
    </row>
    <row r="106" spans="3:5" ht="14.25" customHeight="1">
      <c r="C106" s="46"/>
      <c r="E106" s="62"/>
    </row>
    <row r="107" spans="3:5" ht="14.25" customHeight="1">
      <c r="C107" s="46"/>
      <c r="E107" s="62"/>
    </row>
    <row r="108" spans="3:5" ht="14.25" customHeight="1">
      <c r="C108" s="46"/>
      <c r="E108" s="62"/>
    </row>
    <row r="109" spans="3:5" ht="14.25" customHeight="1">
      <c r="C109" s="46"/>
      <c r="E109" s="62"/>
    </row>
    <row r="110" spans="3:5" ht="14.25" customHeight="1">
      <c r="C110" s="46"/>
      <c r="E110" s="62"/>
    </row>
    <row r="111" spans="3:5" ht="14.25" customHeight="1">
      <c r="C111" s="46"/>
      <c r="E111" s="62"/>
    </row>
    <row r="112" spans="3:5" ht="14.25" customHeight="1">
      <c r="C112" s="46"/>
      <c r="E112" s="62"/>
    </row>
    <row r="113" spans="3:5" ht="14.25" customHeight="1">
      <c r="C113" s="46"/>
      <c r="E113" s="62"/>
    </row>
    <row r="114" spans="3:5" ht="14.25" customHeight="1">
      <c r="C114" s="46"/>
      <c r="E114" s="62"/>
    </row>
    <row r="115" spans="3:5" ht="14.25" customHeight="1">
      <c r="C115" s="46"/>
      <c r="E115" s="62"/>
    </row>
    <row r="116" spans="3:5" ht="14.25" customHeight="1">
      <c r="C116" s="46"/>
      <c r="E116" s="62"/>
    </row>
    <row r="117" spans="3:5" ht="14.25" customHeight="1">
      <c r="C117" s="46"/>
      <c r="E117" s="62"/>
    </row>
    <row r="118" spans="3:5" ht="14.25" customHeight="1">
      <c r="C118" s="46"/>
      <c r="E118" s="62"/>
    </row>
    <row r="119" spans="3:5" ht="14.25" customHeight="1">
      <c r="C119" s="46"/>
      <c r="E119" s="62"/>
    </row>
    <row r="120" spans="3:5" ht="14.25" customHeight="1">
      <c r="C120" s="46"/>
      <c r="E120" s="62"/>
    </row>
    <row r="121" spans="3:5" ht="14.25" customHeight="1">
      <c r="C121" s="46"/>
      <c r="E121" s="62"/>
    </row>
    <row r="122" spans="3:5" ht="14.25" customHeight="1">
      <c r="C122" s="46"/>
      <c r="E122" s="62"/>
    </row>
    <row r="123" spans="3:5" ht="14.25" customHeight="1">
      <c r="C123" s="46"/>
      <c r="E123" s="62"/>
    </row>
    <row r="124" spans="3:5" ht="14.25" customHeight="1">
      <c r="C124" s="46"/>
      <c r="E124" s="62"/>
    </row>
    <row r="125" spans="3:5" ht="14.25" customHeight="1">
      <c r="C125" s="46"/>
      <c r="E125" s="62"/>
    </row>
    <row r="126" spans="3:5" ht="14.25" customHeight="1">
      <c r="C126" s="46"/>
      <c r="E126" s="62"/>
    </row>
    <row r="127" spans="3:5" ht="14.25" customHeight="1">
      <c r="C127" s="46"/>
      <c r="E127" s="62"/>
    </row>
    <row r="128" spans="3:5" ht="14.25" customHeight="1">
      <c r="C128" s="46"/>
      <c r="E128" s="62"/>
    </row>
    <row r="129" spans="3:5" ht="14.25" customHeight="1">
      <c r="C129" s="46"/>
      <c r="E129" s="62"/>
    </row>
    <row r="130" spans="3:5" ht="14.25" customHeight="1">
      <c r="C130" s="46"/>
      <c r="E130" s="62"/>
    </row>
    <row r="131" spans="3:5" ht="14.25" customHeight="1">
      <c r="C131" s="46"/>
      <c r="E131" s="62"/>
    </row>
    <row r="132" spans="3:5" ht="14.25" customHeight="1">
      <c r="C132" s="46"/>
      <c r="E132" s="62"/>
    </row>
    <row r="133" spans="3:5" ht="14.25" customHeight="1">
      <c r="C133" s="46"/>
      <c r="E133" s="62"/>
    </row>
    <row r="134" spans="3:5" ht="14.25" customHeight="1">
      <c r="C134" s="46"/>
      <c r="E134" s="62"/>
    </row>
    <row r="135" spans="3:5" ht="14.25" customHeight="1">
      <c r="C135" s="46"/>
      <c r="E135" s="62"/>
    </row>
    <row r="136" spans="3:5" ht="14.25" customHeight="1">
      <c r="C136" s="46"/>
      <c r="E136" s="62"/>
    </row>
    <row r="137" spans="3:5" ht="14.25" customHeight="1">
      <c r="C137" s="46"/>
      <c r="E137" s="62"/>
    </row>
    <row r="138" spans="3:5" ht="14.25" customHeight="1">
      <c r="C138" s="46"/>
      <c r="E138" s="62"/>
    </row>
    <row r="139" spans="3:5" ht="14.25" customHeight="1">
      <c r="C139" s="46"/>
      <c r="E139" s="62"/>
    </row>
    <row r="140" spans="3:5" ht="14.25" customHeight="1">
      <c r="C140" s="46"/>
      <c r="E140" s="62"/>
    </row>
    <row r="141" spans="3:5" ht="14.25" customHeight="1">
      <c r="C141" s="46"/>
      <c r="E141" s="62"/>
    </row>
    <row r="142" spans="3:5" ht="14.25" customHeight="1">
      <c r="C142" s="46"/>
      <c r="E142" s="62"/>
    </row>
    <row r="143" spans="3:5" ht="14.25" customHeight="1">
      <c r="C143" s="46"/>
      <c r="E143" s="62"/>
    </row>
    <row r="144" spans="3:5" ht="14.25" customHeight="1">
      <c r="C144" s="46"/>
      <c r="E144" s="62"/>
    </row>
    <row r="145" spans="3:5" ht="14.25" customHeight="1">
      <c r="C145" s="46"/>
      <c r="E145" s="62"/>
    </row>
    <row r="146" spans="3:5" ht="14.25" customHeight="1">
      <c r="C146" s="46"/>
      <c r="E146" s="62"/>
    </row>
    <row r="147" spans="3:5" ht="14.25" customHeight="1">
      <c r="C147" s="46"/>
      <c r="E147" s="62"/>
    </row>
    <row r="148" spans="3:5" ht="14.25" customHeight="1">
      <c r="C148" s="46"/>
      <c r="E148" s="62"/>
    </row>
    <row r="149" spans="3:5" ht="14.25" customHeight="1">
      <c r="C149" s="46"/>
      <c r="E149" s="62"/>
    </row>
    <row r="150" spans="3:5" ht="14.25" customHeight="1">
      <c r="C150" s="46"/>
      <c r="E150" s="62"/>
    </row>
    <row r="151" spans="3:5" ht="14.25" customHeight="1">
      <c r="C151" s="46"/>
      <c r="E151" s="62"/>
    </row>
    <row r="152" spans="3:5" ht="14.25" customHeight="1">
      <c r="C152" s="46"/>
      <c r="E152" s="62"/>
    </row>
    <row r="153" spans="3:5" ht="14.25" customHeight="1">
      <c r="C153" s="46"/>
      <c r="E153" s="62"/>
    </row>
    <row r="154" spans="3:5" ht="14.25" customHeight="1">
      <c r="C154" s="46"/>
      <c r="E154" s="62"/>
    </row>
    <row r="155" spans="3:5" ht="14.25" customHeight="1">
      <c r="C155" s="46"/>
      <c r="E155" s="62"/>
    </row>
    <row r="156" spans="3:5" ht="14.25" customHeight="1">
      <c r="C156" s="46"/>
      <c r="E156" s="62"/>
    </row>
    <row r="157" spans="3:5" ht="14.25" customHeight="1">
      <c r="C157" s="46"/>
      <c r="E157" s="62"/>
    </row>
    <row r="158" spans="3:5" ht="14.25" customHeight="1">
      <c r="C158" s="46"/>
      <c r="E158" s="62"/>
    </row>
    <row r="159" spans="3:5" ht="14.25" customHeight="1">
      <c r="C159" s="46"/>
      <c r="E159" s="62"/>
    </row>
    <row r="160" spans="3:5" ht="14.25" customHeight="1">
      <c r="C160" s="46"/>
      <c r="E160" s="62"/>
    </row>
    <row r="161" spans="3:5" ht="14.25" customHeight="1">
      <c r="C161" s="46"/>
      <c r="E161" s="62"/>
    </row>
    <row r="162" spans="3:5" ht="14.25" customHeight="1">
      <c r="C162" s="46"/>
      <c r="E162" s="62"/>
    </row>
    <row r="163" spans="3:5" ht="14.25" customHeight="1">
      <c r="C163" s="46"/>
      <c r="E163" s="62"/>
    </row>
    <row r="164" spans="3:5" ht="14.25" customHeight="1">
      <c r="C164" s="46"/>
      <c r="E164" s="62"/>
    </row>
    <row r="165" spans="3:5" ht="14.25" customHeight="1">
      <c r="C165" s="46"/>
      <c r="E165" s="62"/>
    </row>
    <row r="166" spans="3:5" ht="14.25" customHeight="1">
      <c r="C166" s="46"/>
      <c r="E166" s="62"/>
    </row>
    <row r="167" spans="3:5" ht="14.25" customHeight="1">
      <c r="C167" s="46"/>
      <c r="E167" s="62"/>
    </row>
    <row r="168" spans="3:5" ht="14.25" customHeight="1">
      <c r="C168" s="46"/>
      <c r="E168" s="62"/>
    </row>
    <row r="169" spans="3:5" ht="14.25" customHeight="1">
      <c r="C169" s="46"/>
      <c r="E169" s="62"/>
    </row>
    <row r="170" spans="3:5" ht="14.25" customHeight="1">
      <c r="C170" s="46"/>
      <c r="E170" s="62"/>
    </row>
    <row r="171" spans="3:5" ht="14.25" customHeight="1">
      <c r="C171" s="46"/>
      <c r="E171" s="62"/>
    </row>
    <row r="172" spans="3:5" ht="14.25" customHeight="1">
      <c r="C172" s="46"/>
      <c r="E172" s="62"/>
    </row>
    <row r="173" spans="3:5" ht="14.25" customHeight="1">
      <c r="C173" s="46"/>
      <c r="E173" s="62"/>
    </row>
    <row r="174" spans="3:5" ht="14.25" customHeight="1">
      <c r="C174" s="46"/>
      <c r="E174" s="62"/>
    </row>
    <row r="175" spans="3:5" ht="14.25" customHeight="1">
      <c r="C175" s="46"/>
      <c r="E175" s="62"/>
    </row>
    <row r="176" spans="3:5" ht="14.25" customHeight="1">
      <c r="C176" s="46"/>
      <c r="E176" s="62"/>
    </row>
    <row r="177" spans="3:5" ht="14.25" customHeight="1">
      <c r="C177" s="46"/>
      <c r="E177" s="62"/>
    </row>
    <row r="178" spans="3:5" ht="14.25" customHeight="1">
      <c r="C178" s="46"/>
      <c r="E178" s="62"/>
    </row>
    <row r="179" spans="3:5" ht="14.25" customHeight="1">
      <c r="C179" s="46"/>
      <c r="E179" s="62"/>
    </row>
    <row r="180" spans="3:5" ht="14.25" customHeight="1">
      <c r="C180" s="46"/>
      <c r="E180" s="62"/>
    </row>
    <row r="181" spans="3:5" ht="14.25" customHeight="1">
      <c r="C181" s="46"/>
      <c r="E181" s="62"/>
    </row>
    <row r="182" spans="3:5" ht="14.25" customHeight="1">
      <c r="C182" s="46"/>
      <c r="E182" s="62"/>
    </row>
    <row r="183" spans="3:5" ht="14.25" customHeight="1">
      <c r="C183" s="46"/>
      <c r="E183" s="62"/>
    </row>
    <row r="184" spans="3:5" ht="14.25" customHeight="1">
      <c r="C184" s="46"/>
      <c r="E184" s="62"/>
    </row>
    <row r="185" spans="3:5" ht="14.25" customHeight="1">
      <c r="C185" s="46"/>
      <c r="E185" s="62"/>
    </row>
    <row r="186" spans="3:5" ht="14.25" customHeight="1">
      <c r="C186" s="46"/>
      <c r="E186" s="62"/>
    </row>
    <row r="187" spans="3:5" ht="14.25" customHeight="1">
      <c r="C187" s="46"/>
      <c r="E187" s="62"/>
    </row>
    <row r="188" spans="3:5" ht="14.25" customHeight="1">
      <c r="C188" s="46"/>
      <c r="E188" s="62"/>
    </row>
    <row r="189" spans="3:5" ht="14.25" customHeight="1">
      <c r="C189" s="46"/>
      <c r="E189" s="62"/>
    </row>
    <row r="190" spans="3:5" ht="14.25" customHeight="1">
      <c r="C190" s="46"/>
      <c r="E190" s="62"/>
    </row>
    <row r="191" spans="3:5" ht="14.25" customHeight="1">
      <c r="C191" s="46"/>
      <c r="E191" s="62"/>
    </row>
    <row r="192" spans="3:5" ht="14.25" customHeight="1">
      <c r="C192" s="46"/>
      <c r="E192" s="62"/>
    </row>
    <row r="193" spans="3:5" ht="14.25" customHeight="1">
      <c r="C193" s="46"/>
      <c r="E193" s="62"/>
    </row>
    <row r="194" spans="3:5" ht="14.25" customHeight="1">
      <c r="C194" s="46"/>
      <c r="E194" s="62"/>
    </row>
    <row r="195" spans="3:5" ht="14.25" customHeight="1">
      <c r="C195" s="46"/>
      <c r="E195" s="62"/>
    </row>
    <row r="196" spans="3:5" ht="14.25" customHeight="1">
      <c r="C196" s="46"/>
      <c r="E196" s="62"/>
    </row>
    <row r="197" spans="3:5" ht="14.25" customHeight="1">
      <c r="C197" s="46"/>
      <c r="E197" s="62"/>
    </row>
    <row r="198" spans="3:5" ht="14.25" customHeight="1">
      <c r="C198" s="46"/>
      <c r="E198" s="62"/>
    </row>
    <row r="199" spans="3:5" ht="14.25" customHeight="1">
      <c r="C199" s="46"/>
      <c r="E199" s="62"/>
    </row>
    <row r="200" spans="3:5" ht="14.25" customHeight="1">
      <c r="C200" s="46"/>
      <c r="E200" s="62"/>
    </row>
    <row r="201" spans="3:5" ht="14.25" customHeight="1">
      <c r="C201" s="46"/>
      <c r="E201" s="62"/>
    </row>
    <row r="202" spans="3:5" ht="14.25" customHeight="1">
      <c r="C202" s="46"/>
      <c r="E202" s="62"/>
    </row>
    <row r="203" spans="3:5" ht="14.25" customHeight="1">
      <c r="C203" s="46"/>
      <c r="E203" s="62"/>
    </row>
    <row r="204" spans="3:5" ht="14.25" customHeight="1">
      <c r="C204" s="46"/>
      <c r="E204" s="62"/>
    </row>
    <row r="205" spans="3:5" ht="14.25" customHeight="1">
      <c r="C205" s="46"/>
      <c r="E205" s="62"/>
    </row>
    <row r="206" spans="3:5" ht="14.25" customHeight="1">
      <c r="C206" s="46"/>
      <c r="E206" s="62"/>
    </row>
    <row r="207" spans="3:5" ht="14.25" customHeight="1">
      <c r="C207" s="46"/>
      <c r="E207" s="62"/>
    </row>
    <row r="208" spans="3:5" ht="14.25" customHeight="1">
      <c r="C208" s="46"/>
      <c r="E208" s="62"/>
    </row>
    <row r="209" spans="3:5" ht="14.25" customHeight="1">
      <c r="C209" s="46"/>
      <c r="E209" s="62"/>
    </row>
    <row r="210" spans="3:5" ht="14.25" customHeight="1">
      <c r="C210" s="46"/>
      <c r="E210" s="62"/>
    </row>
    <row r="211" spans="3:5" ht="14.25" customHeight="1">
      <c r="C211" s="46"/>
      <c r="E211" s="62"/>
    </row>
    <row r="212" spans="3:5" ht="14.25" customHeight="1">
      <c r="C212" s="46"/>
      <c r="E212" s="62"/>
    </row>
    <row r="213" spans="3:5" ht="14.25" customHeight="1">
      <c r="C213" s="46"/>
      <c r="E213" s="62"/>
    </row>
    <row r="214" spans="3:5" ht="14.25" customHeight="1">
      <c r="C214" s="46"/>
      <c r="E214" s="62"/>
    </row>
    <row r="215" spans="3:5" ht="14.25" customHeight="1">
      <c r="C215" s="46"/>
      <c r="E215" s="62"/>
    </row>
    <row r="216" spans="3:5" ht="14.25" customHeight="1">
      <c r="C216" s="46"/>
      <c r="E216" s="62"/>
    </row>
    <row r="217" spans="3:5" ht="14.25" customHeight="1">
      <c r="C217" s="46"/>
      <c r="E217" s="62"/>
    </row>
    <row r="218" spans="3:5" ht="14.25" customHeight="1">
      <c r="C218" s="46"/>
      <c r="E218" s="62"/>
    </row>
    <row r="219" spans="3:5" ht="14.25" customHeight="1">
      <c r="C219" s="46"/>
      <c r="E219" s="62"/>
    </row>
    <row r="220" spans="3:5" ht="14.25" customHeight="1">
      <c r="C220" s="46"/>
      <c r="E220" s="62"/>
    </row>
    <row r="221" spans="3:5" ht="14.25" customHeight="1">
      <c r="C221" s="46"/>
      <c r="E221" s="62"/>
    </row>
    <row r="222" spans="3:5" ht="14.25" customHeight="1">
      <c r="C222" s="46"/>
      <c r="E222" s="62"/>
    </row>
    <row r="223" spans="3:5" ht="14.25" customHeight="1">
      <c r="C223" s="46"/>
      <c r="E223" s="62"/>
    </row>
    <row r="224" spans="3:5" ht="14.25" customHeight="1">
      <c r="C224" s="46"/>
      <c r="E224" s="62"/>
    </row>
    <row r="225" spans="3:5" ht="14.25" customHeight="1">
      <c r="C225" s="46"/>
      <c r="E225" s="62"/>
    </row>
    <row r="226" spans="3:5" ht="14.25" customHeight="1">
      <c r="C226" s="46"/>
      <c r="E226" s="62"/>
    </row>
    <row r="227" spans="3:5" ht="14.25" customHeight="1">
      <c r="C227" s="46"/>
      <c r="E227" s="62"/>
    </row>
    <row r="228" spans="3:5" ht="14.25" customHeight="1">
      <c r="C228" s="46"/>
      <c r="E228" s="62"/>
    </row>
    <row r="229" spans="3:5" ht="14.25" customHeight="1">
      <c r="C229" s="46"/>
      <c r="E229" s="62"/>
    </row>
    <row r="230" spans="3:5" ht="14.25" customHeight="1">
      <c r="C230" s="46"/>
      <c r="E230" s="62"/>
    </row>
    <row r="231" spans="3:5" ht="14.25" customHeight="1">
      <c r="C231" s="46"/>
      <c r="E231" s="62"/>
    </row>
    <row r="232" spans="3:5" ht="14.25" customHeight="1">
      <c r="C232" s="46"/>
      <c r="E232" s="62"/>
    </row>
    <row r="233" spans="3:5" ht="14.25" customHeight="1">
      <c r="C233" s="46"/>
      <c r="E233" s="62"/>
    </row>
    <row r="234" spans="3:5" ht="14.25" customHeight="1">
      <c r="C234" s="46"/>
      <c r="E234" s="62"/>
    </row>
    <row r="235" spans="3:5" ht="14.25" customHeight="1">
      <c r="C235" s="46"/>
      <c r="E235" s="62"/>
    </row>
    <row r="236" spans="3:5" ht="14.25" customHeight="1">
      <c r="C236" s="46"/>
      <c r="E236" s="62"/>
    </row>
    <row r="237" spans="3:5" ht="14.25" customHeight="1">
      <c r="C237" s="46"/>
      <c r="E237" s="62"/>
    </row>
    <row r="238" spans="3:5" ht="14.25" customHeight="1">
      <c r="C238" s="46"/>
      <c r="E238" s="62"/>
    </row>
    <row r="239" spans="3:5" ht="14.25" customHeight="1">
      <c r="C239" s="46"/>
      <c r="E239" s="62"/>
    </row>
    <row r="240" spans="3:5" ht="14.25" customHeight="1">
      <c r="C240" s="46"/>
      <c r="E240" s="62"/>
    </row>
    <row r="241" spans="3:5" ht="14.25" customHeight="1">
      <c r="C241" s="46"/>
      <c r="E241" s="62"/>
    </row>
    <row r="242" spans="3:5" ht="14.25" customHeight="1">
      <c r="C242" s="46"/>
      <c r="E242" s="62"/>
    </row>
    <row r="243" spans="3:5" ht="14.25" customHeight="1">
      <c r="C243" s="46"/>
      <c r="E243" s="62"/>
    </row>
    <row r="244" spans="3:5" ht="14.25" customHeight="1">
      <c r="C244" s="46"/>
      <c r="E244" s="62"/>
    </row>
    <row r="245" spans="3:5" ht="14.25" customHeight="1">
      <c r="C245" s="46"/>
      <c r="E245" s="62"/>
    </row>
    <row r="246" spans="3:5" ht="14.25" customHeight="1">
      <c r="C246" s="46"/>
      <c r="E246" s="62"/>
    </row>
    <row r="247" spans="3:5" ht="14.25" customHeight="1">
      <c r="C247" s="46"/>
      <c r="E247" s="62"/>
    </row>
    <row r="248" spans="3:5" ht="14.25" customHeight="1">
      <c r="C248" s="46"/>
      <c r="E248" s="62"/>
    </row>
    <row r="249" spans="3:5" ht="14.25" customHeight="1">
      <c r="C249" s="46"/>
      <c r="E249" s="62"/>
    </row>
    <row r="250" spans="3:5" ht="14.25" customHeight="1">
      <c r="C250" s="46"/>
      <c r="E250" s="62"/>
    </row>
    <row r="251" spans="3:5" ht="14.25" customHeight="1">
      <c r="C251" s="46"/>
      <c r="E251" s="62"/>
    </row>
    <row r="252" spans="3:5" ht="14.25" customHeight="1">
      <c r="C252" s="46"/>
      <c r="E252" s="62"/>
    </row>
    <row r="253" spans="3:5" ht="14.25" customHeight="1">
      <c r="C253" s="46"/>
      <c r="E253" s="62"/>
    </row>
    <row r="254" spans="3:5" ht="14.25" customHeight="1">
      <c r="C254" s="46"/>
      <c r="E254" s="62"/>
    </row>
    <row r="255" spans="3:5" ht="14.25" customHeight="1">
      <c r="C255" s="46"/>
      <c r="E255" s="62"/>
    </row>
    <row r="256" spans="3:5" ht="14.25" customHeight="1">
      <c r="C256" s="46"/>
      <c r="E256" s="62"/>
    </row>
    <row r="257" spans="3:5" ht="14.25" customHeight="1">
      <c r="C257" s="46"/>
      <c r="E257" s="62"/>
    </row>
    <row r="258" spans="3:5" ht="14.25" customHeight="1">
      <c r="C258" s="46"/>
      <c r="E258" s="62"/>
    </row>
    <row r="259" spans="3:5" ht="14.25" customHeight="1">
      <c r="C259" s="46"/>
      <c r="E259" s="62"/>
    </row>
    <row r="260" spans="3:5" ht="14.25" customHeight="1">
      <c r="C260" s="46"/>
      <c r="E260" s="62"/>
    </row>
    <row r="261" spans="3:5" ht="14.25" customHeight="1">
      <c r="C261" s="46"/>
      <c r="E261" s="62"/>
    </row>
    <row r="262" spans="3:5" ht="14.25" customHeight="1">
      <c r="C262" s="46"/>
      <c r="E262" s="62"/>
    </row>
    <row r="263" spans="3:5" ht="14.25" customHeight="1">
      <c r="C263" s="46"/>
      <c r="E263" s="62"/>
    </row>
    <row r="264" spans="3:5" ht="14.25" customHeight="1">
      <c r="C264" s="46"/>
      <c r="E264" s="62"/>
    </row>
    <row r="265" spans="3:5" ht="14.25" customHeight="1">
      <c r="C265" s="46"/>
      <c r="E265" s="62"/>
    </row>
    <row r="266" spans="3:5" ht="14.25" customHeight="1">
      <c r="C266" s="46"/>
      <c r="E266" s="62"/>
    </row>
    <row r="267" spans="3:5" ht="14.25" customHeight="1">
      <c r="C267" s="46"/>
      <c r="E267" s="62"/>
    </row>
    <row r="268" spans="3:5" ht="14.25" customHeight="1">
      <c r="C268" s="46"/>
      <c r="E268" s="62"/>
    </row>
    <row r="269" spans="3:5" ht="14.25" customHeight="1">
      <c r="C269" s="46"/>
      <c r="E269" s="62"/>
    </row>
    <row r="270" spans="3:5" ht="14.25" customHeight="1">
      <c r="C270" s="46"/>
      <c r="E270" s="62"/>
    </row>
    <row r="271" spans="3:5" ht="14.25" customHeight="1">
      <c r="C271" s="46"/>
      <c r="E271" s="62"/>
    </row>
    <row r="272" spans="3:5" ht="14.25" customHeight="1">
      <c r="C272" s="46"/>
      <c r="E272" s="62"/>
    </row>
    <row r="273" spans="3:5" ht="14.25" customHeight="1">
      <c r="C273" s="46"/>
      <c r="E273" s="62"/>
    </row>
    <row r="274" spans="3:5" ht="14.25" customHeight="1">
      <c r="C274" s="46"/>
      <c r="E274" s="62"/>
    </row>
    <row r="275" spans="3:5" ht="14.25" customHeight="1">
      <c r="C275" s="46"/>
      <c r="E275" s="62"/>
    </row>
    <row r="276" spans="3:5" ht="14.25" customHeight="1">
      <c r="C276" s="46"/>
      <c r="E276" s="62"/>
    </row>
    <row r="277" spans="3:5" ht="14.25" customHeight="1">
      <c r="C277" s="46"/>
      <c r="E277" s="62"/>
    </row>
    <row r="278" spans="3:5" ht="14.25" customHeight="1">
      <c r="C278" s="46"/>
      <c r="E278" s="62"/>
    </row>
    <row r="279" spans="3:5" ht="14.25" customHeight="1">
      <c r="C279" s="46"/>
      <c r="E279" s="62"/>
    </row>
    <row r="280" spans="3:5" ht="14.25" customHeight="1">
      <c r="C280" s="46"/>
      <c r="E280" s="62"/>
    </row>
    <row r="281" spans="3:5" ht="14.25" customHeight="1">
      <c r="C281" s="46"/>
      <c r="E281" s="62"/>
    </row>
    <row r="282" spans="3:5" ht="14.25" customHeight="1">
      <c r="C282" s="46"/>
      <c r="E282" s="62"/>
    </row>
    <row r="283" spans="3:5" ht="14.25" customHeight="1">
      <c r="C283" s="46"/>
      <c r="E283" s="62"/>
    </row>
    <row r="284" spans="3:5" ht="14.25" customHeight="1">
      <c r="C284" s="46"/>
      <c r="E284" s="62"/>
    </row>
    <row r="285" spans="3:5" ht="14.25" customHeight="1">
      <c r="C285" s="46"/>
      <c r="E285" s="62"/>
    </row>
    <row r="286" spans="3:5" ht="14.25" customHeight="1">
      <c r="C286" s="46"/>
      <c r="E286" s="62"/>
    </row>
    <row r="287" spans="3:5" ht="14.25" customHeight="1">
      <c r="C287" s="46"/>
      <c r="E287" s="62"/>
    </row>
    <row r="288" spans="3:5" ht="14.25" customHeight="1">
      <c r="C288" s="46"/>
      <c r="E288" s="62"/>
    </row>
    <row r="289" spans="3:5" ht="14.25" customHeight="1">
      <c r="C289" s="46"/>
      <c r="E289" s="62"/>
    </row>
    <row r="290" spans="3:5" ht="14.25" customHeight="1">
      <c r="C290" s="46"/>
      <c r="E290" s="62"/>
    </row>
    <row r="291" spans="3:5" ht="14.25" customHeight="1">
      <c r="C291" s="46"/>
      <c r="E291" s="62"/>
    </row>
    <row r="292" spans="3:5" ht="14.25" customHeight="1">
      <c r="C292" s="46"/>
      <c r="E292" s="62"/>
    </row>
    <row r="293" spans="3:5" ht="14.25" customHeight="1">
      <c r="C293" s="46"/>
      <c r="E293" s="62"/>
    </row>
    <row r="294" spans="3:5" ht="14.25" customHeight="1">
      <c r="C294" s="46"/>
      <c r="E294" s="62"/>
    </row>
    <row r="295" spans="3:5" ht="14.25" customHeight="1">
      <c r="C295" s="46"/>
      <c r="E295" s="62"/>
    </row>
    <row r="296" spans="3:5" ht="14.25" customHeight="1">
      <c r="C296" s="46"/>
      <c r="E296" s="62"/>
    </row>
    <row r="297" spans="3:5" ht="14.25" customHeight="1">
      <c r="C297" s="46"/>
      <c r="E297" s="62"/>
    </row>
    <row r="298" spans="3:5" ht="14.25" customHeight="1">
      <c r="C298" s="46"/>
      <c r="E298" s="62"/>
    </row>
    <row r="299" spans="3:5" ht="14.25" customHeight="1">
      <c r="C299" s="46"/>
      <c r="E299" s="62"/>
    </row>
    <row r="300" spans="3:5" ht="14.25" customHeight="1">
      <c r="C300" s="46"/>
      <c r="E300" s="62"/>
    </row>
    <row r="301" spans="3:5" ht="14.25" customHeight="1">
      <c r="C301" s="46"/>
      <c r="E301" s="62"/>
    </row>
    <row r="302" spans="3:5" ht="14.25" customHeight="1">
      <c r="C302" s="46"/>
      <c r="E302" s="62"/>
    </row>
    <row r="303" spans="3:5" ht="14.25" customHeight="1">
      <c r="C303" s="46"/>
      <c r="E303" s="62"/>
    </row>
    <row r="304" spans="3:5" ht="14.25" customHeight="1">
      <c r="C304" s="46"/>
      <c r="E304" s="62"/>
    </row>
    <row r="305" spans="3:5" ht="14.25" customHeight="1">
      <c r="C305" s="46"/>
      <c r="E305" s="62"/>
    </row>
    <row r="306" spans="3:5" ht="14.25" customHeight="1">
      <c r="C306" s="46"/>
      <c r="E306" s="62"/>
    </row>
    <row r="307" spans="3:5" ht="14.25" customHeight="1">
      <c r="C307" s="46"/>
      <c r="E307" s="62"/>
    </row>
    <row r="308" spans="3:5" ht="14.25" customHeight="1">
      <c r="C308" s="46"/>
      <c r="E308" s="62"/>
    </row>
    <row r="309" spans="3:5" ht="14.25" customHeight="1">
      <c r="C309" s="46"/>
      <c r="E309" s="62"/>
    </row>
    <row r="310" spans="3:5" ht="14.25" customHeight="1">
      <c r="C310" s="46"/>
      <c r="E310" s="62"/>
    </row>
    <row r="311" spans="3:5" ht="14.25" customHeight="1">
      <c r="C311" s="46"/>
      <c r="E311" s="62"/>
    </row>
    <row r="312" spans="3:5" ht="14.25" customHeight="1">
      <c r="C312" s="46"/>
      <c r="E312" s="62"/>
    </row>
    <row r="313" spans="3:5" ht="14.25" customHeight="1">
      <c r="C313" s="46"/>
      <c r="E313" s="62"/>
    </row>
    <row r="314" spans="3:5" ht="14.25" customHeight="1">
      <c r="C314" s="46"/>
      <c r="E314" s="62"/>
    </row>
    <row r="315" spans="3:5" ht="14.25" customHeight="1">
      <c r="C315" s="46"/>
      <c r="E315" s="62"/>
    </row>
    <row r="316" spans="3:5" ht="14.25" customHeight="1">
      <c r="C316" s="46"/>
      <c r="E316" s="62"/>
    </row>
    <row r="317" spans="3:5" ht="14.25" customHeight="1">
      <c r="C317" s="46"/>
      <c r="E317" s="62"/>
    </row>
    <row r="318" spans="3:5" ht="14.25" customHeight="1">
      <c r="C318" s="46"/>
      <c r="E318" s="62"/>
    </row>
    <row r="319" spans="3:5" ht="14.25" customHeight="1">
      <c r="C319" s="46"/>
      <c r="E319" s="62"/>
    </row>
    <row r="320" spans="3:5" ht="14.25" customHeight="1">
      <c r="C320" s="46"/>
      <c r="E320" s="62"/>
    </row>
    <row r="321" spans="3:5" ht="14.25" customHeight="1">
      <c r="C321" s="46"/>
      <c r="E321" s="62"/>
    </row>
    <row r="322" spans="3:5" ht="14.25" customHeight="1">
      <c r="C322" s="46"/>
      <c r="E322" s="62"/>
    </row>
    <row r="323" spans="3:5" ht="14.25" customHeight="1">
      <c r="C323" s="46"/>
      <c r="E323" s="62"/>
    </row>
    <row r="324" spans="3:5" ht="14.25" customHeight="1">
      <c r="C324" s="46"/>
      <c r="E324" s="62"/>
    </row>
    <row r="325" spans="3:5" ht="14.25" customHeight="1">
      <c r="C325" s="46"/>
      <c r="E325" s="62"/>
    </row>
    <row r="326" spans="3:5" ht="14.25" customHeight="1">
      <c r="C326" s="46"/>
      <c r="E326" s="62"/>
    </row>
    <row r="327" spans="3:5" ht="14.25" customHeight="1">
      <c r="C327" s="46"/>
      <c r="E327" s="62"/>
    </row>
    <row r="328" spans="3:5" ht="14.25" customHeight="1">
      <c r="C328" s="46"/>
      <c r="E328" s="62"/>
    </row>
    <row r="329" spans="3:5" ht="14.25" customHeight="1">
      <c r="C329" s="46"/>
      <c r="E329" s="62"/>
    </row>
    <row r="330" spans="3:5" ht="14.25" customHeight="1">
      <c r="C330" s="46"/>
      <c r="E330" s="62"/>
    </row>
    <row r="331" spans="3:5" ht="14.25" customHeight="1">
      <c r="C331" s="46"/>
      <c r="E331" s="62"/>
    </row>
    <row r="332" spans="3:5" ht="14.25" customHeight="1">
      <c r="C332" s="46"/>
      <c r="E332" s="62"/>
    </row>
    <row r="333" spans="3:5" ht="14.25" customHeight="1">
      <c r="C333" s="46"/>
      <c r="E333" s="62"/>
    </row>
    <row r="334" spans="3:5" ht="14.25" customHeight="1">
      <c r="C334" s="46"/>
      <c r="E334" s="62"/>
    </row>
    <row r="335" spans="3:5" ht="14.25" customHeight="1">
      <c r="C335" s="46"/>
      <c r="E335" s="62"/>
    </row>
    <row r="336" spans="3:5" ht="14.25" customHeight="1">
      <c r="C336" s="46"/>
      <c r="E336" s="62"/>
    </row>
    <row r="337" spans="3:5" ht="14.25" customHeight="1">
      <c r="C337" s="46"/>
      <c r="E337" s="62"/>
    </row>
    <row r="338" spans="3:5" ht="14.25" customHeight="1">
      <c r="C338" s="46"/>
      <c r="E338" s="62"/>
    </row>
    <row r="339" spans="3:5" ht="14.25" customHeight="1">
      <c r="C339" s="46"/>
      <c r="E339" s="62"/>
    </row>
    <row r="340" spans="3:5" ht="14.25" customHeight="1">
      <c r="C340" s="46"/>
      <c r="E340" s="62"/>
    </row>
    <row r="341" spans="3:5" ht="14.25" customHeight="1">
      <c r="C341" s="46"/>
      <c r="E341" s="62"/>
    </row>
    <row r="342" spans="3:5" ht="14.25" customHeight="1">
      <c r="C342" s="46"/>
      <c r="E342" s="62"/>
    </row>
    <row r="343" spans="3:5" ht="14.25" customHeight="1">
      <c r="C343" s="46"/>
      <c r="E343" s="62"/>
    </row>
    <row r="344" spans="3:5" ht="14.25" customHeight="1">
      <c r="C344" s="46"/>
      <c r="E344" s="62"/>
    </row>
    <row r="345" spans="3:5" ht="14.25" customHeight="1">
      <c r="C345" s="46"/>
      <c r="E345" s="62"/>
    </row>
    <row r="346" spans="3:5" ht="14.25" customHeight="1">
      <c r="C346" s="46"/>
      <c r="E346" s="62"/>
    </row>
    <row r="347" spans="3:5" ht="14.25" customHeight="1">
      <c r="C347" s="46"/>
      <c r="E347" s="62"/>
    </row>
    <row r="348" spans="3:5" ht="14.25" customHeight="1">
      <c r="C348" s="46"/>
      <c r="E348" s="62"/>
    </row>
    <row r="349" spans="3:5" ht="14.25" customHeight="1">
      <c r="C349" s="46"/>
      <c r="E349" s="62"/>
    </row>
    <row r="350" spans="3:5" ht="14.25" customHeight="1">
      <c r="C350" s="46"/>
      <c r="E350" s="62"/>
    </row>
    <row r="351" spans="3:5" ht="14.25" customHeight="1">
      <c r="C351" s="46"/>
      <c r="E351" s="62"/>
    </row>
    <row r="352" spans="3:5" ht="14.25" customHeight="1">
      <c r="C352" s="46"/>
      <c r="E352" s="62"/>
    </row>
    <row r="353" spans="3:5" ht="14.25" customHeight="1">
      <c r="C353" s="46"/>
      <c r="E353" s="62"/>
    </row>
    <row r="354" spans="3:5" ht="14.25" customHeight="1">
      <c r="C354" s="46"/>
      <c r="E354" s="62"/>
    </row>
    <row r="355" spans="3:5" ht="14.25" customHeight="1">
      <c r="C355" s="46"/>
      <c r="E355" s="62"/>
    </row>
    <row r="356" spans="3:5" ht="14.25" customHeight="1">
      <c r="C356" s="46"/>
      <c r="E356" s="62"/>
    </row>
    <row r="357" spans="3:5" ht="14.25" customHeight="1">
      <c r="C357" s="46"/>
      <c r="E357" s="62"/>
    </row>
    <row r="358" spans="3:5" ht="14.25" customHeight="1">
      <c r="C358" s="46"/>
      <c r="E358" s="62"/>
    </row>
    <row r="359" spans="3:5" ht="14.25" customHeight="1">
      <c r="C359" s="46"/>
      <c r="E359" s="62"/>
    </row>
    <row r="360" spans="3:5" ht="14.25" customHeight="1">
      <c r="C360" s="46"/>
      <c r="E360" s="62"/>
    </row>
    <row r="361" spans="3:5" ht="14.25" customHeight="1">
      <c r="C361" s="46"/>
      <c r="E361" s="62"/>
    </row>
    <row r="362" spans="3:5" ht="14.25" customHeight="1">
      <c r="C362" s="46"/>
      <c r="E362" s="62"/>
    </row>
    <row r="363" spans="3:5" ht="14.25" customHeight="1">
      <c r="C363" s="46"/>
      <c r="E363" s="62"/>
    </row>
    <row r="364" spans="3:5" ht="14.25" customHeight="1">
      <c r="C364" s="46"/>
      <c r="E364" s="62"/>
    </row>
    <row r="365" spans="3:5" ht="14.25" customHeight="1">
      <c r="C365" s="46"/>
      <c r="E365" s="62"/>
    </row>
    <row r="366" spans="3:5" ht="14.25" customHeight="1">
      <c r="C366" s="46"/>
      <c r="E366" s="62"/>
    </row>
    <row r="367" spans="3:5" ht="14.25" customHeight="1">
      <c r="C367" s="46"/>
      <c r="E367" s="62"/>
    </row>
    <row r="368" spans="3:5" ht="14.25" customHeight="1">
      <c r="C368" s="46"/>
      <c r="E368" s="62"/>
    </row>
    <row r="369" spans="3:5" ht="14.25" customHeight="1">
      <c r="C369" s="46"/>
      <c r="E369" s="62"/>
    </row>
    <row r="370" spans="3:5" ht="14.25" customHeight="1">
      <c r="C370" s="46"/>
      <c r="E370" s="62"/>
    </row>
    <row r="371" spans="3:5" ht="14.25" customHeight="1">
      <c r="C371" s="46"/>
      <c r="E371" s="62"/>
    </row>
    <row r="372" spans="3:5" ht="14.25" customHeight="1">
      <c r="C372" s="46"/>
      <c r="E372" s="62"/>
    </row>
    <row r="373" spans="3:5" ht="14.25" customHeight="1">
      <c r="C373" s="46"/>
      <c r="E373" s="62"/>
    </row>
    <row r="374" spans="3:5" ht="14.25" customHeight="1">
      <c r="C374" s="46"/>
      <c r="E374" s="62"/>
    </row>
    <row r="375" spans="3:5" ht="14.25" customHeight="1">
      <c r="C375" s="46"/>
      <c r="E375" s="62"/>
    </row>
    <row r="376" spans="3:5" ht="14.25" customHeight="1">
      <c r="C376" s="46"/>
      <c r="E376" s="62"/>
    </row>
    <row r="377" spans="3:5" ht="14.25" customHeight="1">
      <c r="C377" s="46"/>
      <c r="E377" s="62"/>
    </row>
    <row r="378" spans="3:5" ht="14.25" customHeight="1">
      <c r="C378" s="46"/>
      <c r="E378" s="62"/>
    </row>
    <row r="379" spans="3:5" ht="14.25" customHeight="1">
      <c r="C379" s="46"/>
      <c r="E379" s="62"/>
    </row>
    <row r="380" spans="3:5" ht="14.25" customHeight="1">
      <c r="C380" s="46"/>
      <c r="E380" s="62"/>
    </row>
    <row r="381" spans="3:5" ht="14.25" customHeight="1">
      <c r="C381" s="46"/>
      <c r="E381" s="62"/>
    </row>
    <row r="382" spans="3:5" ht="14.25" customHeight="1">
      <c r="C382" s="46"/>
      <c r="E382" s="62"/>
    </row>
    <row r="383" spans="3:5" ht="14.25" customHeight="1">
      <c r="C383" s="46"/>
      <c r="E383" s="62"/>
    </row>
    <row r="384" spans="3:5" ht="14.25" customHeight="1">
      <c r="C384" s="46"/>
      <c r="E384" s="62"/>
    </row>
    <row r="385" spans="3:5" ht="14.25" customHeight="1">
      <c r="C385" s="46"/>
      <c r="E385" s="62"/>
    </row>
    <row r="386" spans="3:5" ht="14.25" customHeight="1">
      <c r="C386" s="46"/>
      <c r="E386" s="62"/>
    </row>
    <row r="387" spans="3:5" ht="14.25" customHeight="1">
      <c r="C387" s="46"/>
      <c r="E387" s="62"/>
    </row>
    <row r="388" spans="3:5" ht="14.25" customHeight="1">
      <c r="C388" s="46"/>
      <c r="E388" s="62"/>
    </row>
    <row r="389" spans="3:5" ht="14.25" customHeight="1">
      <c r="C389" s="46"/>
      <c r="E389" s="62"/>
    </row>
    <row r="390" spans="3:5" ht="14.25" customHeight="1">
      <c r="C390" s="46"/>
      <c r="E390" s="62"/>
    </row>
    <row r="391" spans="3:5" ht="14.25" customHeight="1">
      <c r="C391" s="46"/>
      <c r="E391" s="62"/>
    </row>
    <row r="392" spans="3:5" ht="14.25" customHeight="1">
      <c r="C392" s="46"/>
      <c r="E392" s="62"/>
    </row>
    <row r="393" spans="3:5" ht="14.25" customHeight="1">
      <c r="C393" s="46"/>
      <c r="E393" s="62"/>
    </row>
    <row r="394" spans="3:5" ht="14.25" customHeight="1">
      <c r="C394" s="46"/>
      <c r="E394" s="62"/>
    </row>
    <row r="395" spans="3:5" ht="14.25" customHeight="1">
      <c r="C395" s="46"/>
      <c r="E395" s="62"/>
    </row>
    <row r="396" spans="3:5" ht="14.25" customHeight="1">
      <c r="C396" s="46"/>
      <c r="E396" s="62"/>
    </row>
    <row r="397" spans="3:5" ht="14.25" customHeight="1">
      <c r="C397" s="46"/>
      <c r="E397" s="62"/>
    </row>
    <row r="398" spans="3:5" ht="14.25" customHeight="1">
      <c r="C398" s="46"/>
      <c r="E398" s="62"/>
    </row>
    <row r="399" spans="3:5" ht="14.25" customHeight="1">
      <c r="C399" s="46"/>
      <c r="E399" s="62"/>
    </row>
    <row r="400" spans="3:5" ht="14.25" customHeight="1">
      <c r="C400" s="46"/>
      <c r="E400" s="62"/>
    </row>
    <row r="401" spans="3:5" ht="14.25" customHeight="1">
      <c r="C401" s="46"/>
      <c r="E401" s="62"/>
    </row>
    <row r="402" spans="3:5" ht="14.25" customHeight="1">
      <c r="C402" s="46"/>
      <c r="E402" s="62"/>
    </row>
    <row r="403" spans="3:5" ht="14.25" customHeight="1">
      <c r="C403" s="46"/>
      <c r="E403" s="62"/>
    </row>
    <row r="404" spans="3:5" ht="14.25" customHeight="1">
      <c r="C404" s="46"/>
      <c r="E404" s="62"/>
    </row>
    <row r="405" spans="3:5" ht="14.25" customHeight="1">
      <c r="C405" s="46"/>
      <c r="E405" s="62"/>
    </row>
    <row r="406" spans="3:5" ht="14.25" customHeight="1">
      <c r="C406" s="46"/>
      <c r="E406" s="62"/>
    </row>
    <row r="407" spans="3:5" ht="14.25" customHeight="1">
      <c r="C407" s="46"/>
      <c r="E407" s="62"/>
    </row>
    <row r="408" spans="3:5" ht="14.25" customHeight="1">
      <c r="C408" s="46"/>
      <c r="E408" s="62"/>
    </row>
    <row r="409" spans="3:5" ht="14.25" customHeight="1">
      <c r="C409" s="46"/>
      <c r="E409" s="62"/>
    </row>
    <row r="410" spans="3:5" ht="14.25" customHeight="1">
      <c r="C410" s="46"/>
      <c r="E410" s="62"/>
    </row>
    <row r="411" spans="3:5" ht="14.25" customHeight="1">
      <c r="C411" s="46"/>
      <c r="E411" s="62"/>
    </row>
    <row r="412" spans="3:5" ht="14.25" customHeight="1">
      <c r="C412" s="46"/>
      <c r="E412" s="62"/>
    </row>
    <row r="413" spans="3:5" ht="14.25" customHeight="1">
      <c r="C413" s="46"/>
      <c r="E413" s="62"/>
    </row>
    <row r="414" spans="3:5" ht="14.25" customHeight="1">
      <c r="C414" s="46"/>
      <c r="E414" s="62"/>
    </row>
    <row r="415" spans="3:5" ht="14.25" customHeight="1">
      <c r="C415" s="46"/>
      <c r="E415" s="62"/>
    </row>
    <row r="416" spans="3:5" ht="14.25" customHeight="1">
      <c r="C416" s="46"/>
      <c r="E416" s="62"/>
    </row>
    <row r="417" spans="3:5" ht="14.25" customHeight="1">
      <c r="C417" s="46"/>
      <c r="E417" s="62"/>
    </row>
    <row r="418" spans="3:5" ht="14.25" customHeight="1">
      <c r="C418" s="46"/>
      <c r="E418" s="62"/>
    </row>
    <row r="419" spans="3:5" ht="14.25" customHeight="1">
      <c r="C419" s="46"/>
      <c r="E419" s="62"/>
    </row>
    <row r="420" spans="3:5" ht="14.25" customHeight="1">
      <c r="C420" s="46"/>
      <c r="E420" s="62"/>
    </row>
    <row r="421" spans="3:5" ht="14.25" customHeight="1">
      <c r="C421" s="46"/>
      <c r="E421" s="62"/>
    </row>
    <row r="422" spans="3:5" ht="14.25" customHeight="1">
      <c r="C422" s="46"/>
      <c r="E422" s="62"/>
    </row>
    <row r="423" spans="3:5" ht="14.25" customHeight="1">
      <c r="C423" s="46"/>
      <c r="E423" s="62"/>
    </row>
    <row r="424" spans="3:5" ht="14.25" customHeight="1">
      <c r="C424" s="46"/>
      <c r="E424" s="62"/>
    </row>
    <row r="425" spans="3:5" ht="14.25" customHeight="1">
      <c r="C425" s="46"/>
      <c r="E425" s="62"/>
    </row>
    <row r="426" spans="3:5" ht="14.25" customHeight="1">
      <c r="C426" s="46"/>
      <c r="E426" s="62"/>
    </row>
    <row r="427" spans="3:5" ht="14.25" customHeight="1">
      <c r="C427" s="46"/>
      <c r="E427" s="62"/>
    </row>
    <row r="428" spans="3:5" ht="14.25" customHeight="1">
      <c r="C428" s="46"/>
      <c r="E428" s="62"/>
    </row>
    <row r="429" spans="3:5" ht="14.25" customHeight="1">
      <c r="C429" s="46"/>
      <c r="E429" s="62"/>
    </row>
    <row r="430" spans="3:5" ht="14.25" customHeight="1">
      <c r="C430" s="46"/>
      <c r="E430" s="62"/>
    </row>
    <row r="431" spans="3:5" ht="14.25" customHeight="1">
      <c r="C431" s="46"/>
      <c r="E431" s="62"/>
    </row>
    <row r="432" spans="3:5" ht="14.25" customHeight="1">
      <c r="C432" s="46"/>
      <c r="E432" s="62"/>
    </row>
    <row r="433" spans="3:5" ht="14.25" customHeight="1">
      <c r="C433" s="46"/>
      <c r="E433" s="62"/>
    </row>
    <row r="434" spans="3:5" ht="14.25" customHeight="1">
      <c r="C434" s="46"/>
      <c r="E434" s="62"/>
    </row>
    <row r="435" spans="3:5" ht="14.25" customHeight="1">
      <c r="C435" s="46"/>
      <c r="E435" s="62"/>
    </row>
    <row r="436" spans="3:5" ht="14.25" customHeight="1">
      <c r="C436" s="46"/>
      <c r="E436" s="62"/>
    </row>
    <row r="437" spans="3:5" ht="14.25" customHeight="1">
      <c r="C437" s="46"/>
      <c r="E437" s="62"/>
    </row>
    <row r="438" spans="3:5" ht="14.25" customHeight="1">
      <c r="C438" s="46"/>
      <c r="E438" s="62"/>
    </row>
    <row r="439" spans="3:5" ht="14.25" customHeight="1">
      <c r="C439" s="46"/>
      <c r="E439" s="62"/>
    </row>
    <row r="440" spans="3:5" ht="14.25" customHeight="1">
      <c r="C440" s="46"/>
      <c r="E440" s="62"/>
    </row>
    <row r="441" spans="3:5" ht="14.25" customHeight="1">
      <c r="C441" s="46"/>
      <c r="E441" s="62"/>
    </row>
    <row r="442" spans="3:5" ht="14.25" customHeight="1">
      <c r="C442" s="46"/>
      <c r="E442" s="62"/>
    </row>
    <row r="443" spans="3:5" ht="14.25" customHeight="1">
      <c r="C443" s="46"/>
      <c r="E443" s="62"/>
    </row>
    <row r="444" spans="3:5" ht="14.25" customHeight="1">
      <c r="C444" s="46"/>
      <c r="E444" s="62"/>
    </row>
    <row r="445" spans="3:5" ht="14.25" customHeight="1">
      <c r="C445" s="46"/>
      <c r="E445" s="62"/>
    </row>
    <row r="446" spans="3:5" ht="14.25" customHeight="1">
      <c r="C446" s="46"/>
      <c r="E446" s="62"/>
    </row>
    <row r="447" spans="3:5" ht="14.25" customHeight="1">
      <c r="C447" s="46"/>
      <c r="E447" s="62"/>
    </row>
    <row r="448" spans="3:5" ht="14.25" customHeight="1">
      <c r="C448" s="46"/>
      <c r="E448" s="62"/>
    </row>
    <row r="449" spans="3:5" ht="14.25" customHeight="1">
      <c r="C449" s="46"/>
      <c r="E449" s="62"/>
    </row>
    <row r="450" spans="3:5" ht="14.25" customHeight="1">
      <c r="C450" s="46"/>
      <c r="E450" s="62"/>
    </row>
    <row r="451" spans="3:5" ht="14.25" customHeight="1">
      <c r="C451" s="46"/>
      <c r="E451" s="62"/>
    </row>
    <row r="452" spans="3:5" ht="14.25" customHeight="1">
      <c r="C452" s="46"/>
      <c r="E452" s="62"/>
    </row>
    <row r="453" spans="3:5" ht="14.25" customHeight="1">
      <c r="C453" s="46"/>
      <c r="E453" s="62"/>
    </row>
    <row r="454" spans="3:5" ht="14.25" customHeight="1">
      <c r="C454" s="46"/>
      <c r="E454" s="62"/>
    </row>
    <row r="455" spans="3:5" ht="14.25" customHeight="1">
      <c r="C455" s="46"/>
      <c r="E455" s="62"/>
    </row>
    <row r="456" spans="3:5" ht="14.25" customHeight="1">
      <c r="C456" s="46"/>
      <c r="E456" s="62"/>
    </row>
    <row r="457" spans="3:5" ht="14.25" customHeight="1">
      <c r="C457" s="46"/>
      <c r="E457" s="62"/>
    </row>
    <row r="458" spans="3:5" ht="14.25" customHeight="1">
      <c r="C458" s="46"/>
      <c r="E458" s="62"/>
    </row>
    <row r="459" spans="3:5" ht="14.25" customHeight="1">
      <c r="C459" s="46"/>
      <c r="E459" s="62"/>
    </row>
    <row r="460" spans="3:5" ht="14.25" customHeight="1">
      <c r="C460" s="46"/>
      <c r="E460" s="62"/>
    </row>
    <row r="461" spans="3:5" ht="14.25" customHeight="1">
      <c r="C461" s="46"/>
      <c r="E461" s="62"/>
    </row>
    <row r="462" spans="3:5" ht="14.25" customHeight="1">
      <c r="C462" s="46"/>
      <c r="E462" s="62"/>
    </row>
    <row r="463" spans="3:5" ht="14.25" customHeight="1">
      <c r="C463" s="46"/>
      <c r="E463" s="62"/>
    </row>
    <row r="464" spans="3:5" ht="14.25" customHeight="1">
      <c r="C464" s="46"/>
      <c r="E464" s="62"/>
    </row>
    <row r="465" spans="3:5" ht="14.25" customHeight="1">
      <c r="C465" s="46"/>
      <c r="E465" s="62"/>
    </row>
    <row r="466" spans="3:5" ht="14.25" customHeight="1">
      <c r="C466" s="46"/>
      <c r="E466" s="62"/>
    </row>
    <row r="467" spans="3:5" ht="14.25" customHeight="1">
      <c r="C467" s="46"/>
      <c r="E467" s="62"/>
    </row>
    <row r="468" spans="3:5" ht="14.25" customHeight="1">
      <c r="C468" s="46"/>
      <c r="E468" s="62"/>
    </row>
    <row r="469" spans="3:5" ht="14.25" customHeight="1">
      <c r="C469" s="46"/>
      <c r="E469" s="62"/>
    </row>
    <row r="470" spans="3:5" ht="14.25" customHeight="1">
      <c r="C470" s="46"/>
      <c r="E470" s="62"/>
    </row>
    <row r="471" spans="3:5" ht="14.25" customHeight="1">
      <c r="C471" s="46"/>
      <c r="E471" s="62"/>
    </row>
    <row r="472" spans="3:5" ht="14.25" customHeight="1">
      <c r="C472" s="46"/>
      <c r="E472" s="62"/>
    </row>
    <row r="473" spans="3:5" ht="14.25" customHeight="1">
      <c r="C473" s="46"/>
      <c r="E473" s="62"/>
    </row>
    <row r="474" spans="3:5" ht="14.25" customHeight="1">
      <c r="C474" s="46"/>
      <c r="E474" s="62"/>
    </row>
    <row r="475" spans="3:5" ht="14.25" customHeight="1">
      <c r="C475" s="46"/>
      <c r="E475" s="62"/>
    </row>
    <row r="476" spans="3:5" ht="14.25" customHeight="1">
      <c r="C476" s="46"/>
      <c r="E476" s="62"/>
    </row>
    <row r="477" spans="3:5" ht="14.25" customHeight="1">
      <c r="C477" s="46"/>
      <c r="E477" s="62"/>
    </row>
    <row r="478" spans="3:5" ht="14.25" customHeight="1">
      <c r="C478" s="46"/>
      <c r="E478" s="62"/>
    </row>
    <row r="479" spans="3:5" ht="14.25" customHeight="1">
      <c r="C479" s="46"/>
      <c r="E479" s="62"/>
    </row>
    <row r="480" spans="3:5" ht="14.25" customHeight="1">
      <c r="C480" s="46"/>
      <c r="E480" s="62"/>
    </row>
    <row r="481" spans="3:5" ht="14.25" customHeight="1">
      <c r="C481" s="46"/>
      <c r="E481" s="62"/>
    </row>
    <row r="482" spans="3:5" ht="14.25" customHeight="1">
      <c r="C482" s="46"/>
      <c r="E482" s="62"/>
    </row>
    <row r="483" spans="3:5" ht="14.25" customHeight="1">
      <c r="C483" s="46"/>
      <c r="E483" s="62"/>
    </row>
    <row r="484" spans="3:5" ht="14.25" customHeight="1">
      <c r="C484" s="46"/>
      <c r="E484" s="62"/>
    </row>
    <row r="485" spans="3:5" ht="14.25" customHeight="1">
      <c r="C485" s="46"/>
      <c r="E485" s="62"/>
    </row>
    <row r="486" spans="3:5" ht="14.25" customHeight="1">
      <c r="C486" s="46"/>
      <c r="E486" s="62"/>
    </row>
    <row r="487" spans="3:5" ht="14.25" customHeight="1">
      <c r="C487" s="46"/>
      <c r="E487" s="62"/>
    </row>
    <row r="488" spans="3:5" ht="14.25" customHeight="1">
      <c r="C488" s="46"/>
      <c r="E488" s="62"/>
    </row>
    <row r="489" spans="3:5" ht="14.25" customHeight="1">
      <c r="C489" s="46"/>
      <c r="E489" s="62"/>
    </row>
    <row r="490" spans="3:5" ht="14.25" customHeight="1">
      <c r="C490" s="46"/>
      <c r="E490" s="62"/>
    </row>
    <row r="491" spans="3:5" ht="14.25" customHeight="1">
      <c r="C491" s="46"/>
      <c r="E491" s="62"/>
    </row>
    <row r="492" spans="3:5" ht="14.25" customHeight="1">
      <c r="C492" s="46"/>
      <c r="E492" s="62"/>
    </row>
    <row r="493" spans="3:5" ht="14.25" customHeight="1">
      <c r="C493" s="46"/>
      <c r="E493" s="62"/>
    </row>
    <row r="494" spans="3:5" ht="14.25" customHeight="1">
      <c r="C494" s="46"/>
      <c r="E494" s="62"/>
    </row>
    <row r="495" spans="3:5" ht="14.25" customHeight="1">
      <c r="C495" s="46"/>
      <c r="E495" s="62"/>
    </row>
    <row r="496" spans="3:5" ht="14.25" customHeight="1">
      <c r="C496" s="46"/>
      <c r="E496" s="62"/>
    </row>
    <row r="497" spans="3:5" ht="14.25" customHeight="1">
      <c r="C497" s="46"/>
      <c r="E497" s="62"/>
    </row>
    <row r="498" spans="3:5" ht="14.25" customHeight="1">
      <c r="C498" s="46"/>
      <c r="E498" s="62"/>
    </row>
    <row r="499" spans="3:5" ht="14.25" customHeight="1">
      <c r="C499" s="46"/>
      <c r="E499" s="62"/>
    </row>
    <row r="500" spans="3:5" ht="14.25" customHeight="1">
      <c r="C500" s="46"/>
      <c r="E500" s="62"/>
    </row>
    <row r="501" spans="3:5" ht="14.25" customHeight="1">
      <c r="C501" s="46"/>
      <c r="E501" s="62"/>
    </row>
    <row r="502" spans="3:5" ht="14.25" customHeight="1">
      <c r="C502" s="46"/>
      <c r="E502" s="62"/>
    </row>
    <row r="503" spans="3:5" ht="14.25" customHeight="1">
      <c r="C503" s="46"/>
      <c r="E503" s="62"/>
    </row>
    <row r="504" spans="3:5" ht="14.25" customHeight="1">
      <c r="C504" s="46"/>
      <c r="E504" s="62"/>
    </row>
    <row r="505" spans="3:5" ht="14.25" customHeight="1">
      <c r="C505" s="46"/>
      <c r="E505" s="62"/>
    </row>
    <row r="506" spans="3:5" ht="14.25" customHeight="1">
      <c r="C506" s="46"/>
      <c r="E506" s="62"/>
    </row>
    <row r="507" spans="3:5" ht="14.25" customHeight="1">
      <c r="C507" s="46"/>
      <c r="E507" s="62"/>
    </row>
    <row r="508" spans="3:5" ht="14.25" customHeight="1">
      <c r="C508" s="46"/>
      <c r="E508" s="62"/>
    </row>
    <row r="509" spans="3:5" ht="14.25" customHeight="1">
      <c r="C509" s="46"/>
      <c r="E509" s="62"/>
    </row>
    <row r="510" spans="3:5" ht="14.25" customHeight="1">
      <c r="C510" s="46"/>
      <c r="E510" s="62"/>
    </row>
    <row r="511" spans="3:5" ht="14.25" customHeight="1">
      <c r="C511" s="46"/>
      <c r="E511" s="62"/>
    </row>
    <row r="512" spans="3:5" ht="14.25" customHeight="1">
      <c r="C512" s="46"/>
      <c r="E512" s="62"/>
    </row>
    <row r="513" spans="3:5" ht="14.25" customHeight="1">
      <c r="C513" s="46"/>
      <c r="E513" s="62"/>
    </row>
    <row r="514" spans="3:5" ht="14.25" customHeight="1">
      <c r="C514" s="46"/>
      <c r="E514" s="62"/>
    </row>
    <row r="515" spans="3:5" ht="14.25" customHeight="1">
      <c r="C515" s="46"/>
      <c r="E515" s="62"/>
    </row>
    <row r="516" spans="3:5" ht="14.25" customHeight="1">
      <c r="C516" s="46"/>
      <c r="E516" s="62"/>
    </row>
    <row r="517" spans="3:5" ht="14.25" customHeight="1">
      <c r="C517" s="46"/>
      <c r="E517" s="62"/>
    </row>
    <row r="518" spans="3:5" ht="14.25" customHeight="1">
      <c r="C518" s="46"/>
      <c r="E518" s="62"/>
    </row>
    <row r="519" spans="3:5" ht="14.25" customHeight="1">
      <c r="C519" s="46"/>
      <c r="E519" s="62"/>
    </row>
    <row r="520" spans="3:5" ht="14.25" customHeight="1">
      <c r="C520" s="46"/>
      <c r="E520" s="62"/>
    </row>
    <row r="521" spans="3:5" ht="14.25" customHeight="1">
      <c r="C521" s="46"/>
      <c r="E521" s="62"/>
    </row>
    <row r="522" spans="3:5" ht="14.25" customHeight="1">
      <c r="C522" s="46"/>
      <c r="E522" s="62"/>
    </row>
    <row r="523" spans="3:5" ht="14.25" customHeight="1">
      <c r="C523" s="46"/>
      <c r="E523" s="62"/>
    </row>
    <row r="524" spans="3:5" ht="14.25" customHeight="1">
      <c r="C524" s="46"/>
      <c r="E524" s="62"/>
    </row>
    <row r="525" spans="3:5" ht="14.25" customHeight="1">
      <c r="C525" s="46"/>
      <c r="E525" s="62"/>
    </row>
    <row r="526" spans="3:5" ht="14.25" customHeight="1">
      <c r="C526" s="46"/>
      <c r="E526" s="62"/>
    </row>
    <row r="527" spans="3:5" ht="14.25" customHeight="1">
      <c r="C527" s="46"/>
      <c r="E527" s="62"/>
    </row>
    <row r="528" spans="3:5" ht="14.25" customHeight="1">
      <c r="C528" s="46"/>
      <c r="E528" s="62"/>
    </row>
    <row r="529" spans="3:5" ht="14.25" customHeight="1">
      <c r="C529" s="46"/>
      <c r="E529" s="62"/>
    </row>
    <row r="530" spans="3:5" ht="14.25" customHeight="1">
      <c r="C530" s="46"/>
      <c r="E530" s="62"/>
    </row>
    <row r="531" spans="3:5" ht="14.25" customHeight="1">
      <c r="C531" s="46"/>
      <c r="E531" s="62"/>
    </row>
    <row r="532" spans="3:5" ht="14.25" customHeight="1">
      <c r="C532" s="46"/>
      <c r="E532" s="62"/>
    </row>
    <row r="533" spans="3:5" ht="14.25" customHeight="1">
      <c r="C533" s="46"/>
      <c r="E533" s="62"/>
    </row>
    <row r="534" spans="3:5" ht="14.25" customHeight="1">
      <c r="C534" s="46"/>
      <c r="E534" s="62"/>
    </row>
    <row r="535" spans="3:5" ht="14.25" customHeight="1">
      <c r="C535" s="46"/>
      <c r="E535" s="62"/>
    </row>
    <row r="536" spans="3:5" ht="14.25" customHeight="1">
      <c r="C536" s="46"/>
      <c r="E536" s="62"/>
    </row>
    <row r="537" spans="3:5" ht="14.25" customHeight="1">
      <c r="C537" s="46"/>
      <c r="E537" s="62"/>
    </row>
    <row r="538" spans="3:5" ht="14.25" customHeight="1">
      <c r="C538" s="46"/>
      <c r="E538" s="62"/>
    </row>
    <row r="539" spans="3:5" ht="14.25" customHeight="1">
      <c r="C539" s="46"/>
      <c r="E539" s="62"/>
    </row>
    <row r="540" spans="3:5" ht="14.25" customHeight="1">
      <c r="C540" s="46"/>
      <c r="E540" s="62"/>
    </row>
    <row r="541" spans="3:5" ht="14.25" customHeight="1">
      <c r="C541" s="46"/>
      <c r="E541" s="62"/>
    </row>
    <row r="542" spans="3:5" ht="14.25" customHeight="1">
      <c r="C542" s="46"/>
      <c r="E542" s="62"/>
    </row>
    <row r="543" spans="3:5" ht="14.25" customHeight="1">
      <c r="C543" s="46"/>
      <c r="E543" s="62"/>
    </row>
    <row r="544" spans="3:5" ht="14.25" customHeight="1">
      <c r="C544" s="46"/>
      <c r="E544" s="62"/>
    </row>
    <row r="545" spans="3:5" ht="14.25" customHeight="1">
      <c r="C545" s="46"/>
      <c r="E545" s="62"/>
    </row>
    <row r="546" spans="3:5" ht="14.25" customHeight="1">
      <c r="C546" s="46"/>
      <c r="E546" s="62"/>
    </row>
    <row r="547" spans="3:5" ht="14.25" customHeight="1">
      <c r="C547" s="46"/>
      <c r="E547" s="62"/>
    </row>
    <row r="548" spans="3:5" ht="14.25" customHeight="1">
      <c r="C548" s="46"/>
      <c r="E548" s="62"/>
    </row>
    <row r="549" spans="3:5" ht="14.25" customHeight="1">
      <c r="C549" s="46"/>
      <c r="E549" s="62"/>
    </row>
    <row r="550" spans="3:5" ht="14.25" customHeight="1">
      <c r="C550" s="46"/>
      <c r="E550" s="62"/>
    </row>
    <row r="551" spans="3:5" ht="14.25" customHeight="1">
      <c r="C551" s="46"/>
      <c r="E551" s="62"/>
    </row>
    <row r="552" spans="3:5" ht="14.25" customHeight="1">
      <c r="C552" s="46"/>
      <c r="E552" s="62"/>
    </row>
    <row r="553" spans="3:5" ht="14.25" customHeight="1">
      <c r="C553" s="46"/>
      <c r="E553" s="62"/>
    </row>
    <row r="554" spans="3:5" ht="14.25" customHeight="1">
      <c r="C554" s="46"/>
      <c r="E554" s="62"/>
    </row>
    <row r="555" spans="3:5" ht="14.25" customHeight="1">
      <c r="C555" s="46"/>
      <c r="E555" s="62"/>
    </row>
    <row r="556" spans="3:5" ht="14.25" customHeight="1">
      <c r="C556" s="46"/>
      <c r="E556" s="62"/>
    </row>
    <row r="557" spans="3:5" ht="14.25" customHeight="1">
      <c r="C557" s="46"/>
      <c r="E557" s="62"/>
    </row>
    <row r="558" spans="3:5" ht="14.25" customHeight="1">
      <c r="C558" s="46"/>
      <c r="E558" s="62"/>
    </row>
    <row r="559" spans="3:5" ht="14.25" customHeight="1">
      <c r="C559" s="46"/>
      <c r="E559" s="62"/>
    </row>
    <row r="560" spans="3:5" ht="14.25" customHeight="1">
      <c r="C560" s="46"/>
      <c r="E560" s="62"/>
    </row>
    <row r="561" spans="3:5" ht="14.25" customHeight="1">
      <c r="C561" s="46"/>
      <c r="E561" s="62"/>
    </row>
    <row r="562" spans="3:5" ht="14.25" customHeight="1">
      <c r="C562" s="46"/>
      <c r="E562" s="62"/>
    </row>
    <row r="563" spans="3:5" ht="14.25" customHeight="1">
      <c r="C563" s="46"/>
      <c r="E563" s="62"/>
    </row>
    <row r="564" spans="3:5" ht="14.25" customHeight="1">
      <c r="C564" s="46"/>
      <c r="E564" s="62"/>
    </row>
    <row r="565" spans="3:5" ht="14.25" customHeight="1">
      <c r="C565" s="46"/>
      <c r="E565" s="62"/>
    </row>
    <row r="566" spans="3:5" ht="14.25" customHeight="1">
      <c r="C566" s="46"/>
      <c r="E566" s="62"/>
    </row>
    <row r="567" spans="3:5" ht="14.25" customHeight="1">
      <c r="C567" s="46"/>
      <c r="E567" s="62"/>
    </row>
    <row r="568" spans="3:5" ht="14.25" customHeight="1">
      <c r="C568" s="46"/>
      <c r="E568" s="62"/>
    </row>
    <row r="569" spans="3:5" ht="14.25" customHeight="1">
      <c r="C569" s="46"/>
      <c r="E569" s="62"/>
    </row>
    <row r="570" spans="3:5" ht="14.25" customHeight="1">
      <c r="C570" s="46"/>
      <c r="E570" s="62"/>
    </row>
    <row r="571" spans="3:5" ht="14.25" customHeight="1">
      <c r="C571" s="46"/>
      <c r="E571" s="62"/>
    </row>
    <row r="572" spans="3:5" ht="14.25" customHeight="1">
      <c r="C572" s="46"/>
      <c r="E572" s="62"/>
    </row>
    <row r="573" spans="3:5" ht="14.25" customHeight="1">
      <c r="C573" s="46"/>
      <c r="E573" s="62"/>
    </row>
    <row r="574" spans="3:5" ht="14.25" customHeight="1">
      <c r="C574" s="46"/>
      <c r="E574" s="62"/>
    </row>
    <row r="575" spans="3:5" ht="14.25" customHeight="1">
      <c r="C575" s="46"/>
      <c r="E575" s="62"/>
    </row>
    <row r="576" spans="3:5" ht="14.25" customHeight="1">
      <c r="C576" s="46"/>
      <c r="E576" s="62"/>
    </row>
    <row r="577" spans="3:5" ht="14.25" customHeight="1">
      <c r="C577" s="46"/>
      <c r="E577" s="62"/>
    </row>
    <row r="578" spans="3:5" ht="14.25" customHeight="1">
      <c r="C578" s="46"/>
      <c r="E578" s="62"/>
    </row>
    <row r="579" spans="3:5" ht="14.25" customHeight="1">
      <c r="C579" s="46"/>
      <c r="E579" s="62"/>
    </row>
    <row r="580" spans="3:5" ht="14.25" customHeight="1">
      <c r="C580" s="46"/>
      <c r="E580" s="62"/>
    </row>
    <row r="581" spans="3:5" ht="14.25" customHeight="1">
      <c r="C581" s="46"/>
      <c r="E581" s="62"/>
    </row>
    <row r="582" spans="3:5" ht="14.25" customHeight="1">
      <c r="C582" s="46"/>
      <c r="E582" s="62"/>
    </row>
    <row r="583" spans="3:5" ht="14.25" customHeight="1">
      <c r="C583" s="46"/>
      <c r="E583" s="62"/>
    </row>
    <row r="584" spans="3:5" ht="14.25" customHeight="1">
      <c r="C584" s="46"/>
      <c r="E584" s="62"/>
    </row>
    <row r="585" spans="3:5" ht="14.25" customHeight="1">
      <c r="C585" s="46"/>
      <c r="E585" s="62"/>
    </row>
    <row r="586" spans="3:5" ht="14.25" customHeight="1">
      <c r="C586" s="46"/>
      <c r="E586" s="62"/>
    </row>
    <row r="587" spans="3:5" ht="14.25" customHeight="1">
      <c r="C587" s="46"/>
      <c r="E587" s="62"/>
    </row>
    <row r="588" spans="3:5" ht="14.25" customHeight="1">
      <c r="C588" s="46"/>
      <c r="E588" s="62"/>
    </row>
    <row r="589" spans="3:5" ht="14.25" customHeight="1">
      <c r="C589" s="46"/>
      <c r="E589" s="62"/>
    </row>
    <row r="590" spans="3:5" ht="14.25" customHeight="1">
      <c r="C590" s="46"/>
      <c r="E590" s="62"/>
    </row>
    <row r="591" spans="3:5" ht="14.25" customHeight="1">
      <c r="C591" s="46"/>
      <c r="E591" s="62"/>
    </row>
    <row r="592" spans="3:5" ht="14.25" customHeight="1">
      <c r="C592" s="46"/>
      <c r="E592" s="62"/>
    </row>
    <row r="593" spans="3:5" ht="14.25" customHeight="1">
      <c r="C593" s="46"/>
      <c r="E593" s="62"/>
    </row>
    <row r="594" spans="3:5" ht="14.25" customHeight="1">
      <c r="C594" s="46"/>
      <c r="E594" s="62"/>
    </row>
    <row r="595" spans="3:5" ht="14.25" customHeight="1">
      <c r="C595" s="46"/>
      <c r="E595" s="62"/>
    </row>
    <row r="596" spans="3:5" ht="14.25" customHeight="1">
      <c r="C596" s="46"/>
      <c r="E596" s="62"/>
    </row>
    <row r="597" spans="3:5" ht="14.25" customHeight="1">
      <c r="C597" s="46"/>
      <c r="E597" s="62"/>
    </row>
    <row r="598" spans="3:5" ht="14.25" customHeight="1">
      <c r="C598" s="46"/>
      <c r="E598" s="62"/>
    </row>
    <row r="599" spans="3:5" ht="14.25" customHeight="1">
      <c r="C599" s="46"/>
      <c r="E599" s="62"/>
    </row>
    <row r="600" spans="3:5" ht="14.25" customHeight="1">
      <c r="C600" s="46"/>
      <c r="E600" s="62"/>
    </row>
    <row r="601" spans="3:5" ht="14.25" customHeight="1">
      <c r="C601" s="46"/>
      <c r="E601" s="62"/>
    </row>
    <row r="602" spans="3:5" ht="14.25" customHeight="1">
      <c r="C602" s="46"/>
      <c r="E602" s="62"/>
    </row>
    <row r="603" spans="3:5" ht="14.25" customHeight="1">
      <c r="C603" s="46"/>
      <c r="E603" s="62"/>
    </row>
    <row r="604" spans="3:5" ht="14.25" customHeight="1">
      <c r="C604" s="46"/>
      <c r="E604" s="62"/>
    </row>
    <row r="605" spans="3:5" ht="14.25" customHeight="1">
      <c r="C605" s="46"/>
      <c r="E605" s="62"/>
    </row>
    <row r="606" spans="3:5" ht="14.25" customHeight="1">
      <c r="C606" s="46"/>
      <c r="E606" s="62"/>
    </row>
    <row r="607" spans="3:5" ht="14.25" customHeight="1">
      <c r="C607" s="46"/>
      <c r="E607" s="62"/>
    </row>
    <row r="608" spans="3:5" ht="14.25" customHeight="1">
      <c r="C608" s="46"/>
      <c r="E608" s="62"/>
    </row>
    <row r="609" spans="3:5" ht="14.25" customHeight="1">
      <c r="C609" s="46"/>
      <c r="E609" s="62"/>
    </row>
    <row r="610" spans="3:5" ht="14.25" customHeight="1">
      <c r="C610" s="46"/>
      <c r="E610" s="62"/>
    </row>
    <row r="611" spans="3:5" ht="14.25" customHeight="1">
      <c r="C611" s="46"/>
      <c r="E611" s="62"/>
    </row>
    <row r="612" spans="3:5" ht="14.25" customHeight="1">
      <c r="C612" s="46"/>
      <c r="E612" s="62"/>
    </row>
    <row r="613" spans="3:5" ht="14.25" customHeight="1">
      <c r="C613" s="46"/>
      <c r="E613" s="62"/>
    </row>
    <row r="614" spans="3:5" ht="14.25" customHeight="1">
      <c r="C614" s="46"/>
      <c r="E614" s="62"/>
    </row>
    <row r="615" spans="3:5" ht="14.25" customHeight="1">
      <c r="C615" s="46"/>
      <c r="E615" s="62"/>
    </row>
    <row r="616" spans="3:5" ht="14.25" customHeight="1">
      <c r="C616" s="46"/>
      <c r="E616" s="62"/>
    </row>
    <row r="617" spans="3:5" ht="14.25" customHeight="1">
      <c r="C617" s="46"/>
      <c r="E617" s="62"/>
    </row>
    <row r="618" spans="3:5" ht="14.25" customHeight="1">
      <c r="C618" s="46"/>
      <c r="E618" s="62"/>
    </row>
    <row r="619" spans="3:5" ht="14.25" customHeight="1">
      <c r="C619" s="46"/>
      <c r="E619" s="62"/>
    </row>
    <row r="620" spans="3:5" ht="14.25" customHeight="1">
      <c r="C620" s="46"/>
      <c r="E620" s="62"/>
    </row>
    <row r="621" spans="3:5" ht="14.25" customHeight="1">
      <c r="C621" s="46"/>
      <c r="E621" s="62"/>
    </row>
    <row r="622" spans="3:5" ht="14.25" customHeight="1">
      <c r="C622" s="46"/>
      <c r="E622" s="62"/>
    </row>
    <row r="623" spans="3:5" ht="14.25" customHeight="1">
      <c r="C623" s="46"/>
      <c r="E623" s="62"/>
    </row>
    <row r="624" spans="3:5" ht="14.25" customHeight="1">
      <c r="C624" s="46"/>
      <c r="E624" s="62"/>
    </row>
    <row r="625" spans="3:5" ht="14.25" customHeight="1">
      <c r="C625" s="46"/>
      <c r="E625" s="62"/>
    </row>
    <row r="626" spans="3:5" ht="14.25" customHeight="1">
      <c r="C626" s="46"/>
      <c r="E626" s="62"/>
    </row>
    <row r="627" spans="3:5" ht="14.25" customHeight="1">
      <c r="C627" s="46"/>
      <c r="E627" s="62"/>
    </row>
    <row r="628" spans="3:5" ht="14.25" customHeight="1">
      <c r="C628" s="46"/>
      <c r="E628" s="62"/>
    </row>
    <row r="629" spans="3:5" ht="14.25" customHeight="1">
      <c r="C629" s="46"/>
      <c r="E629" s="62"/>
    </row>
    <row r="630" spans="3:5" ht="14.25" customHeight="1">
      <c r="C630" s="46"/>
      <c r="E630" s="62"/>
    </row>
    <row r="631" spans="3:5" ht="14.25" customHeight="1">
      <c r="C631" s="46"/>
      <c r="E631" s="62"/>
    </row>
    <row r="632" spans="3:5" ht="14.25" customHeight="1">
      <c r="C632" s="46"/>
      <c r="E632" s="62"/>
    </row>
    <row r="633" spans="3:5" ht="14.25" customHeight="1">
      <c r="C633" s="46"/>
      <c r="E633" s="62"/>
    </row>
    <row r="634" spans="3:5" ht="14.25" customHeight="1">
      <c r="C634" s="46"/>
      <c r="E634" s="62"/>
    </row>
    <row r="635" spans="3:5" ht="14.25" customHeight="1">
      <c r="C635" s="46"/>
      <c r="E635" s="62"/>
    </row>
    <row r="636" spans="3:5" ht="14.25" customHeight="1">
      <c r="C636" s="46"/>
      <c r="E636" s="62"/>
    </row>
    <row r="637" spans="3:5" ht="14.25" customHeight="1">
      <c r="C637" s="46"/>
      <c r="E637" s="62"/>
    </row>
    <row r="638" spans="3:5" ht="14.25" customHeight="1">
      <c r="C638" s="46"/>
      <c r="E638" s="62"/>
    </row>
    <row r="639" spans="3:5" ht="14.25" customHeight="1">
      <c r="C639" s="46"/>
      <c r="E639" s="62"/>
    </row>
    <row r="640" spans="3:5" ht="14.25" customHeight="1">
      <c r="C640" s="46"/>
      <c r="E640" s="62"/>
    </row>
    <row r="641" spans="3:5" ht="14.25" customHeight="1">
      <c r="C641" s="46"/>
      <c r="E641" s="62"/>
    </row>
    <row r="642" spans="3:5" ht="14.25" customHeight="1">
      <c r="C642" s="46"/>
      <c r="E642" s="62"/>
    </row>
    <row r="643" spans="3:5" ht="14.25" customHeight="1">
      <c r="C643" s="46"/>
      <c r="E643" s="62"/>
    </row>
    <row r="644" spans="3:5" ht="14.25" customHeight="1">
      <c r="C644" s="46"/>
      <c r="E644" s="62"/>
    </row>
    <row r="645" spans="3:5" ht="14.25" customHeight="1">
      <c r="C645" s="46"/>
      <c r="E645" s="62"/>
    </row>
    <row r="646" spans="3:5" ht="14.25" customHeight="1">
      <c r="C646" s="46"/>
      <c r="E646" s="62"/>
    </row>
    <row r="647" spans="3:5" ht="14.25" customHeight="1">
      <c r="C647" s="46"/>
      <c r="E647" s="62"/>
    </row>
    <row r="648" spans="3:5" ht="14.25" customHeight="1">
      <c r="C648" s="46"/>
      <c r="E648" s="62"/>
    </row>
    <row r="649" spans="3:5" ht="14.25" customHeight="1">
      <c r="C649" s="46"/>
      <c r="E649" s="62"/>
    </row>
    <row r="650" spans="3:5" ht="14.25" customHeight="1">
      <c r="C650" s="46"/>
      <c r="E650" s="62"/>
    </row>
    <row r="651" spans="3:5" ht="14.25" customHeight="1">
      <c r="C651" s="46"/>
      <c r="E651" s="62"/>
    </row>
    <row r="652" spans="3:5" ht="14.25" customHeight="1">
      <c r="C652" s="46"/>
      <c r="E652" s="62"/>
    </row>
    <row r="653" spans="3:5" ht="14.25" customHeight="1">
      <c r="C653" s="46"/>
      <c r="E653" s="62"/>
    </row>
    <row r="654" spans="3:5" ht="14.25" customHeight="1">
      <c r="C654" s="46"/>
      <c r="E654" s="62"/>
    </row>
    <row r="655" spans="3:5" ht="14.25" customHeight="1">
      <c r="C655" s="46"/>
      <c r="E655" s="62"/>
    </row>
    <row r="656" spans="3:5" ht="14.25" customHeight="1">
      <c r="C656" s="46"/>
      <c r="E656" s="62"/>
    </row>
    <row r="657" spans="3:5" ht="14.25" customHeight="1">
      <c r="C657" s="46"/>
      <c r="E657" s="62"/>
    </row>
    <row r="658" spans="3:5" ht="14.25" customHeight="1">
      <c r="C658" s="46"/>
      <c r="E658" s="62"/>
    </row>
    <row r="659" spans="3:5" ht="14.25" customHeight="1">
      <c r="C659" s="46"/>
      <c r="E659" s="62"/>
    </row>
    <row r="660" spans="3:5" ht="14.25" customHeight="1">
      <c r="C660" s="46"/>
      <c r="E660" s="62"/>
    </row>
    <row r="661" spans="3:5" ht="14.25" customHeight="1">
      <c r="C661" s="46"/>
      <c r="E661" s="62"/>
    </row>
    <row r="662" spans="3:5" ht="14.25" customHeight="1">
      <c r="C662" s="46"/>
      <c r="E662" s="62"/>
    </row>
    <row r="663" spans="3:5" ht="14.25" customHeight="1">
      <c r="C663" s="46"/>
      <c r="E663" s="62"/>
    </row>
    <row r="664" spans="3:5" ht="14.25" customHeight="1">
      <c r="C664" s="46"/>
      <c r="E664" s="62"/>
    </row>
    <row r="665" spans="3:5" ht="14.25" customHeight="1">
      <c r="C665" s="46"/>
      <c r="E665" s="62"/>
    </row>
    <row r="666" spans="3:5" ht="14.25" customHeight="1">
      <c r="C666" s="46"/>
      <c r="E666" s="62"/>
    </row>
    <row r="667" spans="3:5" ht="14.25" customHeight="1">
      <c r="C667" s="46"/>
      <c r="E667" s="62"/>
    </row>
    <row r="668" spans="3:5" ht="14.25" customHeight="1">
      <c r="C668" s="46"/>
      <c r="E668" s="62"/>
    </row>
    <row r="669" spans="3:5" ht="14.25" customHeight="1">
      <c r="C669" s="46"/>
      <c r="E669" s="62"/>
    </row>
    <row r="670" spans="3:5" ht="14.25" customHeight="1">
      <c r="C670" s="46"/>
      <c r="E670" s="62"/>
    </row>
    <row r="671" spans="3:5" ht="14.25" customHeight="1">
      <c r="C671" s="46"/>
      <c r="E671" s="62"/>
    </row>
    <row r="672" spans="3:5" ht="14.25" customHeight="1">
      <c r="C672" s="46"/>
      <c r="E672" s="62"/>
    </row>
    <row r="673" spans="3:5" ht="14.25" customHeight="1">
      <c r="C673" s="46"/>
      <c r="E673" s="62"/>
    </row>
    <row r="674" spans="3:5" ht="14.25" customHeight="1">
      <c r="C674" s="46"/>
      <c r="E674" s="62"/>
    </row>
    <row r="675" spans="3:5" ht="14.25" customHeight="1">
      <c r="C675" s="46"/>
      <c r="E675" s="62"/>
    </row>
    <row r="676" spans="3:5" ht="14.25" customHeight="1">
      <c r="C676" s="46"/>
      <c r="E676" s="62"/>
    </row>
    <row r="677" spans="3:5" ht="14.25" customHeight="1">
      <c r="C677" s="46"/>
      <c r="E677" s="62"/>
    </row>
    <row r="678" spans="3:5" ht="14.25" customHeight="1">
      <c r="C678" s="46"/>
      <c r="E678" s="62"/>
    </row>
    <row r="679" spans="3:5" ht="14.25" customHeight="1">
      <c r="C679" s="46"/>
      <c r="E679" s="62"/>
    </row>
    <row r="680" spans="3:5" ht="14.25" customHeight="1">
      <c r="C680" s="46"/>
      <c r="E680" s="62"/>
    </row>
    <row r="681" spans="3:5" ht="14.25" customHeight="1">
      <c r="C681" s="46"/>
      <c r="E681" s="62"/>
    </row>
    <row r="682" spans="3:5" ht="14.25" customHeight="1">
      <c r="C682" s="46"/>
      <c r="E682" s="62"/>
    </row>
    <row r="683" spans="3:5" ht="14.25" customHeight="1">
      <c r="C683" s="46"/>
      <c r="E683" s="62"/>
    </row>
    <row r="684" spans="3:5" ht="14.25" customHeight="1">
      <c r="C684" s="46"/>
      <c r="E684" s="62"/>
    </row>
    <row r="685" spans="3:5" ht="14.25" customHeight="1">
      <c r="C685" s="46"/>
      <c r="E685" s="62"/>
    </row>
    <row r="686" spans="3:5" ht="14.25" customHeight="1">
      <c r="C686" s="46"/>
      <c r="E686" s="62"/>
    </row>
    <row r="687" spans="3:5" ht="14.25" customHeight="1">
      <c r="C687" s="46"/>
      <c r="E687" s="62"/>
    </row>
    <row r="688" spans="3:5" ht="14.25" customHeight="1">
      <c r="C688" s="46"/>
      <c r="E688" s="62"/>
    </row>
    <row r="689" spans="3:5" ht="14.25" customHeight="1">
      <c r="C689" s="46"/>
      <c r="E689" s="62"/>
    </row>
    <row r="690" spans="3:5" ht="14.25" customHeight="1">
      <c r="C690" s="46"/>
      <c r="E690" s="62"/>
    </row>
    <row r="691" spans="3:5" ht="14.25" customHeight="1">
      <c r="C691" s="46"/>
      <c r="E691" s="62"/>
    </row>
    <row r="692" spans="3:5" ht="14.25" customHeight="1">
      <c r="C692" s="46"/>
      <c r="E692" s="62"/>
    </row>
    <row r="693" spans="3:5" ht="14.25" customHeight="1">
      <c r="C693" s="46"/>
      <c r="E693" s="62"/>
    </row>
    <row r="694" spans="3:5" ht="14.25" customHeight="1">
      <c r="C694" s="46"/>
      <c r="E694" s="62"/>
    </row>
    <row r="695" spans="3:5" ht="14.25" customHeight="1">
      <c r="C695" s="46"/>
      <c r="E695" s="62"/>
    </row>
    <row r="696" spans="3:5" ht="14.25" customHeight="1">
      <c r="C696" s="46"/>
      <c r="E696" s="62"/>
    </row>
    <row r="697" spans="3:5" ht="14.25" customHeight="1">
      <c r="C697" s="46"/>
      <c r="E697" s="62"/>
    </row>
    <row r="698" spans="3:5" ht="14.25" customHeight="1">
      <c r="C698" s="46"/>
      <c r="E698" s="62"/>
    </row>
    <row r="699" spans="3:5" ht="14.25" customHeight="1">
      <c r="C699" s="46"/>
      <c r="E699" s="62"/>
    </row>
    <row r="700" spans="3:5" ht="14.25" customHeight="1">
      <c r="C700" s="46"/>
      <c r="E700" s="62"/>
    </row>
    <row r="701" spans="3:5" ht="14.25" customHeight="1">
      <c r="C701" s="46"/>
      <c r="E701" s="62"/>
    </row>
    <row r="702" spans="3:5" ht="14.25" customHeight="1">
      <c r="C702" s="46"/>
      <c r="E702" s="62"/>
    </row>
    <row r="703" spans="3:5" ht="14.25" customHeight="1">
      <c r="C703" s="46"/>
      <c r="E703" s="62"/>
    </row>
    <row r="704" spans="3:5" ht="14.25" customHeight="1">
      <c r="C704" s="46"/>
      <c r="E704" s="62"/>
    </row>
    <row r="705" spans="3:5" ht="14.25" customHeight="1">
      <c r="C705" s="46"/>
      <c r="E705" s="62"/>
    </row>
    <row r="706" spans="3:5" ht="14.25" customHeight="1">
      <c r="C706" s="46"/>
      <c r="E706" s="62"/>
    </row>
    <row r="707" spans="3:5" ht="14.25" customHeight="1">
      <c r="C707" s="46"/>
      <c r="E707" s="62"/>
    </row>
    <row r="708" spans="3:5" ht="14.25" customHeight="1">
      <c r="C708" s="46"/>
      <c r="E708" s="62"/>
    </row>
    <row r="709" spans="3:5" ht="14.25" customHeight="1">
      <c r="C709" s="46"/>
      <c r="E709" s="62"/>
    </row>
    <row r="710" spans="3:5" ht="14.25" customHeight="1">
      <c r="C710" s="46"/>
      <c r="E710" s="62"/>
    </row>
    <row r="711" spans="3:5" ht="14.25" customHeight="1">
      <c r="C711" s="46"/>
      <c r="E711" s="62"/>
    </row>
    <row r="712" spans="3:5" ht="14.25" customHeight="1">
      <c r="C712" s="46"/>
      <c r="E712" s="62"/>
    </row>
    <row r="713" spans="3:5" ht="14.25" customHeight="1">
      <c r="C713" s="46"/>
      <c r="E713" s="62"/>
    </row>
    <row r="714" spans="3:5" ht="14.25" customHeight="1">
      <c r="C714" s="46"/>
      <c r="E714" s="62"/>
    </row>
    <row r="715" spans="3:5" ht="14.25" customHeight="1">
      <c r="C715" s="46"/>
      <c r="E715" s="62"/>
    </row>
    <row r="716" spans="3:5" ht="14.25" customHeight="1">
      <c r="C716" s="46"/>
      <c r="E716" s="62"/>
    </row>
    <row r="717" spans="3:5" ht="14.25" customHeight="1">
      <c r="C717" s="46"/>
      <c r="E717" s="62"/>
    </row>
    <row r="718" spans="3:5" ht="14.25" customHeight="1">
      <c r="C718" s="46"/>
      <c r="E718" s="62"/>
    </row>
    <row r="719" spans="3:5" ht="14.25" customHeight="1">
      <c r="C719" s="46"/>
      <c r="E719" s="62"/>
    </row>
    <row r="720" spans="3:5" ht="14.25" customHeight="1">
      <c r="C720" s="46"/>
      <c r="E720" s="62"/>
    </row>
    <row r="721" spans="3:5" ht="14.25" customHeight="1">
      <c r="C721" s="46"/>
      <c r="E721" s="62"/>
    </row>
    <row r="722" spans="3:5" ht="14.25" customHeight="1">
      <c r="C722" s="46"/>
      <c r="E722" s="62"/>
    </row>
    <row r="723" spans="3:5" ht="14.25" customHeight="1">
      <c r="C723" s="46"/>
      <c r="E723" s="62"/>
    </row>
    <row r="724" spans="3:5" ht="14.25" customHeight="1">
      <c r="C724" s="46"/>
      <c r="E724" s="62"/>
    </row>
    <row r="725" spans="3:5" ht="14.25" customHeight="1">
      <c r="C725" s="46"/>
      <c r="E725" s="62"/>
    </row>
    <row r="726" spans="3:5" ht="14.25" customHeight="1">
      <c r="C726" s="46"/>
      <c r="E726" s="62"/>
    </row>
    <row r="727" spans="3:5" ht="14.25" customHeight="1">
      <c r="C727" s="46"/>
      <c r="E727" s="62"/>
    </row>
    <row r="728" spans="3:5" ht="14.25" customHeight="1">
      <c r="C728" s="46"/>
      <c r="E728" s="62"/>
    </row>
    <row r="729" spans="3:5" ht="14.25" customHeight="1">
      <c r="C729" s="46"/>
      <c r="E729" s="62"/>
    </row>
    <row r="730" spans="3:5" ht="14.25" customHeight="1">
      <c r="C730" s="46"/>
      <c r="E730" s="62"/>
    </row>
    <row r="731" spans="3:5" ht="14.25" customHeight="1">
      <c r="C731" s="46"/>
      <c r="E731" s="62"/>
    </row>
    <row r="732" spans="3:5" ht="14.25" customHeight="1">
      <c r="C732" s="46"/>
      <c r="E732" s="62"/>
    </row>
    <row r="733" spans="3:5" ht="14.25" customHeight="1">
      <c r="C733" s="46"/>
      <c r="E733" s="62"/>
    </row>
    <row r="734" spans="3:5" ht="14.25" customHeight="1">
      <c r="C734" s="46"/>
      <c r="E734" s="62"/>
    </row>
    <row r="735" spans="3:5" ht="14.25" customHeight="1">
      <c r="C735" s="46"/>
      <c r="E735" s="62"/>
    </row>
    <row r="736" spans="3:5" ht="14.25" customHeight="1">
      <c r="C736" s="46"/>
      <c r="E736" s="62"/>
    </row>
    <row r="737" spans="3:5" ht="14.25" customHeight="1">
      <c r="C737" s="46"/>
      <c r="E737" s="62"/>
    </row>
    <row r="738" spans="3:5" ht="14.25" customHeight="1">
      <c r="C738" s="46"/>
      <c r="E738" s="62"/>
    </row>
    <row r="739" spans="3:5" ht="14.25" customHeight="1">
      <c r="C739" s="46"/>
      <c r="E739" s="62"/>
    </row>
    <row r="740" spans="3:5" ht="14.25" customHeight="1">
      <c r="C740" s="46"/>
      <c r="E740" s="62"/>
    </row>
    <row r="741" spans="3:5" ht="14.25" customHeight="1">
      <c r="C741" s="46"/>
      <c r="E741" s="62"/>
    </row>
    <row r="742" spans="3:5" ht="14.25" customHeight="1">
      <c r="C742" s="46"/>
      <c r="E742" s="62"/>
    </row>
    <row r="743" spans="3:5" ht="14.25" customHeight="1">
      <c r="C743" s="46"/>
      <c r="E743" s="62"/>
    </row>
    <row r="744" spans="3:5" ht="14.25" customHeight="1">
      <c r="C744" s="46"/>
      <c r="E744" s="62"/>
    </row>
    <row r="745" spans="3:5" ht="14.25" customHeight="1">
      <c r="C745" s="46"/>
      <c r="E745" s="62"/>
    </row>
    <row r="746" spans="3:5" ht="14.25" customHeight="1">
      <c r="C746" s="46"/>
      <c r="E746" s="62"/>
    </row>
    <row r="747" spans="3:5" ht="14.25" customHeight="1">
      <c r="C747" s="46"/>
      <c r="E747" s="62"/>
    </row>
    <row r="748" spans="3:5" ht="14.25" customHeight="1">
      <c r="C748" s="46"/>
      <c r="E748" s="62"/>
    </row>
    <row r="749" spans="3:5" ht="14.25" customHeight="1">
      <c r="C749" s="46"/>
      <c r="E749" s="62"/>
    </row>
    <row r="750" spans="3:5" ht="14.25" customHeight="1">
      <c r="C750" s="46"/>
      <c r="E750" s="62"/>
    </row>
    <row r="751" spans="3:5" ht="14.25" customHeight="1">
      <c r="C751" s="46"/>
      <c r="E751" s="62"/>
    </row>
    <row r="752" spans="3:5" ht="14.25" customHeight="1">
      <c r="C752" s="46"/>
      <c r="E752" s="62"/>
    </row>
    <row r="753" spans="3:5" ht="14.25" customHeight="1">
      <c r="C753" s="46"/>
      <c r="E753" s="62"/>
    </row>
    <row r="754" spans="3:5" ht="14.25" customHeight="1">
      <c r="C754" s="46"/>
      <c r="E754" s="62"/>
    </row>
    <row r="755" spans="3:5" ht="14.25" customHeight="1">
      <c r="C755" s="46"/>
      <c r="E755" s="62"/>
    </row>
    <row r="756" spans="3:5" ht="14.25" customHeight="1">
      <c r="C756" s="46"/>
      <c r="E756" s="62"/>
    </row>
    <row r="757" spans="3:5" ht="14.25" customHeight="1">
      <c r="C757" s="46"/>
      <c r="E757" s="62"/>
    </row>
    <row r="758" spans="3:5" ht="14.25" customHeight="1">
      <c r="C758" s="46"/>
      <c r="E758" s="62"/>
    </row>
    <row r="759" spans="3:5" ht="14.25" customHeight="1">
      <c r="C759" s="46"/>
      <c r="E759" s="62"/>
    </row>
    <row r="760" spans="3:5" ht="14.25" customHeight="1">
      <c r="C760" s="46"/>
      <c r="E760" s="62"/>
    </row>
    <row r="761" spans="3:5" ht="14.25" customHeight="1">
      <c r="C761" s="46"/>
      <c r="E761" s="62"/>
    </row>
    <row r="762" spans="3:5" ht="14.25" customHeight="1">
      <c r="C762" s="46"/>
      <c r="E762" s="62"/>
    </row>
    <row r="763" spans="3:5" ht="14.25" customHeight="1">
      <c r="C763" s="46"/>
      <c r="E763" s="62"/>
    </row>
    <row r="764" spans="3:5" ht="14.25" customHeight="1">
      <c r="C764" s="46"/>
      <c r="E764" s="62"/>
    </row>
    <row r="765" spans="3:5" ht="14.25" customHeight="1">
      <c r="C765" s="46"/>
      <c r="E765" s="62"/>
    </row>
    <row r="766" spans="3:5" ht="14.25" customHeight="1">
      <c r="C766" s="46"/>
      <c r="E766" s="62"/>
    </row>
    <row r="767" spans="3:5" ht="14.25" customHeight="1">
      <c r="C767" s="46"/>
      <c r="E767" s="62"/>
    </row>
    <row r="768" spans="3:5" ht="14.25" customHeight="1">
      <c r="C768" s="46"/>
      <c r="E768" s="62"/>
    </row>
    <row r="769" spans="3:5" ht="14.25" customHeight="1">
      <c r="C769" s="46"/>
      <c r="E769" s="62"/>
    </row>
    <row r="770" spans="3:5" ht="14.25" customHeight="1">
      <c r="C770" s="46"/>
      <c r="E770" s="62"/>
    </row>
    <row r="771" spans="3:5" ht="14.25" customHeight="1">
      <c r="C771" s="46"/>
      <c r="E771" s="62"/>
    </row>
    <row r="772" spans="3:5" ht="14.25" customHeight="1">
      <c r="C772" s="46"/>
      <c r="E772" s="62"/>
    </row>
    <row r="773" spans="3:5" ht="14.25" customHeight="1">
      <c r="C773" s="46"/>
      <c r="E773" s="62"/>
    </row>
    <row r="774" spans="3:5" ht="14.25" customHeight="1">
      <c r="C774" s="46"/>
      <c r="E774" s="62"/>
    </row>
    <row r="775" spans="3:5" ht="14.25" customHeight="1">
      <c r="C775" s="46"/>
      <c r="E775" s="62"/>
    </row>
    <row r="776" spans="3:5" ht="14.25" customHeight="1">
      <c r="C776" s="46"/>
      <c r="E776" s="62"/>
    </row>
    <row r="777" spans="3:5" ht="14.25" customHeight="1">
      <c r="C777" s="46"/>
      <c r="E777" s="62"/>
    </row>
    <row r="778" spans="3:5" ht="14.25" customHeight="1">
      <c r="C778" s="46"/>
      <c r="E778" s="62"/>
    </row>
    <row r="779" spans="3:5" ht="14.25" customHeight="1">
      <c r="C779" s="46"/>
      <c r="E779" s="62"/>
    </row>
    <row r="780" spans="3:5" ht="14.25" customHeight="1">
      <c r="C780" s="46"/>
      <c r="E780" s="62"/>
    </row>
    <row r="781" spans="3:5" ht="14.25" customHeight="1">
      <c r="C781" s="46"/>
      <c r="E781" s="62"/>
    </row>
    <row r="782" spans="3:5" ht="14.25" customHeight="1">
      <c r="C782" s="46"/>
      <c r="E782" s="62"/>
    </row>
    <row r="783" spans="3:5" ht="14.25" customHeight="1">
      <c r="C783" s="46"/>
      <c r="E783" s="62"/>
    </row>
    <row r="784" spans="3:5" ht="14.25" customHeight="1">
      <c r="C784" s="46"/>
      <c r="E784" s="62"/>
    </row>
    <row r="785" spans="3:5" ht="14.25" customHeight="1">
      <c r="C785" s="46"/>
      <c r="E785" s="62"/>
    </row>
    <row r="786" spans="3:5" ht="14.25" customHeight="1">
      <c r="C786" s="46"/>
      <c r="E786" s="62"/>
    </row>
    <row r="787" spans="3:5" ht="14.25" customHeight="1">
      <c r="C787" s="46"/>
      <c r="E787" s="62"/>
    </row>
    <row r="788" spans="3:5" ht="14.25" customHeight="1">
      <c r="C788" s="46"/>
      <c r="E788" s="62"/>
    </row>
    <row r="789" spans="3:5" ht="14.25" customHeight="1">
      <c r="C789" s="46"/>
      <c r="E789" s="62"/>
    </row>
    <row r="790" spans="3:5" ht="14.25" customHeight="1">
      <c r="C790" s="46"/>
      <c r="E790" s="62"/>
    </row>
    <row r="791" spans="3:5" ht="14.25" customHeight="1">
      <c r="C791" s="46"/>
      <c r="E791" s="62"/>
    </row>
    <row r="792" spans="3:5" ht="14.25" customHeight="1">
      <c r="C792" s="46"/>
      <c r="E792" s="62"/>
    </row>
    <row r="793" spans="3:5" ht="14.25" customHeight="1">
      <c r="C793" s="46"/>
      <c r="E793" s="62"/>
    </row>
    <row r="794" spans="3:5" ht="14.25" customHeight="1">
      <c r="C794" s="46"/>
      <c r="E794" s="62"/>
    </row>
    <row r="795" spans="3:5" ht="14.25" customHeight="1">
      <c r="C795" s="46"/>
      <c r="E795" s="62"/>
    </row>
    <row r="796" spans="3:5" ht="14.25" customHeight="1">
      <c r="C796" s="46"/>
      <c r="E796" s="62"/>
    </row>
    <row r="797" spans="3:5" ht="14.25" customHeight="1">
      <c r="C797" s="46"/>
      <c r="E797" s="62"/>
    </row>
    <row r="798" spans="3:5" ht="14.25" customHeight="1">
      <c r="C798" s="46"/>
      <c r="E798" s="62"/>
    </row>
    <row r="799" spans="3:5" ht="14.25" customHeight="1">
      <c r="C799" s="46"/>
      <c r="E799" s="62"/>
    </row>
    <row r="800" spans="3:5" ht="14.25" customHeight="1">
      <c r="C800" s="46"/>
      <c r="E800" s="62"/>
    </row>
    <row r="801" spans="3:5" ht="14.25" customHeight="1">
      <c r="C801" s="46"/>
      <c r="E801" s="62"/>
    </row>
    <row r="802" spans="3:5" ht="14.25" customHeight="1">
      <c r="C802" s="46"/>
      <c r="E802" s="62"/>
    </row>
    <row r="803" spans="3:5" ht="14.25" customHeight="1">
      <c r="C803" s="46"/>
      <c r="E803" s="62"/>
    </row>
    <row r="804" spans="3:5" ht="14.25" customHeight="1">
      <c r="C804" s="46"/>
      <c r="E804" s="62"/>
    </row>
    <row r="805" spans="3:5" ht="14.25" customHeight="1">
      <c r="C805" s="46"/>
      <c r="E805" s="62"/>
    </row>
    <row r="806" spans="3:5" ht="14.25" customHeight="1">
      <c r="C806" s="46"/>
      <c r="E806" s="62"/>
    </row>
    <row r="807" spans="3:5" ht="14.25" customHeight="1">
      <c r="C807" s="46"/>
      <c r="E807" s="62"/>
    </row>
    <row r="808" spans="3:5" ht="14.25" customHeight="1">
      <c r="C808" s="46"/>
      <c r="E808" s="62"/>
    </row>
    <row r="809" spans="3:5" ht="14.25" customHeight="1">
      <c r="C809" s="46"/>
      <c r="E809" s="62"/>
    </row>
    <row r="810" spans="3:5" ht="14.25" customHeight="1">
      <c r="C810" s="46"/>
      <c r="E810" s="62"/>
    </row>
    <row r="811" spans="3:5" ht="14.25" customHeight="1">
      <c r="C811" s="46"/>
      <c r="E811" s="62"/>
    </row>
    <row r="812" spans="3:5" ht="14.25" customHeight="1">
      <c r="C812" s="46"/>
      <c r="E812" s="62"/>
    </row>
    <row r="813" spans="3:5" ht="14.25" customHeight="1">
      <c r="C813" s="46"/>
      <c r="E813" s="62"/>
    </row>
    <row r="814" spans="3:5" ht="14.25" customHeight="1">
      <c r="C814" s="46"/>
      <c r="E814" s="62"/>
    </row>
    <row r="815" spans="3:5" ht="14.25" customHeight="1">
      <c r="C815" s="46"/>
      <c r="E815" s="62"/>
    </row>
    <row r="816" spans="3:5" ht="14.25" customHeight="1">
      <c r="C816" s="46"/>
      <c r="E816" s="62"/>
    </row>
    <row r="817" spans="3:5" ht="14.25" customHeight="1">
      <c r="C817" s="46"/>
      <c r="E817" s="62"/>
    </row>
    <row r="818" spans="3:5" ht="14.25" customHeight="1">
      <c r="C818" s="46"/>
      <c r="E818" s="62"/>
    </row>
    <row r="819" spans="3:5" ht="14.25" customHeight="1">
      <c r="C819" s="46"/>
      <c r="E819" s="62"/>
    </row>
    <row r="820" spans="3:5" ht="14.25" customHeight="1">
      <c r="C820" s="46"/>
      <c r="E820" s="62"/>
    </row>
    <row r="821" spans="3:5" ht="14.25" customHeight="1">
      <c r="C821" s="46"/>
      <c r="E821" s="62"/>
    </row>
    <row r="822" spans="3:5" ht="14.25" customHeight="1">
      <c r="C822" s="46"/>
      <c r="E822" s="62"/>
    </row>
    <row r="823" spans="3:5" ht="14.25" customHeight="1">
      <c r="C823" s="46"/>
      <c r="E823" s="62"/>
    </row>
    <row r="824" spans="3:5" ht="14.25" customHeight="1">
      <c r="C824" s="46"/>
      <c r="E824" s="62"/>
    </row>
    <row r="825" spans="3:5" ht="14.25" customHeight="1">
      <c r="C825" s="46"/>
      <c r="E825" s="62"/>
    </row>
    <row r="826" spans="3:5" ht="14.25" customHeight="1">
      <c r="C826" s="46"/>
      <c r="E826" s="62"/>
    </row>
    <row r="827" spans="3:5" ht="14.25" customHeight="1">
      <c r="C827" s="46"/>
      <c r="E827" s="62"/>
    </row>
    <row r="828" spans="3:5" ht="14.25" customHeight="1">
      <c r="C828" s="46"/>
      <c r="E828" s="62"/>
    </row>
    <row r="829" spans="3:5" ht="14.25" customHeight="1">
      <c r="C829" s="46"/>
      <c r="E829" s="62"/>
    </row>
    <row r="830" spans="3:5" ht="14.25" customHeight="1">
      <c r="C830" s="46"/>
      <c r="E830" s="62"/>
    </row>
    <row r="831" spans="3:5" ht="14.25" customHeight="1">
      <c r="C831" s="46"/>
      <c r="E831" s="62"/>
    </row>
    <row r="832" spans="3:5" ht="14.25" customHeight="1">
      <c r="C832" s="46"/>
      <c r="E832" s="62"/>
    </row>
    <row r="833" spans="3:5" ht="14.25" customHeight="1">
      <c r="C833" s="46"/>
      <c r="E833" s="62"/>
    </row>
    <row r="834" spans="3:5" ht="14.25" customHeight="1">
      <c r="C834" s="46"/>
      <c r="E834" s="62"/>
    </row>
    <row r="835" spans="3:5" ht="14.25" customHeight="1">
      <c r="C835" s="46"/>
      <c r="E835" s="62"/>
    </row>
    <row r="836" spans="3:5" ht="14.25" customHeight="1">
      <c r="C836" s="46"/>
      <c r="E836" s="62"/>
    </row>
    <row r="837" spans="3:5" ht="14.25" customHeight="1">
      <c r="C837" s="46"/>
      <c r="E837" s="62"/>
    </row>
    <row r="838" spans="3:5" ht="14.25" customHeight="1">
      <c r="C838" s="46"/>
      <c r="E838" s="62"/>
    </row>
    <row r="839" spans="3:5" ht="14.25" customHeight="1">
      <c r="C839" s="46"/>
      <c r="E839" s="62"/>
    </row>
    <row r="840" spans="3:5" ht="14.25" customHeight="1">
      <c r="C840" s="46"/>
      <c r="E840" s="62"/>
    </row>
    <row r="841" spans="3:5" ht="14.25" customHeight="1">
      <c r="C841" s="46"/>
      <c r="E841" s="62"/>
    </row>
    <row r="842" spans="3:5" ht="14.25" customHeight="1">
      <c r="C842" s="46"/>
      <c r="E842" s="62"/>
    </row>
    <row r="843" spans="3:5" ht="14.25" customHeight="1">
      <c r="C843" s="46"/>
      <c r="E843" s="62"/>
    </row>
    <row r="844" spans="3:5" ht="14.25" customHeight="1">
      <c r="C844" s="46"/>
      <c r="E844" s="62"/>
    </row>
    <row r="845" spans="3:5" ht="14.25" customHeight="1">
      <c r="C845" s="46"/>
      <c r="E845" s="62"/>
    </row>
    <row r="846" spans="3:5" ht="14.25" customHeight="1">
      <c r="C846" s="46"/>
      <c r="E846" s="62"/>
    </row>
    <row r="847" spans="3:5" ht="14.25" customHeight="1">
      <c r="C847" s="46"/>
      <c r="E847" s="62"/>
    </row>
    <row r="848" spans="3:5" ht="14.25" customHeight="1">
      <c r="C848" s="46"/>
      <c r="E848" s="62"/>
    </row>
    <row r="849" spans="3:5" ht="14.25" customHeight="1">
      <c r="C849" s="46"/>
      <c r="E849" s="62"/>
    </row>
    <row r="850" spans="3:5" ht="14.25" customHeight="1">
      <c r="C850" s="46"/>
      <c r="E850" s="62"/>
    </row>
    <row r="851" spans="3:5" ht="14.25" customHeight="1">
      <c r="C851" s="46"/>
      <c r="E851" s="62"/>
    </row>
    <row r="852" spans="3:5" ht="14.25" customHeight="1">
      <c r="C852" s="46"/>
      <c r="E852" s="62"/>
    </row>
    <row r="853" spans="3:5" ht="14.25" customHeight="1">
      <c r="C853" s="46"/>
      <c r="E853" s="62"/>
    </row>
    <row r="854" spans="3:5" ht="14.25" customHeight="1">
      <c r="C854" s="46"/>
      <c r="E854" s="62"/>
    </row>
    <row r="855" spans="3:5" ht="14.25" customHeight="1">
      <c r="C855" s="46"/>
      <c r="E855" s="62"/>
    </row>
    <row r="856" spans="3:5" ht="14.25" customHeight="1">
      <c r="C856" s="46"/>
      <c r="E856" s="62"/>
    </row>
    <row r="857" spans="3:5" ht="14.25" customHeight="1">
      <c r="C857" s="46"/>
      <c r="E857" s="62"/>
    </row>
    <row r="858" spans="3:5" ht="14.25" customHeight="1">
      <c r="C858" s="46"/>
      <c r="E858" s="62"/>
    </row>
    <row r="859" spans="3:5" ht="14.25" customHeight="1">
      <c r="C859" s="46"/>
      <c r="E859" s="62"/>
    </row>
    <row r="860" spans="3:5" ht="14.25" customHeight="1">
      <c r="C860" s="46"/>
      <c r="E860" s="62"/>
    </row>
    <row r="861" spans="3:5" ht="14.25" customHeight="1">
      <c r="C861" s="46"/>
      <c r="E861" s="62"/>
    </row>
    <row r="862" spans="3:5" ht="14.25" customHeight="1">
      <c r="C862" s="46"/>
      <c r="E862" s="62"/>
    </row>
    <row r="863" spans="3:5" ht="14.25" customHeight="1">
      <c r="C863" s="46"/>
      <c r="E863" s="62"/>
    </row>
    <row r="864" spans="3:5" ht="14.25" customHeight="1">
      <c r="C864" s="46"/>
      <c r="E864" s="62"/>
    </row>
    <row r="865" spans="3:5" ht="14.25" customHeight="1">
      <c r="C865" s="46"/>
      <c r="E865" s="62"/>
    </row>
    <row r="866" spans="3:5" ht="14.25" customHeight="1">
      <c r="C866" s="46"/>
      <c r="E866" s="62"/>
    </row>
    <row r="867" spans="3:5" ht="14.25" customHeight="1">
      <c r="C867" s="46"/>
      <c r="E867" s="62"/>
    </row>
    <row r="868" spans="3:5" ht="14.25" customHeight="1">
      <c r="C868" s="46"/>
      <c r="E868" s="62"/>
    </row>
    <row r="869" spans="3:5" ht="14.25" customHeight="1">
      <c r="C869" s="46"/>
      <c r="E869" s="62"/>
    </row>
    <row r="870" spans="3:5" ht="14.25" customHeight="1">
      <c r="C870" s="46"/>
      <c r="E870" s="62"/>
    </row>
    <row r="871" spans="3:5" ht="14.25" customHeight="1">
      <c r="C871" s="46"/>
      <c r="E871" s="62"/>
    </row>
    <row r="872" spans="3:5" ht="14.25" customHeight="1">
      <c r="C872" s="46"/>
      <c r="E872" s="62"/>
    </row>
    <row r="873" spans="3:5" ht="14.25" customHeight="1">
      <c r="C873" s="46"/>
      <c r="E873" s="62"/>
    </row>
    <row r="874" spans="3:5" ht="14.25" customHeight="1">
      <c r="C874" s="46"/>
      <c r="E874" s="62"/>
    </row>
    <row r="875" spans="3:5" ht="14.25" customHeight="1">
      <c r="C875" s="46"/>
      <c r="E875" s="62"/>
    </row>
    <row r="876" spans="3:5" ht="14.25" customHeight="1">
      <c r="C876" s="46"/>
      <c r="E876" s="62"/>
    </row>
    <row r="877" spans="3:5" ht="14.25" customHeight="1">
      <c r="C877" s="46"/>
      <c r="E877" s="62"/>
    </row>
    <row r="878" spans="3:5" ht="14.25" customHeight="1">
      <c r="C878" s="46"/>
      <c r="E878" s="62"/>
    </row>
    <row r="879" spans="3:5" ht="14.25" customHeight="1">
      <c r="C879" s="46"/>
      <c r="E879" s="62"/>
    </row>
    <row r="880" spans="3:5" ht="14.25" customHeight="1">
      <c r="C880" s="46"/>
      <c r="E880" s="62"/>
    </row>
    <row r="881" spans="3:5" ht="14.25" customHeight="1">
      <c r="C881" s="46"/>
      <c r="E881" s="62"/>
    </row>
    <row r="882" spans="3:5" ht="14.25" customHeight="1">
      <c r="C882" s="46"/>
      <c r="E882" s="62"/>
    </row>
    <row r="883" spans="3:5" ht="14.25" customHeight="1">
      <c r="C883" s="46"/>
      <c r="E883" s="62"/>
    </row>
    <row r="884" spans="3:5" ht="14.25" customHeight="1">
      <c r="C884" s="46"/>
      <c r="E884" s="62"/>
    </row>
    <row r="885" spans="3:5" ht="14.25" customHeight="1">
      <c r="C885" s="46"/>
      <c r="E885" s="62"/>
    </row>
    <row r="886" spans="3:5" ht="14.25" customHeight="1">
      <c r="C886" s="46"/>
      <c r="E886" s="62"/>
    </row>
    <row r="887" spans="3:5" ht="14.25" customHeight="1">
      <c r="C887" s="46"/>
      <c r="E887" s="62"/>
    </row>
    <row r="888" spans="3:5" ht="14.25" customHeight="1">
      <c r="C888" s="46"/>
      <c r="E888" s="62"/>
    </row>
    <row r="889" spans="3:5" ht="14.25" customHeight="1">
      <c r="C889" s="46"/>
      <c r="E889" s="62"/>
    </row>
    <row r="890" spans="3:5" ht="14.25" customHeight="1">
      <c r="C890" s="46"/>
      <c r="E890" s="62"/>
    </row>
    <row r="891" spans="3:5" ht="14.25" customHeight="1">
      <c r="C891" s="46"/>
      <c r="E891" s="62"/>
    </row>
    <row r="892" spans="3:5" ht="14.25" customHeight="1">
      <c r="C892" s="46"/>
      <c r="E892" s="62"/>
    </row>
    <row r="893" spans="3:5" ht="14.25" customHeight="1">
      <c r="C893" s="46"/>
      <c r="E893" s="62"/>
    </row>
    <row r="894" spans="3:5" ht="14.25" customHeight="1">
      <c r="C894" s="46"/>
      <c r="E894" s="62"/>
    </row>
    <row r="895" spans="3:5" ht="14.25" customHeight="1">
      <c r="C895" s="46"/>
      <c r="E895" s="62"/>
    </row>
    <row r="896" spans="3:5" ht="14.25" customHeight="1">
      <c r="C896" s="46"/>
      <c r="E896" s="62"/>
    </row>
    <row r="897" spans="3:5" ht="14.25" customHeight="1">
      <c r="C897" s="46"/>
      <c r="E897" s="62"/>
    </row>
    <row r="898" spans="3:5" ht="14.25" customHeight="1">
      <c r="C898" s="46"/>
      <c r="E898" s="62"/>
    </row>
    <row r="899" spans="3:5" ht="14.25" customHeight="1">
      <c r="C899" s="46"/>
      <c r="E899" s="62"/>
    </row>
    <row r="900" spans="3:5" ht="14.25" customHeight="1">
      <c r="C900" s="46"/>
      <c r="E900" s="62"/>
    </row>
    <row r="901" spans="3:5" ht="14.25" customHeight="1">
      <c r="C901" s="46"/>
      <c r="E901" s="62"/>
    </row>
    <row r="902" spans="3:5" ht="14.25" customHeight="1">
      <c r="C902" s="46"/>
      <c r="E902" s="62"/>
    </row>
    <row r="903" spans="3:5" ht="14.25" customHeight="1">
      <c r="C903" s="46"/>
      <c r="E903" s="62"/>
    </row>
    <row r="904" spans="3:5" ht="14.25" customHeight="1">
      <c r="C904" s="46"/>
      <c r="E904" s="62"/>
    </row>
    <row r="905" spans="3:5" ht="14.25" customHeight="1">
      <c r="C905" s="46"/>
      <c r="E905" s="62"/>
    </row>
    <row r="906" spans="3:5" ht="14.25" customHeight="1">
      <c r="C906" s="46"/>
      <c r="E906" s="62"/>
    </row>
    <row r="907" spans="3:5" ht="14.25" customHeight="1">
      <c r="C907" s="46"/>
      <c r="E907" s="62"/>
    </row>
    <row r="908" spans="3:5" ht="14.25" customHeight="1">
      <c r="C908" s="46"/>
      <c r="E908" s="62"/>
    </row>
    <row r="909" spans="3:5" ht="14.25" customHeight="1">
      <c r="C909" s="46"/>
      <c r="E909" s="62"/>
    </row>
    <row r="910" spans="3:5" ht="14.25" customHeight="1">
      <c r="C910" s="46"/>
      <c r="E910" s="62"/>
    </row>
    <row r="911" spans="3:5" ht="14.25" customHeight="1">
      <c r="C911" s="46"/>
      <c r="E911" s="62"/>
    </row>
    <row r="912" spans="3:5" ht="14.25" customHeight="1">
      <c r="C912" s="46"/>
      <c r="E912" s="62"/>
    </row>
    <row r="913" spans="3:5" ht="14.25" customHeight="1">
      <c r="C913" s="46"/>
      <c r="E913" s="62"/>
    </row>
    <row r="914" spans="3:5" ht="14.25" customHeight="1">
      <c r="C914" s="46"/>
      <c r="E914" s="62"/>
    </row>
    <row r="915" spans="3:5" ht="14.25" customHeight="1">
      <c r="C915" s="46"/>
      <c r="E915" s="62"/>
    </row>
    <row r="916" spans="3:5" ht="14.25" customHeight="1">
      <c r="C916" s="46"/>
      <c r="E916" s="62"/>
    </row>
    <row r="917" spans="3:5" ht="14.25" customHeight="1">
      <c r="C917" s="46"/>
      <c r="E917" s="62"/>
    </row>
    <row r="918" spans="3:5" ht="14.25" customHeight="1">
      <c r="C918" s="46"/>
      <c r="E918" s="62"/>
    </row>
    <row r="919" spans="3:5" ht="14.25" customHeight="1">
      <c r="C919" s="46"/>
      <c r="E919" s="62"/>
    </row>
    <row r="920" spans="3:5" ht="14.25" customHeight="1">
      <c r="C920" s="46"/>
      <c r="E920" s="62"/>
    </row>
    <row r="921" spans="3:5" ht="14.25" customHeight="1">
      <c r="C921" s="46"/>
      <c r="E921" s="62"/>
    </row>
    <row r="922" spans="3:5" ht="14.25" customHeight="1">
      <c r="C922" s="46"/>
      <c r="E922" s="62"/>
    </row>
    <row r="923" spans="3:5" ht="14.25" customHeight="1">
      <c r="C923" s="46"/>
      <c r="E923" s="62"/>
    </row>
    <row r="924" spans="3:5" ht="14.25" customHeight="1">
      <c r="C924" s="46"/>
      <c r="E924" s="62"/>
    </row>
    <row r="925" spans="3:5" ht="14.25" customHeight="1">
      <c r="C925" s="46"/>
      <c r="E925" s="62"/>
    </row>
    <row r="926" spans="3:5" ht="14.25" customHeight="1">
      <c r="C926" s="46"/>
      <c r="E926" s="62"/>
    </row>
    <row r="927" spans="3:5" ht="14.25" customHeight="1">
      <c r="C927" s="46"/>
      <c r="E927" s="62"/>
    </row>
    <row r="928" spans="3:5" ht="14.25" customHeight="1">
      <c r="C928" s="46"/>
      <c r="E928" s="62"/>
    </row>
    <row r="929" spans="3:5" ht="14.25" customHeight="1">
      <c r="C929" s="46"/>
      <c r="E929" s="62"/>
    </row>
    <row r="930" spans="3:5" ht="14.25" customHeight="1">
      <c r="C930" s="46"/>
      <c r="E930" s="62"/>
    </row>
    <row r="931" spans="3:5" ht="14.25" customHeight="1">
      <c r="C931" s="46"/>
      <c r="E931" s="62"/>
    </row>
    <row r="932" spans="3:5" ht="14.25" customHeight="1">
      <c r="C932" s="46"/>
      <c r="E932" s="62"/>
    </row>
    <row r="933" spans="3:5" ht="14.25" customHeight="1">
      <c r="C933" s="46"/>
      <c r="E933" s="62"/>
    </row>
    <row r="934" spans="3:5" ht="14.25" customHeight="1">
      <c r="C934" s="46"/>
      <c r="E934" s="62"/>
    </row>
    <row r="935" spans="3:5" ht="14.25" customHeight="1">
      <c r="C935" s="46"/>
      <c r="E935" s="62"/>
    </row>
    <row r="936" spans="3:5" ht="14.25" customHeight="1">
      <c r="C936" s="46"/>
      <c r="E936" s="62"/>
    </row>
    <row r="937" spans="3:5" ht="14.25" customHeight="1">
      <c r="C937" s="46"/>
      <c r="E937" s="62"/>
    </row>
    <row r="938" spans="3:5" ht="14.25" customHeight="1">
      <c r="C938" s="46"/>
      <c r="E938" s="62"/>
    </row>
    <row r="939" spans="3:5" ht="14.25" customHeight="1">
      <c r="C939" s="46"/>
      <c r="E939" s="62"/>
    </row>
    <row r="940" spans="3:5" ht="14.25" customHeight="1">
      <c r="C940" s="46"/>
      <c r="E940" s="62"/>
    </row>
    <row r="941" spans="3:5" ht="14.25" customHeight="1">
      <c r="C941" s="46"/>
      <c r="E941" s="62"/>
    </row>
    <row r="942" spans="3:5" ht="14.25" customHeight="1">
      <c r="C942" s="46"/>
      <c r="E942" s="62"/>
    </row>
    <row r="943" spans="3:5" ht="14.25" customHeight="1">
      <c r="C943" s="46"/>
      <c r="E943" s="62"/>
    </row>
    <row r="944" spans="3:5" ht="14.25" customHeight="1">
      <c r="C944" s="46"/>
      <c r="E944" s="62"/>
    </row>
    <row r="945" spans="3:5" ht="14.25" customHeight="1">
      <c r="C945" s="46"/>
      <c r="E945" s="62"/>
    </row>
    <row r="946" spans="3:5" ht="14.25" customHeight="1">
      <c r="C946" s="46"/>
      <c r="E946" s="62"/>
    </row>
    <row r="947" spans="3:5" ht="14.25" customHeight="1">
      <c r="C947" s="46"/>
      <c r="E947" s="62"/>
    </row>
    <row r="948" spans="3:5" ht="14.25" customHeight="1">
      <c r="C948" s="46"/>
      <c r="E948" s="62"/>
    </row>
    <row r="949" spans="3:5" ht="14.25" customHeight="1">
      <c r="C949" s="46"/>
      <c r="E949" s="62"/>
    </row>
    <row r="950" spans="3:5" ht="14.25" customHeight="1">
      <c r="C950" s="46"/>
      <c r="E950" s="62"/>
    </row>
    <row r="951" spans="3:5" ht="14.25" customHeight="1">
      <c r="C951" s="46"/>
      <c r="E951" s="62"/>
    </row>
    <row r="952" spans="3:5" ht="14.25" customHeight="1">
      <c r="C952" s="46"/>
      <c r="E952" s="62"/>
    </row>
    <row r="953" spans="3:5" ht="14.25" customHeight="1">
      <c r="C953" s="46"/>
      <c r="E953" s="62"/>
    </row>
    <row r="954" spans="3:5" ht="14.25" customHeight="1">
      <c r="C954" s="46"/>
      <c r="E954" s="62"/>
    </row>
    <row r="955" spans="3:5" ht="14.25" customHeight="1">
      <c r="C955" s="46"/>
      <c r="E955" s="62"/>
    </row>
    <row r="956" spans="3:5" ht="14.25" customHeight="1">
      <c r="C956" s="46"/>
      <c r="E956" s="62"/>
    </row>
    <row r="957" spans="3:5" ht="14.25" customHeight="1">
      <c r="C957" s="46"/>
      <c r="E957" s="62"/>
    </row>
    <row r="958" spans="3:5" ht="14.25" customHeight="1">
      <c r="C958" s="46"/>
      <c r="E958" s="62"/>
    </row>
    <row r="959" spans="3:5" ht="14.25" customHeight="1">
      <c r="C959" s="46"/>
      <c r="E959" s="62"/>
    </row>
    <row r="960" spans="3:5" ht="14.25" customHeight="1">
      <c r="C960" s="46"/>
      <c r="E960" s="62"/>
    </row>
    <row r="961" spans="3:5" ht="14.25" customHeight="1">
      <c r="C961" s="46"/>
      <c r="E961" s="62"/>
    </row>
    <row r="962" spans="3:5" ht="14.25" customHeight="1">
      <c r="C962" s="46"/>
      <c r="E962" s="62"/>
    </row>
  </sheetData>
  <hyperlinks>
    <hyperlink ref="F8" r:id="rId1" xr:uid="{00000000-0004-0000-0200-000001000000}"/>
    <hyperlink ref="F11" r:id="rId2" xr:uid="{00000000-0004-0000-0200-000002000000}"/>
    <hyperlink ref="F6" r:id="rId3" xr:uid="{824DEF11-53E9-4CB8-BDAB-9F11748A618B}"/>
    <hyperlink ref="F9" r:id="rId4" location="_ftn3" display="http://www.globalurban.org/GUDMag07Vol3Iss1/Betancur.htm - _ftn3" xr:uid="{B6AD9CC4-E32F-41BC-9833-F5FFF1A9907F}"/>
    <hyperlink ref="F4" r:id="rId5" xr:uid="{2305CA99-F387-4434-930D-AD03BB5C8F02}"/>
  </hyperlinks>
  <pageMargins left="0.7" right="0.7" top="0.75" bottom="0.75" header="0" footer="0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zoomScale="70" zoomScaleNormal="70" workbookViewId="0">
      <pane xSplit="2" topLeftCell="C1" activePane="topRight" state="frozen"/>
      <selection pane="topRight" activeCell="L14" sqref="L14"/>
    </sheetView>
  </sheetViews>
  <sheetFormatPr defaultColWidth="14.42578125" defaultRowHeight="15" customHeight="1"/>
  <cols>
    <col min="1" max="1" width="2.85546875" style="73" bestFit="1" customWidth="1"/>
    <col min="2" max="2" width="18.85546875" style="73" bestFit="1" customWidth="1"/>
    <col min="3" max="3" width="9.5703125" style="86" customWidth="1"/>
    <col min="4" max="15" width="10" style="86" bestFit="1" customWidth="1"/>
    <col min="16" max="16" width="13.85546875" style="12" customWidth="1"/>
    <col min="17" max="18" width="14.42578125" style="12"/>
    <col min="19" max="19" width="13.85546875" style="12" customWidth="1"/>
    <col min="20" max="20" width="6.42578125" style="12" customWidth="1"/>
    <col min="21" max="23" width="14.42578125" style="12"/>
    <col min="24" max="28" width="8.5703125" style="12" customWidth="1"/>
    <col min="29" max="16384" width="14.42578125" style="12"/>
  </cols>
  <sheetData>
    <row r="1" spans="1:28" s="73" customFormat="1" ht="15.75" thickBot="1">
      <c r="A1" s="68"/>
      <c r="B1" s="69"/>
      <c r="C1" s="87">
        <v>2018</v>
      </c>
      <c r="D1" s="87">
        <v>2019</v>
      </c>
      <c r="E1" s="87">
        <v>2020</v>
      </c>
      <c r="F1" s="87">
        <v>2021</v>
      </c>
      <c r="G1" s="87">
        <v>2022</v>
      </c>
      <c r="H1" s="87">
        <v>2023</v>
      </c>
      <c r="I1" s="87">
        <v>2024</v>
      </c>
      <c r="J1" s="87">
        <v>2025</v>
      </c>
      <c r="K1" s="87">
        <v>2026</v>
      </c>
      <c r="L1" s="87">
        <v>2027</v>
      </c>
      <c r="M1" s="87">
        <v>2028</v>
      </c>
      <c r="N1" s="87">
        <v>2029</v>
      </c>
      <c r="O1" s="87">
        <v>2030</v>
      </c>
      <c r="P1" s="70"/>
      <c r="Q1" s="70"/>
      <c r="R1" s="70"/>
      <c r="S1" s="71"/>
      <c r="T1" s="72"/>
      <c r="U1" s="70"/>
      <c r="V1" s="70"/>
      <c r="W1" s="70"/>
      <c r="X1" s="70"/>
      <c r="Y1" s="70"/>
      <c r="Z1" s="70"/>
      <c r="AA1" s="70"/>
      <c r="AB1" s="70"/>
    </row>
    <row r="2" spans="1:28" ht="14.25" customHeight="1">
      <c r="A2" s="74">
        <v>1</v>
      </c>
      <c r="B2" s="75" t="s">
        <v>25</v>
      </c>
      <c r="C2" s="82">
        <v>7181469</v>
      </c>
      <c r="D2" s="82">
        <f>$C$2*POWER(SUM(1,Variables!$C$2),D1-$C$1)</f>
        <v>7289191.0349999992</v>
      </c>
      <c r="E2" s="82">
        <f>$C$2*POWER(SUM(1,Variables!$C$2),E1-$C$1)</f>
        <v>7398528.9005249981</v>
      </c>
      <c r="F2" s="82">
        <f>$C$2*POWER(SUM(1,Variables!$C$2),F1-$C$1)</f>
        <v>7509506.8340328718</v>
      </c>
      <c r="G2" s="82">
        <f>$C$2*POWER(SUM(1,Variables!$C$2),G1-$C$1)</f>
        <v>7622149.4365433641</v>
      </c>
      <c r="H2" s="82">
        <f>$C$2*POWER(SUM(1,Variables!$C$2),H1-$C$1)</f>
        <v>7736481.6780915139</v>
      </c>
      <c r="I2" s="82">
        <f>$C$2*POWER(SUM(1,Variables!$C$2),I1-$C$1)</f>
        <v>7852528.9032628844</v>
      </c>
      <c r="J2" s="82">
        <f>$C$2*POWER(SUM(1,Variables!$C$2),J1-$C$1)</f>
        <v>7970316.8368118266</v>
      </c>
      <c r="K2" s="82">
        <f>$C$2*POWER(SUM(1,Variables!$C$2),K1-$C$1)</f>
        <v>8089871.5893640034</v>
      </c>
      <c r="L2" s="82">
        <f>$C$2*POWER(SUM(1,Variables!$C$2),L1-$C$1)</f>
        <v>8211219.6632044623</v>
      </c>
      <c r="M2" s="82">
        <f>$C$2*POWER(SUM(1,Variables!$C$2),M1-$C$1)</f>
        <v>8334387.9581525289</v>
      </c>
      <c r="N2" s="82">
        <f>$C$2*POWER(SUM(1,Variables!$C$2),N1-$C$1)</f>
        <v>8459403.7775248159</v>
      </c>
      <c r="O2" s="82">
        <f>$C$2*POWER(SUM(1,Variables!$C$2),O1-$C$1)</f>
        <v>8586294.8341876864</v>
      </c>
      <c r="P2" s="42"/>
      <c r="Q2" s="46"/>
      <c r="R2" s="46"/>
      <c r="S2" s="44"/>
      <c r="T2" s="47"/>
      <c r="U2" s="46"/>
      <c r="V2" s="46"/>
      <c r="W2" s="46"/>
      <c r="X2" s="46"/>
      <c r="Y2" s="46"/>
      <c r="Z2" s="46"/>
      <c r="AA2" s="46"/>
      <c r="AB2" s="46"/>
    </row>
    <row r="3" spans="1:28" ht="14.25" customHeight="1">
      <c r="A3" s="74">
        <v>2</v>
      </c>
      <c r="B3" s="75" t="s">
        <v>28</v>
      </c>
      <c r="C3" s="82">
        <v>2372330</v>
      </c>
      <c r="D3" s="82">
        <f>$C$3*POWER(SUM(1,Variables!$C$2),D1-$C$1)</f>
        <v>2407914.9499999997</v>
      </c>
      <c r="E3" s="82">
        <f>$C$3*POWER(SUM(1,Variables!$C$2),E1-$C$1)</f>
        <v>2444033.6742499992</v>
      </c>
      <c r="F3" s="82">
        <f>$C$3*POWER(SUM(1,Variables!$C$2),F1-$C$1)</f>
        <v>2480694.179363749</v>
      </c>
      <c r="G3" s="82">
        <f>$C$3*POWER(SUM(1,Variables!$C$2),G1-$C$1)</f>
        <v>2517904.592054205</v>
      </c>
      <c r="H3" s="82">
        <f>$C$3*POWER(SUM(1,Variables!$C$2),H1-$C$1)</f>
        <v>2555673.1609350177</v>
      </c>
      <c r="I3" s="82">
        <f>$C$3*POWER(SUM(1,Variables!$C$2),I1-$C$1)</f>
        <v>2594008.2583490424</v>
      </c>
      <c r="J3" s="82">
        <f>$C$3*POWER(SUM(1,Variables!$C$2),J1-$C$1)</f>
        <v>2632918.3822242776</v>
      </c>
      <c r="K3" s="82">
        <f>$C$3*POWER(SUM(1,Variables!$C$2),K1-$C$1)</f>
        <v>2672412.1579576414</v>
      </c>
      <c r="L3" s="82">
        <f>$C$3*POWER(SUM(1,Variables!$C$2),L1-$C$1)</f>
        <v>2712498.3403270058</v>
      </c>
      <c r="M3" s="82">
        <f>$C$3*POWER(SUM(1,Variables!$C$2),M1-$C$1)</f>
        <v>2753185.8154319106</v>
      </c>
      <c r="N3" s="82">
        <f>$C$3*POWER(SUM(1,Variables!$C$2),N1-$C$1)</f>
        <v>2794483.6026633889</v>
      </c>
      <c r="O3" s="82">
        <f>$C$3*POWER(SUM(1,Variables!$C$2),O1-$C$1)</f>
        <v>2836400.8567033391</v>
      </c>
      <c r="P3" s="42"/>
      <c r="Q3" s="46"/>
      <c r="R3" s="46"/>
      <c r="S3" s="42"/>
      <c r="T3" s="47"/>
      <c r="U3" s="46"/>
      <c r="V3" s="46"/>
      <c r="W3" s="46"/>
      <c r="X3" s="46"/>
      <c r="Y3" s="46"/>
      <c r="Z3" s="46"/>
      <c r="AA3" s="46"/>
      <c r="AB3" s="46"/>
    </row>
    <row r="4" spans="1:28" ht="14.25" customHeight="1">
      <c r="A4" s="74">
        <v>3</v>
      </c>
      <c r="B4" s="75" t="s">
        <v>29</v>
      </c>
      <c r="C4" s="82">
        <v>1822869</v>
      </c>
      <c r="D4" s="82">
        <f>$C$4*POWER(SUM(1,Variables!$C$2),D1-$C$1)</f>
        <v>1850212.0349999999</v>
      </c>
      <c r="E4" s="82">
        <f>$C$4*POWER(SUM(1,Variables!$C$2),E1-$C$1)</f>
        <v>1877965.2155249994</v>
      </c>
      <c r="F4" s="82">
        <f>$C$4*POWER(SUM(1,Variables!$C$2),F1-$C$1)</f>
        <v>1906134.6937578742</v>
      </c>
      <c r="G4" s="82">
        <f>$C$4*POWER(SUM(1,Variables!$C$2),G1-$C$1)</f>
        <v>1934726.7141642421</v>
      </c>
      <c r="H4" s="82">
        <f>$C$4*POWER(SUM(1,Variables!$C$2),H1-$C$1)</f>
        <v>1963747.6148767055</v>
      </c>
      <c r="I4" s="82">
        <f>$C$4*POWER(SUM(1,Variables!$C$2),I1-$C$1)</f>
        <v>1993203.8290998556</v>
      </c>
      <c r="J4" s="82">
        <f>$C$4*POWER(SUM(1,Variables!$C$2),J1-$C$1)</f>
        <v>2023101.8865363533</v>
      </c>
      <c r="K4" s="82">
        <f>$C$4*POWER(SUM(1,Variables!$C$2),K1-$C$1)</f>
        <v>2053448.4148343983</v>
      </c>
      <c r="L4" s="82">
        <f>$C$4*POWER(SUM(1,Variables!$C$2),L1-$C$1)</f>
        <v>2084250.1410569141</v>
      </c>
      <c r="M4" s="82">
        <f>$C$4*POWER(SUM(1,Variables!$C$2),M1-$C$1)</f>
        <v>2115513.8931727675</v>
      </c>
      <c r="N4" s="82">
        <f>$C$4*POWER(SUM(1,Variables!$C$2),N1-$C$1)</f>
        <v>2147246.601570359</v>
      </c>
      <c r="O4" s="82">
        <f>$C$4*POWER(SUM(1,Variables!$C$2),O1-$C$1)</f>
        <v>2179455.3005939135</v>
      </c>
      <c r="P4" s="42"/>
      <c r="Q4" s="46"/>
      <c r="R4" s="46"/>
      <c r="S4" s="42"/>
      <c r="T4" s="47"/>
      <c r="U4" s="46"/>
      <c r="V4" s="46"/>
      <c r="W4" s="46"/>
      <c r="X4" s="46"/>
      <c r="Y4" s="46"/>
      <c r="Z4" s="46"/>
      <c r="AA4" s="46"/>
      <c r="AB4" s="46"/>
    </row>
    <row r="5" spans="1:28" ht="14.25" customHeight="1">
      <c r="A5" s="74">
        <v>4</v>
      </c>
      <c r="B5" s="75" t="s">
        <v>30</v>
      </c>
      <c r="C5" s="83">
        <v>1120103</v>
      </c>
      <c r="D5" s="82">
        <f>$C$5*POWER(SUM(1,Variables!$C$2),D1-$C$1)</f>
        <v>1136904.5449999999</v>
      </c>
      <c r="E5" s="82">
        <f>$C$5*POWER(SUM(1,Variables!$C$2),E1-$C$1)</f>
        <v>1153958.1131749996</v>
      </c>
      <c r="F5" s="82">
        <f>$C$5*POWER(SUM(1,Variables!$C$2),F1-$C$1)</f>
        <v>1171267.4848726245</v>
      </c>
      <c r="G5" s="82">
        <f>$C$5*POWER(SUM(1,Variables!$C$2),G1-$C$1)</f>
        <v>1188836.4971457138</v>
      </c>
      <c r="H5" s="82">
        <f>$C$5*POWER(SUM(1,Variables!$C$2),H1-$C$1)</f>
        <v>1206669.0446028993</v>
      </c>
      <c r="I5" s="82">
        <f>$C$5*POWER(SUM(1,Variables!$C$2),I1-$C$1)</f>
        <v>1224769.0802719425</v>
      </c>
      <c r="J5" s="82">
        <f>$C$5*POWER(SUM(1,Variables!$C$2),J1-$C$1)</f>
        <v>1243140.6164760215</v>
      </c>
      <c r="K5" s="82">
        <f>$C$5*POWER(SUM(1,Variables!$C$2),K1-$C$1)</f>
        <v>1261787.7257231618</v>
      </c>
      <c r="L5" s="82">
        <f>$C$5*POWER(SUM(1,Variables!$C$2),L1-$C$1)</f>
        <v>1280714.541609009</v>
      </c>
      <c r="M5" s="82">
        <f>$C$5*POWER(SUM(1,Variables!$C$2),M1-$C$1)</f>
        <v>1299925.259733144</v>
      </c>
      <c r="N5" s="82">
        <f>$C$5*POWER(SUM(1,Variables!$C$2),N1-$C$1)</f>
        <v>1319424.138629141</v>
      </c>
      <c r="O5" s="82">
        <f>$C$5*POWER(SUM(1,Variables!$C$2),O1-$C$1)</f>
        <v>1339215.5007085777</v>
      </c>
      <c r="P5" s="42"/>
      <c r="Q5" s="46"/>
      <c r="R5" s="46"/>
      <c r="S5" s="42"/>
      <c r="T5" s="47"/>
      <c r="U5" s="46"/>
      <c r="V5" s="46"/>
      <c r="W5" s="46"/>
      <c r="X5" s="46"/>
      <c r="Y5" s="46"/>
      <c r="Z5" s="46"/>
      <c r="AA5" s="46"/>
      <c r="AB5" s="46"/>
    </row>
    <row r="6" spans="1:28" ht="14.25" customHeight="1">
      <c r="A6" s="74">
        <v>5</v>
      </c>
      <c r="B6" s="75" t="s">
        <v>31</v>
      </c>
      <c r="C6" s="83">
        <v>528855</v>
      </c>
      <c r="D6" s="82">
        <f>$C$6*POWER(SUM(1,Variables!$C$2),D1-$C$1)</f>
        <v>536787.82499999995</v>
      </c>
      <c r="E6" s="82">
        <f>$C$6*POWER(SUM(1,Variables!$C$2),E1-$C$1)</f>
        <v>544839.64237499982</v>
      </c>
      <c r="F6" s="82">
        <f>$C$6*POWER(SUM(1,Variables!$C$2),F1-$C$1)</f>
        <v>553012.23701062484</v>
      </c>
      <c r="G6" s="82">
        <f>$C$6*POWER(SUM(1,Variables!$C$2),G1-$C$1)</f>
        <v>561307.42056578409</v>
      </c>
      <c r="H6" s="82">
        <f>$C$6*POWER(SUM(1,Variables!$C$2),H1-$C$1)</f>
        <v>569727.03187427076</v>
      </c>
      <c r="I6" s="82">
        <f>$C$6*POWER(SUM(1,Variables!$C$2),I1-$C$1)</f>
        <v>578272.93735238467</v>
      </c>
      <c r="J6" s="82">
        <f>$C$6*POWER(SUM(1,Variables!$C$2),J1-$C$1)</f>
        <v>586947.03141267039</v>
      </c>
      <c r="K6" s="82">
        <f>$C$6*POWER(SUM(1,Variables!$C$2),K1-$C$1)</f>
        <v>595751.23688386043</v>
      </c>
      <c r="L6" s="82">
        <f>$C$6*POWER(SUM(1,Variables!$C$2),L1-$C$1)</f>
        <v>604687.50543711823</v>
      </c>
      <c r="M6" s="82">
        <f>$C$6*POWER(SUM(1,Variables!$C$2),M1-$C$1)</f>
        <v>613757.81801867497</v>
      </c>
      <c r="N6" s="82">
        <f>$C$6*POWER(SUM(1,Variables!$C$2),N1-$C$1)</f>
        <v>622964.18528895499</v>
      </c>
      <c r="O6" s="82">
        <f>$C$6*POWER(SUM(1,Variables!$C$2),O1-$C$1)</f>
        <v>632308.64806828916</v>
      </c>
      <c r="P6" s="42"/>
      <c r="Q6" s="46"/>
      <c r="R6" s="46"/>
      <c r="S6" s="42"/>
      <c r="T6" s="47"/>
      <c r="U6" s="46"/>
      <c r="V6" s="46"/>
      <c r="W6" s="46"/>
      <c r="X6" s="46"/>
      <c r="Y6" s="46"/>
      <c r="Z6" s="46"/>
      <c r="AA6" s="46"/>
      <c r="AB6" s="46"/>
    </row>
    <row r="7" spans="1:28" ht="14.25" customHeight="1">
      <c r="A7" s="74">
        <v>6</v>
      </c>
      <c r="B7" s="75" t="s">
        <v>32</v>
      </c>
      <c r="C7" s="83">
        <v>887946</v>
      </c>
      <c r="D7" s="82">
        <f>$C$7*POWER(SUM(1,Variables!$C$2),D1-$C$1)</f>
        <v>901265.19</v>
      </c>
      <c r="E7" s="82">
        <f>$C$7*POWER(SUM(1,Variables!$C$2),E1-$C$1)</f>
        <v>914784.16784999974</v>
      </c>
      <c r="F7" s="82">
        <f>$C$7*POWER(SUM(1,Variables!$C$2),F1-$C$1)</f>
        <v>928505.93036774965</v>
      </c>
      <c r="G7" s="82">
        <f>$C$7*POWER(SUM(1,Variables!$C$2),G1-$C$1)</f>
        <v>942433.51932326576</v>
      </c>
      <c r="H7" s="82">
        <f>$C$7*POWER(SUM(1,Variables!$C$2),H1-$C$1)</f>
        <v>956570.0221131146</v>
      </c>
      <c r="I7" s="82">
        <f>$C$7*POWER(SUM(1,Variables!$C$2),I1-$C$1)</f>
        <v>970918.57244481111</v>
      </c>
      <c r="J7" s="82">
        <f>$C$7*POWER(SUM(1,Variables!$C$2),J1-$C$1)</f>
        <v>985482.35103148315</v>
      </c>
      <c r="K7" s="82">
        <f>$C$7*POWER(SUM(1,Variables!$C$2),K1-$C$1)</f>
        <v>1000264.5862969554</v>
      </c>
      <c r="L7" s="82">
        <f>$C$7*POWER(SUM(1,Variables!$C$2),L1-$C$1)</f>
        <v>1015268.5550914095</v>
      </c>
      <c r="M7" s="82">
        <f>$C$7*POWER(SUM(1,Variables!$C$2),M1-$C$1)</f>
        <v>1030497.5834177806</v>
      </c>
      <c r="N7" s="82">
        <f>$C$7*POWER(SUM(1,Variables!$C$2),N1-$C$1)</f>
        <v>1045955.0471690472</v>
      </c>
      <c r="O7" s="82">
        <f>$C$7*POWER(SUM(1,Variables!$C$2),O1-$C$1)</f>
        <v>1061644.3728765827</v>
      </c>
      <c r="P7" s="42"/>
      <c r="Q7" s="46"/>
      <c r="R7" s="46"/>
      <c r="S7" s="42"/>
      <c r="T7" s="47"/>
      <c r="U7" s="46"/>
      <c r="V7" s="46"/>
      <c r="W7" s="46"/>
      <c r="X7" s="46"/>
      <c r="Y7" s="46"/>
      <c r="Z7" s="46"/>
      <c r="AA7" s="46"/>
      <c r="AB7" s="46"/>
    </row>
    <row r="8" spans="1:28" ht="14.25" customHeight="1">
      <c r="A8" s="74">
        <v>7</v>
      </c>
      <c r="B8" s="75" t="s">
        <v>33</v>
      </c>
      <c r="C8" s="83">
        <v>629414</v>
      </c>
      <c r="D8" s="82">
        <f>$C$8*POWER(SUM(1,Variables!$C$2),D1-$C$1)</f>
        <v>638855.21</v>
      </c>
      <c r="E8" s="82">
        <f>$C$8*POWER(SUM(1,Variables!$C$2),E1-$C$1)</f>
        <v>648438.0381499998</v>
      </c>
      <c r="F8" s="82">
        <f>$C$8*POWER(SUM(1,Variables!$C$2),F1-$C$1)</f>
        <v>658164.60872224974</v>
      </c>
      <c r="G8" s="82">
        <f>$C$8*POWER(SUM(1,Variables!$C$2),G1-$C$1)</f>
        <v>668037.07785308338</v>
      </c>
      <c r="H8" s="82">
        <f>$C$8*POWER(SUM(1,Variables!$C$2),H1-$C$1)</f>
        <v>678057.63402087952</v>
      </c>
      <c r="I8" s="82">
        <f>$C$8*POWER(SUM(1,Variables!$C$2),I1-$C$1)</f>
        <v>688228.49853119266</v>
      </c>
      <c r="J8" s="82">
        <f>$C$8*POWER(SUM(1,Variables!$C$2),J1-$C$1)</f>
        <v>698551.92600916035</v>
      </c>
      <c r="K8" s="82">
        <f>$C$8*POWER(SUM(1,Variables!$C$2),K1-$C$1)</f>
        <v>709030.20489929779</v>
      </c>
      <c r="L8" s="82">
        <f>$C$8*POWER(SUM(1,Variables!$C$2),L1-$C$1)</f>
        <v>719665.65797278716</v>
      </c>
      <c r="M8" s="82">
        <f>$C$8*POWER(SUM(1,Variables!$C$2),M1-$C$1)</f>
        <v>730460.64284237882</v>
      </c>
      <c r="N8" s="82">
        <f>$C$8*POWER(SUM(1,Variables!$C$2),N1-$C$1)</f>
        <v>741417.55248501443</v>
      </c>
      <c r="O8" s="82">
        <f>$C$8*POWER(SUM(1,Variables!$C$2),O1-$C$1)</f>
        <v>752538.81577228953</v>
      </c>
      <c r="P8" s="42"/>
      <c r="Q8" s="46"/>
      <c r="R8" s="46"/>
      <c r="S8" s="42"/>
      <c r="T8" s="47"/>
      <c r="U8" s="46"/>
      <c r="V8" s="46"/>
      <c r="W8" s="46"/>
      <c r="X8" s="46"/>
      <c r="Y8" s="46"/>
      <c r="Z8" s="46"/>
      <c r="AA8" s="46"/>
      <c r="AB8" s="46"/>
    </row>
    <row r="9" spans="1:28" ht="14.25" customHeight="1">
      <c r="A9" s="74">
        <v>8</v>
      </c>
      <c r="B9" s="75" t="s">
        <v>34</v>
      </c>
      <c r="C9" s="83">
        <v>409670</v>
      </c>
      <c r="D9" s="82">
        <f>$C$9*POWER(SUM(1,Variables!$C$2),D1-$C$1)</f>
        <v>415815.05</v>
      </c>
      <c r="E9" s="82">
        <f>$C$9*POWER(SUM(1,Variables!$C$2),E1-$C$1)</f>
        <v>422052.27574999991</v>
      </c>
      <c r="F9" s="82">
        <f>$C$9*POWER(SUM(1,Variables!$C$2),F1-$C$1)</f>
        <v>428383.05988624983</v>
      </c>
      <c r="G9" s="82">
        <f>$C$9*POWER(SUM(1,Variables!$C$2),G1-$C$1)</f>
        <v>434808.80578454351</v>
      </c>
      <c r="H9" s="82">
        <f>$C$9*POWER(SUM(1,Variables!$C$2),H1-$C$1)</f>
        <v>441330.93787131162</v>
      </c>
      <c r="I9" s="82">
        <f>$C$9*POWER(SUM(1,Variables!$C$2),I1-$C$1)</f>
        <v>447950.90193938121</v>
      </c>
      <c r="J9" s="82">
        <f>$C$9*POWER(SUM(1,Variables!$C$2),J1-$C$1)</f>
        <v>454670.16546847182</v>
      </c>
      <c r="K9" s="82">
        <f>$C$9*POWER(SUM(1,Variables!$C$2),K1-$C$1)</f>
        <v>461490.21795049892</v>
      </c>
      <c r="L9" s="82">
        <f>$C$9*POWER(SUM(1,Variables!$C$2),L1-$C$1)</f>
        <v>468412.57121975633</v>
      </c>
      <c r="M9" s="82">
        <f>$C$9*POWER(SUM(1,Variables!$C$2),M1-$C$1)</f>
        <v>475438.75978805259</v>
      </c>
      <c r="N9" s="82">
        <f>$C$9*POWER(SUM(1,Variables!$C$2),N1-$C$1)</f>
        <v>482570.34118487337</v>
      </c>
      <c r="O9" s="82">
        <f>$C$9*POWER(SUM(1,Variables!$C$2),O1-$C$1)</f>
        <v>489808.89630264632</v>
      </c>
      <c r="P9" s="42"/>
      <c r="Q9" s="46"/>
      <c r="R9" s="46"/>
      <c r="S9" s="42"/>
      <c r="T9" s="47"/>
      <c r="U9" s="46"/>
      <c r="V9" s="46"/>
      <c r="W9" s="46"/>
      <c r="X9" s="46"/>
      <c r="Y9" s="46"/>
      <c r="Z9" s="46"/>
      <c r="AA9" s="46"/>
      <c r="AB9" s="46"/>
    </row>
    <row r="10" spans="1:28" ht="14.25" customHeight="1">
      <c r="A10" s="74">
        <v>9</v>
      </c>
      <c r="B10" s="75" t="s">
        <v>35</v>
      </c>
      <c r="C10" s="83">
        <v>479853</v>
      </c>
      <c r="D10" s="82">
        <f>$C$10*POWER(SUM(1,Variables!$C$2),D1-$C$1)</f>
        <v>487050.79499999993</v>
      </c>
      <c r="E10" s="82">
        <f>$C$10*POWER(SUM(1,Variables!$C$2),E1-$C$1)</f>
        <v>494356.55692499987</v>
      </c>
      <c r="F10" s="82">
        <f>$C$10*POWER(SUM(1,Variables!$C$2),F1-$C$1)</f>
        <v>501771.90527887479</v>
      </c>
      <c r="G10" s="82">
        <f>$C$10*POWER(SUM(1,Variables!$C$2),G1-$C$1)</f>
        <v>509298.48385805788</v>
      </c>
      <c r="H10" s="82">
        <f>$C$10*POWER(SUM(1,Variables!$C$2),H1-$C$1)</f>
        <v>516937.96111592866</v>
      </c>
      <c r="I10" s="82">
        <f>$C$10*POWER(SUM(1,Variables!$C$2),I1-$C$1)</f>
        <v>524692.03053266753</v>
      </c>
      <c r="J10" s="82">
        <f>$C$10*POWER(SUM(1,Variables!$C$2),J1-$C$1)</f>
        <v>532562.4109906574</v>
      </c>
      <c r="K10" s="82">
        <f>$C$10*POWER(SUM(1,Variables!$C$2),K1-$C$1)</f>
        <v>540550.8471555172</v>
      </c>
      <c r="L10" s="82">
        <f>$C$10*POWER(SUM(1,Variables!$C$2),L1-$C$1)</f>
        <v>548659.10986284993</v>
      </c>
      <c r="M10" s="82">
        <f>$C$10*POWER(SUM(1,Variables!$C$2),M1-$C$1)</f>
        <v>556888.99651079264</v>
      </c>
      <c r="N10" s="82">
        <f>$C$10*POWER(SUM(1,Variables!$C$2),N1-$C$1)</f>
        <v>565242.33145845449</v>
      </c>
      <c r="O10" s="82">
        <f>$C$10*POWER(SUM(1,Variables!$C$2),O1-$C$1)</f>
        <v>573720.96643033111</v>
      </c>
      <c r="P10" s="42"/>
      <c r="Q10" s="46"/>
      <c r="R10" s="46"/>
      <c r="S10" s="42"/>
      <c r="T10" s="47"/>
      <c r="U10" s="46"/>
      <c r="V10" s="46"/>
      <c r="W10" s="46"/>
      <c r="X10" s="46"/>
      <c r="Y10" s="46"/>
      <c r="Z10" s="46"/>
      <c r="AA10" s="46"/>
      <c r="AB10" s="46"/>
    </row>
    <row r="11" spans="1:28" ht="14.25" customHeight="1">
      <c r="A11" s="74">
        <v>10</v>
      </c>
      <c r="B11" s="75" t="s">
        <v>36</v>
      </c>
      <c r="C11" s="83">
        <v>500686</v>
      </c>
      <c r="D11" s="82">
        <f>$C$11*POWER(SUM(1,Variables!$C$2),D1-$C$1)</f>
        <v>508196.29</v>
      </c>
      <c r="E11" s="82">
        <f>$C$11*POWER(SUM(1,Variables!$C$2),E1-$C$1)</f>
        <v>515819.23434999987</v>
      </c>
      <c r="F11" s="82">
        <f>$C$11*POWER(SUM(1,Variables!$C$2),F1-$C$1)</f>
        <v>523556.52286524978</v>
      </c>
      <c r="G11" s="82">
        <f>$C$11*POWER(SUM(1,Variables!$C$2),G1-$C$1)</f>
        <v>531409.87070822844</v>
      </c>
      <c r="H11" s="82">
        <f>$C$11*POWER(SUM(1,Variables!$C$2),H1-$C$1)</f>
        <v>539381.01876885188</v>
      </c>
      <c r="I11" s="82">
        <f>$C$11*POWER(SUM(1,Variables!$C$2),I1-$C$1)</f>
        <v>547471.73405038449</v>
      </c>
      <c r="J11" s="82">
        <f>$C$11*POWER(SUM(1,Variables!$C$2),J1-$C$1)</f>
        <v>555683.81006114022</v>
      </c>
      <c r="K11" s="82">
        <f>$C$11*POWER(SUM(1,Variables!$C$2),K1-$C$1)</f>
        <v>564019.06721205718</v>
      </c>
      <c r="L11" s="82">
        <f>$C$11*POWER(SUM(1,Variables!$C$2),L1-$C$1)</f>
        <v>572479.353220238</v>
      </c>
      <c r="M11" s="82">
        <f>$C$11*POWER(SUM(1,Variables!$C$2),M1-$C$1)</f>
        <v>581066.5435185415</v>
      </c>
      <c r="N11" s="82">
        <f>$C$11*POWER(SUM(1,Variables!$C$2),N1-$C$1)</f>
        <v>589782.54167131963</v>
      </c>
      <c r="O11" s="82">
        <f>$C$11*POWER(SUM(1,Variables!$C$2),O1-$C$1)</f>
        <v>598629.27979638928</v>
      </c>
      <c r="P11" s="42"/>
      <c r="Q11" s="46"/>
      <c r="R11" s="46"/>
      <c r="S11" s="42"/>
      <c r="T11" s="47"/>
      <c r="U11" s="46"/>
      <c r="V11" s="46"/>
      <c r="W11" s="46"/>
      <c r="X11" s="46"/>
      <c r="Y11" s="46"/>
      <c r="Z11" s="46"/>
      <c r="AA11" s="46"/>
      <c r="AB11" s="46"/>
    </row>
    <row r="12" spans="1:28" ht="14.25" customHeight="1">
      <c r="A12" s="74">
        <v>11</v>
      </c>
      <c r="B12" s="75" t="s">
        <v>37</v>
      </c>
      <c r="C12" s="83">
        <v>352326</v>
      </c>
      <c r="D12" s="82">
        <f>$C$12*POWER(SUM(1,Variables!$C$2),D1-$C$1)</f>
        <v>357610.88999999996</v>
      </c>
      <c r="E12" s="82">
        <f>$C$12*POWER(SUM(1,Variables!$C$2),E1-$C$1)</f>
        <v>362975.05334999989</v>
      </c>
      <c r="F12" s="82">
        <f>$C$12*POWER(SUM(1,Variables!$C$2),F1-$C$1)</f>
        <v>368419.67915024987</v>
      </c>
      <c r="G12" s="82">
        <f>$C$12*POWER(SUM(1,Variables!$C$2),G1-$C$1)</f>
        <v>373945.97433750355</v>
      </c>
      <c r="H12" s="82">
        <f>$C$12*POWER(SUM(1,Variables!$C$2),H1-$C$1)</f>
        <v>379555.16395256604</v>
      </c>
      <c r="I12" s="82">
        <f>$C$12*POWER(SUM(1,Variables!$C$2),I1-$C$1)</f>
        <v>385248.49141185445</v>
      </c>
      <c r="J12" s="82">
        <f>$C$12*POWER(SUM(1,Variables!$C$2),J1-$C$1)</f>
        <v>391027.21878303221</v>
      </c>
      <c r="K12" s="82">
        <f>$C$12*POWER(SUM(1,Variables!$C$2),K1-$C$1)</f>
        <v>396892.62706477765</v>
      </c>
      <c r="L12" s="82">
        <f>$C$12*POWER(SUM(1,Variables!$C$2),L1-$C$1)</f>
        <v>402846.01647074928</v>
      </c>
      <c r="M12" s="82">
        <f>$C$12*POWER(SUM(1,Variables!$C$2),M1-$C$1)</f>
        <v>408888.70671781048</v>
      </c>
      <c r="N12" s="82">
        <f>$C$12*POWER(SUM(1,Variables!$C$2),N1-$C$1)</f>
        <v>415022.03731857758</v>
      </c>
      <c r="O12" s="82">
        <f>$C$12*POWER(SUM(1,Variables!$C$2),O1-$C$1)</f>
        <v>421247.36787835619</v>
      </c>
      <c r="P12" s="42"/>
      <c r="Q12" s="46"/>
      <c r="R12" s="46"/>
      <c r="S12" s="42"/>
      <c r="T12" s="47"/>
      <c r="U12" s="46"/>
      <c r="V12" s="46"/>
      <c r="W12" s="46"/>
      <c r="X12" s="46"/>
      <c r="Y12" s="46"/>
      <c r="Z12" s="46"/>
      <c r="AA12" s="46"/>
      <c r="AB12" s="46"/>
    </row>
    <row r="13" spans="1:28" ht="14.25" customHeight="1">
      <c r="A13" s="74">
        <v>12</v>
      </c>
      <c r="B13" s="75" t="s">
        <v>38</v>
      </c>
      <c r="C13" s="83">
        <v>400436</v>
      </c>
      <c r="D13" s="82">
        <f>$C$13*POWER(SUM(1,Variables!$C$2),D1-$C$1)</f>
        <v>406442.54</v>
      </c>
      <c r="E13" s="82">
        <f>$C$13*POWER(SUM(1,Variables!$C$2),E1-$C$1)</f>
        <v>412539.1780999999</v>
      </c>
      <c r="F13" s="82">
        <f>$C$13*POWER(SUM(1,Variables!$C$2),F1-$C$1)</f>
        <v>418727.26577149983</v>
      </c>
      <c r="G13" s="82">
        <f>$C$13*POWER(SUM(1,Variables!$C$2),G1-$C$1)</f>
        <v>425008.17475807224</v>
      </c>
      <c r="H13" s="82">
        <f>$C$13*POWER(SUM(1,Variables!$C$2),H1-$C$1)</f>
        <v>431383.29737944331</v>
      </c>
      <c r="I13" s="82">
        <f>$C$13*POWER(SUM(1,Variables!$C$2),I1-$C$1)</f>
        <v>437854.04684013489</v>
      </c>
      <c r="J13" s="82">
        <f>$C$13*POWER(SUM(1,Variables!$C$2),J1-$C$1)</f>
        <v>444421.85754273681</v>
      </c>
      <c r="K13" s="82">
        <f>$C$13*POWER(SUM(1,Variables!$C$2),K1-$C$1)</f>
        <v>451088.18540587783</v>
      </c>
      <c r="L13" s="82">
        <f>$C$13*POWER(SUM(1,Variables!$C$2),L1-$C$1)</f>
        <v>457854.50818696595</v>
      </c>
      <c r="M13" s="82">
        <f>$C$13*POWER(SUM(1,Variables!$C$2),M1-$C$1)</f>
        <v>464722.32580977038</v>
      </c>
      <c r="N13" s="82">
        <f>$C$13*POWER(SUM(1,Variables!$C$2),N1-$C$1)</f>
        <v>471693.16069691686</v>
      </c>
      <c r="O13" s="82">
        <f>$C$13*POWER(SUM(1,Variables!$C$2),O1-$C$1)</f>
        <v>478768.55810737051</v>
      </c>
      <c r="P13" s="42"/>
      <c r="Q13" s="46"/>
      <c r="R13" s="46"/>
      <c r="S13" s="42"/>
      <c r="T13" s="47"/>
      <c r="U13" s="46"/>
      <c r="V13" s="46"/>
      <c r="W13" s="46"/>
      <c r="X13" s="46"/>
      <c r="Y13" s="46"/>
      <c r="Z13" s="46"/>
      <c r="AA13" s="46"/>
      <c r="AB13" s="46"/>
    </row>
    <row r="14" spans="1:28" ht="14.25" customHeight="1">
      <c r="A14" s="74">
        <v>13</v>
      </c>
      <c r="B14" s="75" t="s">
        <v>39</v>
      </c>
      <c r="C14" s="83">
        <v>451212</v>
      </c>
      <c r="D14" s="82">
        <f>$C$14*POWER(SUM(1,Variables!$C$2),D1-$C$1)</f>
        <v>457980.17999999993</v>
      </c>
      <c r="E14" s="82">
        <f>$C$14*POWER(SUM(1,Variables!$C$2),E1-$C$1)</f>
        <v>464849.8826999999</v>
      </c>
      <c r="F14" s="82">
        <f>$C$14*POWER(SUM(1,Variables!$C$2),F1-$C$1)</f>
        <v>471822.63094049983</v>
      </c>
      <c r="G14" s="82">
        <f>$C$14*POWER(SUM(1,Variables!$C$2),G1-$C$1)</f>
        <v>478899.97040460724</v>
      </c>
      <c r="H14" s="82">
        <f>$C$14*POWER(SUM(1,Variables!$C$2),H1-$C$1)</f>
        <v>486083.46996067627</v>
      </c>
      <c r="I14" s="82">
        <f>$C$14*POWER(SUM(1,Variables!$C$2),I1-$C$1)</f>
        <v>493374.72201008635</v>
      </c>
      <c r="J14" s="82">
        <f>$C$14*POWER(SUM(1,Variables!$C$2),J1-$C$1)</f>
        <v>500775.34284023754</v>
      </c>
      <c r="K14" s="82">
        <f>$C$14*POWER(SUM(1,Variables!$C$2),K1-$C$1)</f>
        <v>508286.97298284108</v>
      </c>
      <c r="L14" s="82">
        <f>$C$14*POWER(SUM(1,Variables!$C$2),L1-$C$1)</f>
        <v>515911.27757758362</v>
      </c>
      <c r="M14" s="82">
        <f>$C$14*POWER(SUM(1,Variables!$C$2),M1-$C$1)</f>
        <v>523649.94674124732</v>
      </c>
      <c r="N14" s="82">
        <f>$C$14*POWER(SUM(1,Variables!$C$2),N1-$C$1)</f>
        <v>531504.69594236603</v>
      </c>
      <c r="O14" s="82">
        <f>$C$14*POWER(SUM(1,Variables!$C$2),O1-$C$1)</f>
        <v>539477.26638150134</v>
      </c>
      <c r="P14" s="42"/>
      <c r="Q14" s="46"/>
      <c r="R14" s="46"/>
      <c r="S14" s="42"/>
      <c r="T14" s="47"/>
      <c r="U14" s="46"/>
      <c r="V14" s="46"/>
      <c r="W14" s="46"/>
      <c r="X14" s="46"/>
      <c r="Y14" s="46"/>
      <c r="Z14" s="46"/>
      <c r="AA14" s="46"/>
      <c r="AB14" s="46"/>
    </row>
    <row r="15" spans="1:28" ht="14.25" customHeight="1">
      <c r="A15" s="74">
        <v>14</v>
      </c>
      <c r="B15" s="75" t="s">
        <v>40</v>
      </c>
      <c r="C15" s="83">
        <v>314526</v>
      </c>
      <c r="D15" s="82">
        <f>$C$15*POWER(SUM(1,Variables!$C$2),D1-$C$1)</f>
        <v>319243.88999999996</v>
      </c>
      <c r="E15" s="82">
        <f>$C$15*POWER(SUM(1,Variables!$C$2),E1-$C$1)</f>
        <v>324032.54834999994</v>
      </c>
      <c r="F15" s="82">
        <f>$C$15*POWER(SUM(1,Variables!$C$2),F1-$C$1)</f>
        <v>328893.03657524986</v>
      </c>
      <c r="G15" s="82">
        <f>$C$15*POWER(SUM(1,Variables!$C$2),G1-$C$1)</f>
        <v>333826.43212387856</v>
      </c>
      <c r="H15" s="82">
        <f>$C$15*POWER(SUM(1,Variables!$C$2),H1-$C$1)</f>
        <v>338833.82860573672</v>
      </c>
      <c r="I15" s="82">
        <f>$C$15*POWER(SUM(1,Variables!$C$2),I1-$C$1)</f>
        <v>343916.33603482269</v>
      </c>
      <c r="J15" s="82">
        <f>$C$15*POWER(SUM(1,Variables!$C$2),J1-$C$1)</f>
        <v>349075.08107534499</v>
      </c>
      <c r="K15" s="82">
        <f>$C$15*POWER(SUM(1,Variables!$C$2),K1-$C$1)</f>
        <v>354311.20729147515</v>
      </c>
      <c r="L15" s="82">
        <f>$C$15*POWER(SUM(1,Variables!$C$2),L1-$C$1)</f>
        <v>359625.87540084723</v>
      </c>
      <c r="M15" s="82">
        <f>$C$15*POWER(SUM(1,Variables!$C$2),M1-$C$1)</f>
        <v>365020.26353185985</v>
      </c>
      <c r="N15" s="82">
        <f>$C$15*POWER(SUM(1,Variables!$C$2),N1-$C$1)</f>
        <v>370495.56748483772</v>
      </c>
      <c r="O15" s="82">
        <f>$C$15*POWER(SUM(1,Variables!$C$2),O1-$C$1)</f>
        <v>376053.00099711021</v>
      </c>
      <c r="P15" s="42"/>
      <c r="Q15" s="46"/>
      <c r="R15" s="46"/>
      <c r="S15" s="42"/>
      <c r="T15" s="47"/>
      <c r="U15" s="46"/>
      <c r="V15" s="46"/>
      <c r="W15" s="46"/>
      <c r="X15" s="46"/>
      <c r="Y15" s="46"/>
      <c r="Z15" s="46"/>
      <c r="AA15" s="46"/>
      <c r="AB15" s="46"/>
    </row>
    <row r="16" spans="1:28" ht="14.25" customHeight="1">
      <c r="A16" s="74">
        <v>15</v>
      </c>
      <c r="B16" s="75" t="s">
        <v>41</v>
      </c>
      <c r="C16" s="83">
        <v>275641</v>
      </c>
      <c r="D16" s="82">
        <f>$C$16*POWER(SUM(1,Variables!$C$2),D1-$C$1)</f>
        <v>279775.61499999999</v>
      </c>
      <c r="E16" s="82">
        <f>$C$16*POWER(SUM(1,Variables!$C$2),E1-$C$1)</f>
        <v>283972.24922499992</v>
      </c>
      <c r="F16" s="82">
        <f>$C$16*POWER(SUM(1,Variables!$C$2),F1-$C$1)</f>
        <v>288231.83296337491</v>
      </c>
      <c r="G16" s="82">
        <f>$C$16*POWER(SUM(1,Variables!$C$2),G1-$C$1)</f>
        <v>292555.31045782549</v>
      </c>
      <c r="H16" s="82">
        <f>$C$16*POWER(SUM(1,Variables!$C$2),H1-$C$1)</f>
        <v>296943.6401146928</v>
      </c>
      <c r="I16" s="82">
        <f>$C$16*POWER(SUM(1,Variables!$C$2),I1-$C$1)</f>
        <v>301397.79471641313</v>
      </c>
      <c r="J16" s="82">
        <f>$C$16*POWER(SUM(1,Variables!$C$2),J1-$C$1)</f>
        <v>305918.76163715927</v>
      </c>
      <c r="K16" s="82">
        <f>$C$16*POWER(SUM(1,Variables!$C$2),K1-$C$1)</f>
        <v>310507.54306171666</v>
      </c>
      <c r="L16" s="82">
        <f>$C$16*POWER(SUM(1,Variables!$C$2),L1-$C$1)</f>
        <v>315165.15620764234</v>
      </c>
      <c r="M16" s="82">
        <f>$C$16*POWER(SUM(1,Variables!$C$2),M1-$C$1)</f>
        <v>319892.63355075696</v>
      </c>
      <c r="N16" s="82">
        <f>$C$16*POWER(SUM(1,Variables!$C$2),N1-$C$1)</f>
        <v>324691.02305401827</v>
      </c>
      <c r="O16" s="82">
        <f>$C$16*POWER(SUM(1,Variables!$C$2),O1-$C$1)</f>
        <v>329561.38839982852</v>
      </c>
      <c r="P16" s="42"/>
      <c r="Q16" s="46"/>
      <c r="R16" s="46"/>
      <c r="S16" s="42"/>
      <c r="T16" s="47"/>
      <c r="U16" s="46"/>
      <c r="V16" s="46"/>
      <c r="W16" s="46"/>
      <c r="X16" s="46"/>
      <c r="Y16" s="46"/>
      <c r="Z16" s="46"/>
      <c r="AA16" s="46"/>
      <c r="AB16" s="46"/>
    </row>
    <row r="17" spans="1:28" ht="14.25" customHeight="1">
      <c r="A17" s="74">
        <v>16</v>
      </c>
      <c r="B17" s="75" t="s">
        <v>43</v>
      </c>
      <c r="C17" s="83">
        <v>459349</v>
      </c>
      <c r="D17" s="82">
        <f>$C$17*POWER(SUM(1,Variables!$C$2),D1-$C$1)</f>
        <v>466239.23499999993</v>
      </c>
      <c r="E17" s="82">
        <f>$C$17*POWER(SUM(1,Variables!$C$2),E1-$C$1)</f>
        <v>473232.8235249999</v>
      </c>
      <c r="F17" s="82">
        <f>$C$17*POWER(SUM(1,Variables!$C$2),F1-$C$1)</f>
        <v>480331.31587787485</v>
      </c>
      <c r="G17" s="82">
        <f>$C$17*POWER(SUM(1,Variables!$C$2),G1-$C$1)</f>
        <v>487536.28561604285</v>
      </c>
      <c r="H17" s="82">
        <f>$C$17*POWER(SUM(1,Variables!$C$2),H1-$C$1)</f>
        <v>494849.32990028342</v>
      </c>
      <c r="I17" s="82">
        <f>$C$17*POWER(SUM(1,Variables!$C$2),I1-$C$1)</f>
        <v>502272.06984878762</v>
      </c>
      <c r="J17" s="82">
        <f>$C$17*POWER(SUM(1,Variables!$C$2),J1-$C$1)</f>
        <v>509806.15089651931</v>
      </c>
      <c r="K17" s="82">
        <f>$C$17*POWER(SUM(1,Variables!$C$2),K1-$C$1)</f>
        <v>517453.24315996707</v>
      </c>
      <c r="L17" s="82">
        <f>$C$17*POWER(SUM(1,Variables!$C$2),L1-$C$1)</f>
        <v>525215.04180736654</v>
      </c>
      <c r="M17" s="82">
        <f>$C$17*POWER(SUM(1,Variables!$C$2),M1-$C$1)</f>
        <v>533093.26743447699</v>
      </c>
      <c r="N17" s="82">
        <f>$C$17*POWER(SUM(1,Variables!$C$2),N1-$C$1)</f>
        <v>541089.66644599405</v>
      </c>
      <c r="O17" s="82">
        <f>$C$17*POWER(SUM(1,Variables!$C$2),O1-$C$1)</f>
        <v>549206.01144268387</v>
      </c>
      <c r="P17" s="42"/>
      <c r="Q17" s="46"/>
      <c r="R17" s="46"/>
      <c r="S17" s="44"/>
      <c r="T17" s="47"/>
      <c r="U17" s="46"/>
      <c r="V17" s="46"/>
      <c r="W17" s="46"/>
      <c r="X17" s="46"/>
      <c r="Y17" s="46"/>
      <c r="Z17" s="46"/>
      <c r="AA17" s="46"/>
      <c r="AB17" s="46"/>
    </row>
    <row r="18" spans="1:28" ht="14.25" customHeight="1">
      <c r="A18" s="74">
        <v>17</v>
      </c>
      <c r="B18" s="75" t="s">
        <v>44</v>
      </c>
      <c r="C18" s="83">
        <v>433723</v>
      </c>
      <c r="D18" s="82">
        <f>$C$18*POWER(SUM(1,Variables!$C$2),D1-$C$1)</f>
        <v>440228.84499999997</v>
      </c>
      <c r="E18" s="82">
        <f>$C$18*POWER(SUM(1,Variables!$C$2),E1-$C$1)</f>
        <v>446832.2776749999</v>
      </c>
      <c r="F18" s="82">
        <f>$C$18*POWER(SUM(1,Variables!$C$2),F1-$C$1)</f>
        <v>453534.76184012485</v>
      </c>
      <c r="G18" s="82">
        <f>$C$18*POWER(SUM(1,Variables!$C$2),G1-$C$1)</f>
        <v>460337.78326772666</v>
      </c>
      <c r="H18" s="82">
        <f>$C$18*POWER(SUM(1,Variables!$C$2),H1-$C$1)</f>
        <v>467242.85001674248</v>
      </c>
      <c r="I18" s="82">
        <f>$C$18*POWER(SUM(1,Variables!$C$2),I1-$C$1)</f>
        <v>474251.49276699353</v>
      </c>
      <c r="J18" s="82">
        <f>$C$18*POWER(SUM(1,Variables!$C$2),J1-$C$1)</f>
        <v>481365.26515849837</v>
      </c>
      <c r="K18" s="82">
        <f>$C$18*POWER(SUM(1,Variables!$C$2),K1-$C$1)</f>
        <v>488585.74413587578</v>
      </c>
      <c r="L18" s="82">
        <f>$C$18*POWER(SUM(1,Variables!$C$2),L1-$C$1)</f>
        <v>495914.53029791388</v>
      </c>
      <c r="M18" s="82">
        <f>$C$18*POWER(SUM(1,Variables!$C$2),M1-$C$1)</f>
        <v>503353.2482523825</v>
      </c>
      <c r="N18" s="82">
        <f>$C$18*POWER(SUM(1,Variables!$C$2),N1-$C$1)</f>
        <v>510903.54697616817</v>
      </c>
      <c r="O18" s="82">
        <f>$C$18*POWER(SUM(1,Variables!$C$2),O1-$C$1)</f>
        <v>518567.10018081061</v>
      </c>
      <c r="P18" s="42"/>
      <c r="Q18" s="46"/>
      <c r="R18" s="46"/>
      <c r="S18" s="42"/>
      <c r="T18" s="47"/>
      <c r="U18" s="46"/>
      <c r="V18" s="46"/>
      <c r="W18" s="46"/>
      <c r="X18" s="46"/>
      <c r="Y18" s="46"/>
      <c r="Z18" s="46"/>
      <c r="AA18" s="46"/>
      <c r="AB18" s="46"/>
    </row>
    <row r="19" spans="1:28" ht="14.25" customHeight="1">
      <c r="A19" s="74">
        <v>18</v>
      </c>
      <c r="B19" s="75" t="s">
        <v>45</v>
      </c>
      <c r="C19" s="83">
        <v>274622</v>
      </c>
      <c r="D19" s="82">
        <f>$C$19*POWER(SUM(1,Variables!$C$2),D1-$C$1)</f>
        <v>278741.32999999996</v>
      </c>
      <c r="E19" s="82">
        <f>$C$19*POWER(SUM(1,Variables!$C$2),E1-$C$1)</f>
        <v>282922.44994999992</v>
      </c>
      <c r="F19" s="82">
        <f>$C$19*POWER(SUM(1,Variables!$C$2),F1-$C$1)</f>
        <v>287166.28669924987</v>
      </c>
      <c r="G19" s="82">
        <f>$C$19*POWER(SUM(1,Variables!$C$2),G1-$C$1)</f>
        <v>291473.78099973861</v>
      </c>
      <c r="H19" s="82">
        <f>$C$19*POWER(SUM(1,Variables!$C$2),H1-$C$1)</f>
        <v>295845.88771473465</v>
      </c>
      <c r="I19" s="82">
        <f>$C$19*POWER(SUM(1,Variables!$C$2),I1-$C$1)</f>
        <v>300283.57603045559</v>
      </c>
      <c r="J19" s="82">
        <f>$C$19*POWER(SUM(1,Variables!$C$2),J1-$C$1)</f>
        <v>304787.82967091241</v>
      </c>
      <c r="K19" s="82">
        <f>$C$19*POWER(SUM(1,Variables!$C$2),K1-$C$1)</f>
        <v>309359.64711597603</v>
      </c>
      <c r="L19" s="82">
        <f>$C$19*POWER(SUM(1,Variables!$C$2),L1-$C$1)</f>
        <v>314000.04182271566</v>
      </c>
      <c r="M19" s="82">
        <f>$C$19*POWER(SUM(1,Variables!$C$2),M1-$C$1)</f>
        <v>318710.04245005635</v>
      </c>
      <c r="N19" s="82">
        <f>$C$19*POWER(SUM(1,Variables!$C$2),N1-$C$1)</f>
        <v>323490.69308680715</v>
      </c>
      <c r="O19" s="82">
        <f>$C$19*POWER(SUM(1,Variables!$C$2),O1-$C$1)</f>
        <v>328343.05348310916</v>
      </c>
      <c r="P19" s="42"/>
      <c r="Q19" s="46"/>
      <c r="R19" s="46"/>
      <c r="S19" s="42"/>
      <c r="T19" s="47"/>
      <c r="U19" s="46"/>
      <c r="V19" s="46"/>
      <c r="W19" s="46"/>
      <c r="X19" s="46"/>
      <c r="Y19" s="46"/>
      <c r="Z19" s="46"/>
      <c r="AA19" s="46"/>
      <c r="AB19" s="46"/>
    </row>
    <row r="20" spans="1:28" ht="14.25" customHeight="1">
      <c r="A20" s="74">
        <v>19</v>
      </c>
      <c r="B20" s="75" t="s">
        <v>47</v>
      </c>
      <c r="C20" s="83">
        <v>277270</v>
      </c>
      <c r="D20" s="82">
        <f>$C$20*POWER(SUM(1,Variables!$C$2),D1-$C$1)</f>
        <v>281429.05</v>
      </c>
      <c r="E20" s="82">
        <f>$C$20*POWER(SUM(1,Variables!$C$2),E1-$C$1)</f>
        <v>285650.48574999993</v>
      </c>
      <c r="F20" s="82">
        <f>$C$20*POWER(SUM(1,Variables!$C$2),F1-$C$1)</f>
        <v>289935.24303624989</v>
      </c>
      <c r="G20" s="82">
        <f>$C$20*POWER(SUM(1,Variables!$C$2),G1-$C$1)</f>
        <v>294284.27168179362</v>
      </c>
      <c r="H20" s="82">
        <f>$C$20*POWER(SUM(1,Variables!$C$2),H1-$C$1)</f>
        <v>298698.53575702047</v>
      </c>
      <c r="I20" s="82">
        <f>$C$20*POWER(SUM(1,Variables!$C$2),I1-$C$1)</f>
        <v>303179.01379337569</v>
      </c>
      <c r="J20" s="82">
        <f>$C$20*POWER(SUM(1,Variables!$C$2),J1-$C$1)</f>
        <v>307726.69900027628</v>
      </c>
      <c r="K20" s="82">
        <f>$C$20*POWER(SUM(1,Variables!$C$2),K1-$C$1)</f>
        <v>312342.5994852804</v>
      </c>
      <c r="L20" s="82">
        <f>$C$20*POWER(SUM(1,Variables!$C$2),L1-$C$1)</f>
        <v>317027.73847755959</v>
      </c>
      <c r="M20" s="82">
        <f>$C$20*POWER(SUM(1,Variables!$C$2),M1-$C$1)</f>
        <v>321783.15455472295</v>
      </c>
      <c r="N20" s="82">
        <f>$C$20*POWER(SUM(1,Variables!$C$2),N1-$C$1)</f>
        <v>326609.90187304374</v>
      </c>
      <c r="O20" s="82">
        <f>$C$20*POWER(SUM(1,Variables!$C$2),O1-$C$1)</f>
        <v>331509.05040113931</v>
      </c>
      <c r="P20" s="42"/>
      <c r="Q20" s="46"/>
      <c r="R20" s="46"/>
      <c r="S20" s="42"/>
      <c r="T20" s="47"/>
      <c r="U20" s="46"/>
      <c r="V20" s="46"/>
      <c r="W20" s="46"/>
      <c r="X20" s="46"/>
      <c r="Y20" s="46"/>
      <c r="Z20" s="46"/>
      <c r="AA20" s="46"/>
      <c r="AB20" s="46"/>
    </row>
    <row r="21" spans="1:28" ht="14.25" customHeight="1">
      <c r="A21" s="74">
        <v>20</v>
      </c>
      <c r="B21" s="75" t="s">
        <v>50</v>
      </c>
      <c r="C21" s="83">
        <v>167991</v>
      </c>
      <c r="D21" s="82">
        <f>$C$21*POWER(SUM(1,Variables!$C$2),D1-$C$1)</f>
        <v>170510.86499999999</v>
      </c>
      <c r="E21" s="82">
        <f>$C$21*POWER(SUM(1,Variables!$C$2),E1-$C$1)</f>
        <v>173068.52797499995</v>
      </c>
      <c r="F21" s="82">
        <f>$C$21*POWER(SUM(1,Variables!$C$2),F1-$C$1)</f>
        <v>175664.55589462494</v>
      </c>
      <c r="G21" s="82">
        <f>$C$21*POWER(SUM(1,Variables!$C$2),G1-$C$1)</f>
        <v>178299.52423304427</v>
      </c>
      <c r="H21" s="82">
        <f>$C$21*POWER(SUM(1,Variables!$C$2),H1-$C$1)</f>
        <v>180974.01709653993</v>
      </c>
      <c r="I21" s="82">
        <f>$C$21*POWER(SUM(1,Variables!$C$2),I1-$C$1)</f>
        <v>183688.627352988</v>
      </c>
      <c r="J21" s="82">
        <f>$C$21*POWER(SUM(1,Variables!$C$2),J1-$C$1)</f>
        <v>186443.95676328277</v>
      </c>
      <c r="K21" s="82">
        <f>$C$21*POWER(SUM(1,Variables!$C$2),K1-$C$1)</f>
        <v>189240.61611473199</v>
      </c>
      <c r="L21" s="82">
        <f>$C$21*POWER(SUM(1,Variables!$C$2),L1-$C$1)</f>
        <v>192079.22535645295</v>
      </c>
      <c r="M21" s="82">
        <f>$C$21*POWER(SUM(1,Variables!$C$2),M1-$C$1)</f>
        <v>194960.41373679973</v>
      </c>
      <c r="N21" s="82">
        <f>$C$21*POWER(SUM(1,Variables!$C$2),N1-$C$1)</f>
        <v>197884.8199428517</v>
      </c>
      <c r="O21" s="82">
        <f>$C$21*POWER(SUM(1,Variables!$C$2),O1-$C$1)</f>
        <v>200853.09224199443</v>
      </c>
      <c r="P21" s="42"/>
      <c r="Q21" s="46"/>
      <c r="R21" s="46"/>
      <c r="S21" s="42"/>
      <c r="T21" s="47"/>
      <c r="U21" s="46"/>
      <c r="V21" s="46"/>
      <c r="W21" s="46"/>
      <c r="X21" s="46"/>
      <c r="Y21" s="46"/>
      <c r="Z21" s="46"/>
      <c r="AA21" s="46"/>
      <c r="AB21" s="46"/>
    </row>
    <row r="22" spans="1:28" ht="14.25" customHeight="1">
      <c r="A22" s="74">
        <v>21</v>
      </c>
      <c r="B22" s="75" t="s">
        <v>51</v>
      </c>
      <c r="C22" s="83">
        <v>177573</v>
      </c>
      <c r="D22" s="82">
        <f>$C$22*POWER(SUM(1,Variables!$C$2),D1-$C$1)</f>
        <v>180236.59499999997</v>
      </c>
      <c r="E22" s="82">
        <f>$C$22*POWER(SUM(1,Variables!$C$2),E1-$C$1)</f>
        <v>182940.14392499995</v>
      </c>
      <c r="F22" s="82">
        <f>$C$22*POWER(SUM(1,Variables!$C$2),F1-$C$1)</f>
        <v>185684.24608387492</v>
      </c>
      <c r="G22" s="82">
        <f>$C$22*POWER(SUM(1,Variables!$C$2),G1-$C$1)</f>
        <v>188469.50977513302</v>
      </c>
      <c r="H22" s="82">
        <f>$C$22*POWER(SUM(1,Variables!$C$2),H1-$C$1)</f>
        <v>191296.55242175999</v>
      </c>
      <c r="I22" s="82">
        <f>$C$22*POWER(SUM(1,Variables!$C$2),I1-$C$1)</f>
        <v>194166.00070808636</v>
      </c>
      <c r="J22" s="82">
        <f>$C$22*POWER(SUM(1,Variables!$C$2),J1-$C$1)</f>
        <v>197078.49071870762</v>
      </c>
      <c r="K22" s="82">
        <f>$C$22*POWER(SUM(1,Variables!$C$2),K1-$C$1)</f>
        <v>200034.66807948821</v>
      </c>
      <c r="L22" s="82">
        <f>$C$22*POWER(SUM(1,Variables!$C$2),L1-$C$1)</f>
        <v>203035.18810068051</v>
      </c>
      <c r="M22" s="82">
        <f>$C$22*POWER(SUM(1,Variables!$C$2),M1-$C$1)</f>
        <v>206080.71592219069</v>
      </c>
      <c r="N22" s="82">
        <f>$C$22*POWER(SUM(1,Variables!$C$2),N1-$C$1)</f>
        <v>209171.92666102355</v>
      </c>
      <c r="O22" s="82">
        <f>$C$22*POWER(SUM(1,Variables!$C$2),O1-$C$1)</f>
        <v>212309.50556093885</v>
      </c>
      <c r="P22" s="46"/>
      <c r="Q22" s="46"/>
      <c r="R22" s="46"/>
      <c r="S22" s="46"/>
      <c r="T22" s="47"/>
      <c r="U22" s="46"/>
      <c r="V22" s="46"/>
      <c r="W22" s="46"/>
      <c r="X22" s="46"/>
      <c r="Y22" s="46"/>
      <c r="Z22" s="46"/>
      <c r="AA22" s="46"/>
      <c r="AB22" s="46"/>
    </row>
    <row r="23" spans="1:28" ht="14.25" customHeight="1">
      <c r="A23" s="74">
        <v>22</v>
      </c>
      <c r="B23" s="75" t="s">
        <v>52</v>
      </c>
      <c r="C23" s="83">
        <v>156789</v>
      </c>
      <c r="D23" s="82">
        <f>$C$23*POWER(SUM(1,Variables!$C$2),D1-$C$1)</f>
        <v>159140.83499999999</v>
      </c>
      <c r="E23" s="82">
        <f>$C$23*POWER(SUM(1,Variables!$C$2),E1-$C$1)</f>
        <v>161527.94752499997</v>
      </c>
      <c r="F23" s="82">
        <f>$C$23*POWER(SUM(1,Variables!$C$2),F1-$C$1)</f>
        <v>163950.86673787495</v>
      </c>
      <c r="G23" s="82">
        <f>$C$23*POWER(SUM(1,Variables!$C$2),G1-$C$1)</f>
        <v>166410.12973894304</v>
      </c>
      <c r="H23" s="82">
        <f>$C$23*POWER(SUM(1,Variables!$C$2),H1-$C$1)</f>
        <v>168906.28168502715</v>
      </c>
      <c r="I23" s="82">
        <f>$C$23*POWER(SUM(1,Variables!$C$2),I1-$C$1)</f>
        <v>171439.87591030254</v>
      </c>
      <c r="J23" s="82">
        <f>$C$23*POWER(SUM(1,Variables!$C$2),J1-$C$1)</f>
        <v>174011.47404895705</v>
      </c>
      <c r="K23" s="82">
        <f>$C$23*POWER(SUM(1,Variables!$C$2),K1-$C$1)</f>
        <v>176621.64615969139</v>
      </c>
      <c r="L23" s="82">
        <f>$C$23*POWER(SUM(1,Variables!$C$2),L1-$C$1)</f>
        <v>179270.97085208673</v>
      </c>
      <c r="M23" s="82">
        <f>$C$23*POWER(SUM(1,Variables!$C$2),M1-$C$1)</f>
        <v>181960.03541486801</v>
      </c>
      <c r="N23" s="82">
        <f>$C$23*POWER(SUM(1,Variables!$C$2),N1-$C$1)</f>
        <v>184689.43594609102</v>
      </c>
      <c r="O23" s="82">
        <f>$C$23*POWER(SUM(1,Variables!$C$2),O1-$C$1)</f>
        <v>187459.77748528233</v>
      </c>
      <c r="P23" s="46"/>
      <c r="Q23" s="46"/>
      <c r="R23" s="46"/>
      <c r="S23" s="46"/>
      <c r="T23" s="47"/>
      <c r="U23" s="46"/>
      <c r="V23" s="46"/>
      <c r="W23" s="46"/>
      <c r="X23" s="46"/>
      <c r="Y23" s="46"/>
      <c r="Z23" s="46"/>
      <c r="AA23" s="46"/>
      <c r="AB23" s="46"/>
    </row>
    <row r="24" spans="1:28" ht="14.25" customHeight="1">
      <c r="A24" s="74">
        <v>23</v>
      </c>
      <c r="B24" s="75" t="s">
        <v>53</v>
      </c>
      <c r="C24" s="83">
        <v>120679</v>
      </c>
      <c r="D24" s="82">
        <f>$C$24*POWER(SUM(1,Variables!$C$2),D1-$C$1)</f>
        <v>122489.18499999998</v>
      </c>
      <c r="E24" s="82">
        <f>$C$24*POWER(SUM(1,Variables!$C$2),E1-$C$1)</f>
        <v>124326.52277499996</v>
      </c>
      <c r="F24" s="82">
        <f>$C$24*POWER(SUM(1,Variables!$C$2),F1-$C$1)</f>
        <v>126191.42061662495</v>
      </c>
      <c r="G24" s="82">
        <f>$C$24*POWER(SUM(1,Variables!$C$2),G1-$C$1)</f>
        <v>128084.29192587431</v>
      </c>
      <c r="H24" s="82">
        <f>$C$24*POWER(SUM(1,Variables!$C$2),H1-$C$1)</f>
        <v>130005.5563047624</v>
      </c>
      <c r="I24" s="82">
        <f>$C$24*POWER(SUM(1,Variables!$C$2),I1-$C$1)</f>
        <v>131955.63964933381</v>
      </c>
      <c r="J24" s="82">
        <f>$C$24*POWER(SUM(1,Variables!$C$2),J1-$C$1)</f>
        <v>133934.97424407379</v>
      </c>
      <c r="K24" s="82">
        <f>$C$24*POWER(SUM(1,Variables!$C$2),K1-$C$1)</f>
        <v>135943.9988577349</v>
      </c>
      <c r="L24" s="82">
        <f>$C$24*POWER(SUM(1,Variables!$C$2),L1-$C$1)</f>
        <v>137983.1588406009</v>
      </c>
      <c r="M24" s="82">
        <f>$C$24*POWER(SUM(1,Variables!$C$2),M1-$C$1)</f>
        <v>140052.90622320989</v>
      </c>
      <c r="N24" s="82">
        <f>$C$24*POWER(SUM(1,Variables!$C$2),N1-$C$1)</f>
        <v>142153.69981655804</v>
      </c>
      <c r="O24" s="82">
        <f>$C$24*POWER(SUM(1,Variables!$C$2),O1-$C$1)</f>
        <v>144286.00531380638</v>
      </c>
      <c r="P24" s="46"/>
      <c r="Q24" s="46"/>
      <c r="R24" s="46"/>
      <c r="S24" s="46"/>
      <c r="T24" s="47"/>
      <c r="U24" s="46"/>
      <c r="V24" s="46"/>
      <c r="W24" s="46"/>
      <c r="X24" s="46"/>
      <c r="Y24" s="46"/>
      <c r="Z24" s="46"/>
      <c r="AA24" s="46"/>
      <c r="AB24" s="46"/>
    </row>
    <row r="25" spans="1:28" ht="14.25" customHeight="1">
      <c r="A25" s="74">
        <v>24</v>
      </c>
      <c r="B25" s="75" t="s">
        <v>54</v>
      </c>
      <c r="C25" s="83">
        <v>75735</v>
      </c>
      <c r="D25" s="82">
        <f>$C$25*POWER(SUM(1,Variables!$C$2),D1-$C$1)</f>
        <v>76871.024999999994</v>
      </c>
      <c r="E25" s="82">
        <f>$C$25*POWER(SUM(1,Variables!$C$2),E1-$C$1)</f>
        <v>78024.090374999985</v>
      </c>
      <c r="F25" s="82">
        <f>$C$25*POWER(SUM(1,Variables!$C$2),F1-$C$1)</f>
        <v>79194.451730624976</v>
      </c>
      <c r="G25" s="82">
        <f>$C$25*POWER(SUM(1,Variables!$C$2),G1-$C$1)</f>
        <v>80382.368506584331</v>
      </c>
      <c r="H25" s="82">
        <f>$C$25*POWER(SUM(1,Variables!$C$2),H1-$C$1)</f>
        <v>81588.104034183081</v>
      </c>
      <c r="I25" s="82">
        <f>$C$25*POWER(SUM(1,Variables!$C$2),I1-$C$1)</f>
        <v>82811.925594695815</v>
      </c>
      <c r="J25" s="82">
        <f>$C$25*POWER(SUM(1,Variables!$C$2),J1-$C$1)</f>
        <v>84054.104478616238</v>
      </c>
      <c r="K25" s="82">
        <f>$C$25*POWER(SUM(1,Variables!$C$2),K1-$C$1)</f>
        <v>85314.916045795471</v>
      </c>
      <c r="L25" s="82">
        <f>$C$25*POWER(SUM(1,Variables!$C$2),L1-$C$1)</f>
        <v>86594.639786482396</v>
      </c>
      <c r="M25" s="82">
        <f>$C$25*POWER(SUM(1,Variables!$C$2),M1-$C$1)</f>
        <v>87893.559383279629</v>
      </c>
      <c r="N25" s="82">
        <f>$C$25*POWER(SUM(1,Variables!$C$2),N1-$C$1)</f>
        <v>89211.962774028812</v>
      </c>
      <c r="O25" s="82">
        <f>$C$25*POWER(SUM(1,Variables!$C$2),O1-$C$1)</f>
        <v>90550.142215639222</v>
      </c>
      <c r="P25" s="46"/>
      <c r="Q25" s="46"/>
      <c r="R25" s="46"/>
      <c r="S25" s="46"/>
      <c r="T25" s="47"/>
      <c r="U25" s="46"/>
      <c r="V25" s="46"/>
      <c r="W25" s="46"/>
      <c r="X25" s="46"/>
      <c r="Y25" s="46"/>
      <c r="Z25" s="46"/>
      <c r="AA25" s="46"/>
      <c r="AB25" s="46"/>
    </row>
    <row r="26" spans="1:28" ht="14.25" customHeight="1">
      <c r="A26" s="74">
        <v>25</v>
      </c>
      <c r="B26" s="75" t="s">
        <v>55</v>
      </c>
      <c r="C26" s="83">
        <v>156942</v>
      </c>
      <c r="D26" s="82">
        <f>$C$26*POWER(SUM(1,Variables!$C$2),D1-$C$1)</f>
        <v>159296.12999999998</v>
      </c>
      <c r="E26" s="82">
        <f>$C$26*POWER(SUM(1,Variables!$C$2),E1-$C$1)</f>
        <v>161685.57194999995</v>
      </c>
      <c r="F26" s="82">
        <f>$C$26*POWER(SUM(1,Variables!$C$2),F1-$C$1)</f>
        <v>164110.85552924994</v>
      </c>
      <c r="G26" s="82">
        <f>$C$26*POWER(SUM(1,Variables!$C$2),G1-$C$1)</f>
        <v>166572.51836218865</v>
      </c>
      <c r="H26" s="82">
        <f>$C$26*POWER(SUM(1,Variables!$C$2),H1-$C$1)</f>
        <v>169071.10613762148</v>
      </c>
      <c r="I26" s="82">
        <f>$C$26*POWER(SUM(1,Variables!$C$2),I1-$C$1)</f>
        <v>171607.17272968576</v>
      </c>
      <c r="J26" s="82">
        <f>$C$26*POWER(SUM(1,Variables!$C$2),J1-$C$1)</f>
        <v>174181.28032063102</v>
      </c>
      <c r="K26" s="82">
        <f>$C$26*POWER(SUM(1,Variables!$C$2),K1-$C$1)</f>
        <v>176793.99952544048</v>
      </c>
      <c r="L26" s="82">
        <f>$C$26*POWER(SUM(1,Variables!$C$2),L1-$C$1)</f>
        <v>179445.90951832206</v>
      </c>
      <c r="M26" s="82">
        <f>$C$26*POWER(SUM(1,Variables!$C$2),M1-$C$1)</f>
        <v>182137.59816109686</v>
      </c>
      <c r="N26" s="82">
        <f>$C$26*POWER(SUM(1,Variables!$C$2),N1-$C$1)</f>
        <v>184869.66213351331</v>
      </c>
      <c r="O26" s="82">
        <f>$C$26*POWER(SUM(1,Variables!$C$2),O1-$C$1)</f>
        <v>187642.70706551595</v>
      </c>
      <c r="P26" s="46"/>
      <c r="Q26" s="46"/>
      <c r="R26" s="46"/>
      <c r="S26" s="46"/>
      <c r="T26" s="47"/>
      <c r="U26" s="46"/>
      <c r="V26" s="46"/>
      <c r="W26" s="46"/>
      <c r="X26" s="46"/>
      <c r="Y26" s="46"/>
      <c r="Z26" s="46"/>
      <c r="AA26" s="46"/>
      <c r="AB26" s="46"/>
    </row>
    <row r="27" spans="1:28" ht="14.25" customHeight="1">
      <c r="A27" s="74">
        <v>26</v>
      </c>
      <c r="B27" s="75" t="s">
        <v>56</v>
      </c>
      <c r="C27" s="83">
        <v>42844</v>
      </c>
      <c r="D27" s="82">
        <f>$C$27*POWER(SUM(1,Variables!$C$2),D1-$C$1)</f>
        <v>43486.659999999996</v>
      </c>
      <c r="E27" s="82">
        <f>$C$27*POWER(SUM(1,Variables!$C$2),E1-$C$1)</f>
        <v>44138.959899999987</v>
      </c>
      <c r="F27" s="82">
        <f>$C$27*POWER(SUM(1,Variables!$C$2),F1-$C$1)</f>
        <v>44801.044298499983</v>
      </c>
      <c r="G27" s="82">
        <f>$C$27*POWER(SUM(1,Variables!$C$2),G1-$C$1)</f>
        <v>45473.059962977473</v>
      </c>
      <c r="H27" s="82">
        <f>$C$27*POWER(SUM(1,Variables!$C$2),H1-$C$1)</f>
        <v>46155.155862422129</v>
      </c>
      <c r="I27" s="82">
        <f>$C$27*POWER(SUM(1,Variables!$C$2),I1-$C$1)</f>
        <v>46847.483200358452</v>
      </c>
      <c r="J27" s="82">
        <f>$C$27*POWER(SUM(1,Variables!$C$2),J1-$C$1)</f>
        <v>47550.195448363826</v>
      </c>
      <c r="K27" s="82">
        <f>$C$27*POWER(SUM(1,Variables!$C$2),K1-$C$1)</f>
        <v>48263.448380089278</v>
      </c>
      <c r="L27" s="82">
        <f>$C$27*POWER(SUM(1,Variables!$C$2),L1-$C$1)</f>
        <v>48987.400105790613</v>
      </c>
      <c r="M27" s="82">
        <f>$C$27*POWER(SUM(1,Variables!$C$2),M1-$C$1)</f>
        <v>49722.211107377465</v>
      </c>
      <c r="N27" s="82">
        <f>$C$27*POWER(SUM(1,Variables!$C$2),N1-$C$1)</f>
        <v>50468.044273988118</v>
      </c>
      <c r="O27" s="82">
        <f>$C$27*POWER(SUM(1,Variables!$C$2),O1-$C$1)</f>
        <v>51225.06493809793</v>
      </c>
      <c r="P27" s="46"/>
      <c r="Q27" s="46"/>
      <c r="R27" s="46"/>
      <c r="S27" s="46"/>
      <c r="T27" s="47"/>
      <c r="U27" s="46"/>
      <c r="V27" s="46"/>
      <c r="W27" s="46"/>
      <c r="X27" s="46"/>
      <c r="Y27" s="46"/>
      <c r="Z27" s="46"/>
      <c r="AA27" s="46"/>
      <c r="AB27" s="46"/>
    </row>
    <row r="28" spans="1:28" ht="14.25" customHeight="1">
      <c r="A28" s="74">
        <v>27</v>
      </c>
      <c r="B28" s="75" t="s">
        <v>57</v>
      </c>
      <c r="C28" s="83">
        <v>8035</v>
      </c>
      <c r="D28" s="82">
        <f>$C$28*POWER(SUM(1,Variables!$C$2),D1-$C$1)</f>
        <v>8155.5249999999996</v>
      </c>
      <c r="E28" s="82">
        <f>$C$28*POWER(SUM(1,Variables!$C$2),E1-$C$1)</f>
        <v>8277.8578749999979</v>
      </c>
      <c r="F28" s="82">
        <f>$C$28*POWER(SUM(1,Variables!$C$2),F1-$C$1)</f>
        <v>8402.0257431249975</v>
      </c>
      <c r="G28" s="82">
        <f>$C$28*POWER(SUM(1,Variables!$C$2),G1-$C$1)</f>
        <v>8528.0561292718703</v>
      </c>
      <c r="H28" s="82">
        <f>$C$28*POWER(SUM(1,Variables!$C$2),H1-$C$1)</f>
        <v>8655.9769712109482</v>
      </c>
      <c r="I28" s="82">
        <f>$C$28*POWER(SUM(1,Variables!$C$2),I1-$C$1)</f>
        <v>8785.816625779109</v>
      </c>
      <c r="J28" s="82">
        <f>$C$28*POWER(SUM(1,Variables!$C$2),J1-$C$1)</f>
        <v>8917.6038751657943</v>
      </c>
      <c r="K28" s="82">
        <f>$C$28*POWER(SUM(1,Variables!$C$2),K1-$C$1)</f>
        <v>9051.3679332932807</v>
      </c>
      <c r="L28" s="82">
        <f>$C$28*POWER(SUM(1,Variables!$C$2),L1-$C$1)</f>
        <v>9187.1384522926801</v>
      </c>
      <c r="M28" s="82">
        <f>$C$28*POWER(SUM(1,Variables!$C$2),M1-$C$1)</f>
        <v>9324.9455290770693</v>
      </c>
      <c r="N28" s="82">
        <f>$C$28*POWER(SUM(1,Variables!$C$2),N1-$C$1)</f>
        <v>9464.8197120132227</v>
      </c>
      <c r="O28" s="82">
        <f>$C$28*POWER(SUM(1,Variables!$C$2),O1-$C$1)</f>
        <v>9606.7920076934206</v>
      </c>
      <c r="P28" s="46"/>
      <c r="Q28" s="46"/>
      <c r="R28" s="46"/>
      <c r="S28" s="46"/>
      <c r="T28" s="47"/>
      <c r="U28" s="46"/>
      <c r="V28" s="46"/>
      <c r="W28" s="46"/>
      <c r="X28" s="46"/>
      <c r="Y28" s="46"/>
      <c r="Z28" s="46"/>
      <c r="AA28" s="46"/>
      <c r="AB28" s="46"/>
    </row>
    <row r="29" spans="1:28" ht="14.25" customHeight="1">
      <c r="A29" s="74">
        <v>28</v>
      </c>
      <c r="B29" s="75" t="s">
        <v>58</v>
      </c>
      <c r="C29" s="83">
        <v>48086</v>
      </c>
      <c r="D29" s="82">
        <f>$C$29*POWER(SUM(1,Variables!$C$2),D1-$C$1)</f>
        <v>48807.289999999994</v>
      </c>
      <c r="E29" s="82">
        <f>$C$29*POWER(SUM(1,Variables!$C$2),E1-$C$1)</f>
        <v>49539.399349999985</v>
      </c>
      <c r="F29" s="82">
        <f>$C$29*POWER(SUM(1,Variables!$C$2),F1-$C$1)</f>
        <v>50282.490340249984</v>
      </c>
      <c r="G29" s="82">
        <f>$C$29*POWER(SUM(1,Variables!$C$2),G1-$C$1)</f>
        <v>51036.727695353722</v>
      </c>
      <c r="H29" s="82">
        <f>$C$29*POWER(SUM(1,Variables!$C$2),H1-$C$1)</f>
        <v>51802.278610784022</v>
      </c>
      <c r="I29" s="82">
        <f>$C$29*POWER(SUM(1,Variables!$C$2),I1-$C$1)</f>
        <v>52579.312789945769</v>
      </c>
      <c r="J29" s="82">
        <f>$C$29*POWER(SUM(1,Variables!$C$2),J1-$C$1)</f>
        <v>53368.002481794952</v>
      </c>
      <c r="K29" s="82">
        <f>$C$29*POWER(SUM(1,Variables!$C$2),K1-$C$1)</f>
        <v>54168.52251902187</v>
      </c>
      <c r="L29" s="82">
        <f>$C$29*POWER(SUM(1,Variables!$C$2),L1-$C$1)</f>
        <v>54981.050356807194</v>
      </c>
      <c r="M29" s="82">
        <f>$C$29*POWER(SUM(1,Variables!$C$2),M1-$C$1)</f>
        <v>55805.76611215929</v>
      </c>
      <c r="N29" s="82">
        <f>$C$29*POWER(SUM(1,Variables!$C$2),N1-$C$1)</f>
        <v>56642.852603841675</v>
      </c>
      <c r="O29" s="82">
        <f>$C$29*POWER(SUM(1,Variables!$C$2),O1-$C$1)</f>
        <v>57492.495392899291</v>
      </c>
      <c r="P29" s="46"/>
      <c r="Q29" s="46"/>
      <c r="R29" s="46"/>
      <c r="S29" s="46"/>
      <c r="T29" s="47"/>
      <c r="U29" s="46"/>
      <c r="V29" s="46"/>
      <c r="W29" s="46"/>
      <c r="X29" s="46"/>
      <c r="Y29" s="46"/>
      <c r="Z29" s="46"/>
      <c r="AA29" s="46"/>
      <c r="AB29" s="46"/>
    </row>
    <row r="30" spans="1:28" ht="14.25" customHeight="1">
      <c r="A30" s="74">
        <v>29</v>
      </c>
      <c r="B30" s="75" t="s">
        <v>59</v>
      </c>
      <c r="C30" s="83">
        <v>48422</v>
      </c>
      <c r="D30" s="82">
        <f>$C$30*POWER(SUM(1,Variables!$C$2),D1-$C$1)</f>
        <v>49148.329999999994</v>
      </c>
      <c r="E30" s="82">
        <f>$C$30*POWER(SUM(1,Variables!$C$2),E1-$C$1)</f>
        <v>49885.554949999983</v>
      </c>
      <c r="F30" s="82">
        <f>$C$30*POWER(SUM(1,Variables!$C$2),F1-$C$1)</f>
        <v>50633.838274249982</v>
      </c>
      <c r="G30" s="82">
        <f>$C$30*POWER(SUM(1,Variables!$C$2),G1-$C$1)</f>
        <v>51393.345848363722</v>
      </c>
      <c r="H30" s="82">
        <f>$C$30*POWER(SUM(1,Variables!$C$2),H1-$C$1)</f>
        <v>52164.246036089171</v>
      </c>
      <c r="I30" s="82">
        <f>$C$30*POWER(SUM(1,Variables!$C$2),I1-$C$1)</f>
        <v>52946.709726630499</v>
      </c>
      <c r="J30" s="82">
        <f>$C$30*POWER(SUM(1,Variables!$C$2),J1-$C$1)</f>
        <v>53740.91037252995</v>
      </c>
      <c r="K30" s="82">
        <f>$C$30*POWER(SUM(1,Variables!$C$2),K1-$C$1)</f>
        <v>54547.024028117892</v>
      </c>
      <c r="L30" s="82">
        <f>$C$30*POWER(SUM(1,Variables!$C$2),L1-$C$1)</f>
        <v>55365.229388539658</v>
      </c>
      <c r="M30" s="82">
        <f>$C$30*POWER(SUM(1,Variables!$C$2),M1-$C$1)</f>
        <v>56195.70782936774</v>
      </c>
      <c r="N30" s="82">
        <f>$C$30*POWER(SUM(1,Variables!$C$2),N1-$C$1)</f>
        <v>57038.643446808252</v>
      </c>
      <c r="O30" s="82">
        <f>$C$30*POWER(SUM(1,Variables!$C$2),O1-$C$1)</f>
        <v>57894.223098510367</v>
      </c>
      <c r="P30" s="46"/>
      <c r="Q30" s="46"/>
      <c r="R30" s="46"/>
      <c r="S30" s="46"/>
      <c r="T30" s="47"/>
      <c r="U30" s="46"/>
      <c r="V30" s="46"/>
      <c r="W30" s="46"/>
      <c r="X30" s="46"/>
      <c r="Y30" s="46"/>
      <c r="Z30" s="46"/>
      <c r="AA30" s="46"/>
      <c r="AB30" s="46"/>
    </row>
    <row r="31" spans="1:28" ht="14.25" customHeight="1">
      <c r="A31" s="74">
        <v>30</v>
      </c>
      <c r="B31" s="75" t="s">
        <v>60</v>
      </c>
      <c r="C31" s="83">
        <v>19788</v>
      </c>
      <c r="D31" s="82">
        <f>$C$31*POWER(SUM(1,Variables!$C$2),D1-$C$1)</f>
        <v>20084.82</v>
      </c>
      <c r="E31" s="82">
        <f>$C$31*POWER(SUM(1,Variables!$C$2),E1-$C$1)</f>
        <v>20386.092299999993</v>
      </c>
      <c r="F31" s="82">
        <f>$C$31*POWER(SUM(1,Variables!$C$2),F1-$C$1)</f>
        <v>20691.883684499993</v>
      </c>
      <c r="G31" s="82">
        <f>$C$31*POWER(SUM(1,Variables!$C$2),G1-$C$1)</f>
        <v>21002.26193976749</v>
      </c>
      <c r="H31" s="82">
        <f>$C$31*POWER(SUM(1,Variables!$C$2),H1-$C$1)</f>
        <v>21317.295868863999</v>
      </c>
      <c r="I31" s="82">
        <f>$C$31*POWER(SUM(1,Variables!$C$2),I1-$C$1)</f>
        <v>21637.055306896953</v>
      </c>
      <c r="J31" s="82">
        <f>$C$31*POWER(SUM(1,Variables!$C$2),J1-$C$1)</f>
        <v>21961.611136500404</v>
      </c>
      <c r="K31" s="82">
        <f>$C$31*POWER(SUM(1,Variables!$C$2),K1-$C$1)</f>
        <v>22291.035303547909</v>
      </c>
      <c r="L31" s="82">
        <f>$C$31*POWER(SUM(1,Variables!$C$2),L1-$C$1)</f>
        <v>22625.400833101125</v>
      </c>
      <c r="M31" s="82">
        <f>$C$31*POWER(SUM(1,Variables!$C$2),M1-$C$1)</f>
        <v>22964.781845597641</v>
      </c>
      <c r="N31" s="82">
        <f>$C$31*POWER(SUM(1,Variables!$C$2),N1-$C$1)</f>
        <v>23309.253573281603</v>
      </c>
      <c r="O31" s="82">
        <f>$C$31*POWER(SUM(1,Variables!$C$2),O1-$C$1)</f>
        <v>23658.89237688082</v>
      </c>
      <c r="P31" s="46"/>
      <c r="Q31" s="46"/>
      <c r="R31" s="46"/>
      <c r="S31" s="46"/>
      <c r="T31" s="47"/>
      <c r="U31" s="46"/>
      <c r="V31" s="46"/>
      <c r="W31" s="46"/>
      <c r="X31" s="46"/>
      <c r="Y31" s="46"/>
      <c r="Z31" s="46"/>
      <c r="AA31" s="46"/>
      <c r="AB31" s="46"/>
    </row>
    <row r="32" spans="1:28" ht="14.25" customHeight="1">
      <c r="A32" s="74">
        <v>31</v>
      </c>
      <c r="B32" s="75" t="s">
        <v>61</v>
      </c>
      <c r="C32" s="83">
        <v>30104</v>
      </c>
      <c r="D32" s="82">
        <f>$C$32*POWER(SUM(1,Variables!$C$2),D1-$C$1)</f>
        <v>30555.559999999998</v>
      </c>
      <c r="E32" s="82">
        <f>$C$32*POWER(SUM(1,Variables!$C$2),E1-$C$1)</f>
        <v>31013.89339999999</v>
      </c>
      <c r="F32" s="82">
        <f>$C$32*POWER(SUM(1,Variables!$C$2),F1-$C$1)</f>
        <v>31479.10180099999</v>
      </c>
      <c r="G32" s="82">
        <f>$C$32*POWER(SUM(1,Variables!$C$2),G1-$C$1)</f>
        <v>31951.288328014984</v>
      </c>
      <c r="H32" s="82">
        <f>$C$32*POWER(SUM(1,Variables!$C$2),H1-$C$1)</f>
        <v>32430.557652935204</v>
      </c>
      <c r="I32" s="82">
        <f>$C$32*POWER(SUM(1,Variables!$C$2),I1-$C$1)</f>
        <v>32917.016017729227</v>
      </c>
      <c r="J32" s="82">
        <f>$C$32*POWER(SUM(1,Variables!$C$2),J1-$C$1)</f>
        <v>33410.771257995155</v>
      </c>
      <c r="K32" s="82">
        <f>$C$32*POWER(SUM(1,Variables!$C$2),K1-$C$1)</f>
        <v>33911.932826865086</v>
      </c>
      <c r="L32" s="82">
        <f>$C$32*POWER(SUM(1,Variables!$C$2),L1-$C$1)</f>
        <v>34420.611819268051</v>
      </c>
      <c r="M32" s="82">
        <f>$C$32*POWER(SUM(1,Variables!$C$2),M1-$C$1)</f>
        <v>34936.92099655707</v>
      </c>
      <c r="N32" s="82">
        <f>$C$32*POWER(SUM(1,Variables!$C$2),N1-$C$1)</f>
        <v>35460.974811505424</v>
      </c>
      <c r="O32" s="82">
        <f>$C$32*POWER(SUM(1,Variables!$C$2),O1-$C$1)</f>
        <v>35992.889433677999</v>
      </c>
      <c r="P32" s="46"/>
      <c r="Q32" s="46"/>
      <c r="R32" s="46"/>
      <c r="S32" s="46"/>
      <c r="T32" s="47"/>
      <c r="U32" s="46"/>
      <c r="V32" s="46"/>
      <c r="W32" s="46"/>
      <c r="X32" s="46"/>
      <c r="Y32" s="46"/>
      <c r="Z32" s="46"/>
      <c r="AA32" s="46"/>
      <c r="AB32" s="46"/>
    </row>
    <row r="33" spans="1:28" ht="14.25" customHeight="1">
      <c r="A33" s="74">
        <v>32</v>
      </c>
      <c r="B33" s="75" t="s">
        <v>62</v>
      </c>
      <c r="C33" s="83">
        <v>27709</v>
      </c>
      <c r="D33" s="82">
        <f>$C$33*POWER(SUM(1,Variables!$C$2),D1-$C$1)</f>
        <v>28124.634999999998</v>
      </c>
      <c r="E33" s="82">
        <f>$C$33*POWER(SUM(1,Variables!$C$2),E1-$C$1)</f>
        <v>28546.504524999993</v>
      </c>
      <c r="F33" s="82">
        <f>$C$33*POWER(SUM(1,Variables!$C$2),F1-$C$1)</f>
        <v>28974.702092874988</v>
      </c>
      <c r="G33" s="82">
        <f>$C$33*POWER(SUM(1,Variables!$C$2),G1-$C$1)</f>
        <v>29409.322624268108</v>
      </c>
      <c r="H33" s="82">
        <f>$C$33*POWER(SUM(1,Variables!$C$2),H1-$C$1)</f>
        <v>29850.462463632128</v>
      </c>
      <c r="I33" s="82">
        <f>$C$33*POWER(SUM(1,Variables!$C$2),I1-$C$1)</f>
        <v>30298.219400586604</v>
      </c>
      <c r="J33" s="82">
        <f>$C$33*POWER(SUM(1,Variables!$C$2),J1-$C$1)</f>
        <v>30752.692691595399</v>
      </c>
      <c r="K33" s="82">
        <f>$C$33*POWER(SUM(1,Variables!$C$2),K1-$C$1)</f>
        <v>31213.983081969327</v>
      </c>
      <c r="L33" s="82">
        <f>$C$33*POWER(SUM(1,Variables!$C$2),L1-$C$1)</f>
        <v>31682.192828198862</v>
      </c>
      <c r="M33" s="82">
        <f>$C$33*POWER(SUM(1,Variables!$C$2),M1-$C$1)</f>
        <v>32157.425720621843</v>
      </c>
      <c r="N33" s="82">
        <f>$C$33*POWER(SUM(1,Variables!$C$2),N1-$C$1)</f>
        <v>32639.787106431166</v>
      </c>
      <c r="O33" s="82">
        <f>$C$33*POWER(SUM(1,Variables!$C$2),O1-$C$1)</f>
        <v>33129.383913027625</v>
      </c>
      <c r="P33" s="46"/>
      <c r="Q33" s="46"/>
      <c r="R33" s="46"/>
      <c r="S33" s="46"/>
      <c r="T33" s="47"/>
      <c r="U33" s="46"/>
      <c r="V33" s="46"/>
      <c r="W33" s="46"/>
      <c r="X33" s="46"/>
      <c r="Y33" s="46"/>
      <c r="Z33" s="46"/>
      <c r="AA33" s="46"/>
      <c r="AB33" s="46"/>
    </row>
    <row r="34" spans="1:28" ht="14.25" customHeight="1">
      <c r="A34" s="74">
        <v>33</v>
      </c>
      <c r="B34" s="75" t="s">
        <v>63</v>
      </c>
      <c r="C34" s="83">
        <v>118803</v>
      </c>
      <c r="D34" s="82">
        <f>$C$34*POWER(SUM(1,Variables!$C$2),D1-$C$1)</f>
        <v>120585.04499999998</v>
      </c>
      <c r="E34" s="82">
        <f>$C$34*POWER(SUM(1,Variables!$C$2),E1-$C$1)</f>
        <v>122393.82067499997</v>
      </c>
      <c r="F34" s="82">
        <f>$C$34*POWER(SUM(1,Variables!$C$2),F1-$C$1)</f>
        <v>124229.72798512495</v>
      </c>
      <c r="G34" s="82">
        <f>$C$34*POWER(SUM(1,Variables!$C$2),G1-$C$1)</f>
        <v>126093.17390490181</v>
      </c>
      <c r="H34" s="82">
        <f>$C$34*POWER(SUM(1,Variables!$C$2),H1-$C$1)</f>
        <v>127984.57151347531</v>
      </c>
      <c r="I34" s="82">
        <f>$C$34*POWER(SUM(1,Variables!$C$2),I1-$C$1)</f>
        <v>129904.34008617743</v>
      </c>
      <c r="J34" s="82">
        <f>$C$34*POWER(SUM(1,Variables!$C$2),J1-$C$1)</f>
        <v>131852.90518747005</v>
      </c>
      <c r="K34" s="82">
        <f>$C$34*POWER(SUM(1,Variables!$C$2),K1-$C$1)</f>
        <v>133830.69876528211</v>
      </c>
      <c r="L34" s="82">
        <f>$C$34*POWER(SUM(1,Variables!$C$2),L1-$C$1)</f>
        <v>135838.15924676132</v>
      </c>
      <c r="M34" s="82">
        <f>$C$34*POWER(SUM(1,Variables!$C$2),M1-$C$1)</f>
        <v>137875.73163546273</v>
      </c>
      <c r="N34" s="82">
        <f>$C$34*POWER(SUM(1,Variables!$C$2),N1-$C$1)</f>
        <v>139943.86760999466</v>
      </c>
      <c r="O34" s="82">
        <f>$C$34*POWER(SUM(1,Variables!$C$2),O1-$C$1)</f>
        <v>142043.02562414453</v>
      </c>
      <c r="P34" s="46"/>
      <c r="Q34" s="46"/>
      <c r="R34" s="46"/>
      <c r="S34" s="46"/>
      <c r="T34" s="47"/>
      <c r="U34" s="46"/>
      <c r="V34" s="46"/>
      <c r="W34" s="46"/>
      <c r="X34" s="46"/>
      <c r="Y34" s="46"/>
      <c r="Z34" s="46"/>
      <c r="AA34" s="46"/>
      <c r="AB34" s="46"/>
    </row>
    <row r="35" spans="1:28" ht="14.25" customHeight="1">
      <c r="A35" s="74">
        <v>34</v>
      </c>
      <c r="B35" s="75" t="s">
        <v>64</v>
      </c>
      <c r="C35" s="83">
        <v>105517</v>
      </c>
      <c r="D35" s="82">
        <f>$C$35*POWER(SUM(1,Variables!$C$2),D1-$C$1)</f>
        <v>107099.75499999999</v>
      </c>
      <c r="E35" s="82">
        <f>$C$35*POWER(SUM(1,Variables!$C$2),E1-$C$1)</f>
        <v>108706.25132499998</v>
      </c>
      <c r="F35" s="82">
        <f>$C$35*POWER(SUM(1,Variables!$C$2),F1-$C$1)</f>
        <v>110336.84509487495</v>
      </c>
      <c r="G35" s="82">
        <f>$C$35*POWER(SUM(1,Variables!$C$2),G1-$C$1)</f>
        <v>111991.89777129807</v>
      </c>
      <c r="H35" s="82">
        <f>$C$35*POWER(SUM(1,Variables!$C$2),H1-$C$1)</f>
        <v>113671.77623786753</v>
      </c>
      <c r="I35" s="82">
        <f>$C$35*POWER(SUM(1,Variables!$C$2),I1-$C$1)</f>
        <v>115376.85288143551</v>
      </c>
      <c r="J35" s="82">
        <f>$C$35*POWER(SUM(1,Variables!$C$2),J1-$C$1)</f>
        <v>117107.50567465703</v>
      </c>
      <c r="K35" s="82">
        <f>$C$35*POWER(SUM(1,Variables!$C$2),K1-$C$1)</f>
        <v>118864.11825977688</v>
      </c>
      <c r="L35" s="82">
        <f>$C$35*POWER(SUM(1,Variables!$C$2),L1-$C$1)</f>
        <v>120647.08003367351</v>
      </c>
      <c r="M35" s="82">
        <f>$C$35*POWER(SUM(1,Variables!$C$2),M1-$C$1)</f>
        <v>122456.78623417859</v>
      </c>
      <c r="N35" s="82">
        <f>$C$35*POWER(SUM(1,Variables!$C$2),N1-$C$1)</f>
        <v>124293.63802769127</v>
      </c>
      <c r="O35" s="82">
        <f>$C$35*POWER(SUM(1,Variables!$C$2),O1-$C$1)</f>
        <v>126158.04259810661</v>
      </c>
      <c r="P35" s="46"/>
      <c r="Q35" s="46"/>
      <c r="R35" s="46"/>
      <c r="S35" s="46"/>
      <c r="T35" s="47"/>
      <c r="U35" s="46"/>
      <c r="V35" s="46"/>
      <c r="W35" s="46"/>
      <c r="X35" s="46"/>
      <c r="Y35" s="46"/>
      <c r="Z35" s="46"/>
      <c r="AA35" s="46"/>
      <c r="AB35" s="46"/>
    </row>
    <row r="36" spans="1:28" ht="14.25" customHeight="1">
      <c r="A36" s="74">
        <v>35</v>
      </c>
      <c r="B36" s="75" t="s">
        <v>65</v>
      </c>
      <c r="C36" s="83">
        <v>481901</v>
      </c>
      <c r="D36" s="82">
        <f>$C$36*POWER(SUM(1,Variables!$C$2),D1-$C$1)</f>
        <v>489129.51499999996</v>
      </c>
      <c r="E36" s="82">
        <f>$C$36*POWER(SUM(1,Variables!$C$2),E1-$C$1)</f>
        <v>496466.45772499987</v>
      </c>
      <c r="F36" s="82">
        <f>$C$36*POWER(SUM(1,Variables!$C$2),F1-$C$1)</f>
        <v>503913.45459087478</v>
      </c>
      <c r="G36" s="82">
        <f>$C$36*POWER(SUM(1,Variables!$C$2),G1-$C$1)</f>
        <v>511472.15640973783</v>
      </c>
      <c r="H36" s="82">
        <f>$C$36*POWER(SUM(1,Variables!$C$2),H1-$C$1)</f>
        <v>519144.23875588388</v>
      </c>
      <c r="I36" s="82">
        <f>$C$36*POWER(SUM(1,Variables!$C$2),I1-$C$1)</f>
        <v>526931.40233722201</v>
      </c>
      <c r="J36" s="82">
        <f>$C$36*POWER(SUM(1,Variables!$C$2),J1-$C$1)</f>
        <v>534835.37337228027</v>
      </c>
      <c r="K36" s="82">
        <f>$C$36*POWER(SUM(1,Variables!$C$2),K1-$C$1)</f>
        <v>542857.90397286438</v>
      </c>
      <c r="L36" s="82">
        <f>$C$36*POWER(SUM(1,Variables!$C$2),L1-$C$1)</f>
        <v>551000.77253245737</v>
      </c>
      <c r="M36" s="82">
        <f>$C$36*POWER(SUM(1,Variables!$C$2),M1-$C$1)</f>
        <v>559265.78412044409</v>
      </c>
      <c r="N36" s="82">
        <f>$C$36*POWER(SUM(1,Variables!$C$2),N1-$C$1)</f>
        <v>567654.77088225074</v>
      </c>
      <c r="O36" s="82">
        <f>$C$36*POWER(SUM(1,Variables!$C$2),O1-$C$1)</f>
        <v>576169.59244548436</v>
      </c>
      <c r="P36" s="46"/>
      <c r="Q36" s="46"/>
      <c r="R36" s="46"/>
      <c r="S36" s="46"/>
      <c r="T36" s="47"/>
      <c r="U36" s="46"/>
      <c r="V36" s="46"/>
      <c r="W36" s="46"/>
      <c r="X36" s="46"/>
      <c r="Y36" s="46"/>
      <c r="Z36" s="46"/>
      <c r="AA36" s="46"/>
      <c r="AB36" s="46"/>
    </row>
    <row r="37" spans="1:28" ht="14.25" customHeight="1">
      <c r="A37" s="74">
        <v>36</v>
      </c>
      <c r="B37" s="75" t="s">
        <v>66</v>
      </c>
      <c r="C37" s="83">
        <v>258445</v>
      </c>
      <c r="D37" s="82">
        <f>$C$37*POWER(SUM(1,Variables!$C$2),D1-$C$1)</f>
        <v>262321.67499999999</v>
      </c>
      <c r="E37" s="82">
        <f>$C$37*POWER(SUM(1,Variables!$C$2),E1-$C$1)</f>
        <v>266256.5001249999</v>
      </c>
      <c r="F37" s="82">
        <f>$C$37*POWER(SUM(1,Variables!$C$2),F1-$C$1)</f>
        <v>270250.34762687492</v>
      </c>
      <c r="G37" s="82">
        <f>$C$37*POWER(SUM(1,Variables!$C$2),G1-$C$1)</f>
        <v>274304.10284127796</v>
      </c>
      <c r="H37" s="82">
        <f>$C$37*POWER(SUM(1,Variables!$C$2),H1-$C$1)</f>
        <v>278418.66438389709</v>
      </c>
      <c r="I37" s="82">
        <f>$C$37*POWER(SUM(1,Variables!$C$2),I1-$C$1)</f>
        <v>282594.94434965553</v>
      </c>
      <c r="J37" s="82">
        <f>$C$37*POWER(SUM(1,Variables!$C$2),J1-$C$1)</f>
        <v>286833.86851490033</v>
      </c>
      <c r="K37" s="82">
        <f>$C$37*POWER(SUM(1,Variables!$C$2),K1-$C$1)</f>
        <v>291136.3765426238</v>
      </c>
      <c r="L37" s="82">
        <f>$C$37*POWER(SUM(1,Variables!$C$2),L1-$C$1)</f>
        <v>295503.42219076311</v>
      </c>
      <c r="M37" s="82">
        <f>$C$37*POWER(SUM(1,Variables!$C$2),M1-$C$1)</f>
        <v>299935.97352362453</v>
      </c>
      <c r="N37" s="82">
        <f>$C$37*POWER(SUM(1,Variables!$C$2),N1-$C$1)</f>
        <v>304435.01312647882</v>
      </c>
      <c r="O37" s="82">
        <f>$C$37*POWER(SUM(1,Variables!$C$2),O1-$C$1)</f>
        <v>309001.53832337598</v>
      </c>
      <c r="P37" s="46"/>
      <c r="Q37" s="46"/>
      <c r="R37" s="46"/>
      <c r="S37" s="46"/>
      <c r="T37" s="47"/>
      <c r="U37" s="46"/>
      <c r="V37" s="46"/>
      <c r="W37" s="46"/>
      <c r="X37" s="46"/>
      <c r="Y37" s="46"/>
      <c r="Z37" s="46"/>
      <c r="AA37" s="46"/>
      <c r="AB37" s="46"/>
    </row>
    <row r="38" spans="1:28" ht="14.25" customHeight="1">
      <c r="A38" s="74">
        <v>37</v>
      </c>
      <c r="B38" s="75" t="s">
        <v>67</v>
      </c>
      <c r="C38" s="83">
        <v>120462</v>
      </c>
      <c r="D38" s="82">
        <f>$C$38*POWER(SUM(1,Variables!$C$2),D1-$C$1)</f>
        <v>122268.93</v>
      </c>
      <c r="E38" s="82">
        <f>$C$38*POWER(SUM(1,Variables!$C$2),E1-$C$1)</f>
        <v>124102.96394999996</v>
      </c>
      <c r="F38" s="82">
        <f>$C$38*POWER(SUM(1,Variables!$C$2),F1-$C$1)</f>
        <v>125964.50840924995</v>
      </c>
      <c r="G38" s="82">
        <f>$C$38*POWER(SUM(1,Variables!$C$2),G1-$C$1)</f>
        <v>127853.97603538868</v>
      </c>
      <c r="H38" s="82">
        <f>$C$38*POWER(SUM(1,Variables!$C$2),H1-$C$1)</f>
        <v>129771.7856759195</v>
      </c>
      <c r="I38" s="82">
        <f>$C$38*POWER(SUM(1,Variables!$C$2),I1-$C$1)</f>
        <v>131718.36246105825</v>
      </c>
      <c r="J38" s="82">
        <f>$C$38*POWER(SUM(1,Variables!$C$2),J1-$C$1)</f>
        <v>133694.13789797411</v>
      </c>
      <c r="K38" s="82">
        <f>$C$38*POWER(SUM(1,Variables!$C$2),K1-$C$1)</f>
        <v>135699.54996644371</v>
      </c>
      <c r="L38" s="82">
        <f>$C$38*POWER(SUM(1,Variables!$C$2),L1-$C$1)</f>
        <v>137735.04321594036</v>
      </c>
      <c r="M38" s="82">
        <f>$C$38*POWER(SUM(1,Variables!$C$2),M1-$C$1)</f>
        <v>139801.06886417945</v>
      </c>
      <c r="N38" s="82">
        <f>$C$38*POWER(SUM(1,Variables!$C$2),N1-$C$1)</f>
        <v>141898.08489714211</v>
      </c>
      <c r="O38" s="82">
        <f>$C$38*POWER(SUM(1,Variables!$C$2),O1-$C$1)</f>
        <v>144026.55617059921</v>
      </c>
      <c r="P38" s="46"/>
      <c r="Q38" s="46"/>
      <c r="R38" s="46"/>
      <c r="S38" s="46"/>
      <c r="T38" s="47"/>
      <c r="U38" s="46"/>
      <c r="V38" s="46"/>
      <c r="W38" s="46"/>
      <c r="X38" s="46"/>
      <c r="Y38" s="46"/>
      <c r="Z38" s="46"/>
      <c r="AA38" s="46"/>
      <c r="AB38" s="46"/>
    </row>
    <row r="39" spans="1:28" ht="14.25" customHeight="1">
      <c r="A39" s="74">
        <v>38</v>
      </c>
      <c r="B39" s="75" t="s">
        <v>68</v>
      </c>
      <c r="C39" s="83">
        <v>35556</v>
      </c>
      <c r="D39" s="82">
        <f>$C$39*POWER(SUM(1,Variables!$C$2),D1-2016)</f>
        <v>37180.140301499989</v>
      </c>
      <c r="E39" s="82">
        <f>$C$39*POWER(SUM(1,Variables!$C$2),E1-2016)</f>
        <v>37737.842406022479</v>
      </c>
      <c r="F39" s="82">
        <f>$C$39*POWER(SUM(1,Variables!$C$2),F1-2016)</f>
        <v>38303.91004211281</v>
      </c>
      <c r="G39" s="82">
        <f>$C$39*POWER(SUM(1,Variables!$C$2),G1-2016)</f>
        <v>38878.4686927445</v>
      </c>
      <c r="H39" s="82">
        <f>$C$39*POWER(SUM(1,Variables!$C$2),H1-2016)</f>
        <v>39461.645723135662</v>
      </c>
      <c r="I39" s="82">
        <f>$C$39*POWER(SUM(1,Variables!$C$2),I1-2016)</f>
        <v>40053.57040898269</v>
      </c>
      <c r="J39" s="82">
        <f>$C$39*POWER(SUM(1,Variables!$C$2),J1-2016)</f>
        <v>40654.373965117426</v>
      </c>
      <c r="K39" s="82">
        <f>$C$39*POWER(SUM(1,Variables!$C$2),K1-2016)</f>
        <v>41264.18957459418</v>
      </c>
      <c r="L39" s="82">
        <f>$C$39*POWER(SUM(1,Variables!$C$2),L1-2016)</f>
        <v>41883.152418213089</v>
      </c>
      <c r="M39" s="82">
        <f>$C$39*POWER(SUM(1,Variables!$C$2),M1-2016)</f>
        <v>42511.399704486277</v>
      </c>
      <c r="N39" s="82">
        <f>$C$39*POWER(SUM(1,Variables!$C$2),N1-2016)</f>
        <v>43149.070700053569</v>
      </c>
      <c r="O39" s="82">
        <f>$C$39*POWER(SUM(1,Variables!$C$2),O1-2016)</f>
        <v>43796.306760554362</v>
      </c>
      <c r="P39" s="46"/>
      <c r="Q39" s="46"/>
      <c r="R39" s="46"/>
      <c r="S39" s="46"/>
      <c r="T39" s="47"/>
      <c r="U39" s="46"/>
      <c r="V39" s="46"/>
      <c r="W39" s="46"/>
      <c r="X39" s="46"/>
      <c r="Y39" s="46"/>
      <c r="Z39" s="46"/>
      <c r="AA39" s="46"/>
      <c r="AB39" s="46"/>
    </row>
    <row r="40" spans="1:28" ht="14.25" customHeight="1">
      <c r="A40" s="74">
        <v>39</v>
      </c>
      <c r="B40" s="75" t="s">
        <v>69</v>
      </c>
      <c r="C40" s="83">
        <v>67118</v>
      </c>
      <c r="D40" s="82">
        <f>$C$40*POWER(SUM(1,Variables!$C$2),D1-$C$1)</f>
        <v>68124.76999999999</v>
      </c>
      <c r="E40" s="82">
        <f>$C$40*POWER(SUM(1,Variables!$C$2),E1-$C$1)</f>
        <v>69146.641549999986</v>
      </c>
      <c r="F40" s="82">
        <f>$C$40*POWER(SUM(1,Variables!$C$2),F1-$C$1)</f>
        <v>70183.841173249966</v>
      </c>
      <c r="G40" s="82">
        <f>$C$40*POWER(SUM(1,Variables!$C$2),G1-$C$1)</f>
        <v>71236.598790848715</v>
      </c>
      <c r="H40" s="82">
        <f>$C$40*POWER(SUM(1,Variables!$C$2),H1-$C$1)</f>
        <v>72305.14777271144</v>
      </c>
      <c r="I40" s="82">
        <f>$C$40*POWER(SUM(1,Variables!$C$2),I1-$C$1)</f>
        <v>73389.724989302093</v>
      </c>
      <c r="J40" s="82">
        <f>$C$40*POWER(SUM(1,Variables!$C$2),J1-$C$1)</f>
        <v>74490.570864141613</v>
      </c>
      <c r="K40" s="82">
        <f>$C$40*POWER(SUM(1,Variables!$C$2),K1-$C$1)</f>
        <v>75607.929427103722</v>
      </c>
      <c r="L40" s="82">
        <f>$C$40*POWER(SUM(1,Variables!$C$2),L1-$C$1)</f>
        <v>76742.048368510281</v>
      </c>
      <c r="M40" s="82">
        <f>$C$40*POWER(SUM(1,Variables!$C$2),M1-$C$1)</f>
        <v>77893.179094037914</v>
      </c>
      <c r="N40" s="82">
        <f>$C$40*POWER(SUM(1,Variables!$C$2),N1-$C$1)</f>
        <v>79061.576780448479</v>
      </c>
      <c r="O40" s="82">
        <f>$C$40*POWER(SUM(1,Variables!$C$2),O1-$C$1)</f>
        <v>80247.500432155182</v>
      </c>
      <c r="P40" s="46"/>
      <c r="Q40" s="46"/>
      <c r="R40" s="46"/>
      <c r="S40" s="46"/>
      <c r="T40" s="47"/>
      <c r="U40" s="46"/>
      <c r="V40" s="46"/>
      <c r="W40" s="46"/>
      <c r="X40" s="46"/>
      <c r="Y40" s="46"/>
      <c r="Z40" s="46"/>
      <c r="AA40" s="46"/>
      <c r="AB40" s="46"/>
    </row>
    <row r="41" spans="1:28" ht="14.25" customHeight="1">
      <c r="A41" s="74">
        <v>40</v>
      </c>
      <c r="B41" s="75" t="s">
        <v>70</v>
      </c>
      <c r="C41" s="84">
        <v>3036</v>
      </c>
      <c r="D41" s="82">
        <f>$C$41*POWER(SUM(1,Variables!$C$2),D1-2016)</f>
        <v>3174.6795464999987</v>
      </c>
      <c r="E41" s="82">
        <f>$C$41*POWER(SUM(1,Variables!$C$2),E1-2016)</f>
        <v>3222.2997396974984</v>
      </c>
      <c r="F41" s="82">
        <f>$C$41*POWER(SUM(1,Variables!$C$2),F1-2016)</f>
        <v>3270.6342357929602</v>
      </c>
      <c r="G41" s="82">
        <f>$C$41*POWER(SUM(1,Variables!$C$2),G1-2016)</f>
        <v>3319.6937493298542</v>
      </c>
      <c r="H41" s="82">
        <f>$C$41*POWER(SUM(1,Variables!$C$2),H1-2016)</f>
        <v>3369.4891555698014</v>
      </c>
      <c r="I41" s="82">
        <f>$C$41*POWER(SUM(1,Variables!$C$2),I1-2016)</f>
        <v>3420.031492903348</v>
      </c>
      <c r="J41" s="82">
        <f>$C$41*POWER(SUM(1,Variables!$C$2),J1-2016)</f>
        <v>3471.331965296898</v>
      </c>
      <c r="K41" s="82">
        <f>$C$41*POWER(SUM(1,Variables!$C$2),K1-2016)</f>
        <v>3523.4019447763508</v>
      </c>
      <c r="L41" s="82">
        <f>$C$41*POWER(SUM(1,Variables!$C$2),L1-2016)</f>
        <v>3576.252973947996</v>
      </c>
      <c r="M41" s="82">
        <f>$C$41*POWER(SUM(1,Variables!$C$2),M1-2016)</f>
        <v>3629.8967685572152</v>
      </c>
      <c r="N41" s="82">
        <f>$C$41*POWER(SUM(1,Variables!$C$2),N1-2016)</f>
        <v>3684.3452200855731</v>
      </c>
      <c r="O41" s="82">
        <f>$C$41*POWER(SUM(1,Variables!$C$2),O1-2016)</f>
        <v>3739.6103983868556</v>
      </c>
      <c r="P41" s="46"/>
      <c r="Q41" s="46"/>
      <c r="R41" s="46"/>
      <c r="S41" s="46"/>
      <c r="T41" s="47"/>
      <c r="U41" s="46"/>
      <c r="V41" s="46"/>
      <c r="W41" s="46"/>
      <c r="X41" s="46"/>
      <c r="Y41" s="46"/>
      <c r="Z41" s="46"/>
      <c r="AA41" s="46"/>
      <c r="AB41" s="46"/>
    </row>
    <row r="42" spans="1:28" ht="14.25" customHeight="1">
      <c r="A42" s="74">
        <v>41</v>
      </c>
      <c r="B42" s="75" t="s">
        <v>71</v>
      </c>
      <c r="C42" s="83">
        <v>52321</v>
      </c>
      <c r="D42" s="82">
        <f>$C$42*POWER(SUM(1,Variables!$C$2),D1-$C$1)</f>
        <v>53105.814999999995</v>
      </c>
      <c r="E42" s="82">
        <f>$C$42*POWER(SUM(1,Variables!$C$2),E1-$C$1)</f>
        <v>53902.402224999983</v>
      </c>
      <c r="F42" s="82">
        <f>$C$42*POWER(SUM(1,Variables!$C$2),F1-$C$1)</f>
        <v>54710.938258374976</v>
      </c>
      <c r="G42" s="82">
        <f>$C$42*POWER(SUM(1,Variables!$C$2),G1-$C$1)</f>
        <v>55531.602332250593</v>
      </c>
      <c r="H42" s="82">
        <f>$C$42*POWER(SUM(1,Variables!$C$2),H1-$C$1)</f>
        <v>56364.576367234346</v>
      </c>
      <c r="I42" s="82">
        <f>$C$42*POWER(SUM(1,Variables!$C$2),I1-$C$1)</f>
        <v>57210.045012742848</v>
      </c>
      <c r="J42" s="82">
        <f>$C$42*POWER(SUM(1,Variables!$C$2),J1-$C$1)</f>
        <v>58068.195687933985</v>
      </c>
      <c r="K42" s="82">
        <f>$C$42*POWER(SUM(1,Variables!$C$2),K1-$C$1)</f>
        <v>58939.218623252993</v>
      </c>
      <c r="L42" s="82">
        <f>$C$42*POWER(SUM(1,Variables!$C$2),L1-$C$1)</f>
        <v>59823.306902601777</v>
      </c>
      <c r="M42" s="82">
        <f>$C$42*POWER(SUM(1,Variables!$C$2),M1-$C$1)</f>
        <v>60720.656506140796</v>
      </c>
      <c r="N42" s="82">
        <f>$C$42*POWER(SUM(1,Variables!$C$2),N1-$C$1)</f>
        <v>61631.466353732903</v>
      </c>
      <c r="O42" s="82">
        <f>$C$42*POWER(SUM(1,Variables!$C$2),O1-$C$1)</f>
        <v>62555.938349038879</v>
      </c>
      <c r="P42" s="46"/>
      <c r="Q42" s="46"/>
      <c r="R42" s="46"/>
      <c r="S42" s="46"/>
      <c r="T42" s="47"/>
      <c r="U42" s="46"/>
      <c r="V42" s="46"/>
      <c r="W42" s="46"/>
      <c r="X42" s="46"/>
      <c r="Y42" s="46"/>
      <c r="Z42" s="46"/>
      <c r="AA42" s="46"/>
      <c r="AB42" s="46"/>
    </row>
    <row r="43" spans="1:28" ht="14.25" customHeight="1">
      <c r="A43" s="74">
        <v>42</v>
      </c>
      <c r="B43" s="75" t="s">
        <v>72</v>
      </c>
      <c r="C43" s="83">
        <v>45521</v>
      </c>
      <c r="D43" s="82">
        <f>$C$43*POWER(SUM(1,Variables!$C$2),D1-$C$1)</f>
        <v>46203.814999999995</v>
      </c>
      <c r="E43" s="82">
        <f>$C$43*POWER(SUM(1,Variables!$C$2),E1-$C$1)</f>
        <v>46896.872224999985</v>
      </c>
      <c r="F43" s="82">
        <f>$C$43*POWER(SUM(1,Variables!$C$2),F1-$C$1)</f>
        <v>47600.325308374981</v>
      </c>
      <c r="G43" s="82">
        <f>$C$43*POWER(SUM(1,Variables!$C$2),G1-$C$1)</f>
        <v>48314.330188000597</v>
      </c>
      <c r="H43" s="82">
        <f>$C$43*POWER(SUM(1,Variables!$C$2),H1-$C$1)</f>
        <v>49039.045140820599</v>
      </c>
      <c r="I43" s="82">
        <f>$C$43*POWER(SUM(1,Variables!$C$2),I1-$C$1)</f>
        <v>49774.630817932899</v>
      </c>
      <c r="J43" s="82">
        <f>$C$43*POWER(SUM(1,Variables!$C$2),J1-$C$1)</f>
        <v>50521.250280201886</v>
      </c>
      <c r="K43" s="82">
        <f>$C$43*POWER(SUM(1,Variables!$C$2),K1-$C$1)</f>
        <v>51279.069034404914</v>
      </c>
      <c r="L43" s="82">
        <f>$C$43*POWER(SUM(1,Variables!$C$2),L1-$C$1)</f>
        <v>52048.255069920975</v>
      </c>
      <c r="M43" s="82">
        <f>$C$43*POWER(SUM(1,Variables!$C$2),M1-$C$1)</f>
        <v>52828.978895969783</v>
      </c>
      <c r="N43" s="82">
        <f>$C$43*POWER(SUM(1,Variables!$C$2),N1-$C$1)</f>
        <v>53621.413579409331</v>
      </c>
      <c r="O43" s="82">
        <f>$C$43*POWER(SUM(1,Variables!$C$2),O1-$C$1)</f>
        <v>54425.734783100459</v>
      </c>
      <c r="P43" s="46"/>
      <c r="Q43" s="46"/>
      <c r="R43" s="46"/>
      <c r="S43" s="46"/>
      <c r="T43" s="47"/>
      <c r="U43" s="46"/>
      <c r="V43" s="46"/>
      <c r="W43" s="46"/>
      <c r="X43" s="46"/>
      <c r="Y43" s="46"/>
      <c r="Z43" s="46"/>
      <c r="AA43" s="46"/>
      <c r="AB43" s="46"/>
    </row>
    <row r="44" spans="1:28" ht="14.25" customHeight="1">
      <c r="A44" s="74">
        <v>43</v>
      </c>
      <c r="B44" s="75" t="s">
        <v>73</v>
      </c>
      <c r="C44" s="83">
        <v>24037</v>
      </c>
      <c r="D44" s="82">
        <f>$C$44*POWER(SUM(1,Variables!$C$2),D1-$C$1)</f>
        <v>24397.554999999997</v>
      </c>
      <c r="E44" s="82">
        <f>$C$44*POWER(SUM(1,Variables!$C$2),E1-$C$1)</f>
        <v>24763.518324999994</v>
      </c>
      <c r="F44" s="82">
        <f>$C$44*POWER(SUM(1,Variables!$C$2),F1-$C$1)</f>
        <v>25134.971099874991</v>
      </c>
      <c r="G44" s="82">
        <f>$C$44*POWER(SUM(1,Variables!$C$2),G1-$C$1)</f>
        <v>25511.99566637311</v>
      </c>
      <c r="H44" s="82">
        <f>$C$44*POWER(SUM(1,Variables!$C$2),H1-$C$1)</f>
        <v>25894.675601368705</v>
      </c>
      <c r="I44" s="82">
        <f>$C$44*POWER(SUM(1,Variables!$C$2),I1-$C$1)</f>
        <v>26283.09573538923</v>
      </c>
      <c r="J44" s="82">
        <f>$C$44*POWER(SUM(1,Variables!$C$2),J1-$C$1)</f>
        <v>26677.342171420063</v>
      </c>
      <c r="K44" s="82">
        <f>$C$44*POWER(SUM(1,Variables!$C$2),K1-$C$1)</f>
        <v>27077.502303991365</v>
      </c>
      <c r="L44" s="82">
        <f>$C$44*POWER(SUM(1,Variables!$C$2),L1-$C$1)</f>
        <v>27483.664838551231</v>
      </c>
      <c r="M44" s="82">
        <f>$C$44*POWER(SUM(1,Variables!$C$2),M1-$C$1)</f>
        <v>27895.919811129497</v>
      </c>
      <c r="N44" s="82">
        <f>$C$44*POWER(SUM(1,Variables!$C$2),N1-$C$1)</f>
        <v>28314.358608296436</v>
      </c>
      <c r="O44" s="82">
        <f>$C$44*POWER(SUM(1,Variables!$C$2),O1-$C$1)</f>
        <v>28739.073987420874</v>
      </c>
      <c r="P44" s="46"/>
      <c r="Q44" s="46"/>
      <c r="R44" s="46"/>
      <c r="S44" s="46"/>
      <c r="T44" s="47"/>
      <c r="U44" s="46"/>
      <c r="V44" s="46"/>
      <c r="W44" s="46"/>
      <c r="X44" s="46"/>
      <c r="Y44" s="46"/>
      <c r="Z44" s="46"/>
      <c r="AA44" s="46"/>
      <c r="AB44" s="46"/>
    </row>
    <row r="45" spans="1:28" ht="14.25" customHeight="1">
      <c r="A45" s="74">
        <v>44</v>
      </c>
      <c r="B45" s="75" t="s">
        <v>101</v>
      </c>
      <c r="C45" s="83">
        <v>88908</v>
      </c>
      <c r="D45" s="82">
        <f>$C$45*POWER(SUM(1,Variables!$C$2),2019-2016)</f>
        <v>92969.172964499958</v>
      </c>
      <c r="E45" s="82">
        <f>$C$45*POWER(SUM(1,Variables!$C$2),2019-2016)</f>
        <v>92969.172964499958</v>
      </c>
      <c r="F45" s="82">
        <f>$C$45*POWER(SUM(1,Variables!$C$2),2019-2016)</f>
        <v>92969.172964499958</v>
      </c>
      <c r="G45" s="82">
        <f>$C$45*POWER(SUM(1,Variables!$C$2),2019-2016)</f>
        <v>92969.172964499958</v>
      </c>
      <c r="H45" s="82">
        <f>$C$45*POWER(SUM(1,Variables!$C$2),2019-2016)</f>
        <v>92969.172964499958</v>
      </c>
      <c r="I45" s="82">
        <f>$C$45*POWER(SUM(1,Variables!$C$2),2019-2016)</f>
        <v>92969.172964499958</v>
      </c>
      <c r="J45" s="82">
        <f>$C$45*POWER(SUM(1,Variables!$C$2),2019-2016)</f>
        <v>92969.172964499958</v>
      </c>
      <c r="K45" s="82">
        <f>$C$45*POWER(SUM(1,Variables!$C$2),2019-2016)</f>
        <v>92969.172964499958</v>
      </c>
      <c r="L45" s="82">
        <f>$C$45*POWER(SUM(1,Variables!$C$2),2019-2016)</f>
        <v>92969.172964499958</v>
      </c>
      <c r="M45" s="82">
        <f>$C$45*POWER(SUM(1,Variables!$C$2),2019-2016)</f>
        <v>92969.172964499958</v>
      </c>
      <c r="N45" s="82">
        <f>$C$45*POWER(SUM(1,Variables!$C$2),2019-2016)</f>
        <v>92969.172964499958</v>
      </c>
      <c r="O45" s="82">
        <f>$C$45*POWER(SUM(1,Variables!$C$2),2019-2016)</f>
        <v>92969.172964499958</v>
      </c>
      <c r="P45" s="46"/>
      <c r="Q45" s="46"/>
      <c r="R45" s="46"/>
      <c r="S45" s="46"/>
      <c r="T45" s="47"/>
      <c r="U45" s="46"/>
      <c r="V45" s="46"/>
      <c r="W45" s="46"/>
      <c r="X45" s="46"/>
      <c r="Y45" s="46"/>
      <c r="Z45" s="46"/>
      <c r="AA45" s="46"/>
      <c r="AB45" s="46"/>
    </row>
    <row r="46" spans="1:28" ht="14.25" customHeight="1">
      <c r="A46" s="74">
        <v>45</v>
      </c>
      <c r="B46" s="75" t="s">
        <v>74</v>
      </c>
      <c r="C46" s="83">
        <v>23616</v>
      </c>
      <c r="D46" s="82">
        <f>$C$46*POWER(SUM(1,Variables!$C$2),D1-$C$1)</f>
        <v>23970.239999999998</v>
      </c>
      <c r="E46" s="82">
        <f>$C$46*POWER(SUM(1,Variables!$C$2),E1-$C$1)</f>
        <v>24329.793599999994</v>
      </c>
      <c r="F46" s="82">
        <f>$C$46*POWER(SUM(1,Variables!$C$2),F1-$C$1)</f>
        <v>24694.74050399999</v>
      </c>
      <c r="G46" s="82">
        <f>$C$46*POWER(SUM(1,Variables!$C$2),G1-$C$1)</f>
        <v>25065.161611559986</v>
      </c>
      <c r="H46" s="82">
        <f>$C$46*POWER(SUM(1,Variables!$C$2),H1-$C$1)</f>
        <v>25441.139035733384</v>
      </c>
      <c r="I46" s="82">
        <f>$C$46*POWER(SUM(1,Variables!$C$2),I1-$C$1)</f>
        <v>25822.75612126938</v>
      </c>
      <c r="J46" s="82">
        <f>$C$46*POWER(SUM(1,Variables!$C$2),J1-$C$1)</f>
        <v>26210.097463088416</v>
      </c>
      <c r="K46" s="82">
        <f>$C$46*POWER(SUM(1,Variables!$C$2),K1-$C$1)</f>
        <v>26603.248925034739</v>
      </c>
      <c r="L46" s="82">
        <f>$C$46*POWER(SUM(1,Variables!$C$2),L1-$C$1)</f>
        <v>27002.297658910258</v>
      </c>
      <c r="M46" s="82">
        <f>$C$46*POWER(SUM(1,Variables!$C$2),M1-$C$1)</f>
        <v>27407.332123793909</v>
      </c>
      <c r="N46" s="82">
        <f>$C$46*POWER(SUM(1,Variables!$C$2),N1-$C$1)</f>
        <v>27818.442105650814</v>
      </c>
      <c r="O46" s="82">
        <f>$C$46*POWER(SUM(1,Variables!$C$2),O1-$C$1)</f>
        <v>28235.718737235569</v>
      </c>
      <c r="P46" s="46"/>
      <c r="Q46" s="46"/>
      <c r="R46" s="46"/>
      <c r="S46" s="46"/>
      <c r="T46" s="47"/>
      <c r="U46" s="46"/>
      <c r="V46" s="46"/>
      <c r="W46" s="46"/>
      <c r="X46" s="46"/>
      <c r="Y46" s="46"/>
      <c r="Z46" s="46"/>
      <c r="AA46" s="46"/>
      <c r="AB46" s="46"/>
    </row>
    <row r="47" spans="1:28" ht="14.25" customHeight="1">
      <c r="A47" s="74">
        <v>46</v>
      </c>
      <c r="B47" s="75" t="s">
        <v>75</v>
      </c>
      <c r="C47" s="83">
        <v>30183</v>
      </c>
      <c r="D47" s="82">
        <f>$C$47*POWER(SUM(1,Variables!$C$2),D1-$C$1)</f>
        <v>30635.744999999995</v>
      </c>
      <c r="E47" s="82">
        <f>$C$47*POWER(SUM(1,Variables!$C$2),E1-$C$1)</f>
        <v>31095.281174999993</v>
      </c>
      <c r="F47" s="82">
        <f>$C$47*POWER(SUM(1,Variables!$C$2),F1-$C$1)</f>
        <v>31561.710392624987</v>
      </c>
      <c r="G47" s="82">
        <f>$C$47*POWER(SUM(1,Variables!$C$2),G1-$C$1)</f>
        <v>32035.13604851436</v>
      </c>
      <c r="H47" s="82">
        <f>$C$47*POWER(SUM(1,Variables!$C$2),H1-$C$1)</f>
        <v>32515.663089242069</v>
      </c>
      <c r="I47" s="82">
        <f>$C$47*POWER(SUM(1,Variables!$C$2),I1-$C$1)</f>
        <v>33003.398035580693</v>
      </c>
      <c r="J47" s="82">
        <f>$C$47*POWER(SUM(1,Variables!$C$2),J1-$C$1)</f>
        <v>33498.449006114402</v>
      </c>
      <c r="K47" s="82">
        <f>$C$47*POWER(SUM(1,Variables!$C$2),K1-$C$1)</f>
        <v>34000.925741206112</v>
      </c>
      <c r="L47" s="82">
        <f>$C$47*POWER(SUM(1,Variables!$C$2),L1-$C$1)</f>
        <v>34510.939627324202</v>
      </c>
      <c r="M47" s="82">
        <f>$C$47*POWER(SUM(1,Variables!$C$2),M1-$C$1)</f>
        <v>35028.603721734056</v>
      </c>
      <c r="N47" s="82">
        <f>$C$47*POWER(SUM(1,Variables!$C$2),N1-$C$1)</f>
        <v>35554.032777560067</v>
      </c>
      <c r="O47" s="82">
        <f>$C$47*POWER(SUM(1,Variables!$C$2),O1-$C$1)</f>
        <v>36087.343269223456</v>
      </c>
      <c r="P47" s="46"/>
      <c r="Q47" s="46"/>
      <c r="R47" s="46"/>
      <c r="S47" s="46"/>
      <c r="T47" s="47"/>
      <c r="U47" s="46"/>
      <c r="V47" s="46"/>
      <c r="W47" s="46"/>
      <c r="X47" s="46"/>
      <c r="Y47" s="46"/>
      <c r="Z47" s="46"/>
      <c r="AA47" s="46"/>
      <c r="AB47" s="46"/>
    </row>
    <row r="48" spans="1:28" ht="14.25" customHeight="1">
      <c r="A48" s="74">
        <v>47</v>
      </c>
      <c r="B48" s="75" t="s">
        <v>100</v>
      </c>
      <c r="C48" s="83" t="s">
        <v>105</v>
      </c>
      <c r="D48" s="82">
        <v>63964</v>
      </c>
      <c r="E48" s="82">
        <f>$D$48*POWER(SUM(1,Variables!$C$2),E1-$C$1)</f>
        <v>65897.311899999986</v>
      </c>
      <c r="F48" s="82">
        <f>$D$48*POWER(SUM(1,Variables!$C$2),F1-$C$1)</f>
        <v>66885.771578499975</v>
      </c>
      <c r="G48" s="82">
        <f>$D$48*POWER(SUM(1,Variables!$C$2),G1-$C$1)</f>
        <v>67889.058152177458</v>
      </c>
      <c r="H48" s="82">
        <f>$D$48*POWER(SUM(1,Variables!$C$2),H1-$C$1)</f>
        <v>68907.394024460111</v>
      </c>
      <c r="I48" s="82">
        <f>$D$48*POWER(SUM(1,Variables!$C$2),I1-$C$1)</f>
        <v>69941.004934827011</v>
      </c>
      <c r="J48" s="82">
        <f>$D$48*POWER(SUM(1,Variables!$C$2),J1-$C$1)</f>
        <v>70990.120008849393</v>
      </c>
      <c r="K48" s="82">
        <f>$D$48*POWER(SUM(1,Variables!$C$2),K1-$C$1)</f>
        <v>72054.97180898214</v>
      </c>
      <c r="L48" s="82">
        <f>$D$48*POWER(SUM(1,Variables!$C$2),L1-$C$1)</f>
        <v>73135.796386116854</v>
      </c>
      <c r="M48" s="82">
        <f>$D$48*POWER(SUM(1,Variables!$C$2),M1-$C$1)</f>
        <v>74232.833331908609</v>
      </c>
      <c r="N48" s="82">
        <f>$D$48*POWER(SUM(1,Variables!$C$2),N1-$C$1)</f>
        <v>75346.325831887225</v>
      </c>
      <c r="O48" s="82">
        <f>$D$48*POWER(SUM(1,Variables!$C$2),O1-$C$1)</f>
        <v>76476.520719365508</v>
      </c>
      <c r="P48" s="46"/>
      <c r="Q48" s="46"/>
      <c r="R48" s="46"/>
      <c r="S48" s="46"/>
      <c r="T48" s="47"/>
      <c r="U48" s="46"/>
      <c r="V48" s="46"/>
      <c r="W48" s="46"/>
      <c r="X48" s="46"/>
      <c r="Y48" s="46"/>
      <c r="Z48" s="46"/>
      <c r="AA48" s="46"/>
      <c r="AB48" s="46"/>
    </row>
    <row r="49" spans="1:28" ht="14.25" customHeight="1">
      <c r="A49" s="76"/>
      <c r="B49" s="75"/>
      <c r="C49" s="85" t="s">
        <v>106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46"/>
      <c r="Q49" s="46"/>
      <c r="R49" s="46"/>
      <c r="S49" s="46"/>
      <c r="T49" s="44"/>
      <c r="U49" s="46"/>
      <c r="V49" s="46"/>
      <c r="W49" s="46"/>
      <c r="X49" s="46"/>
      <c r="Y49" s="46"/>
      <c r="Z49" s="46"/>
      <c r="AA49" s="46"/>
      <c r="AB49" s="46"/>
    </row>
    <row r="50" spans="1:28" ht="14.25" customHeight="1">
      <c r="A50" s="76"/>
      <c r="B50" s="75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46"/>
      <c r="Q50" s="46"/>
      <c r="R50" s="46"/>
      <c r="S50" s="46"/>
      <c r="T50" s="44"/>
      <c r="U50" s="46"/>
      <c r="V50" s="46"/>
      <c r="W50" s="46"/>
      <c r="X50" s="46"/>
      <c r="Y50" s="46"/>
      <c r="Z50" s="46"/>
      <c r="AA50" s="46"/>
      <c r="AB50" s="46"/>
    </row>
    <row r="51" spans="1:28" ht="14.25" customHeight="1">
      <c r="A51" s="76"/>
      <c r="B51" s="75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46"/>
      <c r="Q51" s="46"/>
      <c r="R51" s="46"/>
      <c r="S51" s="46"/>
      <c r="T51" s="48"/>
      <c r="U51" s="46"/>
      <c r="V51" s="46"/>
      <c r="W51" s="46"/>
      <c r="X51" s="46"/>
      <c r="Y51" s="46"/>
      <c r="Z51" s="46"/>
      <c r="AA51" s="46"/>
      <c r="AB51" s="46"/>
    </row>
    <row r="52" spans="1:28" ht="14.25" customHeight="1">
      <c r="A52" s="76"/>
      <c r="B52" s="75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46"/>
      <c r="Q52" s="46"/>
      <c r="R52" s="46"/>
      <c r="S52" s="46"/>
      <c r="T52" s="13"/>
      <c r="U52" s="46"/>
      <c r="V52" s="46"/>
      <c r="W52" s="46"/>
      <c r="X52" s="46"/>
      <c r="Y52" s="46"/>
      <c r="Z52" s="46"/>
      <c r="AA52" s="46"/>
      <c r="AB52" s="46"/>
    </row>
    <row r="53" spans="1:28" ht="14.25" customHeight="1">
      <c r="A53" s="76"/>
      <c r="B53" s="75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46"/>
      <c r="Q53" s="46"/>
      <c r="R53" s="46"/>
      <c r="S53" s="46"/>
      <c r="T53" s="13"/>
      <c r="U53" s="46"/>
      <c r="V53" s="46"/>
      <c r="W53" s="46"/>
      <c r="X53" s="46"/>
      <c r="Y53" s="46"/>
      <c r="Z53" s="46"/>
      <c r="AA53" s="46"/>
      <c r="AB53" s="46"/>
    </row>
    <row r="54" spans="1:28" ht="14.25" customHeight="1">
      <c r="A54" s="76"/>
      <c r="B54" s="75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46"/>
      <c r="Q54" s="46"/>
      <c r="R54" s="46"/>
      <c r="S54" s="46"/>
      <c r="T54" s="13"/>
      <c r="U54" s="46"/>
      <c r="V54" s="46"/>
      <c r="W54" s="46"/>
      <c r="X54" s="46"/>
      <c r="Y54" s="46"/>
      <c r="Z54" s="46"/>
      <c r="AA54" s="46"/>
      <c r="AB54" s="46"/>
    </row>
    <row r="55" spans="1:28" ht="14.25" customHeight="1">
      <c r="A55" s="76"/>
      <c r="B55" s="75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46"/>
      <c r="Q55" s="46"/>
      <c r="R55" s="46"/>
      <c r="S55" s="46"/>
      <c r="T55" s="13"/>
      <c r="U55" s="46"/>
      <c r="V55" s="46"/>
      <c r="W55" s="46"/>
      <c r="X55" s="46"/>
      <c r="Y55" s="46"/>
      <c r="Z55" s="46"/>
      <c r="AA55" s="46"/>
      <c r="AB55" s="46"/>
    </row>
    <row r="56" spans="1:28" ht="14.25" customHeight="1">
      <c r="A56" s="76"/>
      <c r="B56" s="75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46"/>
      <c r="Q56" s="46"/>
      <c r="R56" s="46"/>
      <c r="S56" s="46"/>
      <c r="T56" s="13"/>
      <c r="U56" s="46"/>
      <c r="V56" s="46"/>
      <c r="W56" s="46"/>
      <c r="X56" s="46"/>
      <c r="Y56" s="46"/>
      <c r="Z56" s="46"/>
      <c r="AA56" s="46"/>
      <c r="AB56" s="46"/>
    </row>
    <row r="57" spans="1:28" ht="14.25" customHeight="1">
      <c r="A57" s="76"/>
      <c r="B57" s="75"/>
      <c r="C57" s="83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46"/>
      <c r="Q57" s="46"/>
      <c r="R57" s="46"/>
      <c r="S57" s="46"/>
      <c r="T57" s="13"/>
      <c r="U57" s="46"/>
      <c r="V57" s="46"/>
      <c r="W57" s="46"/>
      <c r="X57" s="46"/>
      <c r="Y57" s="46"/>
      <c r="Z57" s="46"/>
      <c r="AA57" s="46"/>
      <c r="AB57" s="46"/>
    </row>
    <row r="58" spans="1:28" ht="14.25" customHeight="1">
      <c r="A58" s="76"/>
      <c r="B58" s="75"/>
      <c r="C58" s="83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46"/>
      <c r="Q58" s="46"/>
      <c r="R58" s="46"/>
      <c r="S58" s="46"/>
      <c r="T58" s="13"/>
      <c r="U58" s="46"/>
      <c r="V58" s="46"/>
      <c r="W58" s="46"/>
      <c r="X58" s="46"/>
      <c r="Y58" s="46"/>
      <c r="Z58" s="46"/>
      <c r="AA58" s="46"/>
      <c r="AB58" s="46"/>
    </row>
    <row r="59" spans="1:28" ht="14.25" customHeight="1">
      <c r="A59" s="76"/>
      <c r="B59" s="75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46"/>
      <c r="Q59" s="46"/>
      <c r="R59" s="46"/>
      <c r="S59" s="46"/>
      <c r="T59" s="13"/>
      <c r="U59" s="46"/>
      <c r="V59" s="46"/>
      <c r="W59" s="46"/>
      <c r="X59" s="46"/>
      <c r="Y59" s="46"/>
      <c r="Z59" s="46"/>
      <c r="AA59" s="46"/>
      <c r="AB59" s="46"/>
    </row>
    <row r="60" spans="1:28" ht="14.25" customHeight="1">
      <c r="A60" s="76"/>
      <c r="B60" s="75"/>
      <c r="C60" s="83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46"/>
      <c r="Q60" s="46"/>
      <c r="R60" s="46"/>
      <c r="S60" s="46"/>
      <c r="T60" s="13"/>
      <c r="U60" s="46"/>
      <c r="V60" s="46"/>
      <c r="W60" s="46"/>
      <c r="X60" s="46"/>
      <c r="Y60" s="46"/>
      <c r="Z60" s="46"/>
      <c r="AA60" s="46"/>
      <c r="AB60" s="46"/>
    </row>
    <row r="61" spans="1:28" ht="14.25" customHeight="1">
      <c r="A61" s="76"/>
      <c r="B61" s="75"/>
      <c r="C61" s="83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46"/>
      <c r="Q61" s="46"/>
      <c r="R61" s="46"/>
      <c r="S61" s="46"/>
      <c r="T61" s="13"/>
      <c r="U61" s="46"/>
      <c r="V61" s="46"/>
      <c r="W61" s="46"/>
      <c r="X61" s="46"/>
      <c r="Y61" s="46"/>
      <c r="Z61" s="46"/>
      <c r="AA61" s="46"/>
      <c r="AB61" s="46"/>
    </row>
    <row r="62" spans="1:28" ht="14.25" customHeight="1">
      <c r="A62" s="76"/>
      <c r="B62" s="75"/>
      <c r="C62" s="83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46"/>
      <c r="Q62" s="46"/>
      <c r="R62" s="46"/>
      <c r="S62" s="46"/>
      <c r="T62" s="13"/>
      <c r="U62" s="46"/>
      <c r="V62" s="46"/>
      <c r="W62" s="46"/>
      <c r="X62" s="46"/>
      <c r="Y62" s="46"/>
      <c r="Z62" s="46"/>
      <c r="AA62" s="46"/>
      <c r="AB62" s="46"/>
    </row>
    <row r="63" spans="1:28" ht="14.25" customHeight="1">
      <c r="A63" s="76"/>
      <c r="B63" s="75"/>
      <c r="C63" s="83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46"/>
      <c r="Q63" s="46"/>
      <c r="R63" s="46"/>
      <c r="S63" s="46"/>
      <c r="T63" s="13"/>
      <c r="U63" s="46"/>
      <c r="V63" s="46"/>
      <c r="W63" s="46"/>
      <c r="X63" s="46"/>
      <c r="Y63" s="46"/>
      <c r="Z63" s="46"/>
      <c r="AA63" s="46"/>
      <c r="AB63" s="46"/>
    </row>
    <row r="64" spans="1:28" ht="14.25" customHeight="1">
      <c r="A64" s="76"/>
      <c r="B64" s="75"/>
      <c r="C64" s="83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46"/>
      <c r="Q64" s="46"/>
      <c r="R64" s="46"/>
      <c r="S64" s="46"/>
      <c r="T64" s="13"/>
      <c r="U64" s="46"/>
      <c r="V64" s="46"/>
      <c r="W64" s="46"/>
      <c r="X64" s="46"/>
      <c r="Y64" s="46"/>
      <c r="Z64" s="46"/>
      <c r="AA64" s="46"/>
      <c r="AB64" s="46"/>
    </row>
    <row r="65" spans="1:28" ht="14.25" customHeight="1">
      <c r="A65" s="76"/>
      <c r="B65" s="75"/>
      <c r="C65" s="83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46"/>
      <c r="Q65" s="46"/>
      <c r="R65" s="46"/>
      <c r="S65" s="46"/>
      <c r="T65" s="13"/>
      <c r="U65" s="46"/>
      <c r="V65" s="46"/>
      <c r="W65" s="46"/>
      <c r="X65" s="46"/>
      <c r="Y65" s="46"/>
      <c r="Z65" s="46"/>
      <c r="AA65" s="46"/>
      <c r="AB65" s="46"/>
    </row>
    <row r="66" spans="1:28" ht="14.25" customHeight="1">
      <c r="A66" s="76"/>
      <c r="B66" s="75"/>
      <c r="C66" s="83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46"/>
      <c r="Q66" s="46"/>
      <c r="R66" s="46"/>
      <c r="S66" s="46"/>
      <c r="T66" s="13"/>
      <c r="U66" s="46"/>
      <c r="V66" s="46"/>
      <c r="W66" s="46"/>
      <c r="X66" s="46"/>
      <c r="Y66" s="46"/>
      <c r="Z66" s="46"/>
      <c r="AA66" s="46"/>
      <c r="AB66" s="46"/>
    </row>
    <row r="67" spans="1:28" ht="14.25" customHeight="1">
      <c r="A67" s="76"/>
      <c r="B67" s="75"/>
      <c r="C67" s="83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46"/>
      <c r="Q67" s="46"/>
      <c r="R67" s="46"/>
      <c r="S67" s="46"/>
      <c r="T67" s="13"/>
      <c r="U67" s="46"/>
      <c r="V67" s="46"/>
      <c r="W67" s="46"/>
      <c r="X67" s="46"/>
      <c r="Y67" s="46"/>
      <c r="Z67" s="46"/>
      <c r="AA67" s="46"/>
      <c r="AB67" s="46"/>
    </row>
    <row r="68" spans="1:28" ht="14.25" customHeight="1">
      <c r="A68" s="76"/>
      <c r="B68" s="75"/>
      <c r="C68" s="83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46"/>
      <c r="Q68" s="46"/>
      <c r="R68" s="46"/>
      <c r="S68" s="46"/>
      <c r="T68" s="13"/>
      <c r="U68" s="46"/>
      <c r="V68" s="46"/>
      <c r="W68" s="46"/>
      <c r="X68" s="46"/>
      <c r="Y68" s="46"/>
      <c r="Z68" s="46"/>
      <c r="AA68" s="46"/>
      <c r="AB68" s="46"/>
    </row>
    <row r="69" spans="1:28" ht="14.25" customHeight="1">
      <c r="A69" s="76"/>
      <c r="B69" s="75"/>
      <c r="C69" s="83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46"/>
      <c r="Q69" s="46"/>
      <c r="R69" s="46"/>
      <c r="S69" s="46"/>
      <c r="T69" s="13"/>
      <c r="U69" s="46"/>
      <c r="V69" s="46"/>
      <c r="W69" s="46"/>
      <c r="X69" s="46"/>
      <c r="Y69" s="46"/>
      <c r="Z69" s="46"/>
      <c r="AA69" s="46"/>
      <c r="AB69" s="46"/>
    </row>
    <row r="70" spans="1:28" ht="14.25" customHeight="1">
      <c r="A70" s="76"/>
      <c r="B70" s="75"/>
      <c r="C70" s="83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46"/>
      <c r="Q70" s="46"/>
      <c r="R70" s="46"/>
      <c r="S70" s="46"/>
      <c r="T70" s="13"/>
      <c r="U70" s="46"/>
      <c r="V70" s="46"/>
      <c r="W70" s="46"/>
      <c r="X70" s="46"/>
      <c r="Y70" s="46"/>
      <c r="Z70" s="46"/>
      <c r="AA70" s="46"/>
      <c r="AB70" s="46"/>
    </row>
    <row r="71" spans="1:28" ht="14.25" customHeight="1">
      <c r="A71" s="76"/>
      <c r="B71" s="75"/>
      <c r="C71" s="83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46"/>
      <c r="Q71" s="46"/>
      <c r="R71" s="46"/>
      <c r="S71" s="46"/>
      <c r="T71" s="13"/>
      <c r="U71" s="46"/>
      <c r="V71" s="46"/>
      <c r="W71" s="46"/>
      <c r="X71" s="46"/>
      <c r="Y71" s="46"/>
      <c r="Z71" s="46"/>
      <c r="AA71" s="46"/>
      <c r="AB71" s="46"/>
    </row>
    <row r="72" spans="1:28" ht="14.25" customHeight="1">
      <c r="A72" s="76"/>
      <c r="B72" s="75"/>
      <c r="C72" s="83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46"/>
      <c r="Q72" s="46"/>
      <c r="R72" s="46"/>
      <c r="S72" s="46"/>
      <c r="T72" s="13"/>
      <c r="U72" s="46"/>
      <c r="V72" s="46"/>
      <c r="W72" s="46"/>
      <c r="X72" s="46"/>
      <c r="Y72" s="46"/>
      <c r="Z72" s="46"/>
      <c r="AA72" s="46"/>
      <c r="AB72" s="46"/>
    </row>
    <row r="73" spans="1:28" ht="14.25" customHeight="1">
      <c r="A73" s="76"/>
      <c r="B73" s="75"/>
      <c r="C73" s="83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46"/>
      <c r="Q73" s="46"/>
      <c r="R73" s="46"/>
      <c r="S73" s="46"/>
      <c r="T73" s="13"/>
      <c r="U73" s="46"/>
      <c r="V73" s="46"/>
      <c r="W73" s="46"/>
      <c r="X73" s="46"/>
      <c r="Y73" s="46"/>
      <c r="Z73" s="46"/>
      <c r="AA73" s="46"/>
      <c r="AB73" s="46"/>
    </row>
    <row r="74" spans="1:28" ht="14.25" customHeight="1">
      <c r="A74" s="76"/>
      <c r="B74" s="75"/>
      <c r="C74" s="83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46"/>
      <c r="Q74" s="46"/>
      <c r="R74" s="46"/>
      <c r="S74" s="46"/>
      <c r="T74" s="13"/>
      <c r="U74" s="46"/>
      <c r="V74" s="46"/>
      <c r="W74" s="46"/>
      <c r="X74" s="46"/>
      <c r="Y74" s="46"/>
      <c r="Z74" s="46"/>
      <c r="AA74" s="46"/>
      <c r="AB74" s="46"/>
    </row>
    <row r="75" spans="1:28" ht="14.25" customHeight="1">
      <c r="A75" s="76"/>
      <c r="B75" s="75"/>
      <c r="C75" s="83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46"/>
      <c r="Q75" s="46"/>
      <c r="R75" s="46"/>
      <c r="S75" s="46"/>
      <c r="T75" s="13"/>
      <c r="U75" s="46"/>
      <c r="V75" s="46"/>
      <c r="W75" s="46"/>
      <c r="X75" s="46"/>
      <c r="Y75" s="46"/>
      <c r="Z75" s="46"/>
      <c r="AA75" s="46"/>
      <c r="AB75" s="46"/>
    </row>
    <row r="76" spans="1:28" ht="14.25" customHeight="1">
      <c r="A76" s="76"/>
      <c r="B76" s="75"/>
      <c r="C76" s="83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46"/>
      <c r="Q76" s="46"/>
      <c r="R76" s="46"/>
      <c r="S76" s="46"/>
      <c r="T76" s="13"/>
      <c r="U76" s="46"/>
      <c r="V76" s="46"/>
      <c r="W76" s="46"/>
      <c r="X76" s="46"/>
      <c r="Y76" s="46"/>
      <c r="Z76" s="46"/>
      <c r="AA76" s="46"/>
      <c r="AB76" s="46"/>
    </row>
    <row r="77" spans="1:28" ht="14.25" customHeight="1">
      <c r="A77" s="76"/>
      <c r="B77" s="75"/>
      <c r="C77" s="83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46"/>
      <c r="Q77" s="46"/>
      <c r="R77" s="46"/>
      <c r="S77" s="46"/>
      <c r="T77" s="13"/>
      <c r="U77" s="46"/>
      <c r="V77" s="46"/>
      <c r="W77" s="46"/>
      <c r="X77" s="46"/>
      <c r="Y77" s="46"/>
      <c r="Z77" s="46"/>
      <c r="AA77" s="46"/>
      <c r="AB77" s="46"/>
    </row>
    <row r="78" spans="1:28" ht="14.25" customHeight="1">
      <c r="A78" s="76"/>
      <c r="B78" s="75"/>
      <c r="C78" s="83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46"/>
      <c r="Q78" s="46"/>
      <c r="R78" s="46"/>
      <c r="S78" s="46"/>
      <c r="T78" s="13"/>
      <c r="U78" s="46"/>
      <c r="V78" s="46"/>
      <c r="W78" s="46"/>
      <c r="X78" s="46"/>
      <c r="Y78" s="46"/>
      <c r="Z78" s="46"/>
      <c r="AA78" s="46"/>
      <c r="AB78" s="46"/>
    </row>
    <row r="79" spans="1:28" ht="14.25" customHeight="1">
      <c r="A79" s="76"/>
      <c r="B79" s="75"/>
      <c r="C79" s="83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46"/>
      <c r="Q79" s="46"/>
      <c r="R79" s="46"/>
      <c r="S79" s="46"/>
      <c r="T79" s="13"/>
      <c r="U79" s="46"/>
      <c r="V79" s="46"/>
      <c r="W79" s="46"/>
      <c r="X79" s="46"/>
      <c r="Y79" s="46"/>
      <c r="Z79" s="46"/>
      <c r="AA79" s="46"/>
      <c r="AB79" s="46"/>
    </row>
    <row r="80" spans="1:28" ht="14.25" customHeight="1">
      <c r="A80" s="76"/>
      <c r="B80" s="75"/>
      <c r="C80" s="83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46"/>
      <c r="Q80" s="46"/>
      <c r="R80" s="46"/>
      <c r="S80" s="46"/>
      <c r="T80" s="13"/>
      <c r="U80" s="46"/>
      <c r="V80" s="46"/>
      <c r="W80" s="46"/>
      <c r="X80" s="46"/>
      <c r="Y80" s="46"/>
      <c r="Z80" s="46"/>
      <c r="AA80" s="46"/>
      <c r="AB80" s="46"/>
    </row>
    <row r="81" spans="1:28" ht="14.25" customHeight="1">
      <c r="A81" s="76"/>
      <c r="B81" s="75"/>
      <c r="C81" s="83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46"/>
      <c r="Q81" s="46"/>
      <c r="R81" s="46"/>
      <c r="S81" s="46"/>
      <c r="T81" s="13"/>
      <c r="U81" s="46"/>
      <c r="V81" s="46"/>
      <c r="W81" s="46"/>
      <c r="X81" s="46"/>
      <c r="Y81" s="46"/>
      <c r="Z81" s="46"/>
      <c r="AA81" s="46"/>
      <c r="AB81" s="46"/>
    </row>
    <row r="82" spans="1:28" ht="14.25" customHeight="1">
      <c r="A82" s="76"/>
      <c r="B82" s="75"/>
      <c r="C82" s="83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46"/>
      <c r="Q82" s="46"/>
      <c r="R82" s="46"/>
      <c r="S82" s="46"/>
      <c r="T82" s="13"/>
      <c r="U82" s="46"/>
      <c r="V82" s="46"/>
      <c r="W82" s="46"/>
      <c r="X82" s="46"/>
      <c r="Y82" s="46"/>
      <c r="Z82" s="46"/>
      <c r="AA82" s="46"/>
      <c r="AB82" s="46"/>
    </row>
    <row r="83" spans="1:28" ht="14.25" customHeight="1">
      <c r="A83" s="76"/>
      <c r="B83" s="75"/>
      <c r="C83" s="83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46"/>
      <c r="Q83" s="46"/>
      <c r="R83" s="46"/>
      <c r="S83" s="46"/>
      <c r="T83" s="13"/>
      <c r="U83" s="46"/>
      <c r="V83" s="46"/>
      <c r="W83" s="46"/>
      <c r="X83" s="46"/>
      <c r="Y83" s="46"/>
      <c r="Z83" s="46"/>
      <c r="AA83" s="46"/>
      <c r="AB83" s="46"/>
    </row>
    <row r="84" spans="1:28" ht="14.25" customHeight="1">
      <c r="A84" s="76"/>
      <c r="B84" s="75"/>
      <c r="C84" s="83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46"/>
      <c r="Q84" s="46"/>
      <c r="R84" s="46"/>
      <c r="S84" s="46"/>
      <c r="T84" s="13"/>
      <c r="U84" s="46"/>
      <c r="V84" s="46"/>
      <c r="W84" s="46"/>
      <c r="X84" s="46"/>
      <c r="Y84" s="46"/>
      <c r="Z84" s="46"/>
      <c r="AA84" s="46"/>
      <c r="AB84" s="46"/>
    </row>
    <row r="85" spans="1:28" ht="14.25" customHeight="1">
      <c r="A85" s="76"/>
      <c r="B85" s="75"/>
      <c r="C85" s="83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46"/>
      <c r="Q85" s="46"/>
      <c r="R85" s="46"/>
      <c r="S85" s="46"/>
      <c r="T85" s="13"/>
      <c r="U85" s="46"/>
      <c r="V85" s="46"/>
      <c r="W85" s="46"/>
      <c r="X85" s="46"/>
      <c r="Y85" s="46"/>
      <c r="Z85" s="46"/>
      <c r="AA85" s="46"/>
      <c r="AB85" s="46"/>
    </row>
    <row r="86" spans="1:28" ht="14.25" customHeight="1">
      <c r="A86" s="76"/>
      <c r="B86" s="75"/>
      <c r="C86" s="83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46"/>
      <c r="Q86" s="46"/>
      <c r="R86" s="46"/>
      <c r="S86" s="46"/>
      <c r="T86" s="13"/>
      <c r="U86" s="46"/>
      <c r="V86" s="46"/>
      <c r="W86" s="46"/>
      <c r="X86" s="46"/>
      <c r="Y86" s="46"/>
      <c r="Z86" s="46"/>
      <c r="AA86" s="46"/>
      <c r="AB86" s="46"/>
    </row>
    <row r="87" spans="1:28" ht="14.25" customHeight="1">
      <c r="A87" s="76"/>
      <c r="B87" s="75"/>
      <c r="C87" s="83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46"/>
      <c r="Q87" s="46"/>
      <c r="R87" s="46"/>
      <c r="S87" s="46"/>
      <c r="T87" s="13"/>
      <c r="U87" s="46"/>
      <c r="V87" s="46"/>
      <c r="W87" s="46"/>
      <c r="X87" s="46"/>
      <c r="Y87" s="46"/>
      <c r="Z87" s="46"/>
      <c r="AA87" s="46"/>
      <c r="AB87" s="46"/>
    </row>
    <row r="88" spans="1:28" ht="14.25" customHeight="1">
      <c r="A88" s="76"/>
      <c r="B88" s="75"/>
      <c r="C88" s="83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46"/>
      <c r="Q88" s="46"/>
      <c r="R88" s="46"/>
      <c r="S88" s="46"/>
      <c r="T88" s="13"/>
      <c r="U88" s="46"/>
      <c r="V88" s="46"/>
      <c r="W88" s="46"/>
      <c r="X88" s="46"/>
      <c r="Y88" s="46"/>
      <c r="Z88" s="46"/>
      <c r="AA88" s="46"/>
      <c r="AB88" s="46"/>
    </row>
    <row r="89" spans="1:28" ht="14.25" customHeight="1">
      <c r="A89" s="76"/>
      <c r="B89" s="75"/>
      <c r="C89" s="83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46"/>
      <c r="Q89" s="46"/>
      <c r="R89" s="46"/>
      <c r="S89" s="46"/>
      <c r="T89" s="13"/>
      <c r="U89" s="46"/>
      <c r="V89" s="46"/>
      <c r="W89" s="46"/>
      <c r="X89" s="46"/>
      <c r="Y89" s="46"/>
      <c r="Z89" s="46"/>
      <c r="AA89" s="46"/>
      <c r="AB89" s="46"/>
    </row>
    <row r="90" spans="1:28" ht="14.25" customHeight="1">
      <c r="A90" s="76"/>
      <c r="B90" s="75"/>
      <c r="C90" s="83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46"/>
      <c r="Q90" s="46"/>
      <c r="R90" s="46"/>
      <c r="S90" s="46"/>
      <c r="T90" s="13"/>
      <c r="U90" s="46"/>
      <c r="V90" s="46"/>
      <c r="W90" s="46"/>
      <c r="X90" s="46"/>
      <c r="Y90" s="46"/>
      <c r="Z90" s="46"/>
      <c r="AA90" s="46"/>
      <c r="AB90" s="46"/>
    </row>
    <row r="91" spans="1:28" ht="14.25" customHeight="1">
      <c r="A91" s="76"/>
      <c r="B91" s="75"/>
      <c r="C91" s="83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46"/>
      <c r="Q91" s="46"/>
      <c r="R91" s="46"/>
      <c r="S91" s="46"/>
      <c r="T91" s="13"/>
      <c r="U91" s="46"/>
      <c r="V91" s="46"/>
      <c r="W91" s="46"/>
      <c r="X91" s="46"/>
      <c r="Y91" s="46"/>
      <c r="Z91" s="46"/>
      <c r="AA91" s="46"/>
      <c r="AB91" s="46"/>
    </row>
    <row r="92" spans="1:28" ht="14.25" customHeight="1">
      <c r="A92" s="76"/>
      <c r="B92" s="75"/>
      <c r="C92" s="83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46"/>
      <c r="Q92" s="46"/>
      <c r="R92" s="46"/>
      <c r="S92" s="46"/>
      <c r="T92" s="13"/>
      <c r="U92" s="46"/>
      <c r="V92" s="46"/>
      <c r="W92" s="46"/>
      <c r="X92" s="46"/>
      <c r="Y92" s="46"/>
      <c r="Z92" s="46"/>
      <c r="AA92" s="46"/>
      <c r="AB92" s="46"/>
    </row>
    <row r="93" spans="1:28" ht="14.25" customHeight="1">
      <c r="A93" s="76"/>
      <c r="B93" s="75"/>
      <c r="C93" s="83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46"/>
      <c r="Q93" s="46"/>
      <c r="R93" s="46"/>
      <c r="S93" s="46"/>
      <c r="T93" s="13"/>
      <c r="U93" s="46"/>
      <c r="V93" s="46"/>
      <c r="W93" s="46"/>
      <c r="X93" s="46"/>
      <c r="Y93" s="46"/>
      <c r="Z93" s="46"/>
      <c r="AA93" s="46"/>
      <c r="AB93" s="46"/>
    </row>
    <row r="94" spans="1:28" ht="14.25" customHeight="1">
      <c r="A94" s="76"/>
      <c r="B94" s="75"/>
      <c r="C94" s="83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46"/>
      <c r="Q94" s="46"/>
      <c r="R94" s="46"/>
      <c r="S94" s="46"/>
      <c r="T94" s="13"/>
      <c r="U94" s="46"/>
      <c r="V94" s="46"/>
      <c r="W94" s="46"/>
      <c r="X94" s="46"/>
      <c r="Y94" s="46"/>
      <c r="Z94" s="46"/>
      <c r="AA94" s="46"/>
      <c r="AB94" s="46"/>
    </row>
    <row r="95" spans="1:28" ht="14.25" customHeight="1">
      <c r="A95" s="76"/>
      <c r="B95" s="75"/>
      <c r="C95" s="8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46"/>
      <c r="Q95" s="46"/>
      <c r="R95" s="46"/>
      <c r="S95" s="46"/>
      <c r="T95" s="13"/>
      <c r="U95" s="46"/>
      <c r="V95" s="46"/>
      <c r="W95" s="46"/>
      <c r="X95" s="46"/>
      <c r="Y95" s="46"/>
      <c r="Z95" s="46"/>
      <c r="AA95" s="46"/>
      <c r="AB95" s="46"/>
    </row>
    <row r="96" spans="1:28" ht="14.25" customHeight="1">
      <c r="A96" s="76"/>
      <c r="B96" s="75"/>
      <c r="C96" s="83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46"/>
      <c r="Q96" s="46"/>
      <c r="R96" s="46"/>
      <c r="S96" s="46"/>
      <c r="T96" s="13"/>
      <c r="U96" s="46"/>
      <c r="V96" s="46"/>
      <c r="W96" s="46"/>
      <c r="X96" s="46"/>
      <c r="Y96" s="46"/>
      <c r="Z96" s="46"/>
      <c r="AA96" s="46"/>
      <c r="AB96" s="46"/>
    </row>
    <row r="97" spans="1:28" ht="14.25" customHeight="1">
      <c r="A97" s="76"/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46"/>
      <c r="Q97" s="46"/>
      <c r="R97" s="46"/>
      <c r="S97" s="46"/>
      <c r="T97" s="13"/>
      <c r="U97" s="46"/>
      <c r="V97" s="46"/>
      <c r="W97" s="46"/>
      <c r="X97" s="46"/>
      <c r="Y97" s="46"/>
      <c r="Z97" s="46"/>
      <c r="AA97" s="46"/>
      <c r="AB97" s="46"/>
    </row>
    <row r="98" spans="1:28" ht="14.25" customHeight="1">
      <c r="A98" s="76"/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46"/>
      <c r="Q98" s="46"/>
      <c r="R98" s="46"/>
      <c r="S98" s="46"/>
      <c r="T98" s="13"/>
      <c r="U98" s="46"/>
      <c r="V98" s="46"/>
      <c r="W98" s="46"/>
      <c r="X98" s="46"/>
      <c r="Y98" s="46"/>
      <c r="Z98" s="46"/>
      <c r="AA98" s="46"/>
      <c r="AB98" s="46"/>
    </row>
    <row r="99" spans="1:28" ht="14.25" customHeight="1">
      <c r="A99" s="76"/>
      <c r="B99" s="75"/>
      <c r="C99" s="85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46"/>
      <c r="Q99" s="46"/>
      <c r="R99" s="46"/>
      <c r="S99" s="46"/>
      <c r="T99" s="13"/>
      <c r="U99" s="46"/>
      <c r="V99" s="46"/>
      <c r="W99" s="46"/>
      <c r="X99" s="46"/>
      <c r="Y99" s="46"/>
      <c r="Z99" s="46"/>
      <c r="AA99" s="46"/>
      <c r="AB99" s="46"/>
    </row>
    <row r="100" spans="1:28" ht="14.25" customHeight="1">
      <c r="A100" s="76"/>
      <c r="B100" s="75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46"/>
      <c r="Q100" s="46"/>
      <c r="R100" s="46"/>
      <c r="S100" s="46"/>
      <c r="T100" s="13"/>
      <c r="U100" s="46"/>
      <c r="V100" s="46"/>
      <c r="W100" s="46"/>
      <c r="X100" s="46"/>
      <c r="Y100" s="46"/>
      <c r="Z100" s="46"/>
      <c r="AA100" s="46"/>
      <c r="AB100" s="46"/>
    </row>
    <row r="101" spans="1:28" ht="14.25" customHeight="1">
      <c r="A101" s="76"/>
      <c r="B101" s="75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46"/>
      <c r="Q101" s="46"/>
      <c r="R101" s="46"/>
      <c r="S101" s="46"/>
      <c r="T101" s="13"/>
      <c r="U101" s="46"/>
      <c r="V101" s="46"/>
      <c r="W101" s="46"/>
      <c r="X101" s="46"/>
      <c r="Y101" s="46"/>
      <c r="Z101" s="46"/>
      <c r="AA101" s="46"/>
      <c r="AB101" s="46"/>
    </row>
    <row r="102" spans="1:28" ht="14.25" customHeight="1">
      <c r="A102" s="76"/>
      <c r="B102" s="7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46"/>
      <c r="Q102" s="46"/>
      <c r="R102" s="46"/>
      <c r="S102" s="46"/>
      <c r="T102" s="13"/>
      <c r="U102" s="46"/>
      <c r="V102" s="46"/>
      <c r="W102" s="46"/>
      <c r="X102" s="46"/>
      <c r="Y102" s="46"/>
      <c r="Z102" s="46"/>
      <c r="AA102" s="46"/>
      <c r="AB102" s="46"/>
    </row>
    <row r="103" spans="1:28" ht="14.25" customHeight="1">
      <c r="A103" s="76"/>
      <c r="B103" s="75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46"/>
      <c r="Q103" s="46"/>
      <c r="R103" s="46"/>
      <c r="S103" s="46"/>
      <c r="T103" s="13"/>
      <c r="U103" s="46"/>
      <c r="V103" s="46"/>
      <c r="W103" s="46"/>
      <c r="X103" s="46"/>
      <c r="Y103" s="46"/>
      <c r="Z103" s="46"/>
      <c r="AA103" s="46"/>
      <c r="AB103" s="46"/>
    </row>
    <row r="104" spans="1:28" ht="14.25" customHeight="1">
      <c r="A104" s="76"/>
      <c r="B104" s="75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46"/>
      <c r="Q104" s="46"/>
      <c r="R104" s="46"/>
      <c r="S104" s="46"/>
      <c r="T104" s="13"/>
      <c r="U104" s="46"/>
      <c r="V104" s="46"/>
      <c r="W104" s="46"/>
      <c r="X104" s="46"/>
      <c r="Y104" s="46"/>
      <c r="Z104" s="46"/>
      <c r="AA104" s="46"/>
      <c r="AB104" s="46"/>
    </row>
    <row r="105" spans="1:28" ht="14.25" customHeight="1">
      <c r="A105" s="76"/>
      <c r="B105" s="75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46"/>
      <c r="Q105" s="46"/>
      <c r="R105" s="46"/>
      <c r="S105" s="46"/>
      <c r="T105" s="13"/>
      <c r="U105" s="46"/>
      <c r="V105" s="46"/>
      <c r="W105" s="46"/>
      <c r="X105" s="46"/>
      <c r="Y105" s="46"/>
      <c r="Z105" s="46"/>
      <c r="AA105" s="46"/>
      <c r="AB105" s="46"/>
    </row>
    <row r="106" spans="1:28" ht="14.25" customHeight="1">
      <c r="A106" s="76"/>
      <c r="B106" s="75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46"/>
      <c r="Q106" s="46"/>
      <c r="R106" s="46"/>
      <c r="S106" s="46"/>
      <c r="T106" s="13"/>
      <c r="U106" s="46"/>
      <c r="V106" s="46"/>
      <c r="W106" s="46"/>
      <c r="X106" s="46"/>
      <c r="Y106" s="46"/>
      <c r="Z106" s="46"/>
      <c r="AA106" s="46"/>
      <c r="AB106" s="46"/>
    </row>
    <row r="107" spans="1:28" ht="14.25" customHeight="1">
      <c r="A107" s="76"/>
      <c r="B107" s="75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46"/>
      <c r="Q107" s="46"/>
      <c r="R107" s="46"/>
      <c r="S107" s="46"/>
      <c r="T107" s="13"/>
      <c r="U107" s="46"/>
      <c r="V107" s="46"/>
      <c r="W107" s="46"/>
      <c r="X107" s="46"/>
      <c r="Y107" s="46"/>
      <c r="Z107" s="46"/>
      <c r="AA107" s="46"/>
      <c r="AB107" s="46"/>
    </row>
    <row r="108" spans="1:28" ht="14.25" customHeight="1">
      <c r="A108" s="76"/>
      <c r="B108" s="75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46"/>
      <c r="Q108" s="46"/>
      <c r="R108" s="46"/>
      <c r="S108" s="46"/>
      <c r="T108" s="13"/>
      <c r="U108" s="46"/>
      <c r="V108" s="46"/>
      <c r="W108" s="46"/>
      <c r="X108" s="46"/>
      <c r="Y108" s="46"/>
      <c r="Z108" s="46"/>
      <c r="AA108" s="46"/>
      <c r="AB108" s="46"/>
    </row>
    <row r="109" spans="1:28" ht="14.25" customHeight="1">
      <c r="A109" s="76"/>
      <c r="B109" s="75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46"/>
      <c r="Q109" s="46"/>
      <c r="R109" s="46"/>
      <c r="S109" s="46"/>
      <c r="T109" s="13"/>
      <c r="U109" s="46"/>
      <c r="V109" s="46"/>
      <c r="W109" s="46"/>
      <c r="X109" s="46"/>
      <c r="Y109" s="46"/>
      <c r="Z109" s="46"/>
      <c r="AA109" s="46"/>
      <c r="AB109" s="46"/>
    </row>
    <row r="110" spans="1:28" ht="14.25" customHeight="1">
      <c r="A110" s="76"/>
      <c r="B110" s="75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46"/>
      <c r="Q110" s="46"/>
      <c r="R110" s="46"/>
      <c r="S110" s="46"/>
      <c r="T110" s="13"/>
      <c r="U110" s="46"/>
      <c r="V110" s="46"/>
      <c r="W110" s="46"/>
      <c r="X110" s="46"/>
      <c r="Y110" s="46"/>
      <c r="Z110" s="46"/>
      <c r="AA110" s="46"/>
      <c r="AB110" s="46"/>
    </row>
    <row r="111" spans="1:28" ht="14.25" customHeight="1">
      <c r="A111" s="76"/>
      <c r="B111" s="75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46"/>
      <c r="Q111" s="46"/>
      <c r="R111" s="46"/>
      <c r="S111" s="46"/>
      <c r="T111" s="13"/>
      <c r="U111" s="46"/>
      <c r="V111" s="46"/>
      <c r="W111" s="46"/>
      <c r="X111" s="46"/>
      <c r="Y111" s="46"/>
      <c r="Z111" s="46"/>
      <c r="AA111" s="46"/>
      <c r="AB111" s="46"/>
    </row>
    <row r="112" spans="1:28" ht="14.25" customHeight="1">
      <c r="A112" s="76"/>
      <c r="B112" s="75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46"/>
      <c r="Q112" s="46"/>
      <c r="R112" s="46"/>
      <c r="S112" s="46"/>
      <c r="T112" s="13"/>
      <c r="U112" s="46"/>
      <c r="V112" s="46"/>
      <c r="W112" s="46"/>
      <c r="X112" s="46"/>
      <c r="Y112" s="46"/>
      <c r="Z112" s="46"/>
      <c r="AA112" s="46"/>
      <c r="AB112" s="46"/>
    </row>
    <row r="113" spans="1:28" ht="14.25" customHeight="1">
      <c r="A113" s="76"/>
      <c r="B113" s="75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46"/>
      <c r="Q113" s="46"/>
      <c r="R113" s="46"/>
      <c r="S113" s="46"/>
      <c r="T113" s="13"/>
      <c r="U113" s="46"/>
      <c r="V113" s="46"/>
      <c r="W113" s="46"/>
      <c r="X113" s="46"/>
      <c r="Y113" s="46"/>
      <c r="Z113" s="46"/>
      <c r="AA113" s="46"/>
      <c r="AB113" s="46"/>
    </row>
    <row r="114" spans="1:28" ht="14.25" customHeight="1">
      <c r="A114" s="76"/>
      <c r="B114" s="75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46"/>
      <c r="Q114" s="46"/>
      <c r="R114" s="46"/>
      <c r="S114" s="46"/>
      <c r="T114" s="13"/>
      <c r="U114" s="46"/>
      <c r="V114" s="46"/>
      <c r="W114" s="46"/>
      <c r="X114" s="46"/>
      <c r="Y114" s="46"/>
      <c r="Z114" s="46"/>
      <c r="AA114" s="46"/>
      <c r="AB114" s="46"/>
    </row>
    <row r="115" spans="1:28" ht="14.25" customHeight="1">
      <c r="A115" s="76"/>
      <c r="B115" s="75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46"/>
      <c r="Q115" s="46"/>
      <c r="R115" s="46"/>
      <c r="S115" s="46"/>
      <c r="T115" s="13"/>
      <c r="U115" s="46"/>
      <c r="V115" s="46"/>
      <c r="W115" s="46"/>
      <c r="X115" s="46"/>
      <c r="Y115" s="46"/>
      <c r="Z115" s="46"/>
      <c r="AA115" s="46"/>
      <c r="AB115" s="46"/>
    </row>
    <row r="116" spans="1:28" ht="14.25" customHeight="1">
      <c r="A116" s="76"/>
      <c r="B116" s="75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46"/>
      <c r="Q116" s="46"/>
      <c r="R116" s="46"/>
      <c r="S116" s="46"/>
      <c r="T116" s="13"/>
      <c r="U116" s="46"/>
      <c r="V116" s="46"/>
      <c r="W116" s="46"/>
      <c r="X116" s="46"/>
      <c r="Y116" s="46"/>
      <c r="Z116" s="46"/>
      <c r="AA116" s="46"/>
      <c r="AB116" s="46"/>
    </row>
    <row r="117" spans="1:28" ht="14.25" customHeight="1">
      <c r="A117" s="76"/>
      <c r="B117" s="75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46"/>
      <c r="Q117" s="46"/>
      <c r="R117" s="46"/>
      <c r="S117" s="46"/>
      <c r="T117" s="13"/>
      <c r="U117" s="46"/>
      <c r="V117" s="46"/>
      <c r="W117" s="46"/>
      <c r="X117" s="46"/>
      <c r="Y117" s="46"/>
      <c r="Z117" s="46"/>
      <c r="AA117" s="46"/>
      <c r="AB117" s="46"/>
    </row>
    <row r="118" spans="1:28" ht="14.25" customHeight="1">
      <c r="A118" s="76"/>
      <c r="B118" s="75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46"/>
      <c r="Q118" s="46"/>
      <c r="R118" s="46"/>
      <c r="S118" s="46"/>
      <c r="T118" s="13"/>
      <c r="U118" s="46"/>
      <c r="V118" s="46"/>
      <c r="W118" s="46"/>
      <c r="X118" s="46"/>
      <c r="Y118" s="46"/>
      <c r="Z118" s="46"/>
      <c r="AA118" s="46"/>
      <c r="AB118" s="46"/>
    </row>
    <row r="119" spans="1:28" ht="14.25" customHeight="1">
      <c r="A119" s="76"/>
      <c r="B119" s="75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46"/>
      <c r="Q119" s="46"/>
      <c r="R119" s="46"/>
      <c r="S119" s="46"/>
      <c r="T119" s="13"/>
      <c r="U119" s="46"/>
      <c r="V119" s="46"/>
      <c r="W119" s="46"/>
      <c r="X119" s="46"/>
      <c r="Y119" s="46"/>
      <c r="Z119" s="46"/>
      <c r="AA119" s="46"/>
      <c r="AB119" s="46"/>
    </row>
    <row r="120" spans="1:28" ht="14.25" customHeight="1">
      <c r="A120" s="76"/>
      <c r="B120" s="75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46"/>
      <c r="Q120" s="46"/>
      <c r="R120" s="46"/>
      <c r="S120" s="46"/>
      <c r="T120" s="13"/>
      <c r="U120" s="46"/>
      <c r="V120" s="46"/>
      <c r="W120" s="46"/>
      <c r="X120" s="46"/>
      <c r="Y120" s="46"/>
      <c r="Z120" s="46"/>
      <c r="AA120" s="46"/>
      <c r="AB120" s="46"/>
    </row>
    <row r="121" spans="1:28" ht="14.25" customHeight="1">
      <c r="A121" s="76"/>
      <c r="B121" s="75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46"/>
      <c r="Q121" s="46"/>
      <c r="R121" s="46"/>
      <c r="S121" s="46"/>
      <c r="T121" s="13"/>
      <c r="U121" s="46"/>
      <c r="V121" s="46"/>
      <c r="W121" s="46"/>
      <c r="X121" s="46"/>
      <c r="Y121" s="46"/>
      <c r="Z121" s="46"/>
      <c r="AA121" s="46"/>
      <c r="AB121" s="46"/>
    </row>
    <row r="122" spans="1:28" ht="14.25" customHeight="1">
      <c r="A122" s="76"/>
      <c r="B122" s="75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46"/>
      <c r="Q122" s="46"/>
      <c r="R122" s="46"/>
      <c r="S122" s="46"/>
      <c r="T122" s="13"/>
      <c r="U122" s="46"/>
      <c r="V122" s="46"/>
      <c r="W122" s="46"/>
      <c r="X122" s="46"/>
      <c r="Y122" s="46"/>
      <c r="Z122" s="46"/>
      <c r="AA122" s="46"/>
      <c r="AB122" s="46"/>
    </row>
    <row r="123" spans="1:28" ht="14.25" customHeight="1">
      <c r="A123" s="76"/>
      <c r="B123" s="75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46"/>
      <c r="Q123" s="46"/>
      <c r="R123" s="46"/>
      <c r="S123" s="46"/>
      <c r="T123" s="13"/>
      <c r="U123" s="46"/>
      <c r="V123" s="46"/>
      <c r="W123" s="46"/>
      <c r="X123" s="46"/>
      <c r="Y123" s="46"/>
      <c r="Z123" s="46"/>
      <c r="AA123" s="46"/>
      <c r="AB123" s="46"/>
    </row>
    <row r="124" spans="1:28" ht="14.25" customHeight="1">
      <c r="A124" s="76"/>
      <c r="B124" s="75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46"/>
      <c r="Q124" s="46"/>
      <c r="R124" s="46"/>
      <c r="S124" s="46"/>
      <c r="T124" s="13"/>
      <c r="U124" s="46"/>
      <c r="V124" s="46"/>
      <c r="W124" s="46"/>
      <c r="X124" s="46"/>
      <c r="Y124" s="46"/>
      <c r="Z124" s="46"/>
      <c r="AA124" s="46"/>
      <c r="AB124" s="46"/>
    </row>
    <row r="125" spans="1:28" ht="14.25" customHeight="1">
      <c r="A125" s="76"/>
      <c r="B125" s="75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46"/>
      <c r="Q125" s="46"/>
      <c r="R125" s="46"/>
      <c r="S125" s="46"/>
      <c r="T125" s="13"/>
      <c r="U125" s="46"/>
      <c r="V125" s="46"/>
      <c r="W125" s="46"/>
      <c r="X125" s="46"/>
      <c r="Y125" s="46"/>
      <c r="Z125" s="46"/>
      <c r="AA125" s="46"/>
      <c r="AB125" s="46"/>
    </row>
    <row r="126" spans="1:28" ht="14.25" customHeight="1">
      <c r="A126" s="76"/>
      <c r="B126" s="75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46"/>
      <c r="Q126" s="46"/>
      <c r="R126" s="46"/>
      <c r="S126" s="46"/>
      <c r="T126" s="13"/>
      <c r="U126" s="46"/>
      <c r="V126" s="46"/>
      <c r="W126" s="46"/>
      <c r="X126" s="46"/>
      <c r="Y126" s="46"/>
      <c r="Z126" s="46"/>
      <c r="AA126" s="46"/>
      <c r="AB126" s="46"/>
    </row>
    <row r="127" spans="1:28" ht="14.25" customHeight="1">
      <c r="A127" s="76"/>
      <c r="B127" s="75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46"/>
      <c r="Q127" s="46"/>
      <c r="R127" s="46"/>
      <c r="S127" s="46"/>
      <c r="T127" s="13"/>
      <c r="U127" s="46"/>
      <c r="V127" s="46"/>
      <c r="W127" s="46"/>
      <c r="X127" s="46"/>
      <c r="Y127" s="46"/>
      <c r="Z127" s="46"/>
      <c r="AA127" s="46"/>
      <c r="AB127" s="46"/>
    </row>
    <row r="128" spans="1:28" ht="14.25" customHeight="1">
      <c r="A128" s="76"/>
      <c r="B128" s="75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46"/>
      <c r="Q128" s="46"/>
      <c r="R128" s="46"/>
      <c r="S128" s="46"/>
      <c r="T128" s="13"/>
      <c r="U128" s="46"/>
      <c r="V128" s="46"/>
      <c r="W128" s="46"/>
      <c r="X128" s="46"/>
      <c r="Y128" s="46"/>
      <c r="Z128" s="46"/>
      <c r="AA128" s="46"/>
      <c r="AB128" s="46"/>
    </row>
    <row r="129" spans="1:28" ht="14.25" customHeight="1">
      <c r="A129" s="76"/>
      <c r="B129" s="75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46"/>
      <c r="Q129" s="46"/>
      <c r="R129" s="46"/>
      <c r="S129" s="46"/>
      <c r="T129" s="13"/>
      <c r="U129" s="46"/>
      <c r="V129" s="46"/>
      <c r="W129" s="46"/>
      <c r="X129" s="46"/>
      <c r="Y129" s="46"/>
      <c r="Z129" s="46"/>
      <c r="AA129" s="46"/>
      <c r="AB129" s="46"/>
    </row>
    <row r="130" spans="1:28" ht="14.25" customHeight="1">
      <c r="A130" s="76"/>
      <c r="B130" s="75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46"/>
      <c r="Q130" s="46"/>
      <c r="R130" s="46"/>
      <c r="S130" s="46"/>
      <c r="T130" s="13"/>
      <c r="U130" s="46"/>
      <c r="V130" s="46"/>
      <c r="W130" s="46"/>
      <c r="X130" s="46"/>
      <c r="Y130" s="46"/>
      <c r="Z130" s="46"/>
      <c r="AA130" s="46"/>
      <c r="AB130" s="46"/>
    </row>
    <row r="131" spans="1:28" ht="14.25" customHeight="1">
      <c r="A131" s="76"/>
      <c r="B131" s="75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46"/>
      <c r="Q131" s="46"/>
      <c r="R131" s="46"/>
      <c r="S131" s="46"/>
      <c r="T131" s="13"/>
      <c r="U131" s="46"/>
      <c r="V131" s="46"/>
      <c r="W131" s="46"/>
      <c r="X131" s="46"/>
      <c r="Y131" s="46"/>
      <c r="Z131" s="46"/>
      <c r="AA131" s="46"/>
      <c r="AB131" s="46"/>
    </row>
    <row r="132" spans="1:28" ht="14.25" customHeight="1">
      <c r="A132" s="76"/>
      <c r="B132" s="75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46"/>
      <c r="Q132" s="46"/>
      <c r="R132" s="46"/>
      <c r="S132" s="46"/>
      <c r="T132" s="13"/>
      <c r="U132" s="46"/>
      <c r="V132" s="46"/>
      <c r="W132" s="46"/>
      <c r="X132" s="46"/>
      <c r="Y132" s="46"/>
      <c r="Z132" s="46"/>
      <c r="AA132" s="46"/>
      <c r="AB132" s="46"/>
    </row>
    <row r="133" spans="1:28" ht="14.25" customHeight="1">
      <c r="A133" s="76"/>
      <c r="B133" s="75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46"/>
      <c r="Q133" s="46"/>
      <c r="R133" s="46"/>
      <c r="S133" s="46"/>
      <c r="T133" s="13"/>
      <c r="U133" s="46"/>
      <c r="V133" s="46"/>
      <c r="W133" s="46"/>
      <c r="X133" s="46"/>
      <c r="Y133" s="46"/>
      <c r="Z133" s="46"/>
      <c r="AA133" s="46"/>
      <c r="AB133" s="46"/>
    </row>
    <row r="134" spans="1:28" ht="14.25" customHeight="1">
      <c r="A134" s="76"/>
      <c r="B134" s="75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46"/>
      <c r="Q134" s="46"/>
      <c r="R134" s="46"/>
      <c r="S134" s="46"/>
      <c r="T134" s="13"/>
      <c r="U134" s="46"/>
      <c r="V134" s="46"/>
      <c r="W134" s="46"/>
      <c r="X134" s="46"/>
      <c r="Y134" s="46"/>
      <c r="Z134" s="46"/>
      <c r="AA134" s="46"/>
      <c r="AB134" s="46"/>
    </row>
    <row r="135" spans="1:28" ht="14.25" customHeight="1">
      <c r="A135" s="76"/>
      <c r="B135" s="75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46"/>
      <c r="Q135" s="46"/>
      <c r="R135" s="46"/>
      <c r="S135" s="46"/>
      <c r="T135" s="13"/>
      <c r="U135" s="46"/>
      <c r="V135" s="46"/>
      <c r="W135" s="46"/>
      <c r="X135" s="46"/>
      <c r="Y135" s="46"/>
      <c r="Z135" s="46"/>
      <c r="AA135" s="46"/>
      <c r="AB135" s="46"/>
    </row>
    <row r="136" spans="1:28" ht="14.25" customHeight="1">
      <c r="A136" s="76"/>
      <c r="B136" s="75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46"/>
      <c r="Q136" s="46"/>
      <c r="R136" s="46"/>
      <c r="S136" s="46"/>
      <c r="T136" s="13"/>
      <c r="U136" s="46"/>
      <c r="V136" s="46"/>
      <c r="W136" s="46"/>
      <c r="X136" s="46"/>
      <c r="Y136" s="46"/>
      <c r="Z136" s="46"/>
      <c r="AA136" s="46"/>
      <c r="AB136" s="46"/>
    </row>
    <row r="137" spans="1:28" ht="14.25" customHeight="1">
      <c r="A137" s="76"/>
      <c r="B137" s="75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46"/>
      <c r="Q137" s="46"/>
      <c r="R137" s="46"/>
      <c r="S137" s="46"/>
      <c r="T137" s="13"/>
      <c r="U137" s="46"/>
      <c r="V137" s="46"/>
      <c r="W137" s="46"/>
      <c r="X137" s="46"/>
      <c r="Y137" s="46"/>
      <c r="Z137" s="46"/>
      <c r="AA137" s="46"/>
      <c r="AB137" s="46"/>
    </row>
    <row r="138" spans="1:28" ht="14.25" customHeight="1">
      <c r="A138" s="76"/>
      <c r="B138" s="75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46"/>
      <c r="Q138" s="46"/>
      <c r="R138" s="46"/>
      <c r="S138" s="46"/>
      <c r="T138" s="13"/>
      <c r="U138" s="46"/>
      <c r="V138" s="46"/>
      <c r="W138" s="46"/>
      <c r="X138" s="46"/>
      <c r="Y138" s="46"/>
      <c r="Z138" s="46"/>
      <c r="AA138" s="46"/>
      <c r="AB138" s="46"/>
    </row>
    <row r="139" spans="1:28" ht="14.25" customHeight="1">
      <c r="A139" s="76"/>
      <c r="B139" s="75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46"/>
      <c r="Q139" s="46"/>
      <c r="R139" s="46"/>
      <c r="S139" s="46"/>
      <c r="T139" s="13"/>
      <c r="U139" s="46"/>
      <c r="V139" s="46"/>
      <c r="W139" s="46"/>
      <c r="X139" s="46"/>
      <c r="Y139" s="46"/>
      <c r="Z139" s="46"/>
      <c r="AA139" s="46"/>
      <c r="AB139" s="46"/>
    </row>
    <row r="140" spans="1:28" ht="14.25" customHeight="1">
      <c r="A140" s="76"/>
      <c r="B140" s="75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46"/>
      <c r="Q140" s="46"/>
      <c r="R140" s="46"/>
      <c r="S140" s="46"/>
      <c r="T140" s="13"/>
      <c r="U140" s="46"/>
      <c r="V140" s="46"/>
      <c r="W140" s="46"/>
      <c r="X140" s="46"/>
      <c r="Y140" s="46"/>
      <c r="Z140" s="46"/>
      <c r="AA140" s="46"/>
      <c r="AB140" s="46"/>
    </row>
    <row r="141" spans="1:28" ht="14.25" customHeight="1">
      <c r="A141" s="76"/>
      <c r="B141" s="75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46"/>
      <c r="Q141" s="46"/>
      <c r="R141" s="46"/>
      <c r="S141" s="46"/>
      <c r="T141" s="13"/>
      <c r="U141" s="46"/>
      <c r="V141" s="46"/>
      <c r="W141" s="46"/>
      <c r="X141" s="46"/>
      <c r="Y141" s="46"/>
      <c r="Z141" s="46"/>
      <c r="AA141" s="46"/>
      <c r="AB141" s="46"/>
    </row>
    <row r="142" spans="1:28" ht="14.25" customHeight="1">
      <c r="A142" s="76"/>
      <c r="B142" s="75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46"/>
      <c r="Q142" s="46"/>
      <c r="R142" s="46"/>
      <c r="S142" s="46"/>
      <c r="T142" s="13"/>
      <c r="U142" s="46"/>
      <c r="V142" s="46"/>
      <c r="W142" s="46"/>
      <c r="X142" s="46"/>
      <c r="Y142" s="46"/>
      <c r="Z142" s="46"/>
      <c r="AA142" s="46"/>
      <c r="AB142" s="46"/>
    </row>
    <row r="143" spans="1:28" ht="14.25" customHeight="1">
      <c r="A143" s="76"/>
      <c r="B143" s="75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46"/>
      <c r="Q143" s="46"/>
      <c r="R143" s="46"/>
      <c r="S143" s="46"/>
      <c r="T143" s="13"/>
      <c r="U143" s="46"/>
      <c r="V143" s="46"/>
      <c r="W143" s="46"/>
      <c r="X143" s="46"/>
      <c r="Y143" s="46"/>
      <c r="Z143" s="46"/>
      <c r="AA143" s="46"/>
      <c r="AB143" s="46"/>
    </row>
    <row r="144" spans="1:28" ht="14.25" customHeight="1">
      <c r="A144" s="76"/>
      <c r="B144" s="75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46"/>
      <c r="Q144" s="46"/>
      <c r="R144" s="46"/>
      <c r="S144" s="46"/>
      <c r="T144" s="13"/>
      <c r="U144" s="46"/>
      <c r="V144" s="46"/>
      <c r="W144" s="46"/>
      <c r="X144" s="46"/>
      <c r="Y144" s="46"/>
      <c r="Z144" s="46"/>
      <c r="AA144" s="46"/>
      <c r="AB144" s="46"/>
    </row>
    <row r="145" spans="1:28" ht="14.25" customHeight="1">
      <c r="A145" s="76"/>
      <c r="B145" s="75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46"/>
      <c r="Q145" s="46"/>
      <c r="R145" s="46"/>
      <c r="S145" s="46"/>
      <c r="T145" s="13"/>
      <c r="U145" s="46"/>
      <c r="V145" s="46"/>
      <c r="W145" s="46"/>
      <c r="X145" s="46"/>
      <c r="Y145" s="46"/>
      <c r="Z145" s="46"/>
      <c r="AA145" s="46"/>
      <c r="AB145" s="46"/>
    </row>
    <row r="146" spans="1:28" ht="14.25" customHeight="1">
      <c r="A146" s="76"/>
      <c r="B146" s="75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46"/>
      <c r="Q146" s="46"/>
      <c r="R146" s="46"/>
      <c r="S146" s="46"/>
      <c r="T146" s="13"/>
      <c r="U146" s="46"/>
      <c r="V146" s="46"/>
      <c r="W146" s="46"/>
      <c r="X146" s="46"/>
      <c r="Y146" s="46"/>
      <c r="Z146" s="46"/>
      <c r="AA146" s="46"/>
      <c r="AB146" s="46"/>
    </row>
    <row r="147" spans="1:28" ht="14.25" customHeight="1">
      <c r="A147" s="76"/>
      <c r="B147" s="75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46"/>
      <c r="Q147" s="46"/>
      <c r="R147" s="46"/>
      <c r="S147" s="46"/>
      <c r="T147" s="13"/>
      <c r="U147" s="46"/>
      <c r="V147" s="46"/>
      <c r="W147" s="46"/>
      <c r="X147" s="46"/>
      <c r="Y147" s="46"/>
      <c r="Z147" s="46"/>
      <c r="AA147" s="46"/>
      <c r="AB147" s="46"/>
    </row>
    <row r="148" spans="1:28" ht="14.25" customHeight="1">
      <c r="A148" s="76"/>
      <c r="B148" s="75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46"/>
      <c r="Q148" s="46"/>
      <c r="R148" s="46"/>
      <c r="S148" s="46"/>
      <c r="T148" s="13"/>
      <c r="U148" s="46"/>
      <c r="V148" s="46"/>
      <c r="W148" s="46"/>
      <c r="X148" s="46"/>
      <c r="Y148" s="46"/>
      <c r="Z148" s="46"/>
      <c r="AA148" s="46"/>
      <c r="AB148" s="46"/>
    </row>
    <row r="149" spans="1:28" ht="14.25" customHeight="1">
      <c r="A149" s="76"/>
      <c r="B149" s="75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46"/>
      <c r="Q149" s="46"/>
      <c r="R149" s="46"/>
      <c r="S149" s="46"/>
      <c r="T149" s="13"/>
      <c r="U149" s="46"/>
      <c r="V149" s="46"/>
      <c r="W149" s="46"/>
      <c r="X149" s="46"/>
      <c r="Y149" s="46"/>
      <c r="Z149" s="46"/>
      <c r="AA149" s="46"/>
      <c r="AB149" s="46"/>
    </row>
    <row r="150" spans="1:28" ht="14.25" customHeight="1">
      <c r="A150" s="76"/>
      <c r="B150" s="75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46"/>
      <c r="Q150" s="46"/>
      <c r="R150" s="46"/>
      <c r="S150" s="46"/>
      <c r="T150" s="13"/>
      <c r="U150" s="46"/>
      <c r="V150" s="46"/>
      <c r="W150" s="46"/>
      <c r="X150" s="46"/>
      <c r="Y150" s="46"/>
      <c r="Z150" s="46"/>
      <c r="AA150" s="46"/>
      <c r="AB150" s="46"/>
    </row>
    <row r="151" spans="1:28" ht="14.25" customHeight="1">
      <c r="A151" s="76"/>
      <c r="B151" s="75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46"/>
      <c r="Q151" s="46"/>
      <c r="R151" s="46"/>
      <c r="S151" s="46"/>
      <c r="T151" s="13"/>
      <c r="U151" s="46"/>
      <c r="V151" s="46"/>
      <c r="W151" s="46"/>
      <c r="X151" s="46"/>
      <c r="Y151" s="46"/>
      <c r="Z151" s="46"/>
      <c r="AA151" s="46"/>
      <c r="AB151" s="46"/>
    </row>
    <row r="152" spans="1:28" ht="14.25" customHeight="1">
      <c r="A152" s="76"/>
      <c r="B152" s="75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46"/>
      <c r="Q152" s="46"/>
      <c r="R152" s="46"/>
      <c r="S152" s="46"/>
      <c r="T152" s="13"/>
      <c r="U152" s="46"/>
      <c r="V152" s="46"/>
      <c r="W152" s="46"/>
      <c r="X152" s="46"/>
      <c r="Y152" s="46"/>
      <c r="Z152" s="46"/>
      <c r="AA152" s="46"/>
      <c r="AB152" s="46"/>
    </row>
    <row r="153" spans="1:28" ht="14.25" customHeight="1">
      <c r="A153" s="76"/>
      <c r="B153" s="75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46"/>
      <c r="Q153" s="46"/>
      <c r="R153" s="46"/>
      <c r="S153" s="46"/>
      <c r="T153" s="13"/>
      <c r="U153" s="46"/>
      <c r="V153" s="46"/>
      <c r="W153" s="46"/>
      <c r="X153" s="46"/>
      <c r="Y153" s="46"/>
      <c r="Z153" s="46"/>
      <c r="AA153" s="46"/>
      <c r="AB153" s="46"/>
    </row>
    <row r="154" spans="1:28" ht="14.25" customHeight="1">
      <c r="A154" s="76"/>
      <c r="B154" s="75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46"/>
      <c r="Q154" s="46"/>
      <c r="R154" s="46"/>
      <c r="S154" s="46"/>
      <c r="T154" s="13"/>
      <c r="U154" s="46"/>
      <c r="V154" s="46"/>
      <c r="W154" s="46"/>
      <c r="X154" s="46"/>
      <c r="Y154" s="46"/>
      <c r="Z154" s="46"/>
      <c r="AA154" s="46"/>
      <c r="AB154" s="46"/>
    </row>
    <row r="155" spans="1:28" ht="14.25" customHeight="1">
      <c r="A155" s="76"/>
      <c r="B155" s="75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46"/>
      <c r="Q155" s="46"/>
      <c r="R155" s="46"/>
      <c r="S155" s="46"/>
      <c r="T155" s="13"/>
      <c r="U155" s="46"/>
      <c r="V155" s="46"/>
      <c r="W155" s="46"/>
      <c r="X155" s="46"/>
      <c r="Y155" s="46"/>
      <c r="Z155" s="46"/>
      <c r="AA155" s="46"/>
      <c r="AB155" s="46"/>
    </row>
    <row r="156" spans="1:28" ht="14.25" customHeight="1">
      <c r="A156" s="76"/>
      <c r="B156" s="75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46"/>
      <c r="Q156" s="46"/>
      <c r="R156" s="46"/>
      <c r="S156" s="46"/>
      <c r="T156" s="13"/>
      <c r="U156" s="46"/>
      <c r="V156" s="46"/>
      <c r="W156" s="46"/>
      <c r="X156" s="46"/>
      <c r="Y156" s="46"/>
      <c r="Z156" s="46"/>
      <c r="AA156" s="46"/>
      <c r="AB156" s="46"/>
    </row>
    <row r="157" spans="1:28" ht="14.25" customHeight="1">
      <c r="A157" s="76"/>
      <c r="B157" s="75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46"/>
      <c r="Q157" s="46"/>
      <c r="R157" s="46"/>
      <c r="S157" s="46"/>
      <c r="T157" s="13"/>
      <c r="U157" s="46"/>
      <c r="V157" s="46"/>
      <c r="W157" s="46"/>
      <c r="X157" s="46"/>
      <c r="Y157" s="46"/>
      <c r="Z157" s="46"/>
      <c r="AA157" s="46"/>
      <c r="AB157" s="46"/>
    </row>
    <row r="158" spans="1:28" ht="14.25" customHeight="1">
      <c r="A158" s="76"/>
      <c r="B158" s="75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46"/>
      <c r="Q158" s="46"/>
      <c r="R158" s="46"/>
      <c r="S158" s="46"/>
      <c r="T158" s="13"/>
      <c r="U158" s="46"/>
      <c r="V158" s="46"/>
      <c r="W158" s="46"/>
      <c r="X158" s="46"/>
      <c r="Y158" s="46"/>
      <c r="Z158" s="46"/>
      <c r="AA158" s="46"/>
      <c r="AB158" s="46"/>
    </row>
    <row r="159" spans="1:28" ht="14.25" customHeight="1">
      <c r="A159" s="76"/>
      <c r="B159" s="75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46"/>
      <c r="Q159" s="46"/>
      <c r="R159" s="46"/>
      <c r="S159" s="46"/>
      <c r="T159" s="13"/>
      <c r="U159" s="46"/>
      <c r="V159" s="46"/>
      <c r="W159" s="46"/>
      <c r="X159" s="46"/>
      <c r="Y159" s="46"/>
      <c r="Z159" s="46"/>
      <c r="AA159" s="46"/>
      <c r="AB159" s="46"/>
    </row>
    <row r="160" spans="1:28" ht="14.25" customHeight="1">
      <c r="A160" s="76"/>
      <c r="B160" s="75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46"/>
      <c r="Q160" s="46"/>
      <c r="R160" s="46"/>
      <c r="S160" s="46"/>
      <c r="T160" s="13"/>
      <c r="U160" s="46"/>
      <c r="V160" s="46"/>
      <c r="W160" s="46"/>
      <c r="X160" s="46"/>
      <c r="Y160" s="46"/>
      <c r="Z160" s="46"/>
      <c r="AA160" s="46"/>
      <c r="AB160" s="46"/>
    </row>
    <row r="161" spans="1:28" ht="14.25" customHeight="1">
      <c r="A161" s="76"/>
      <c r="B161" s="75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46"/>
      <c r="Q161" s="46"/>
      <c r="R161" s="46"/>
      <c r="S161" s="46"/>
      <c r="T161" s="13"/>
      <c r="U161" s="46"/>
      <c r="V161" s="46"/>
      <c r="W161" s="46"/>
      <c r="X161" s="46"/>
      <c r="Y161" s="46"/>
      <c r="Z161" s="46"/>
      <c r="AA161" s="46"/>
      <c r="AB161" s="46"/>
    </row>
    <row r="162" spans="1:28" ht="14.25" customHeight="1">
      <c r="A162" s="76"/>
      <c r="B162" s="75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46"/>
      <c r="Q162" s="46"/>
      <c r="R162" s="46"/>
      <c r="S162" s="46"/>
      <c r="T162" s="13"/>
      <c r="U162" s="46"/>
      <c r="V162" s="46"/>
      <c r="W162" s="46"/>
      <c r="X162" s="46"/>
      <c r="Y162" s="46"/>
      <c r="Z162" s="46"/>
      <c r="AA162" s="46"/>
      <c r="AB162" s="46"/>
    </row>
    <row r="163" spans="1:28" ht="14.25" customHeight="1">
      <c r="A163" s="76"/>
      <c r="B163" s="75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46"/>
      <c r="Q163" s="46"/>
      <c r="R163" s="46"/>
      <c r="S163" s="46"/>
      <c r="T163" s="13"/>
      <c r="U163" s="46"/>
      <c r="V163" s="46"/>
      <c r="W163" s="46"/>
      <c r="X163" s="46"/>
      <c r="Y163" s="46"/>
      <c r="Z163" s="46"/>
      <c r="AA163" s="46"/>
      <c r="AB163" s="46"/>
    </row>
    <row r="164" spans="1:28" ht="14.25" customHeight="1">
      <c r="A164" s="76"/>
      <c r="B164" s="75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46"/>
      <c r="Q164" s="46"/>
      <c r="R164" s="46"/>
      <c r="S164" s="46"/>
      <c r="T164" s="13"/>
      <c r="U164" s="46"/>
      <c r="V164" s="46"/>
      <c r="W164" s="46"/>
      <c r="X164" s="46"/>
      <c r="Y164" s="46"/>
      <c r="Z164" s="46"/>
      <c r="AA164" s="46"/>
      <c r="AB164" s="46"/>
    </row>
    <row r="165" spans="1:28" ht="14.25" customHeight="1">
      <c r="A165" s="76"/>
      <c r="B165" s="75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46"/>
      <c r="Q165" s="46"/>
      <c r="R165" s="46"/>
      <c r="S165" s="46"/>
      <c r="T165" s="13"/>
      <c r="U165" s="46"/>
      <c r="V165" s="46"/>
      <c r="W165" s="46"/>
      <c r="X165" s="46"/>
      <c r="Y165" s="46"/>
      <c r="Z165" s="46"/>
      <c r="AA165" s="46"/>
      <c r="AB165" s="46"/>
    </row>
    <row r="166" spans="1:28" ht="14.25" customHeight="1">
      <c r="A166" s="76"/>
      <c r="B166" s="75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46"/>
      <c r="Q166" s="46"/>
      <c r="R166" s="46"/>
      <c r="S166" s="46"/>
      <c r="T166" s="13"/>
      <c r="U166" s="46"/>
      <c r="V166" s="46"/>
      <c r="W166" s="46"/>
      <c r="X166" s="46"/>
      <c r="Y166" s="46"/>
      <c r="Z166" s="46"/>
      <c r="AA166" s="46"/>
      <c r="AB166" s="46"/>
    </row>
    <row r="167" spans="1:28" ht="14.25" customHeight="1">
      <c r="A167" s="76"/>
      <c r="B167" s="75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46"/>
      <c r="Q167" s="46"/>
      <c r="R167" s="46"/>
      <c r="S167" s="46"/>
      <c r="T167" s="13"/>
      <c r="U167" s="46"/>
      <c r="V167" s="46"/>
      <c r="W167" s="46"/>
      <c r="X167" s="46"/>
      <c r="Y167" s="46"/>
      <c r="Z167" s="46"/>
      <c r="AA167" s="46"/>
      <c r="AB167" s="46"/>
    </row>
    <row r="168" spans="1:28" ht="14.25" customHeight="1">
      <c r="A168" s="76"/>
      <c r="B168" s="75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46"/>
      <c r="Q168" s="46"/>
      <c r="R168" s="46"/>
      <c r="S168" s="46"/>
      <c r="T168" s="13"/>
      <c r="U168" s="46"/>
      <c r="V168" s="46"/>
      <c r="W168" s="46"/>
      <c r="X168" s="46"/>
      <c r="Y168" s="46"/>
      <c r="Z168" s="46"/>
      <c r="AA168" s="46"/>
      <c r="AB168" s="46"/>
    </row>
    <row r="169" spans="1:28" ht="14.25" customHeight="1">
      <c r="A169" s="76"/>
      <c r="B169" s="75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46"/>
      <c r="Q169" s="46"/>
      <c r="R169" s="46"/>
      <c r="S169" s="46"/>
      <c r="T169" s="13"/>
      <c r="U169" s="46"/>
      <c r="V169" s="46"/>
      <c r="W169" s="46"/>
      <c r="X169" s="46"/>
      <c r="Y169" s="46"/>
      <c r="Z169" s="46"/>
      <c r="AA169" s="46"/>
      <c r="AB169" s="46"/>
    </row>
    <row r="170" spans="1:28" ht="14.25" customHeight="1">
      <c r="A170" s="76"/>
      <c r="B170" s="75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46"/>
      <c r="Q170" s="46"/>
      <c r="R170" s="46"/>
      <c r="S170" s="46"/>
      <c r="T170" s="13"/>
      <c r="U170" s="46"/>
      <c r="V170" s="46"/>
      <c r="W170" s="46"/>
      <c r="X170" s="46"/>
      <c r="Y170" s="46"/>
      <c r="Z170" s="46"/>
      <c r="AA170" s="46"/>
      <c r="AB170" s="46"/>
    </row>
    <row r="171" spans="1:28" ht="14.25" customHeight="1">
      <c r="A171" s="76"/>
      <c r="B171" s="75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46"/>
      <c r="Q171" s="46"/>
      <c r="R171" s="46"/>
      <c r="S171" s="46"/>
      <c r="T171" s="13"/>
      <c r="U171" s="46"/>
      <c r="V171" s="46"/>
      <c r="W171" s="46"/>
      <c r="X171" s="46"/>
      <c r="Y171" s="46"/>
      <c r="Z171" s="46"/>
      <c r="AA171" s="46"/>
      <c r="AB171" s="46"/>
    </row>
    <row r="172" spans="1:28" ht="14.25" customHeight="1">
      <c r="A172" s="76"/>
      <c r="B172" s="75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46"/>
      <c r="Q172" s="46"/>
      <c r="R172" s="46"/>
      <c r="S172" s="46"/>
      <c r="T172" s="13"/>
      <c r="U172" s="46"/>
      <c r="V172" s="46"/>
      <c r="W172" s="46"/>
      <c r="X172" s="46"/>
      <c r="Y172" s="46"/>
      <c r="Z172" s="46"/>
      <c r="AA172" s="46"/>
      <c r="AB172" s="46"/>
    </row>
    <row r="173" spans="1:28" ht="14.25" customHeight="1">
      <c r="A173" s="76"/>
      <c r="B173" s="75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46"/>
      <c r="Q173" s="46"/>
      <c r="R173" s="46"/>
      <c r="S173" s="46"/>
      <c r="T173" s="13"/>
      <c r="U173" s="46"/>
      <c r="V173" s="46"/>
      <c r="W173" s="46"/>
      <c r="X173" s="46"/>
      <c r="Y173" s="46"/>
      <c r="Z173" s="46"/>
      <c r="AA173" s="46"/>
      <c r="AB173" s="46"/>
    </row>
    <row r="174" spans="1:28" ht="14.25" customHeight="1">
      <c r="A174" s="76"/>
      <c r="B174" s="75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46"/>
      <c r="Q174" s="46"/>
      <c r="R174" s="46"/>
      <c r="S174" s="46"/>
      <c r="T174" s="13"/>
      <c r="U174" s="46"/>
      <c r="V174" s="46"/>
      <c r="W174" s="46"/>
      <c r="X174" s="46"/>
      <c r="Y174" s="46"/>
      <c r="Z174" s="46"/>
      <c r="AA174" s="46"/>
      <c r="AB174" s="46"/>
    </row>
    <row r="175" spans="1:28" ht="14.25" customHeight="1">
      <c r="A175" s="76"/>
      <c r="B175" s="75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46"/>
      <c r="Q175" s="46"/>
      <c r="R175" s="46"/>
      <c r="S175" s="46"/>
      <c r="T175" s="13"/>
      <c r="U175" s="46"/>
      <c r="V175" s="46"/>
      <c r="W175" s="46"/>
      <c r="X175" s="46"/>
      <c r="Y175" s="46"/>
      <c r="Z175" s="46"/>
      <c r="AA175" s="46"/>
      <c r="AB175" s="46"/>
    </row>
    <row r="176" spans="1:28" ht="14.25" customHeight="1">
      <c r="A176" s="76"/>
      <c r="B176" s="75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46"/>
      <c r="Q176" s="46"/>
      <c r="R176" s="46"/>
      <c r="S176" s="46"/>
      <c r="T176" s="13"/>
      <c r="U176" s="46"/>
      <c r="V176" s="46"/>
      <c r="W176" s="46"/>
      <c r="X176" s="46"/>
      <c r="Y176" s="46"/>
      <c r="Z176" s="46"/>
      <c r="AA176" s="46"/>
      <c r="AB176" s="46"/>
    </row>
    <row r="177" spans="1:28" ht="14.25" customHeight="1">
      <c r="A177" s="76"/>
      <c r="B177" s="75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46"/>
      <c r="Q177" s="46"/>
      <c r="R177" s="46"/>
      <c r="S177" s="46"/>
      <c r="T177" s="13"/>
      <c r="U177" s="46"/>
      <c r="V177" s="46"/>
      <c r="W177" s="46"/>
      <c r="X177" s="46"/>
      <c r="Y177" s="46"/>
      <c r="Z177" s="46"/>
      <c r="AA177" s="46"/>
      <c r="AB177" s="46"/>
    </row>
    <row r="178" spans="1:28" ht="14.25" customHeight="1">
      <c r="A178" s="76"/>
      <c r="B178" s="75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46"/>
      <c r="Q178" s="46"/>
      <c r="R178" s="46"/>
      <c r="S178" s="46"/>
      <c r="T178" s="13"/>
      <c r="U178" s="46"/>
      <c r="V178" s="46"/>
      <c r="W178" s="46"/>
      <c r="X178" s="46"/>
      <c r="Y178" s="46"/>
      <c r="Z178" s="46"/>
      <c r="AA178" s="46"/>
      <c r="AB178" s="46"/>
    </row>
    <row r="179" spans="1:28" ht="14.25" customHeight="1">
      <c r="A179" s="76"/>
      <c r="B179" s="75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46"/>
      <c r="Q179" s="46"/>
      <c r="R179" s="46"/>
      <c r="S179" s="46"/>
      <c r="T179" s="13"/>
      <c r="U179" s="46"/>
      <c r="V179" s="46"/>
      <c r="W179" s="46"/>
      <c r="X179" s="46"/>
      <c r="Y179" s="46"/>
      <c r="Z179" s="46"/>
      <c r="AA179" s="46"/>
      <c r="AB179" s="46"/>
    </row>
    <row r="180" spans="1:28" ht="14.25" customHeight="1">
      <c r="A180" s="76"/>
      <c r="B180" s="75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46"/>
      <c r="Q180" s="46"/>
      <c r="R180" s="46"/>
      <c r="S180" s="46"/>
      <c r="T180" s="13"/>
      <c r="U180" s="46"/>
      <c r="V180" s="46"/>
      <c r="W180" s="46"/>
      <c r="X180" s="46"/>
      <c r="Y180" s="46"/>
      <c r="Z180" s="46"/>
      <c r="AA180" s="46"/>
      <c r="AB180" s="46"/>
    </row>
    <row r="181" spans="1:28" ht="14.25" customHeight="1">
      <c r="A181" s="76"/>
      <c r="B181" s="75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46"/>
      <c r="Q181" s="46"/>
      <c r="R181" s="46"/>
      <c r="S181" s="46"/>
      <c r="T181" s="13"/>
      <c r="U181" s="46"/>
      <c r="V181" s="46"/>
      <c r="W181" s="46"/>
      <c r="X181" s="46"/>
      <c r="Y181" s="46"/>
      <c r="Z181" s="46"/>
      <c r="AA181" s="46"/>
      <c r="AB181" s="46"/>
    </row>
    <row r="182" spans="1:28" ht="14.25" customHeight="1">
      <c r="A182" s="76"/>
      <c r="B182" s="75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46"/>
      <c r="Q182" s="46"/>
      <c r="R182" s="46"/>
      <c r="S182" s="46"/>
      <c r="T182" s="13"/>
      <c r="U182" s="46"/>
      <c r="V182" s="46"/>
      <c r="W182" s="46"/>
      <c r="X182" s="46"/>
      <c r="Y182" s="46"/>
      <c r="Z182" s="46"/>
      <c r="AA182" s="46"/>
      <c r="AB182" s="46"/>
    </row>
    <row r="183" spans="1:28" ht="14.25" customHeight="1">
      <c r="A183" s="76"/>
      <c r="B183" s="75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46"/>
      <c r="Q183" s="46"/>
      <c r="R183" s="46"/>
      <c r="S183" s="46"/>
      <c r="T183" s="13"/>
      <c r="U183" s="46"/>
      <c r="V183" s="46"/>
      <c r="W183" s="46"/>
      <c r="X183" s="46"/>
      <c r="Y183" s="46"/>
      <c r="Z183" s="46"/>
      <c r="AA183" s="46"/>
      <c r="AB183" s="46"/>
    </row>
    <row r="184" spans="1:28" ht="14.25" customHeight="1">
      <c r="A184" s="76"/>
      <c r="B184" s="75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46"/>
      <c r="Q184" s="46"/>
      <c r="R184" s="46"/>
      <c r="S184" s="46"/>
      <c r="T184" s="13"/>
      <c r="U184" s="46"/>
      <c r="V184" s="46"/>
      <c r="W184" s="46"/>
      <c r="X184" s="46"/>
      <c r="Y184" s="46"/>
      <c r="Z184" s="46"/>
      <c r="AA184" s="46"/>
      <c r="AB184" s="46"/>
    </row>
    <row r="185" spans="1:28" ht="14.25" customHeight="1">
      <c r="A185" s="76"/>
      <c r="B185" s="75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46"/>
      <c r="Q185" s="46"/>
      <c r="R185" s="46"/>
      <c r="S185" s="46"/>
      <c r="T185" s="13"/>
      <c r="U185" s="46"/>
      <c r="V185" s="46"/>
      <c r="W185" s="46"/>
      <c r="X185" s="46"/>
      <c r="Y185" s="46"/>
      <c r="Z185" s="46"/>
      <c r="AA185" s="46"/>
      <c r="AB185" s="46"/>
    </row>
    <row r="186" spans="1:28" ht="14.25" customHeight="1">
      <c r="A186" s="76"/>
      <c r="B186" s="75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46"/>
      <c r="Q186" s="46"/>
      <c r="R186" s="46"/>
      <c r="S186" s="46"/>
      <c r="T186" s="13"/>
      <c r="U186" s="46"/>
      <c r="V186" s="46"/>
      <c r="W186" s="46"/>
      <c r="X186" s="46"/>
      <c r="Y186" s="46"/>
      <c r="Z186" s="46"/>
      <c r="AA186" s="46"/>
      <c r="AB186" s="46"/>
    </row>
    <row r="187" spans="1:28" ht="14.25" customHeight="1">
      <c r="A187" s="76"/>
      <c r="B187" s="75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46"/>
      <c r="Q187" s="46"/>
      <c r="R187" s="46"/>
      <c r="S187" s="46"/>
      <c r="T187" s="13"/>
      <c r="U187" s="46"/>
      <c r="V187" s="46"/>
      <c r="W187" s="46"/>
      <c r="X187" s="46"/>
      <c r="Y187" s="46"/>
      <c r="Z187" s="46"/>
      <c r="AA187" s="46"/>
      <c r="AB187" s="46"/>
    </row>
    <row r="188" spans="1:28" ht="14.25" customHeight="1">
      <c r="A188" s="76"/>
      <c r="B188" s="75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46"/>
      <c r="Q188" s="46"/>
      <c r="R188" s="46"/>
      <c r="S188" s="46"/>
      <c r="T188" s="13"/>
      <c r="U188" s="46"/>
      <c r="V188" s="46"/>
      <c r="W188" s="46"/>
      <c r="X188" s="46"/>
      <c r="Y188" s="46"/>
      <c r="Z188" s="46"/>
      <c r="AA188" s="46"/>
      <c r="AB188" s="46"/>
    </row>
    <row r="189" spans="1:28" ht="14.25" customHeight="1">
      <c r="A189" s="76"/>
      <c r="B189" s="75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46"/>
      <c r="Q189" s="46"/>
      <c r="R189" s="46"/>
      <c r="S189" s="46"/>
      <c r="T189" s="13"/>
      <c r="U189" s="46"/>
      <c r="V189" s="46"/>
      <c r="W189" s="46"/>
      <c r="X189" s="46"/>
      <c r="Y189" s="46"/>
      <c r="Z189" s="46"/>
      <c r="AA189" s="46"/>
      <c r="AB189" s="46"/>
    </row>
    <row r="190" spans="1:28" ht="14.25" customHeight="1">
      <c r="A190" s="76"/>
      <c r="B190" s="75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46"/>
      <c r="Q190" s="46"/>
      <c r="R190" s="46"/>
      <c r="S190" s="46"/>
      <c r="T190" s="13"/>
      <c r="U190" s="46"/>
      <c r="V190" s="46"/>
      <c r="W190" s="46"/>
      <c r="X190" s="46"/>
      <c r="Y190" s="46"/>
      <c r="Z190" s="46"/>
      <c r="AA190" s="46"/>
      <c r="AB190" s="46"/>
    </row>
    <row r="191" spans="1:28" ht="14.25" customHeight="1">
      <c r="A191" s="76"/>
      <c r="B191" s="75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46"/>
      <c r="Q191" s="46"/>
      <c r="R191" s="46"/>
      <c r="S191" s="46"/>
      <c r="T191" s="13"/>
      <c r="U191" s="46"/>
      <c r="V191" s="46"/>
      <c r="W191" s="46"/>
      <c r="X191" s="46"/>
      <c r="Y191" s="46"/>
      <c r="Z191" s="46"/>
      <c r="AA191" s="46"/>
      <c r="AB191" s="46"/>
    </row>
    <row r="192" spans="1:28" ht="14.25" customHeight="1">
      <c r="A192" s="76"/>
      <c r="B192" s="75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46"/>
      <c r="Q192" s="46"/>
      <c r="R192" s="46"/>
      <c r="S192" s="46"/>
      <c r="T192" s="13"/>
      <c r="U192" s="46"/>
      <c r="V192" s="46"/>
      <c r="W192" s="46"/>
      <c r="X192" s="46"/>
      <c r="Y192" s="46"/>
      <c r="Z192" s="46"/>
      <c r="AA192" s="46"/>
      <c r="AB192" s="46"/>
    </row>
    <row r="193" spans="1:28" ht="14.25" customHeight="1">
      <c r="A193" s="76"/>
      <c r="B193" s="75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46"/>
      <c r="Q193" s="46"/>
      <c r="R193" s="46"/>
      <c r="S193" s="46"/>
      <c r="T193" s="13"/>
      <c r="U193" s="46"/>
      <c r="V193" s="46"/>
      <c r="W193" s="46"/>
      <c r="X193" s="46"/>
      <c r="Y193" s="46"/>
      <c r="Z193" s="46"/>
      <c r="AA193" s="46"/>
      <c r="AB193" s="46"/>
    </row>
    <row r="194" spans="1:28" ht="14.25" customHeight="1">
      <c r="A194" s="76"/>
      <c r="B194" s="75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46"/>
      <c r="Q194" s="46"/>
      <c r="R194" s="46"/>
      <c r="S194" s="46"/>
      <c r="T194" s="13"/>
      <c r="U194" s="46"/>
      <c r="V194" s="46"/>
      <c r="W194" s="46"/>
      <c r="X194" s="46"/>
      <c r="Y194" s="46"/>
      <c r="Z194" s="46"/>
      <c r="AA194" s="46"/>
      <c r="AB194" s="46"/>
    </row>
    <row r="195" spans="1:28" ht="14.25" customHeight="1">
      <c r="A195" s="76"/>
      <c r="B195" s="75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46"/>
      <c r="Q195" s="46"/>
      <c r="R195" s="46"/>
      <c r="S195" s="46"/>
      <c r="T195" s="13"/>
      <c r="U195" s="46"/>
      <c r="V195" s="46"/>
      <c r="W195" s="46"/>
      <c r="X195" s="46"/>
      <c r="Y195" s="46"/>
      <c r="Z195" s="46"/>
      <c r="AA195" s="46"/>
      <c r="AB195" s="46"/>
    </row>
    <row r="196" spans="1:28" ht="14.25" customHeight="1">
      <c r="A196" s="76"/>
      <c r="B196" s="75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46"/>
      <c r="Q196" s="46"/>
      <c r="R196" s="46"/>
      <c r="S196" s="46"/>
      <c r="T196" s="13"/>
      <c r="U196" s="46"/>
      <c r="V196" s="46"/>
      <c r="W196" s="46"/>
      <c r="X196" s="46"/>
      <c r="Y196" s="46"/>
      <c r="Z196" s="46"/>
      <c r="AA196" s="46"/>
      <c r="AB196" s="46"/>
    </row>
    <row r="197" spans="1:28" ht="14.25" customHeight="1">
      <c r="A197" s="76"/>
      <c r="B197" s="75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46"/>
      <c r="Q197" s="46"/>
      <c r="R197" s="46"/>
      <c r="S197" s="46"/>
      <c r="T197" s="13"/>
      <c r="U197" s="46"/>
      <c r="V197" s="46"/>
      <c r="W197" s="46"/>
      <c r="X197" s="46"/>
      <c r="Y197" s="46"/>
      <c r="Z197" s="46"/>
      <c r="AA197" s="46"/>
      <c r="AB197" s="46"/>
    </row>
    <row r="198" spans="1:28" ht="14.25" customHeight="1">
      <c r="A198" s="76"/>
      <c r="B198" s="75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46"/>
      <c r="Q198" s="46"/>
      <c r="R198" s="46"/>
      <c r="S198" s="46"/>
      <c r="T198" s="13"/>
      <c r="U198" s="46"/>
      <c r="V198" s="46"/>
      <c r="W198" s="46"/>
      <c r="X198" s="46"/>
      <c r="Y198" s="46"/>
      <c r="Z198" s="46"/>
      <c r="AA198" s="46"/>
      <c r="AB198" s="46"/>
    </row>
    <row r="199" spans="1:28" ht="14.25" customHeight="1">
      <c r="A199" s="76"/>
      <c r="B199" s="75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46"/>
      <c r="Q199" s="46"/>
      <c r="R199" s="46"/>
      <c r="S199" s="46"/>
      <c r="T199" s="13"/>
      <c r="U199" s="46"/>
      <c r="V199" s="46"/>
      <c r="W199" s="46"/>
      <c r="X199" s="46"/>
      <c r="Y199" s="46"/>
      <c r="Z199" s="46"/>
      <c r="AA199" s="46"/>
      <c r="AB199" s="46"/>
    </row>
    <row r="200" spans="1:28" ht="14.25" customHeight="1">
      <c r="A200" s="76"/>
      <c r="B200" s="75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46"/>
      <c r="Q200" s="46"/>
      <c r="R200" s="46"/>
      <c r="S200" s="46"/>
      <c r="T200" s="13"/>
      <c r="U200" s="46"/>
      <c r="V200" s="46"/>
      <c r="W200" s="46"/>
      <c r="X200" s="46"/>
      <c r="Y200" s="46"/>
      <c r="Z200" s="46"/>
      <c r="AA200" s="46"/>
      <c r="AB200" s="46"/>
    </row>
    <row r="201" spans="1:28" ht="14.25" customHeight="1">
      <c r="A201" s="76"/>
      <c r="B201" s="75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46"/>
      <c r="Q201" s="46"/>
      <c r="R201" s="46"/>
      <c r="S201" s="46"/>
      <c r="T201" s="13"/>
      <c r="U201" s="46"/>
      <c r="V201" s="46"/>
      <c r="W201" s="46"/>
      <c r="X201" s="46"/>
      <c r="Y201" s="46"/>
      <c r="Z201" s="46"/>
      <c r="AA201" s="46"/>
      <c r="AB201" s="46"/>
    </row>
    <row r="202" spans="1:28" ht="14.25" customHeight="1">
      <c r="A202" s="76"/>
      <c r="B202" s="75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46"/>
      <c r="Q202" s="46"/>
      <c r="R202" s="46"/>
      <c r="S202" s="46"/>
      <c r="T202" s="13"/>
      <c r="U202" s="46"/>
      <c r="V202" s="46"/>
      <c r="W202" s="46"/>
      <c r="X202" s="46"/>
      <c r="Y202" s="46"/>
      <c r="Z202" s="46"/>
      <c r="AA202" s="46"/>
      <c r="AB202" s="46"/>
    </row>
    <row r="203" spans="1:28" ht="14.25" customHeight="1">
      <c r="A203" s="76"/>
      <c r="B203" s="75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46"/>
      <c r="Q203" s="46"/>
      <c r="R203" s="46"/>
      <c r="S203" s="46"/>
      <c r="T203" s="13"/>
      <c r="U203" s="46"/>
      <c r="V203" s="46"/>
      <c r="W203" s="46"/>
      <c r="X203" s="46"/>
      <c r="Y203" s="46"/>
      <c r="Z203" s="46"/>
      <c r="AA203" s="46"/>
      <c r="AB203" s="46"/>
    </row>
    <row r="204" spans="1:28" ht="14.25" customHeight="1">
      <c r="A204" s="76"/>
      <c r="B204" s="75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46"/>
      <c r="Q204" s="46"/>
      <c r="R204" s="46"/>
      <c r="S204" s="46"/>
      <c r="T204" s="13"/>
      <c r="U204" s="46"/>
      <c r="V204" s="46"/>
      <c r="W204" s="46"/>
      <c r="X204" s="46"/>
      <c r="Y204" s="46"/>
      <c r="Z204" s="46"/>
      <c r="AA204" s="46"/>
      <c r="AB204" s="46"/>
    </row>
    <row r="205" spans="1:28" ht="14.25" customHeight="1">
      <c r="A205" s="76"/>
      <c r="B205" s="75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46"/>
      <c r="Q205" s="46"/>
      <c r="R205" s="46"/>
      <c r="S205" s="46"/>
      <c r="T205" s="13"/>
      <c r="U205" s="46"/>
      <c r="V205" s="46"/>
      <c r="W205" s="46"/>
      <c r="X205" s="46"/>
      <c r="Y205" s="46"/>
      <c r="Z205" s="46"/>
      <c r="AA205" s="46"/>
      <c r="AB205" s="46"/>
    </row>
    <row r="206" spans="1:28" ht="14.25" customHeight="1">
      <c r="A206" s="76"/>
      <c r="B206" s="75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46"/>
      <c r="Q206" s="46"/>
      <c r="R206" s="46"/>
      <c r="S206" s="46"/>
      <c r="T206" s="13"/>
      <c r="U206" s="46"/>
      <c r="V206" s="46"/>
      <c r="W206" s="46"/>
      <c r="X206" s="46"/>
      <c r="Y206" s="46"/>
      <c r="Z206" s="46"/>
      <c r="AA206" s="46"/>
      <c r="AB206" s="46"/>
    </row>
    <row r="207" spans="1:28" ht="14.25" customHeight="1">
      <c r="A207" s="76"/>
      <c r="B207" s="75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46"/>
      <c r="Q207" s="46"/>
      <c r="R207" s="46"/>
      <c r="S207" s="46"/>
      <c r="T207" s="13"/>
      <c r="U207" s="46"/>
      <c r="V207" s="46"/>
      <c r="W207" s="46"/>
      <c r="X207" s="46"/>
      <c r="Y207" s="46"/>
      <c r="Z207" s="46"/>
      <c r="AA207" s="46"/>
      <c r="AB207" s="46"/>
    </row>
    <row r="208" spans="1:28" ht="14.25" customHeight="1">
      <c r="A208" s="76"/>
      <c r="B208" s="75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46"/>
      <c r="Q208" s="46"/>
      <c r="R208" s="46"/>
      <c r="S208" s="46"/>
      <c r="T208" s="13"/>
      <c r="U208" s="46"/>
      <c r="V208" s="46"/>
      <c r="W208" s="46"/>
      <c r="X208" s="46"/>
      <c r="Y208" s="46"/>
      <c r="Z208" s="46"/>
      <c r="AA208" s="46"/>
      <c r="AB208" s="46"/>
    </row>
    <row r="209" spans="1:28" ht="14.25" customHeight="1">
      <c r="A209" s="76"/>
      <c r="B209" s="75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46"/>
      <c r="Q209" s="46"/>
      <c r="R209" s="46"/>
      <c r="S209" s="46"/>
      <c r="T209" s="13"/>
      <c r="U209" s="46"/>
      <c r="V209" s="46"/>
      <c r="W209" s="46"/>
      <c r="X209" s="46"/>
      <c r="Y209" s="46"/>
      <c r="Z209" s="46"/>
      <c r="AA209" s="46"/>
      <c r="AB209" s="46"/>
    </row>
    <row r="210" spans="1:28" ht="14.25" customHeight="1">
      <c r="A210" s="76"/>
      <c r="B210" s="75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46"/>
      <c r="Q210" s="46"/>
      <c r="R210" s="46"/>
      <c r="S210" s="46"/>
      <c r="T210" s="13"/>
      <c r="U210" s="46"/>
      <c r="V210" s="46"/>
      <c r="W210" s="46"/>
      <c r="X210" s="46"/>
      <c r="Y210" s="46"/>
      <c r="Z210" s="46"/>
      <c r="AA210" s="46"/>
      <c r="AB210" s="46"/>
    </row>
    <row r="211" spans="1:28" ht="14.25" customHeight="1">
      <c r="A211" s="76"/>
      <c r="B211" s="75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46"/>
      <c r="Q211" s="46"/>
      <c r="R211" s="46"/>
      <c r="S211" s="46"/>
      <c r="T211" s="13"/>
      <c r="U211" s="46"/>
      <c r="V211" s="46"/>
      <c r="W211" s="46"/>
      <c r="X211" s="46"/>
      <c r="Y211" s="46"/>
      <c r="Z211" s="46"/>
      <c r="AA211" s="46"/>
      <c r="AB211" s="46"/>
    </row>
    <row r="212" spans="1:28" ht="14.25" customHeight="1">
      <c r="A212" s="76"/>
      <c r="B212" s="75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46"/>
      <c r="Q212" s="46"/>
      <c r="R212" s="46"/>
      <c r="S212" s="46"/>
      <c r="T212" s="13"/>
      <c r="U212" s="46"/>
      <c r="V212" s="46"/>
      <c r="W212" s="46"/>
      <c r="X212" s="46"/>
      <c r="Y212" s="46"/>
      <c r="Z212" s="46"/>
      <c r="AA212" s="46"/>
      <c r="AB212" s="46"/>
    </row>
    <row r="213" spans="1:28" ht="14.25" customHeight="1">
      <c r="A213" s="76"/>
      <c r="B213" s="75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46"/>
      <c r="Q213" s="46"/>
      <c r="R213" s="46"/>
      <c r="S213" s="46"/>
      <c r="T213" s="13"/>
      <c r="U213" s="46"/>
      <c r="V213" s="46"/>
      <c r="W213" s="46"/>
      <c r="X213" s="46"/>
      <c r="Y213" s="46"/>
      <c r="Z213" s="46"/>
      <c r="AA213" s="46"/>
      <c r="AB213" s="46"/>
    </row>
    <row r="214" spans="1:28" ht="14.25" customHeight="1">
      <c r="A214" s="76"/>
      <c r="B214" s="75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46"/>
      <c r="Q214" s="46"/>
      <c r="R214" s="46"/>
      <c r="S214" s="46"/>
      <c r="T214" s="13"/>
      <c r="U214" s="46"/>
      <c r="V214" s="46"/>
      <c r="W214" s="46"/>
      <c r="X214" s="46"/>
      <c r="Y214" s="46"/>
      <c r="Z214" s="46"/>
      <c r="AA214" s="46"/>
      <c r="AB214" s="46"/>
    </row>
    <row r="215" spans="1:28" ht="14.25" customHeight="1">
      <c r="A215" s="76"/>
      <c r="B215" s="75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46"/>
      <c r="Q215" s="46"/>
      <c r="R215" s="46"/>
      <c r="S215" s="46"/>
      <c r="T215" s="13"/>
      <c r="U215" s="46"/>
      <c r="V215" s="46"/>
      <c r="W215" s="46"/>
      <c r="X215" s="46"/>
      <c r="Y215" s="46"/>
      <c r="Z215" s="46"/>
      <c r="AA215" s="46"/>
      <c r="AB215" s="46"/>
    </row>
    <row r="216" spans="1:28" ht="14.25" customHeight="1">
      <c r="A216" s="76"/>
      <c r="B216" s="75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46"/>
      <c r="Q216" s="46"/>
      <c r="R216" s="46"/>
      <c r="S216" s="46"/>
      <c r="T216" s="13"/>
      <c r="U216" s="46"/>
      <c r="V216" s="46"/>
      <c r="W216" s="46"/>
      <c r="X216" s="46"/>
      <c r="Y216" s="46"/>
      <c r="Z216" s="46"/>
      <c r="AA216" s="46"/>
      <c r="AB216" s="46"/>
    </row>
    <row r="217" spans="1:28" ht="14.25" customHeight="1">
      <c r="A217" s="76"/>
      <c r="B217" s="75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46"/>
      <c r="Q217" s="46"/>
      <c r="R217" s="46"/>
      <c r="S217" s="46"/>
      <c r="T217" s="13"/>
      <c r="U217" s="46"/>
      <c r="V217" s="46"/>
      <c r="W217" s="46"/>
      <c r="X217" s="46"/>
      <c r="Y217" s="46"/>
      <c r="Z217" s="46"/>
      <c r="AA217" s="46"/>
      <c r="AB217" s="46"/>
    </row>
    <row r="218" spans="1:28" ht="14.25" customHeight="1">
      <c r="A218" s="76"/>
      <c r="B218" s="75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46"/>
      <c r="Q218" s="46"/>
      <c r="R218" s="46"/>
      <c r="S218" s="46"/>
      <c r="T218" s="13"/>
      <c r="U218" s="46"/>
      <c r="V218" s="46"/>
      <c r="W218" s="46"/>
      <c r="X218" s="46"/>
      <c r="Y218" s="46"/>
      <c r="Z218" s="46"/>
      <c r="AA218" s="46"/>
      <c r="AB218" s="46"/>
    </row>
    <row r="219" spans="1:28" ht="14.25" customHeight="1">
      <c r="A219" s="76"/>
      <c r="B219" s="75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46"/>
      <c r="Q219" s="46"/>
      <c r="R219" s="46"/>
      <c r="S219" s="46"/>
      <c r="T219" s="13"/>
      <c r="U219" s="46"/>
      <c r="V219" s="46"/>
      <c r="W219" s="46"/>
      <c r="X219" s="46"/>
      <c r="Y219" s="46"/>
      <c r="Z219" s="46"/>
      <c r="AA219" s="46"/>
      <c r="AB219" s="46"/>
    </row>
    <row r="220" spans="1:28" ht="14.25" customHeight="1">
      <c r="A220" s="76"/>
      <c r="B220" s="75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46"/>
      <c r="Q220" s="46"/>
      <c r="R220" s="46"/>
      <c r="S220" s="46"/>
      <c r="T220" s="13"/>
      <c r="U220" s="46"/>
      <c r="V220" s="46"/>
      <c r="W220" s="46"/>
      <c r="X220" s="46"/>
      <c r="Y220" s="46"/>
      <c r="Z220" s="46"/>
      <c r="AA220" s="46"/>
      <c r="AB220" s="46"/>
    </row>
    <row r="221" spans="1:28" ht="14.25" customHeight="1">
      <c r="A221" s="76"/>
      <c r="B221" s="75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46"/>
      <c r="Q221" s="46"/>
      <c r="R221" s="46"/>
      <c r="S221" s="46"/>
      <c r="T221" s="13"/>
      <c r="U221" s="46"/>
      <c r="V221" s="46"/>
      <c r="W221" s="46"/>
      <c r="X221" s="46"/>
      <c r="Y221" s="46"/>
      <c r="Z221" s="46"/>
      <c r="AA221" s="46"/>
      <c r="AB221" s="46"/>
    </row>
    <row r="222" spans="1:28" ht="14.25" customHeight="1">
      <c r="A222" s="76"/>
      <c r="B222" s="75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46"/>
      <c r="Q222" s="46"/>
      <c r="R222" s="46"/>
      <c r="S222" s="46"/>
      <c r="T222" s="13"/>
      <c r="U222" s="46"/>
      <c r="V222" s="46"/>
      <c r="W222" s="46"/>
      <c r="X222" s="46"/>
      <c r="Y222" s="46"/>
      <c r="Z222" s="46"/>
      <c r="AA222" s="46"/>
      <c r="AB222" s="46"/>
    </row>
    <row r="223" spans="1:28" ht="14.25" customHeight="1">
      <c r="A223" s="76"/>
      <c r="B223" s="75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46"/>
      <c r="Q223" s="46"/>
      <c r="R223" s="46"/>
      <c r="S223" s="46"/>
      <c r="T223" s="13"/>
      <c r="U223" s="46"/>
      <c r="V223" s="46"/>
      <c r="W223" s="46"/>
      <c r="X223" s="46"/>
      <c r="Y223" s="46"/>
      <c r="Z223" s="46"/>
      <c r="AA223" s="46"/>
      <c r="AB223" s="46"/>
    </row>
    <row r="224" spans="1:28" ht="14.25" customHeight="1">
      <c r="A224" s="76"/>
      <c r="B224" s="75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46"/>
      <c r="Q224" s="46"/>
      <c r="R224" s="46"/>
      <c r="S224" s="46"/>
      <c r="T224" s="13"/>
      <c r="U224" s="46"/>
      <c r="V224" s="46"/>
      <c r="W224" s="46"/>
      <c r="X224" s="46"/>
      <c r="Y224" s="46"/>
      <c r="Z224" s="46"/>
      <c r="AA224" s="46"/>
      <c r="AB224" s="46"/>
    </row>
    <row r="225" spans="1:28" ht="14.25" customHeight="1">
      <c r="A225" s="76"/>
      <c r="B225" s="75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46"/>
      <c r="Q225" s="46"/>
      <c r="R225" s="46"/>
      <c r="S225" s="46"/>
      <c r="T225" s="13"/>
      <c r="U225" s="46"/>
      <c r="V225" s="46"/>
      <c r="W225" s="46"/>
      <c r="X225" s="46"/>
      <c r="Y225" s="46"/>
      <c r="Z225" s="46"/>
      <c r="AA225" s="46"/>
      <c r="AB225" s="46"/>
    </row>
    <row r="226" spans="1:28" ht="14.25" customHeight="1">
      <c r="A226" s="76"/>
      <c r="B226" s="75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46"/>
      <c r="Q226" s="46"/>
      <c r="R226" s="46"/>
      <c r="S226" s="46"/>
      <c r="T226" s="13"/>
      <c r="U226" s="46"/>
      <c r="V226" s="46"/>
      <c r="W226" s="46"/>
      <c r="X226" s="46"/>
      <c r="Y226" s="46"/>
      <c r="Z226" s="46"/>
      <c r="AA226" s="46"/>
      <c r="AB226" s="46"/>
    </row>
    <row r="227" spans="1:28" ht="14.25" customHeight="1">
      <c r="A227" s="76"/>
      <c r="B227" s="75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46"/>
      <c r="Q227" s="46"/>
      <c r="R227" s="46"/>
      <c r="S227" s="46"/>
      <c r="T227" s="13"/>
      <c r="U227" s="46"/>
      <c r="V227" s="46"/>
      <c r="W227" s="46"/>
      <c r="X227" s="46"/>
      <c r="Y227" s="46"/>
      <c r="Z227" s="46"/>
      <c r="AA227" s="46"/>
      <c r="AB227" s="46"/>
    </row>
    <row r="228" spans="1:28" ht="14.25" customHeight="1">
      <c r="A228" s="76"/>
      <c r="B228" s="75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46"/>
      <c r="Q228" s="46"/>
      <c r="R228" s="46"/>
      <c r="S228" s="46"/>
      <c r="T228" s="13"/>
      <c r="U228" s="46"/>
      <c r="V228" s="46"/>
      <c r="W228" s="46"/>
      <c r="X228" s="46"/>
      <c r="Y228" s="46"/>
      <c r="Z228" s="46"/>
      <c r="AA228" s="46"/>
      <c r="AB228" s="46"/>
    </row>
    <row r="229" spans="1:28" ht="14.25" customHeight="1">
      <c r="A229" s="76"/>
      <c r="B229" s="75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46"/>
      <c r="Q229" s="46"/>
      <c r="R229" s="46"/>
      <c r="S229" s="46"/>
      <c r="T229" s="13"/>
      <c r="U229" s="46"/>
      <c r="V229" s="46"/>
      <c r="W229" s="46"/>
      <c r="X229" s="46"/>
      <c r="Y229" s="46"/>
      <c r="Z229" s="46"/>
      <c r="AA229" s="46"/>
      <c r="AB229" s="46"/>
    </row>
    <row r="230" spans="1:28" ht="14.25" customHeight="1">
      <c r="A230" s="76"/>
      <c r="B230" s="75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46"/>
      <c r="Q230" s="46"/>
      <c r="R230" s="46"/>
      <c r="S230" s="46"/>
      <c r="T230" s="13"/>
      <c r="U230" s="46"/>
      <c r="V230" s="46"/>
      <c r="W230" s="46"/>
      <c r="X230" s="46"/>
      <c r="Y230" s="46"/>
      <c r="Z230" s="46"/>
      <c r="AA230" s="46"/>
      <c r="AB230" s="46"/>
    </row>
    <row r="231" spans="1:28" ht="14.25" customHeight="1">
      <c r="A231" s="76"/>
      <c r="B231" s="75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46"/>
      <c r="Q231" s="46"/>
      <c r="R231" s="46"/>
      <c r="S231" s="46"/>
      <c r="T231" s="13"/>
      <c r="U231" s="46"/>
      <c r="V231" s="46"/>
      <c r="W231" s="46"/>
      <c r="X231" s="46"/>
      <c r="Y231" s="46"/>
      <c r="Z231" s="46"/>
      <c r="AA231" s="46"/>
      <c r="AB231" s="46"/>
    </row>
    <row r="232" spans="1:28" ht="14.25" customHeight="1">
      <c r="A232" s="76"/>
      <c r="B232" s="75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46"/>
      <c r="Q232" s="46"/>
      <c r="R232" s="46"/>
      <c r="S232" s="46"/>
      <c r="T232" s="13"/>
      <c r="U232" s="46"/>
      <c r="V232" s="46"/>
      <c r="W232" s="46"/>
      <c r="X232" s="46"/>
      <c r="Y232" s="46"/>
      <c r="Z232" s="46"/>
      <c r="AA232" s="46"/>
      <c r="AB232" s="46"/>
    </row>
    <row r="233" spans="1:28" ht="14.25" customHeight="1">
      <c r="A233" s="76"/>
      <c r="B233" s="75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46"/>
      <c r="Q233" s="46"/>
      <c r="R233" s="46"/>
      <c r="S233" s="46"/>
      <c r="T233" s="13"/>
      <c r="U233" s="46"/>
      <c r="V233" s="46"/>
      <c r="W233" s="46"/>
      <c r="X233" s="46"/>
      <c r="Y233" s="46"/>
      <c r="Z233" s="46"/>
      <c r="AA233" s="46"/>
      <c r="AB233" s="46"/>
    </row>
    <row r="234" spans="1:28" ht="14.25" customHeight="1">
      <c r="A234" s="76"/>
      <c r="B234" s="75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46"/>
      <c r="Q234" s="46"/>
      <c r="R234" s="46"/>
      <c r="S234" s="46"/>
      <c r="T234" s="13"/>
      <c r="U234" s="46"/>
      <c r="V234" s="46"/>
      <c r="W234" s="46"/>
      <c r="X234" s="46"/>
      <c r="Y234" s="46"/>
      <c r="Z234" s="46"/>
      <c r="AA234" s="46"/>
      <c r="AB234" s="46"/>
    </row>
    <row r="235" spans="1:28" ht="14.25" customHeight="1">
      <c r="A235" s="76"/>
      <c r="B235" s="75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46"/>
      <c r="Q235" s="46"/>
      <c r="R235" s="46"/>
      <c r="S235" s="46"/>
      <c r="T235" s="13"/>
      <c r="U235" s="46"/>
      <c r="V235" s="46"/>
      <c r="W235" s="46"/>
      <c r="X235" s="46"/>
      <c r="Y235" s="46"/>
      <c r="Z235" s="46"/>
      <c r="AA235" s="46"/>
      <c r="AB235" s="46"/>
    </row>
    <row r="236" spans="1:28" ht="14.25" customHeight="1">
      <c r="A236" s="76"/>
      <c r="B236" s="75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46"/>
      <c r="Q236" s="46"/>
      <c r="R236" s="46"/>
      <c r="S236" s="46"/>
      <c r="T236" s="13"/>
      <c r="U236" s="46"/>
      <c r="V236" s="46"/>
      <c r="W236" s="46"/>
      <c r="X236" s="46"/>
      <c r="Y236" s="46"/>
      <c r="Z236" s="46"/>
      <c r="AA236" s="46"/>
      <c r="AB236" s="46"/>
    </row>
    <row r="237" spans="1:28" ht="14.25" customHeight="1">
      <c r="A237" s="76"/>
      <c r="B237" s="75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46"/>
      <c r="Q237" s="46"/>
      <c r="R237" s="46"/>
      <c r="S237" s="46"/>
      <c r="T237" s="13"/>
      <c r="U237" s="46"/>
      <c r="V237" s="46"/>
      <c r="W237" s="46"/>
      <c r="X237" s="46"/>
      <c r="Y237" s="46"/>
      <c r="Z237" s="46"/>
      <c r="AA237" s="46"/>
      <c r="AB237" s="46"/>
    </row>
    <row r="238" spans="1:28" ht="14.25" customHeight="1">
      <c r="A238" s="76"/>
      <c r="B238" s="75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46"/>
      <c r="Q238" s="46"/>
      <c r="R238" s="46"/>
      <c r="S238" s="46"/>
      <c r="T238" s="13"/>
      <c r="U238" s="46"/>
      <c r="V238" s="46"/>
      <c r="W238" s="46"/>
      <c r="X238" s="46"/>
      <c r="Y238" s="46"/>
      <c r="Z238" s="46"/>
      <c r="AA238" s="46"/>
      <c r="AB238" s="46"/>
    </row>
    <row r="239" spans="1:28" ht="14.25" customHeight="1">
      <c r="A239" s="76"/>
      <c r="B239" s="75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46"/>
      <c r="Q239" s="46"/>
      <c r="R239" s="46"/>
      <c r="S239" s="46"/>
      <c r="T239" s="13"/>
      <c r="U239" s="46"/>
      <c r="V239" s="46"/>
      <c r="W239" s="46"/>
      <c r="X239" s="46"/>
      <c r="Y239" s="46"/>
      <c r="Z239" s="46"/>
      <c r="AA239" s="46"/>
      <c r="AB239" s="46"/>
    </row>
    <row r="240" spans="1:28" ht="14.25" customHeight="1">
      <c r="A240" s="76"/>
      <c r="B240" s="75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46"/>
      <c r="Q240" s="46"/>
      <c r="R240" s="46"/>
      <c r="S240" s="46"/>
      <c r="T240" s="13"/>
      <c r="U240" s="46"/>
      <c r="V240" s="46"/>
      <c r="W240" s="46"/>
      <c r="X240" s="46"/>
      <c r="Y240" s="46"/>
      <c r="Z240" s="46"/>
      <c r="AA240" s="46"/>
      <c r="AB240" s="46"/>
    </row>
    <row r="241" spans="1:28" ht="14.25" customHeight="1">
      <c r="A241" s="76"/>
      <c r="B241" s="75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46"/>
      <c r="Q241" s="46"/>
      <c r="R241" s="46"/>
      <c r="S241" s="46"/>
      <c r="T241" s="13"/>
      <c r="U241" s="46"/>
      <c r="V241" s="46"/>
      <c r="W241" s="46"/>
      <c r="X241" s="46"/>
      <c r="Y241" s="46"/>
      <c r="Z241" s="46"/>
      <c r="AA241" s="46"/>
      <c r="AB241" s="46"/>
    </row>
    <row r="242" spans="1:28" ht="14.25" customHeight="1">
      <c r="A242" s="76"/>
      <c r="B242" s="75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46"/>
      <c r="Q242" s="46"/>
      <c r="R242" s="46"/>
      <c r="S242" s="46"/>
      <c r="T242" s="13"/>
      <c r="U242" s="46"/>
      <c r="V242" s="46"/>
      <c r="W242" s="46"/>
      <c r="X242" s="46"/>
      <c r="Y242" s="46"/>
      <c r="Z242" s="46"/>
      <c r="AA242" s="46"/>
      <c r="AB242" s="46"/>
    </row>
    <row r="243" spans="1:28" ht="14.25" customHeight="1">
      <c r="A243" s="76"/>
      <c r="B243" s="75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46"/>
      <c r="Q243" s="46"/>
      <c r="R243" s="46"/>
      <c r="S243" s="46"/>
      <c r="T243" s="13"/>
      <c r="U243" s="46"/>
      <c r="V243" s="46"/>
      <c r="W243" s="46"/>
      <c r="X243" s="46"/>
      <c r="Y243" s="46"/>
      <c r="Z243" s="46"/>
      <c r="AA243" s="46"/>
      <c r="AB243" s="46"/>
    </row>
    <row r="244" spans="1:28" ht="14.25" customHeight="1">
      <c r="A244" s="76"/>
      <c r="B244" s="75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46"/>
      <c r="Q244" s="46"/>
      <c r="R244" s="46"/>
      <c r="S244" s="46"/>
      <c r="T244" s="13"/>
      <c r="U244" s="46"/>
      <c r="V244" s="46"/>
      <c r="W244" s="46"/>
      <c r="X244" s="46"/>
      <c r="Y244" s="46"/>
      <c r="Z244" s="46"/>
      <c r="AA244" s="46"/>
      <c r="AB244" s="46"/>
    </row>
    <row r="245" spans="1:28" ht="14.25" customHeight="1">
      <c r="A245" s="76"/>
      <c r="B245" s="75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46"/>
      <c r="Q245" s="46"/>
      <c r="R245" s="46"/>
      <c r="S245" s="46"/>
      <c r="T245" s="13"/>
      <c r="U245" s="46"/>
      <c r="V245" s="46"/>
      <c r="W245" s="46"/>
      <c r="X245" s="46"/>
      <c r="Y245" s="46"/>
      <c r="Z245" s="46"/>
      <c r="AA245" s="46"/>
      <c r="AB245" s="46"/>
    </row>
    <row r="246" spans="1:28" ht="14.25" customHeight="1">
      <c r="A246" s="76"/>
      <c r="B246" s="75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46"/>
      <c r="Q246" s="46"/>
      <c r="R246" s="46"/>
      <c r="S246" s="46"/>
      <c r="T246" s="13"/>
      <c r="U246" s="46"/>
      <c r="V246" s="46"/>
      <c r="W246" s="46"/>
      <c r="X246" s="46"/>
      <c r="Y246" s="46"/>
      <c r="Z246" s="46"/>
      <c r="AA246" s="46"/>
      <c r="AB246" s="46"/>
    </row>
    <row r="247" spans="1:28" ht="14.25" customHeight="1">
      <c r="A247" s="76"/>
      <c r="B247" s="75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46"/>
      <c r="Q247" s="46"/>
      <c r="R247" s="46"/>
      <c r="S247" s="46"/>
      <c r="T247" s="13"/>
      <c r="U247" s="46"/>
      <c r="V247" s="46"/>
      <c r="W247" s="46"/>
      <c r="X247" s="46"/>
      <c r="Y247" s="46"/>
      <c r="Z247" s="46"/>
      <c r="AA247" s="46"/>
      <c r="AB247" s="46"/>
    </row>
    <row r="248" spans="1:28" ht="14.25" customHeight="1">
      <c r="A248" s="76"/>
      <c r="B248" s="75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46"/>
      <c r="Q248" s="46"/>
      <c r="R248" s="46"/>
      <c r="S248" s="46"/>
      <c r="T248" s="13"/>
      <c r="U248" s="46"/>
      <c r="V248" s="46"/>
      <c r="W248" s="46"/>
      <c r="X248" s="46"/>
      <c r="Y248" s="46"/>
      <c r="Z248" s="46"/>
      <c r="AA248" s="46"/>
      <c r="AB248" s="46"/>
    </row>
    <row r="249" spans="1:28" ht="14.25" customHeight="1">
      <c r="A249" s="76"/>
      <c r="B249" s="75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46"/>
      <c r="Q249" s="46"/>
      <c r="R249" s="46"/>
      <c r="S249" s="46"/>
      <c r="T249" s="13"/>
      <c r="U249" s="46"/>
      <c r="V249" s="46"/>
      <c r="W249" s="46"/>
      <c r="X249" s="46"/>
      <c r="Y249" s="46"/>
      <c r="Z249" s="46"/>
      <c r="AA249" s="46"/>
      <c r="AB249" s="46"/>
    </row>
    <row r="250" spans="1:28" ht="14.25" customHeight="1">
      <c r="A250" s="76"/>
      <c r="B250" s="75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46"/>
      <c r="Q250" s="46"/>
      <c r="R250" s="46"/>
      <c r="S250" s="46"/>
      <c r="T250" s="13"/>
      <c r="U250" s="46"/>
      <c r="V250" s="46"/>
      <c r="W250" s="46"/>
      <c r="X250" s="46"/>
      <c r="Y250" s="46"/>
      <c r="Z250" s="46"/>
      <c r="AA250" s="46"/>
      <c r="AB250" s="46"/>
    </row>
    <row r="251" spans="1:28" ht="14.25" customHeight="1">
      <c r="A251" s="76"/>
      <c r="B251" s="75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46"/>
      <c r="Q251" s="46"/>
      <c r="R251" s="46"/>
      <c r="S251" s="46"/>
      <c r="T251" s="13"/>
      <c r="U251" s="46"/>
      <c r="V251" s="46"/>
      <c r="W251" s="46"/>
      <c r="X251" s="46"/>
      <c r="Y251" s="46"/>
      <c r="Z251" s="46"/>
      <c r="AA251" s="46"/>
      <c r="AB251" s="46"/>
    </row>
    <row r="252" spans="1:28" ht="14.25" customHeight="1">
      <c r="A252" s="76"/>
      <c r="B252" s="75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46"/>
      <c r="Q252" s="46"/>
      <c r="R252" s="46"/>
      <c r="S252" s="46"/>
      <c r="T252" s="13"/>
      <c r="U252" s="46"/>
      <c r="V252" s="46"/>
      <c r="W252" s="46"/>
      <c r="X252" s="46"/>
      <c r="Y252" s="46"/>
      <c r="Z252" s="46"/>
      <c r="AA252" s="46"/>
      <c r="AB252" s="46"/>
    </row>
    <row r="253" spans="1:28" ht="14.25" customHeight="1">
      <c r="A253" s="76"/>
      <c r="B253" s="75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46"/>
      <c r="Q253" s="46"/>
      <c r="R253" s="46"/>
      <c r="S253" s="46"/>
      <c r="T253" s="13"/>
      <c r="U253" s="46"/>
      <c r="V253" s="46"/>
      <c r="W253" s="46"/>
      <c r="X253" s="46"/>
      <c r="Y253" s="46"/>
      <c r="Z253" s="46"/>
      <c r="AA253" s="46"/>
      <c r="AB253" s="46"/>
    </row>
    <row r="254" spans="1:28" ht="14.25" customHeight="1">
      <c r="A254" s="76"/>
      <c r="B254" s="75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46"/>
      <c r="Q254" s="46"/>
      <c r="R254" s="46"/>
      <c r="S254" s="46"/>
      <c r="T254" s="13"/>
      <c r="U254" s="46"/>
      <c r="V254" s="46"/>
      <c r="W254" s="46"/>
      <c r="X254" s="46"/>
      <c r="Y254" s="46"/>
      <c r="Z254" s="46"/>
      <c r="AA254" s="46"/>
      <c r="AB254" s="46"/>
    </row>
    <row r="255" spans="1:28" ht="14.25" customHeight="1">
      <c r="A255" s="76"/>
      <c r="B255" s="75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46"/>
      <c r="Q255" s="46"/>
      <c r="R255" s="46"/>
      <c r="S255" s="46"/>
      <c r="T255" s="13"/>
      <c r="U255" s="46"/>
      <c r="V255" s="46"/>
      <c r="W255" s="46"/>
      <c r="X255" s="46"/>
      <c r="Y255" s="46"/>
      <c r="Z255" s="46"/>
      <c r="AA255" s="46"/>
      <c r="AB255" s="46"/>
    </row>
    <row r="256" spans="1:28" ht="14.25" customHeight="1">
      <c r="A256" s="76"/>
      <c r="B256" s="75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46"/>
      <c r="Q256" s="46"/>
      <c r="R256" s="46"/>
      <c r="S256" s="46"/>
      <c r="T256" s="13"/>
      <c r="U256" s="46"/>
      <c r="V256" s="46"/>
      <c r="W256" s="46"/>
      <c r="X256" s="46"/>
      <c r="Y256" s="46"/>
      <c r="Z256" s="46"/>
      <c r="AA256" s="46"/>
      <c r="AB256" s="46"/>
    </row>
    <row r="257" spans="1:28" ht="14.25" customHeight="1">
      <c r="A257" s="76"/>
      <c r="B257" s="75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46"/>
      <c r="Q257" s="46"/>
      <c r="R257" s="46"/>
      <c r="S257" s="46"/>
      <c r="T257" s="13"/>
      <c r="U257" s="46"/>
      <c r="V257" s="46"/>
      <c r="W257" s="46"/>
      <c r="X257" s="46"/>
      <c r="Y257" s="46"/>
      <c r="Z257" s="46"/>
      <c r="AA257" s="46"/>
      <c r="AB257" s="46"/>
    </row>
    <row r="258" spans="1:28" ht="14.25" customHeight="1">
      <c r="A258" s="76"/>
      <c r="B258" s="75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46"/>
      <c r="Q258" s="46"/>
      <c r="R258" s="46"/>
      <c r="S258" s="46"/>
      <c r="T258" s="13"/>
      <c r="U258" s="46"/>
      <c r="V258" s="46"/>
      <c r="W258" s="46"/>
      <c r="X258" s="46"/>
      <c r="Y258" s="46"/>
      <c r="Z258" s="46"/>
      <c r="AA258" s="46"/>
      <c r="AB258" s="46"/>
    </row>
    <row r="259" spans="1:28" ht="14.25" customHeight="1">
      <c r="A259" s="76"/>
      <c r="B259" s="75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46"/>
      <c r="Q259" s="46"/>
      <c r="R259" s="46"/>
      <c r="S259" s="46"/>
      <c r="T259" s="13"/>
      <c r="U259" s="46"/>
      <c r="V259" s="46"/>
      <c r="W259" s="46"/>
      <c r="X259" s="46"/>
      <c r="Y259" s="46"/>
      <c r="Z259" s="46"/>
      <c r="AA259" s="46"/>
      <c r="AB259" s="46"/>
    </row>
    <row r="260" spans="1:28" ht="14.25" customHeight="1">
      <c r="A260" s="76"/>
      <c r="B260" s="75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46"/>
      <c r="Q260" s="46"/>
      <c r="R260" s="46"/>
      <c r="S260" s="46"/>
      <c r="T260" s="13"/>
      <c r="U260" s="46"/>
      <c r="V260" s="46"/>
      <c r="W260" s="46"/>
      <c r="X260" s="46"/>
      <c r="Y260" s="46"/>
      <c r="Z260" s="46"/>
      <c r="AA260" s="46"/>
      <c r="AB260" s="46"/>
    </row>
    <row r="261" spans="1:28" ht="14.25" customHeight="1">
      <c r="A261" s="76"/>
      <c r="B261" s="75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46"/>
      <c r="Q261" s="46"/>
      <c r="R261" s="46"/>
      <c r="S261" s="46"/>
      <c r="T261" s="13"/>
      <c r="U261" s="46"/>
      <c r="V261" s="46"/>
      <c r="W261" s="46"/>
      <c r="X261" s="46"/>
      <c r="Y261" s="46"/>
      <c r="Z261" s="46"/>
      <c r="AA261" s="46"/>
      <c r="AB261" s="46"/>
    </row>
    <row r="262" spans="1:28" ht="14.25" customHeight="1">
      <c r="A262" s="76"/>
      <c r="B262" s="75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46"/>
      <c r="Q262" s="46"/>
      <c r="R262" s="46"/>
      <c r="S262" s="46"/>
      <c r="T262" s="13"/>
      <c r="U262" s="46"/>
      <c r="V262" s="46"/>
      <c r="W262" s="46"/>
      <c r="X262" s="46"/>
      <c r="Y262" s="46"/>
      <c r="Z262" s="46"/>
      <c r="AA262" s="46"/>
      <c r="AB262" s="46"/>
    </row>
    <row r="263" spans="1:28" ht="14.25" customHeight="1">
      <c r="A263" s="76"/>
      <c r="B263" s="75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46"/>
      <c r="Q263" s="46"/>
      <c r="R263" s="46"/>
      <c r="S263" s="46"/>
      <c r="T263" s="13"/>
      <c r="U263" s="46"/>
      <c r="V263" s="46"/>
      <c r="W263" s="46"/>
      <c r="X263" s="46"/>
      <c r="Y263" s="46"/>
      <c r="Z263" s="46"/>
      <c r="AA263" s="46"/>
      <c r="AB263" s="46"/>
    </row>
    <row r="264" spans="1:28" ht="14.25" customHeight="1">
      <c r="A264" s="76"/>
      <c r="B264" s="75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46"/>
      <c r="Q264" s="46"/>
      <c r="R264" s="46"/>
      <c r="S264" s="46"/>
      <c r="T264" s="13"/>
      <c r="U264" s="46"/>
      <c r="V264" s="46"/>
      <c r="W264" s="46"/>
      <c r="X264" s="46"/>
      <c r="Y264" s="46"/>
      <c r="Z264" s="46"/>
      <c r="AA264" s="46"/>
      <c r="AB264" s="46"/>
    </row>
    <row r="265" spans="1:28" ht="14.25" customHeight="1">
      <c r="A265" s="76"/>
      <c r="B265" s="75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46"/>
      <c r="Q265" s="46"/>
      <c r="R265" s="46"/>
      <c r="S265" s="46"/>
      <c r="T265" s="13"/>
      <c r="U265" s="46"/>
      <c r="V265" s="46"/>
      <c r="W265" s="46"/>
      <c r="X265" s="46"/>
      <c r="Y265" s="46"/>
      <c r="Z265" s="46"/>
      <c r="AA265" s="46"/>
      <c r="AB265" s="46"/>
    </row>
    <row r="266" spans="1:28" ht="14.25" customHeight="1">
      <c r="A266" s="76"/>
      <c r="B266" s="75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46"/>
      <c r="Q266" s="46"/>
      <c r="R266" s="46"/>
      <c r="S266" s="46"/>
      <c r="T266" s="13"/>
      <c r="U266" s="46"/>
      <c r="V266" s="46"/>
      <c r="W266" s="46"/>
      <c r="X266" s="46"/>
      <c r="Y266" s="46"/>
      <c r="Z266" s="46"/>
      <c r="AA266" s="46"/>
      <c r="AB266" s="46"/>
    </row>
    <row r="267" spans="1:28" ht="14.25" customHeight="1">
      <c r="A267" s="76"/>
      <c r="B267" s="75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46"/>
      <c r="Q267" s="46"/>
      <c r="R267" s="46"/>
      <c r="S267" s="46"/>
      <c r="T267" s="13"/>
      <c r="U267" s="46"/>
      <c r="V267" s="46"/>
      <c r="W267" s="46"/>
      <c r="X267" s="46"/>
      <c r="Y267" s="46"/>
      <c r="Z267" s="46"/>
      <c r="AA267" s="46"/>
      <c r="AB267" s="46"/>
    </row>
    <row r="268" spans="1:28" ht="14.25" customHeight="1">
      <c r="A268" s="76"/>
      <c r="B268" s="75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46"/>
      <c r="Q268" s="46"/>
      <c r="R268" s="46"/>
      <c r="S268" s="46"/>
      <c r="T268" s="13"/>
      <c r="U268" s="46"/>
      <c r="V268" s="46"/>
      <c r="W268" s="46"/>
      <c r="X268" s="46"/>
      <c r="Y268" s="46"/>
      <c r="Z268" s="46"/>
      <c r="AA268" s="46"/>
      <c r="AB268" s="46"/>
    </row>
    <row r="269" spans="1:28" ht="14.25" customHeight="1">
      <c r="A269" s="76"/>
      <c r="B269" s="75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46"/>
      <c r="Q269" s="46"/>
      <c r="R269" s="46"/>
      <c r="S269" s="46"/>
      <c r="T269" s="13"/>
      <c r="U269" s="46"/>
      <c r="V269" s="46"/>
      <c r="W269" s="46"/>
      <c r="X269" s="46"/>
      <c r="Y269" s="46"/>
      <c r="Z269" s="46"/>
      <c r="AA269" s="46"/>
      <c r="AB269" s="46"/>
    </row>
    <row r="270" spans="1:28" ht="14.25" customHeight="1">
      <c r="A270" s="76"/>
      <c r="B270" s="75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46"/>
      <c r="Q270" s="46"/>
      <c r="R270" s="46"/>
      <c r="S270" s="46"/>
      <c r="T270" s="13"/>
      <c r="U270" s="46"/>
      <c r="V270" s="46"/>
      <c r="W270" s="46"/>
      <c r="X270" s="46"/>
      <c r="Y270" s="46"/>
      <c r="Z270" s="46"/>
      <c r="AA270" s="46"/>
      <c r="AB270" s="46"/>
    </row>
    <row r="271" spans="1:28" ht="14.25" customHeight="1">
      <c r="A271" s="76"/>
      <c r="B271" s="75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46"/>
      <c r="Q271" s="46"/>
      <c r="R271" s="46"/>
      <c r="S271" s="46"/>
      <c r="T271" s="13"/>
      <c r="U271" s="46"/>
      <c r="V271" s="46"/>
      <c r="W271" s="46"/>
      <c r="X271" s="46"/>
      <c r="Y271" s="46"/>
      <c r="Z271" s="46"/>
      <c r="AA271" s="46"/>
      <c r="AB271" s="46"/>
    </row>
    <row r="272" spans="1:28" ht="14.25" customHeight="1">
      <c r="A272" s="76"/>
      <c r="B272" s="75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46"/>
      <c r="Q272" s="46"/>
      <c r="R272" s="46"/>
      <c r="S272" s="46"/>
      <c r="T272" s="13"/>
      <c r="U272" s="46"/>
      <c r="V272" s="46"/>
      <c r="W272" s="46"/>
      <c r="X272" s="46"/>
      <c r="Y272" s="46"/>
      <c r="Z272" s="46"/>
      <c r="AA272" s="46"/>
      <c r="AB272" s="46"/>
    </row>
    <row r="273" spans="1:28" ht="14.25" customHeight="1">
      <c r="A273" s="76"/>
      <c r="B273" s="75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46"/>
      <c r="Q273" s="46"/>
      <c r="R273" s="46"/>
      <c r="S273" s="46"/>
      <c r="T273" s="13"/>
      <c r="U273" s="46"/>
      <c r="V273" s="46"/>
      <c r="W273" s="46"/>
      <c r="X273" s="46"/>
      <c r="Y273" s="46"/>
      <c r="Z273" s="46"/>
      <c r="AA273" s="46"/>
      <c r="AB273" s="46"/>
    </row>
    <row r="274" spans="1:28" ht="14.25" customHeight="1">
      <c r="A274" s="76"/>
      <c r="B274" s="75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46"/>
      <c r="Q274" s="46"/>
      <c r="R274" s="46"/>
      <c r="S274" s="46"/>
      <c r="T274" s="13"/>
      <c r="U274" s="46"/>
      <c r="V274" s="46"/>
      <c r="W274" s="46"/>
      <c r="X274" s="46"/>
      <c r="Y274" s="46"/>
      <c r="Z274" s="46"/>
      <c r="AA274" s="46"/>
      <c r="AB274" s="46"/>
    </row>
    <row r="275" spans="1:28" ht="14.25" customHeight="1">
      <c r="A275" s="76"/>
      <c r="B275" s="75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46"/>
      <c r="Q275" s="46"/>
      <c r="R275" s="46"/>
      <c r="S275" s="46"/>
      <c r="T275" s="13"/>
      <c r="U275" s="46"/>
      <c r="V275" s="46"/>
      <c r="W275" s="46"/>
      <c r="X275" s="46"/>
      <c r="Y275" s="46"/>
      <c r="Z275" s="46"/>
      <c r="AA275" s="46"/>
      <c r="AB275" s="46"/>
    </row>
    <row r="276" spans="1:28" ht="14.25" customHeight="1">
      <c r="A276" s="76"/>
      <c r="B276" s="75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46"/>
      <c r="Q276" s="46"/>
      <c r="R276" s="46"/>
      <c r="S276" s="46"/>
      <c r="T276" s="13"/>
      <c r="U276" s="46"/>
      <c r="V276" s="46"/>
      <c r="W276" s="46"/>
      <c r="X276" s="46"/>
      <c r="Y276" s="46"/>
      <c r="Z276" s="46"/>
      <c r="AA276" s="46"/>
      <c r="AB276" s="46"/>
    </row>
    <row r="277" spans="1:28" ht="14.25" customHeight="1">
      <c r="A277" s="76"/>
      <c r="B277" s="75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46"/>
      <c r="Q277" s="46"/>
      <c r="R277" s="46"/>
      <c r="S277" s="46"/>
      <c r="T277" s="13"/>
      <c r="U277" s="46"/>
      <c r="V277" s="46"/>
      <c r="W277" s="46"/>
      <c r="X277" s="46"/>
      <c r="Y277" s="46"/>
      <c r="Z277" s="46"/>
      <c r="AA277" s="46"/>
      <c r="AB277" s="46"/>
    </row>
    <row r="278" spans="1:28" ht="14.25" customHeight="1">
      <c r="A278" s="76"/>
      <c r="B278" s="75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46"/>
      <c r="Q278" s="46"/>
      <c r="R278" s="46"/>
      <c r="S278" s="46"/>
      <c r="T278" s="13"/>
      <c r="U278" s="46"/>
      <c r="V278" s="46"/>
      <c r="W278" s="46"/>
      <c r="X278" s="46"/>
      <c r="Y278" s="46"/>
      <c r="Z278" s="46"/>
      <c r="AA278" s="46"/>
      <c r="AB278" s="46"/>
    </row>
    <row r="279" spans="1:28" ht="14.25" customHeight="1">
      <c r="A279" s="76"/>
      <c r="B279" s="75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46"/>
      <c r="Q279" s="46"/>
      <c r="R279" s="46"/>
      <c r="S279" s="46"/>
      <c r="T279" s="13"/>
      <c r="U279" s="46"/>
      <c r="V279" s="46"/>
      <c r="W279" s="46"/>
      <c r="X279" s="46"/>
      <c r="Y279" s="46"/>
      <c r="Z279" s="46"/>
      <c r="AA279" s="46"/>
      <c r="AB279" s="46"/>
    </row>
    <row r="280" spans="1:28" ht="14.25" customHeight="1">
      <c r="A280" s="76"/>
      <c r="B280" s="75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46"/>
      <c r="Q280" s="46"/>
      <c r="R280" s="46"/>
      <c r="S280" s="46"/>
      <c r="T280" s="13"/>
      <c r="U280" s="46"/>
      <c r="V280" s="46"/>
      <c r="W280" s="46"/>
      <c r="X280" s="46"/>
      <c r="Y280" s="46"/>
      <c r="Z280" s="46"/>
      <c r="AA280" s="46"/>
      <c r="AB280" s="46"/>
    </row>
    <row r="281" spans="1:28" ht="14.25" customHeight="1">
      <c r="A281" s="76"/>
      <c r="B281" s="75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46"/>
      <c r="Q281" s="46"/>
      <c r="R281" s="46"/>
      <c r="S281" s="46"/>
      <c r="T281" s="13"/>
      <c r="U281" s="46"/>
      <c r="V281" s="46"/>
      <c r="W281" s="46"/>
      <c r="X281" s="46"/>
      <c r="Y281" s="46"/>
      <c r="Z281" s="46"/>
      <c r="AA281" s="46"/>
      <c r="AB281" s="46"/>
    </row>
    <row r="282" spans="1:28" ht="14.25" customHeight="1">
      <c r="A282" s="76"/>
      <c r="B282" s="75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46"/>
      <c r="Q282" s="46"/>
      <c r="R282" s="46"/>
      <c r="S282" s="46"/>
      <c r="T282" s="13"/>
      <c r="U282" s="46"/>
      <c r="V282" s="46"/>
      <c r="W282" s="46"/>
      <c r="X282" s="46"/>
      <c r="Y282" s="46"/>
      <c r="Z282" s="46"/>
      <c r="AA282" s="46"/>
      <c r="AB282" s="46"/>
    </row>
    <row r="283" spans="1:28" ht="14.25" customHeight="1">
      <c r="A283" s="76"/>
      <c r="B283" s="75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46"/>
      <c r="Q283" s="46"/>
      <c r="R283" s="46"/>
      <c r="S283" s="46"/>
      <c r="T283" s="13"/>
      <c r="U283" s="46"/>
      <c r="V283" s="46"/>
      <c r="W283" s="46"/>
      <c r="X283" s="46"/>
      <c r="Y283" s="46"/>
      <c r="Z283" s="46"/>
      <c r="AA283" s="46"/>
      <c r="AB283" s="46"/>
    </row>
    <row r="284" spans="1:28" ht="14.25" customHeight="1">
      <c r="A284" s="76"/>
      <c r="B284" s="75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46"/>
      <c r="Q284" s="46"/>
      <c r="R284" s="46"/>
      <c r="S284" s="46"/>
      <c r="T284" s="13"/>
      <c r="U284" s="46"/>
      <c r="V284" s="46"/>
      <c r="W284" s="46"/>
      <c r="X284" s="46"/>
      <c r="Y284" s="46"/>
      <c r="Z284" s="46"/>
      <c r="AA284" s="46"/>
      <c r="AB284" s="46"/>
    </row>
    <row r="285" spans="1:28" ht="14.25" customHeight="1">
      <c r="A285" s="76"/>
      <c r="B285" s="75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46"/>
      <c r="Q285" s="46"/>
      <c r="R285" s="46"/>
      <c r="S285" s="46"/>
      <c r="T285" s="13"/>
      <c r="U285" s="46"/>
      <c r="V285" s="46"/>
      <c r="W285" s="46"/>
      <c r="X285" s="46"/>
      <c r="Y285" s="46"/>
      <c r="Z285" s="46"/>
      <c r="AA285" s="46"/>
      <c r="AB285" s="46"/>
    </row>
    <row r="286" spans="1:28" ht="14.25" customHeight="1">
      <c r="A286" s="76"/>
      <c r="B286" s="75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46"/>
      <c r="Q286" s="46"/>
      <c r="R286" s="46"/>
      <c r="S286" s="46"/>
      <c r="T286" s="13"/>
      <c r="U286" s="46"/>
      <c r="V286" s="46"/>
      <c r="W286" s="46"/>
      <c r="X286" s="46"/>
      <c r="Y286" s="46"/>
      <c r="Z286" s="46"/>
      <c r="AA286" s="46"/>
      <c r="AB286" s="46"/>
    </row>
    <row r="287" spans="1:28" ht="14.25" customHeight="1">
      <c r="A287" s="76"/>
      <c r="B287" s="75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46"/>
      <c r="Q287" s="46"/>
      <c r="R287" s="46"/>
      <c r="S287" s="46"/>
      <c r="T287" s="13"/>
      <c r="U287" s="46"/>
      <c r="V287" s="46"/>
      <c r="W287" s="46"/>
      <c r="X287" s="46"/>
      <c r="Y287" s="46"/>
      <c r="Z287" s="46"/>
      <c r="AA287" s="46"/>
      <c r="AB287" s="46"/>
    </row>
    <row r="288" spans="1:28" ht="14.25" customHeight="1">
      <c r="A288" s="76"/>
      <c r="B288" s="75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46"/>
      <c r="Q288" s="46"/>
      <c r="R288" s="46"/>
      <c r="S288" s="46"/>
      <c r="T288" s="13"/>
      <c r="U288" s="46"/>
      <c r="V288" s="46"/>
      <c r="W288" s="46"/>
      <c r="X288" s="46"/>
      <c r="Y288" s="46"/>
      <c r="Z288" s="46"/>
      <c r="AA288" s="46"/>
      <c r="AB288" s="46"/>
    </row>
    <row r="289" spans="1:28" ht="14.25" customHeight="1">
      <c r="A289" s="76"/>
      <c r="B289" s="75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46"/>
      <c r="Q289" s="46"/>
      <c r="R289" s="46"/>
      <c r="S289" s="46"/>
      <c r="T289" s="13"/>
      <c r="U289" s="46"/>
      <c r="V289" s="46"/>
      <c r="W289" s="46"/>
      <c r="X289" s="46"/>
      <c r="Y289" s="46"/>
      <c r="Z289" s="46"/>
      <c r="AA289" s="46"/>
      <c r="AB289" s="46"/>
    </row>
    <row r="290" spans="1:28" ht="14.25" customHeight="1">
      <c r="A290" s="76"/>
      <c r="B290" s="75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46"/>
      <c r="Q290" s="46"/>
      <c r="R290" s="46"/>
      <c r="S290" s="46"/>
      <c r="T290" s="13"/>
      <c r="U290" s="46"/>
      <c r="V290" s="46"/>
      <c r="W290" s="46"/>
      <c r="X290" s="46"/>
      <c r="Y290" s="46"/>
      <c r="Z290" s="46"/>
      <c r="AA290" s="46"/>
      <c r="AB290" s="46"/>
    </row>
    <row r="291" spans="1:28" ht="14.25" customHeight="1">
      <c r="A291" s="76"/>
      <c r="B291" s="75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46"/>
      <c r="Q291" s="46"/>
      <c r="R291" s="46"/>
      <c r="S291" s="46"/>
      <c r="T291" s="13"/>
      <c r="U291" s="46"/>
      <c r="V291" s="46"/>
      <c r="W291" s="46"/>
      <c r="X291" s="46"/>
      <c r="Y291" s="46"/>
      <c r="Z291" s="46"/>
      <c r="AA291" s="46"/>
      <c r="AB291" s="46"/>
    </row>
    <row r="292" spans="1:28" ht="14.25" customHeight="1">
      <c r="A292" s="76"/>
      <c r="B292" s="75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46"/>
      <c r="Q292" s="46"/>
      <c r="R292" s="46"/>
      <c r="S292" s="46"/>
      <c r="T292" s="13"/>
      <c r="U292" s="46"/>
      <c r="V292" s="46"/>
      <c r="W292" s="46"/>
      <c r="X292" s="46"/>
      <c r="Y292" s="46"/>
      <c r="Z292" s="46"/>
      <c r="AA292" s="46"/>
      <c r="AB292" s="46"/>
    </row>
    <row r="293" spans="1:28" ht="14.25" customHeight="1">
      <c r="A293" s="76"/>
      <c r="B293" s="75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46"/>
      <c r="Q293" s="46"/>
      <c r="R293" s="46"/>
      <c r="S293" s="46"/>
      <c r="T293" s="13"/>
      <c r="U293" s="46"/>
      <c r="V293" s="46"/>
      <c r="W293" s="46"/>
      <c r="X293" s="46"/>
      <c r="Y293" s="46"/>
      <c r="Z293" s="46"/>
      <c r="AA293" s="46"/>
      <c r="AB293" s="46"/>
    </row>
    <row r="294" spans="1:28" ht="14.25" customHeight="1">
      <c r="A294" s="76"/>
      <c r="B294" s="75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46"/>
      <c r="Q294" s="46"/>
      <c r="R294" s="46"/>
      <c r="S294" s="46"/>
      <c r="T294" s="13"/>
      <c r="U294" s="46"/>
      <c r="V294" s="46"/>
      <c r="W294" s="46"/>
      <c r="X294" s="46"/>
      <c r="Y294" s="46"/>
      <c r="Z294" s="46"/>
      <c r="AA294" s="46"/>
      <c r="AB294" s="46"/>
    </row>
    <row r="295" spans="1:28" ht="14.25" customHeight="1">
      <c r="A295" s="76"/>
      <c r="B295" s="75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46"/>
      <c r="Q295" s="46"/>
      <c r="R295" s="46"/>
      <c r="S295" s="46"/>
      <c r="T295" s="13"/>
      <c r="U295" s="46"/>
      <c r="V295" s="46"/>
      <c r="W295" s="46"/>
      <c r="X295" s="46"/>
      <c r="Y295" s="46"/>
      <c r="Z295" s="46"/>
      <c r="AA295" s="46"/>
      <c r="AB295" s="46"/>
    </row>
    <row r="296" spans="1:28" ht="14.25" customHeight="1">
      <c r="A296" s="76"/>
      <c r="B296" s="75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46"/>
      <c r="Q296" s="46"/>
      <c r="R296" s="46"/>
      <c r="S296" s="46"/>
      <c r="T296" s="13"/>
      <c r="U296" s="46"/>
      <c r="V296" s="46"/>
      <c r="W296" s="46"/>
      <c r="X296" s="46"/>
      <c r="Y296" s="46"/>
      <c r="Z296" s="46"/>
      <c r="AA296" s="46"/>
      <c r="AB296" s="46"/>
    </row>
    <row r="297" spans="1:28" ht="14.25" customHeight="1">
      <c r="A297" s="76"/>
      <c r="B297" s="75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46"/>
      <c r="Q297" s="46"/>
      <c r="R297" s="46"/>
      <c r="S297" s="46"/>
      <c r="T297" s="13"/>
      <c r="U297" s="46"/>
      <c r="V297" s="46"/>
      <c r="W297" s="46"/>
      <c r="X297" s="46"/>
      <c r="Y297" s="46"/>
      <c r="Z297" s="46"/>
      <c r="AA297" s="46"/>
      <c r="AB297" s="46"/>
    </row>
    <row r="298" spans="1:28" ht="14.25" customHeight="1">
      <c r="A298" s="76"/>
      <c r="B298" s="75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46"/>
      <c r="Q298" s="46"/>
      <c r="R298" s="46"/>
      <c r="S298" s="46"/>
      <c r="T298" s="13"/>
      <c r="U298" s="46"/>
      <c r="V298" s="46"/>
      <c r="W298" s="46"/>
      <c r="X298" s="46"/>
      <c r="Y298" s="46"/>
      <c r="Z298" s="46"/>
      <c r="AA298" s="46"/>
      <c r="AB298" s="46"/>
    </row>
    <row r="299" spans="1:28" ht="14.25" customHeight="1">
      <c r="A299" s="76"/>
      <c r="B299" s="75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46"/>
      <c r="Q299" s="46"/>
      <c r="R299" s="46"/>
      <c r="S299" s="46"/>
      <c r="T299" s="13"/>
      <c r="U299" s="46"/>
      <c r="V299" s="46"/>
      <c r="W299" s="46"/>
      <c r="X299" s="46"/>
      <c r="Y299" s="46"/>
      <c r="Z299" s="46"/>
      <c r="AA299" s="46"/>
      <c r="AB299" s="46"/>
    </row>
    <row r="300" spans="1:28" ht="14.25" customHeight="1">
      <c r="A300" s="76"/>
      <c r="B300" s="75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46"/>
      <c r="Q300" s="46"/>
      <c r="R300" s="46"/>
      <c r="S300" s="46"/>
      <c r="T300" s="13"/>
      <c r="U300" s="46"/>
      <c r="V300" s="46"/>
      <c r="W300" s="46"/>
      <c r="X300" s="46"/>
      <c r="Y300" s="46"/>
      <c r="Z300" s="46"/>
      <c r="AA300" s="46"/>
      <c r="AB300" s="46"/>
    </row>
    <row r="301" spans="1:28" ht="14.25" customHeight="1">
      <c r="A301" s="76"/>
      <c r="B301" s="75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46"/>
      <c r="Q301" s="46"/>
      <c r="R301" s="46"/>
      <c r="S301" s="46"/>
      <c r="T301" s="13"/>
      <c r="U301" s="46"/>
      <c r="V301" s="46"/>
      <c r="W301" s="46"/>
      <c r="X301" s="46"/>
      <c r="Y301" s="46"/>
      <c r="Z301" s="46"/>
      <c r="AA301" s="46"/>
      <c r="AB301" s="46"/>
    </row>
    <row r="302" spans="1:28" ht="14.25" customHeight="1">
      <c r="A302" s="76"/>
      <c r="B302" s="75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46"/>
      <c r="Q302" s="46"/>
      <c r="R302" s="46"/>
      <c r="S302" s="46"/>
      <c r="T302" s="13"/>
      <c r="U302" s="46"/>
      <c r="V302" s="46"/>
      <c r="W302" s="46"/>
      <c r="X302" s="46"/>
      <c r="Y302" s="46"/>
      <c r="Z302" s="46"/>
      <c r="AA302" s="46"/>
      <c r="AB302" s="46"/>
    </row>
    <row r="303" spans="1:28" ht="14.25" customHeight="1">
      <c r="A303" s="76"/>
      <c r="B303" s="75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46"/>
      <c r="Q303" s="46"/>
      <c r="R303" s="46"/>
      <c r="S303" s="46"/>
      <c r="T303" s="13"/>
      <c r="U303" s="46"/>
      <c r="V303" s="46"/>
      <c r="W303" s="46"/>
      <c r="X303" s="46"/>
      <c r="Y303" s="46"/>
      <c r="Z303" s="46"/>
      <c r="AA303" s="46"/>
      <c r="AB303" s="46"/>
    </row>
    <row r="304" spans="1:28" ht="14.25" customHeight="1">
      <c r="A304" s="76"/>
      <c r="B304" s="75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46"/>
      <c r="Q304" s="46"/>
      <c r="R304" s="46"/>
      <c r="S304" s="46"/>
      <c r="T304" s="13"/>
      <c r="U304" s="46"/>
      <c r="V304" s="46"/>
      <c r="W304" s="46"/>
      <c r="X304" s="46"/>
      <c r="Y304" s="46"/>
      <c r="Z304" s="46"/>
      <c r="AA304" s="46"/>
      <c r="AB304" s="46"/>
    </row>
    <row r="305" spans="1:28" ht="14.25" customHeight="1">
      <c r="A305" s="76"/>
      <c r="B305" s="75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46"/>
      <c r="Q305" s="46"/>
      <c r="R305" s="46"/>
      <c r="S305" s="46"/>
      <c r="T305" s="13"/>
      <c r="U305" s="46"/>
      <c r="V305" s="46"/>
      <c r="W305" s="46"/>
      <c r="X305" s="46"/>
      <c r="Y305" s="46"/>
      <c r="Z305" s="46"/>
      <c r="AA305" s="46"/>
      <c r="AB305" s="46"/>
    </row>
    <row r="306" spans="1:28" ht="14.25" customHeight="1">
      <c r="A306" s="76"/>
      <c r="B306" s="75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46"/>
      <c r="Q306" s="46"/>
      <c r="R306" s="46"/>
      <c r="S306" s="46"/>
      <c r="T306" s="13"/>
      <c r="U306" s="46"/>
      <c r="V306" s="46"/>
      <c r="W306" s="46"/>
      <c r="X306" s="46"/>
      <c r="Y306" s="46"/>
      <c r="Z306" s="46"/>
      <c r="AA306" s="46"/>
      <c r="AB306" s="46"/>
    </row>
    <row r="307" spans="1:28" ht="14.25" customHeight="1">
      <c r="A307" s="76"/>
      <c r="B307" s="75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46"/>
      <c r="Q307" s="46"/>
      <c r="R307" s="46"/>
      <c r="S307" s="46"/>
      <c r="T307" s="13"/>
      <c r="U307" s="46"/>
      <c r="V307" s="46"/>
      <c r="W307" s="46"/>
      <c r="X307" s="46"/>
      <c r="Y307" s="46"/>
      <c r="Z307" s="46"/>
      <c r="AA307" s="46"/>
      <c r="AB307" s="46"/>
    </row>
    <row r="308" spans="1:28" ht="14.25" customHeight="1">
      <c r="A308" s="76"/>
      <c r="B308" s="75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46"/>
      <c r="Q308" s="46"/>
      <c r="R308" s="46"/>
      <c r="S308" s="46"/>
      <c r="T308" s="13"/>
      <c r="U308" s="46"/>
      <c r="V308" s="46"/>
      <c r="W308" s="46"/>
      <c r="X308" s="46"/>
      <c r="Y308" s="46"/>
      <c r="Z308" s="46"/>
      <c r="AA308" s="46"/>
      <c r="AB308" s="46"/>
    </row>
    <row r="309" spans="1:28" ht="14.25" customHeight="1">
      <c r="A309" s="76"/>
      <c r="B309" s="75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46"/>
      <c r="Q309" s="46"/>
      <c r="R309" s="46"/>
      <c r="S309" s="46"/>
      <c r="T309" s="13"/>
      <c r="U309" s="46"/>
      <c r="V309" s="46"/>
      <c r="W309" s="46"/>
      <c r="X309" s="46"/>
      <c r="Y309" s="46"/>
      <c r="Z309" s="46"/>
      <c r="AA309" s="46"/>
      <c r="AB309" s="46"/>
    </row>
    <row r="310" spans="1:28" ht="14.25" customHeight="1">
      <c r="A310" s="76"/>
      <c r="B310" s="75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46"/>
      <c r="Q310" s="46"/>
      <c r="R310" s="46"/>
      <c r="S310" s="46"/>
      <c r="T310" s="13"/>
      <c r="U310" s="46"/>
      <c r="V310" s="46"/>
      <c r="W310" s="46"/>
      <c r="X310" s="46"/>
      <c r="Y310" s="46"/>
      <c r="Z310" s="46"/>
      <c r="AA310" s="46"/>
      <c r="AB310" s="46"/>
    </row>
    <row r="311" spans="1:28" ht="14.25" customHeight="1">
      <c r="A311" s="76"/>
      <c r="B311" s="75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46"/>
      <c r="Q311" s="46"/>
      <c r="R311" s="46"/>
      <c r="S311" s="46"/>
      <c r="T311" s="13"/>
      <c r="U311" s="46"/>
      <c r="V311" s="46"/>
      <c r="W311" s="46"/>
      <c r="X311" s="46"/>
      <c r="Y311" s="46"/>
      <c r="Z311" s="46"/>
      <c r="AA311" s="46"/>
      <c r="AB311" s="46"/>
    </row>
    <row r="312" spans="1:28" ht="14.25" customHeight="1">
      <c r="A312" s="76"/>
      <c r="B312" s="75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46"/>
      <c r="Q312" s="46"/>
      <c r="R312" s="46"/>
      <c r="S312" s="46"/>
      <c r="T312" s="13"/>
      <c r="U312" s="46"/>
      <c r="V312" s="46"/>
      <c r="W312" s="46"/>
      <c r="X312" s="46"/>
      <c r="Y312" s="46"/>
      <c r="Z312" s="46"/>
      <c r="AA312" s="46"/>
      <c r="AB312" s="46"/>
    </row>
    <row r="313" spans="1:28" ht="14.25" customHeight="1">
      <c r="A313" s="76"/>
      <c r="B313" s="75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46"/>
      <c r="Q313" s="46"/>
      <c r="R313" s="46"/>
      <c r="S313" s="46"/>
      <c r="T313" s="13"/>
      <c r="U313" s="46"/>
      <c r="V313" s="46"/>
      <c r="W313" s="46"/>
      <c r="X313" s="46"/>
      <c r="Y313" s="46"/>
      <c r="Z313" s="46"/>
      <c r="AA313" s="46"/>
      <c r="AB313" s="46"/>
    </row>
    <row r="314" spans="1:28" ht="14.25" customHeight="1">
      <c r="A314" s="76"/>
      <c r="B314" s="75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46"/>
      <c r="Q314" s="46"/>
      <c r="R314" s="46"/>
      <c r="S314" s="46"/>
      <c r="T314" s="13"/>
      <c r="U314" s="46"/>
      <c r="V314" s="46"/>
      <c r="W314" s="46"/>
      <c r="X314" s="46"/>
      <c r="Y314" s="46"/>
      <c r="Z314" s="46"/>
      <c r="AA314" s="46"/>
      <c r="AB314" s="46"/>
    </row>
    <row r="315" spans="1:28" ht="14.25" customHeight="1">
      <c r="A315" s="76"/>
      <c r="B315" s="75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46"/>
      <c r="Q315" s="46"/>
      <c r="R315" s="46"/>
      <c r="S315" s="46"/>
      <c r="T315" s="13"/>
      <c r="U315" s="46"/>
      <c r="V315" s="46"/>
      <c r="W315" s="46"/>
      <c r="X315" s="46"/>
      <c r="Y315" s="46"/>
      <c r="Z315" s="46"/>
      <c r="AA315" s="46"/>
      <c r="AB315" s="46"/>
    </row>
    <row r="316" spans="1:28" ht="14.25" customHeight="1">
      <c r="A316" s="76"/>
      <c r="B316" s="75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46"/>
      <c r="Q316" s="46"/>
      <c r="R316" s="46"/>
      <c r="S316" s="46"/>
      <c r="T316" s="13"/>
      <c r="U316" s="46"/>
      <c r="V316" s="46"/>
      <c r="W316" s="46"/>
      <c r="X316" s="46"/>
      <c r="Y316" s="46"/>
      <c r="Z316" s="46"/>
      <c r="AA316" s="46"/>
      <c r="AB316" s="46"/>
    </row>
    <row r="317" spans="1:28" ht="14.25" customHeight="1">
      <c r="A317" s="76"/>
      <c r="B317" s="75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46"/>
      <c r="Q317" s="46"/>
      <c r="R317" s="46"/>
      <c r="S317" s="46"/>
      <c r="T317" s="13"/>
      <c r="U317" s="46"/>
      <c r="V317" s="46"/>
      <c r="W317" s="46"/>
      <c r="X317" s="46"/>
      <c r="Y317" s="46"/>
      <c r="Z317" s="46"/>
      <c r="AA317" s="46"/>
      <c r="AB317" s="46"/>
    </row>
    <row r="318" spans="1:28" ht="14.25" customHeight="1">
      <c r="A318" s="76"/>
      <c r="B318" s="75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46"/>
      <c r="Q318" s="46"/>
      <c r="R318" s="46"/>
      <c r="S318" s="46"/>
      <c r="T318" s="13"/>
      <c r="U318" s="46"/>
      <c r="V318" s="46"/>
      <c r="W318" s="46"/>
      <c r="X318" s="46"/>
      <c r="Y318" s="46"/>
      <c r="Z318" s="46"/>
      <c r="AA318" s="46"/>
      <c r="AB318" s="46"/>
    </row>
    <row r="319" spans="1:28" ht="14.25" customHeight="1">
      <c r="A319" s="76"/>
      <c r="B319" s="75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46"/>
      <c r="Q319" s="46"/>
      <c r="R319" s="46"/>
      <c r="S319" s="46"/>
      <c r="T319" s="13"/>
      <c r="U319" s="46"/>
      <c r="V319" s="46"/>
      <c r="W319" s="46"/>
      <c r="X319" s="46"/>
      <c r="Y319" s="46"/>
      <c r="Z319" s="46"/>
      <c r="AA319" s="46"/>
      <c r="AB319" s="46"/>
    </row>
    <row r="320" spans="1:28" ht="14.25" customHeight="1">
      <c r="A320" s="76"/>
      <c r="B320" s="75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46"/>
      <c r="Q320" s="46"/>
      <c r="R320" s="46"/>
      <c r="S320" s="46"/>
      <c r="T320" s="13"/>
      <c r="U320" s="46"/>
      <c r="V320" s="46"/>
      <c r="W320" s="46"/>
      <c r="X320" s="46"/>
      <c r="Y320" s="46"/>
      <c r="Z320" s="46"/>
      <c r="AA320" s="46"/>
      <c r="AB320" s="46"/>
    </row>
    <row r="321" spans="1:28" ht="14.25" customHeight="1">
      <c r="A321" s="76"/>
      <c r="B321" s="75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46"/>
      <c r="Q321" s="46"/>
      <c r="R321" s="46"/>
      <c r="S321" s="46"/>
      <c r="T321" s="13"/>
      <c r="U321" s="46"/>
      <c r="V321" s="46"/>
      <c r="W321" s="46"/>
      <c r="X321" s="46"/>
      <c r="Y321" s="46"/>
      <c r="Z321" s="46"/>
      <c r="AA321" s="46"/>
      <c r="AB321" s="46"/>
    </row>
    <row r="322" spans="1:28" ht="14.25" customHeight="1">
      <c r="A322" s="76"/>
      <c r="B322" s="75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46"/>
      <c r="Q322" s="46"/>
      <c r="R322" s="46"/>
      <c r="S322" s="46"/>
      <c r="T322" s="13"/>
      <c r="U322" s="46"/>
      <c r="V322" s="46"/>
      <c r="W322" s="46"/>
      <c r="X322" s="46"/>
      <c r="Y322" s="46"/>
      <c r="Z322" s="46"/>
      <c r="AA322" s="46"/>
      <c r="AB322" s="46"/>
    </row>
    <row r="323" spans="1:28" ht="14.25" customHeight="1">
      <c r="A323" s="76"/>
      <c r="B323" s="75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46"/>
      <c r="Q323" s="46"/>
      <c r="R323" s="46"/>
      <c r="S323" s="46"/>
      <c r="T323" s="13"/>
      <c r="U323" s="46"/>
      <c r="V323" s="46"/>
      <c r="W323" s="46"/>
      <c r="X323" s="46"/>
      <c r="Y323" s="46"/>
      <c r="Z323" s="46"/>
      <c r="AA323" s="46"/>
      <c r="AB323" s="46"/>
    </row>
    <row r="324" spans="1:28" ht="14.25" customHeight="1">
      <c r="A324" s="76"/>
      <c r="B324" s="75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46"/>
      <c r="Q324" s="46"/>
      <c r="R324" s="46"/>
      <c r="S324" s="46"/>
      <c r="T324" s="13"/>
      <c r="U324" s="46"/>
      <c r="V324" s="46"/>
      <c r="W324" s="46"/>
      <c r="X324" s="46"/>
      <c r="Y324" s="46"/>
      <c r="Z324" s="46"/>
      <c r="AA324" s="46"/>
      <c r="AB324" s="46"/>
    </row>
    <row r="325" spans="1:28" ht="14.25" customHeight="1">
      <c r="A325" s="76"/>
      <c r="B325" s="75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46"/>
      <c r="Q325" s="46"/>
      <c r="R325" s="46"/>
      <c r="S325" s="46"/>
      <c r="T325" s="13"/>
      <c r="U325" s="46"/>
      <c r="V325" s="46"/>
      <c r="W325" s="46"/>
      <c r="X325" s="46"/>
      <c r="Y325" s="46"/>
      <c r="Z325" s="46"/>
      <c r="AA325" s="46"/>
      <c r="AB325" s="46"/>
    </row>
    <row r="326" spans="1:28" ht="14.25" customHeight="1">
      <c r="A326" s="76"/>
      <c r="B326" s="75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46"/>
      <c r="Q326" s="46"/>
      <c r="R326" s="46"/>
      <c r="S326" s="46"/>
      <c r="T326" s="13"/>
      <c r="U326" s="46"/>
      <c r="V326" s="46"/>
      <c r="W326" s="46"/>
      <c r="X326" s="46"/>
      <c r="Y326" s="46"/>
      <c r="Z326" s="46"/>
      <c r="AA326" s="46"/>
      <c r="AB326" s="46"/>
    </row>
    <row r="327" spans="1:28" ht="14.25" customHeight="1">
      <c r="A327" s="76"/>
      <c r="B327" s="75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46"/>
      <c r="Q327" s="46"/>
      <c r="R327" s="46"/>
      <c r="S327" s="46"/>
      <c r="T327" s="13"/>
      <c r="U327" s="46"/>
      <c r="V327" s="46"/>
      <c r="W327" s="46"/>
      <c r="X327" s="46"/>
      <c r="Y327" s="46"/>
      <c r="Z327" s="46"/>
      <c r="AA327" s="46"/>
      <c r="AB327" s="46"/>
    </row>
    <row r="328" spans="1:28" ht="14.25" customHeight="1">
      <c r="A328" s="76"/>
      <c r="B328" s="75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46"/>
      <c r="Q328" s="46"/>
      <c r="R328" s="46"/>
      <c r="S328" s="46"/>
      <c r="T328" s="13"/>
      <c r="U328" s="46"/>
      <c r="V328" s="46"/>
      <c r="W328" s="46"/>
      <c r="X328" s="46"/>
      <c r="Y328" s="46"/>
      <c r="Z328" s="46"/>
      <c r="AA328" s="46"/>
      <c r="AB328" s="46"/>
    </row>
    <row r="329" spans="1:28" ht="14.25" customHeight="1">
      <c r="A329" s="76"/>
      <c r="B329" s="75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46"/>
      <c r="Q329" s="46"/>
      <c r="R329" s="46"/>
      <c r="S329" s="46"/>
      <c r="T329" s="13"/>
      <c r="U329" s="46"/>
      <c r="V329" s="46"/>
      <c r="W329" s="46"/>
      <c r="X329" s="46"/>
      <c r="Y329" s="46"/>
      <c r="Z329" s="46"/>
      <c r="AA329" s="46"/>
      <c r="AB329" s="46"/>
    </row>
    <row r="330" spans="1:28" ht="14.25" customHeight="1">
      <c r="A330" s="76"/>
      <c r="B330" s="75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46"/>
      <c r="Q330" s="46"/>
      <c r="R330" s="46"/>
      <c r="S330" s="46"/>
      <c r="T330" s="13"/>
      <c r="U330" s="46"/>
      <c r="V330" s="46"/>
      <c r="W330" s="46"/>
      <c r="X330" s="46"/>
      <c r="Y330" s="46"/>
      <c r="Z330" s="46"/>
      <c r="AA330" s="46"/>
      <c r="AB330" s="46"/>
    </row>
    <row r="331" spans="1:28" ht="14.25" customHeight="1">
      <c r="A331" s="76"/>
      <c r="B331" s="75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46"/>
      <c r="Q331" s="46"/>
      <c r="R331" s="46"/>
      <c r="S331" s="46"/>
      <c r="T331" s="13"/>
      <c r="U331" s="46"/>
      <c r="V331" s="46"/>
      <c r="W331" s="46"/>
      <c r="X331" s="46"/>
      <c r="Y331" s="46"/>
      <c r="Z331" s="46"/>
      <c r="AA331" s="46"/>
      <c r="AB331" s="46"/>
    </row>
    <row r="332" spans="1:28" ht="14.25" customHeight="1">
      <c r="A332" s="76"/>
      <c r="B332" s="75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46"/>
      <c r="Q332" s="46"/>
      <c r="R332" s="46"/>
      <c r="S332" s="46"/>
      <c r="T332" s="13"/>
      <c r="U332" s="46"/>
      <c r="V332" s="46"/>
      <c r="W332" s="46"/>
      <c r="X332" s="46"/>
      <c r="Y332" s="46"/>
      <c r="Z332" s="46"/>
      <c r="AA332" s="46"/>
      <c r="AB332" s="46"/>
    </row>
    <row r="333" spans="1:28" ht="14.25" customHeight="1">
      <c r="A333" s="76"/>
      <c r="B333" s="75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46"/>
      <c r="Q333" s="46"/>
      <c r="R333" s="46"/>
      <c r="S333" s="46"/>
      <c r="T333" s="13"/>
      <c r="U333" s="46"/>
      <c r="V333" s="46"/>
      <c r="W333" s="46"/>
      <c r="X333" s="46"/>
      <c r="Y333" s="46"/>
      <c r="Z333" s="46"/>
      <c r="AA333" s="46"/>
      <c r="AB333" s="46"/>
    </row>
    <row r="334" spans="1:28" ht="14.25" customHeight="1">
      <c r="A334" s="76"/>
      <c r="B334" s="75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46"/>
      <c r="Q334" s="46"/>
      <c r="R334" s="46"/>
      <c r="S334" s="46"/>
      <c r="T334" s="13"/>
      <c r="U334" s="46"/>
      <c r="V334" s="46"/>
      <c r="W334" s="46"/>
      <c r="X334" s="46"/>
      <c r="Y334" s="46"/>
      <c r="Z334" s="46"/>
      <c r="AA334" s="46"/>
      <c r="AB334" s="46"/>
    </row>
    <row r="335" spans="1:28" ht="14.25" customHeight="1">
      <c r="A335" s="76"/>
      <c r="B335" s="75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46"/>
      <c r="Q335" s="46"/>
      <c r="R335" s="46"/>
      <c r="S335" s="46"/>
      <c r="T335" s="13"/>
      <c r="U335" s="46"/>
      <c r="V335" s="46"/>
      <c r="W335" s="46"/>
      <c r="X335" s="46"/>
      <c r="Y335" s="46"/>
      <c r="Z335" s="46"/>
      <c r="AA335" s="46"/>
      <c r="AB335" s="46"/>
    </row>
    <row r="336" spans="1:28" ht="14.25" customHeight="1">
      <c r="A336" s="76"/>
      <c r="B336" s="75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46"/>
      <c r="Q336" s="46"/>
      <c r="R336" s="46"/>
      <c r="S336" s="46"/>
      <c r="T336" s="13"/>
      <c r="U336" s="46"/>
      <c r="V336" s="46"/>
      <c r="W336" s="46"/>
      <c r="X336" s="46"/>
      <c r="Y336" s="46"/>
      <c r="Z336" s="46"/>
      <c r="AA336" s="46"/>
      <c r="AB336" s="46"/>
    </row>
    <row r="337" spans="1:28" ht="14.25" customHeight="1">
      <c r="A337" s="76"/>
      <c r="B337" s="75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46"/>
      <c r="Q337" s="46"/>
      <c r="R337" s="46"/>
      <c r="S337" s="46"/>
      <c r="T337" s="13"/>
      <c r="U337" s="46"/>
      <c r="V337" s="46"/>
      <c r="W337" s="46"/>
      <c r="X337" s="46"/>
      <c r="Y337" s="46"/>
      <c r="Z337" s="46"/>
      <c r="AA337" s="46"/>
      <c r="AB337" s="46"/>
    </row>
    <row r="338" spans="1:28" ht="14.25" customHeight="1">
      <c r="A338" s="76"/>
      <c r="B338" s="75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46"/>
      <c r="Q338" s="46"/>
      <c r="R338" s="46"/>
      <c r="S338" s="46"/>
      <c r="T338" s="13"/>
      <c r="U338" s="46"/>
      <c r="V338" s="46"/>
      <c r="W338" s="46"/>
      <c r="X338" s="46"/>
      <c r="Y338" s="46"/>
      <c r="Z338" s="46"/>
      <c r="AA338" s="46"/>
      <c r="AB338" s="46"/>
    </row>
    <row r="339" spans="1:28" ht="14.25" customHeight="1">
      <c r="A339" s="76"/>
      <c r="B339" s="75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46"/>
      <c r="Q339" s="46"/>
      <c r="R339" s="46"/>
      <c r="S339" s="46"/>
      <c r="T339" s="13"/>
      <c r="U339" s="46"/>
      <c r="V339" s="46"/>
      <c r="W339" s="46"/>
      <c r="X339" s="46"/>
      <c r="Y339" s="46"/>
      <c r="Z339" s="46"/>
      <c r="AA339" s="46"/>
      <c r="AB339" s="46"/>
    </row>
    <row r="340" spans="1:28" ht="14.25" customHeight="1">
      <c r="A340" s="76"/>
      <c r="B340" s="75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46"/>
      <c r="Q340" s="46"/>
      <c r="R340" s="46"/>
      <c r="S340" s="46"/>
      <c r="T340" s="13"/>
      <c r="U340" s="46"/>
      <c r="V340" s="46"/>
      <c r="W340" s="46"/>
      <c r="X340" s="46"/>
      <c r="Y340" s="46"/>
      <c r="Z340" s="46"/>
      <c r="AA340" s="46"/>
      <c r="AB340" s="46"/>
    </row>
    <row r="341" spans="1:28" ht="14.25" customHeight="1">
      <c r="A341" s="76"/>
      <c r="B341" s="75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46"/>
      <c r="Q341" s="46"/>
      <c r="R341" s="46"/>
      <c r="S341" s="46"/>
      <c r="T341" s="13"/>
      <c r="U341" s="46"/>
      <c r="V341" s="46"/>
      <c r="W341" s="46"/>
      <c r="X341" s="46"/>
      <c r="Y341" s="46"/>
      <c r="Z341" s="46"/>
      <c r="AA341" s="46"/>
      <c r="AB341" s="46"/>
    </row>
    <row r="342" spans="1:28" ht="14.25" customHeight="1">
      <c r="A342" s="76"/>
      <c r="B342" s="75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46"/>
      <c r="Q342" s="46"/>
      <c r="R342" s="46"/>
      <c r="S342" s="46"/>
      <c r="T342" s="13"/>
      <c r="U342" s="46"/>
      <c r="V342" s="46"/>
      <c r="W342" s="46"/>
      <c r="X342" s="46"/>
      <c r="Y342" s="46"/>
      <c r="Z342" s="46"/>
      <c r="AA342" s="46"/>
      <c r="AB342" s="46"/>
    </row>
    <row r="343" spans="1:28" ht="14.25" customHeight="1">
      <c r="A343" s="76"/>
      <c r="B343" s="75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46"/>
      <c r="Q343" s="46"/>
      <c r="R343" s="46"/>
      <c r="S343" s="46"/>
      <c r="T343" s="13"/>
      <c r="U343" s="46"/>
      <c r="V343" s="46"/>
      <c r="W343" s="46"/>
      <c r="X343" s="46"/>
      <c r="Y343" s="46"/>
      <c r="Z343" s="46"/>
      <c r="AA343" s="46"/>
      <c r="AB343" s="46"/>
    </row>
    <row r="344" spans="1:28" ht="14.25" customHeight="1">
      <c r="A344" s="76"/>
      <c r="B344" s="75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46"/>
      <c r="Q344" s="46"/>
      <c r="R344" s="46"/>
      <c r="S344" s="46"/>
      <c r="T344" s="13"/>
      <c r="U344" s="46"/>
      <c r="V344" s="46"/>
      <c r="W344" s="46"/>
      <c r="X344" s="46"/>
      <c r="Y344" s="46"/>
      <c r="Z344" s="46"/>
      <c r="AA344" s="46"/>
      <c r="AB344" s="46"/>
    </row>
    <row r="345" spans="1:28" ht="14.25" customHeight="1">
      <c r="A345" s="76"/>
      <c r="B345" s="75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46"/>
      <c r="Q345" s="46"/>
      <c r="R345" s="46"/>
      <c r="S345" s="46"/>
      <c r="T345" s="13"/>
      <c r="U345" s="46"/>
      <c r="V345" s="46"/>
      <c r="W345" s="46"/>
      <c r="X345" s="46"/>
      <c r="Y345" s="46"/>
      <c r="Z345" s="46"/>
      <c r="AA345" s="46"/>
      <c r="AB345" s="46"/>
    </row>
    <row r="346" spans="1:28" ht="14.25" customHeight="1">
      <c r="A346" s="76"/>
      <c r="B346" s="75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46"/>
      <c r="Q346" s="46"/>
      <c r="R346" s="46"/>
      <c r="S346" s="46"/>
      <c r="T346" s="13"/>
      <c r="U346" s="46"/>
      <c r="V346" s="46"/>
      <c r="W346" s="46"/>
      <c r="X346" s="46"/>
      <c r="Y346" s="46"/>
      <c r="Z346" s="46"/>
      <c r="AA346" s="46"/>
      <c r="AB346" s="46"/>
    </row>
    <row r="347" spans="1:28" ht="14.25" customHeight="1">
      <c r="A347" s="76"/>
      <c r="B347" s="75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46"/>
      <c r="Q347" s="46"/>
      <c r="R347" s="46"/>
      <c r="S347" s="46"/>
      <c r="T347" s="13"/>
      <c r="U347" s="46"/>
      <c r="V347" s="46"/>
      <c r="W347" s="46"/>
      <c r="X347" s="46"/>
      <c r="Y347" s="46"/>
      <c r="Z347" s="46"/>
      <c r="AA347" s="46"/>
      <c r="AB347" s="46"/>
    </row>
    <row r="348" spans="1:28" ht="14.25" customHeight="1">
      <c r="A348" s="76"/>
      <c r="B348" s="75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46"/>
      <c r="Q348" s="46"/>
      <c r="R348" s="46"/>
      <c r="S348" s="46"/>
      <c r="T348" s="13"/>
      <c r="U348" s="46"/>
      <c r="V348" s="46"/>
      <c r="W348" s="46"/>
      <c r="X348" s="46"/>
      <c r="Y348" s="46"/>
      <c r="Z348" s="46"/>
      <c r="AA348" s="46"/>
      <c r="AB348" s="46"/>
    </row>
    <row r="349" spans="1:28" ht="14.25" customHeight="1">
      <c r="A349" s="76"/>
      <c r="B349" s="75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46"/>
      <c r="Q349" s="46"/>
      <c r="R349" s="46"/>
      <c r="S349" s="46"/>
      <c r="T349" s="13"/>
      <c r="U349" s="46"/>
      <c r="V349" s="46"/>
      <c r="W349" s="46"/>
      <c r="X349" s="46"/>
      <c r="Y349" s="46"/>
      <c r="Z349" s="46"/>
      <c r="AA349" s="46"/>
      <c r="AB349" s="46"/>
    </row>
    <row r="350" spans="1:28" ht="14.25" customHeight="1">
      <c r="A350" s="76"/>
      <c r="B350" s="75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46"/>
      <c r="Q350" s="46"/>
      <c r="R350" s="46"/>
      <c r="S350" s="46"/>
      <c r="T350" s="13"/>
      <c r="U350" s="46"/>
      <c r="V350" s="46"/>
      <c r="W350" s="46"/>
      <c r="X350" s="46"/>
      <c r="Y350" s="46"/>
      <c r="Z350" s="46"/>
      <c r="AA350" s="46"/>
      <c r="AB350" s="46"/>
    </row>
    <row r="351" spans="1:28" ht="14.25" customHeight="1">
      <c r="A351" s="76"/>
      <c r="B351" s="75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46"/>
      <c r="Q351" s="46"/>
      <c r="R351" s="46"/>
      <c r="S351" s="46"/>
      <c r="T351" s="13"/>
      <c r="U351" s="46"/>
      <c r="V351" s="46"/>
      <c r="W351" s="46"/>
      <c r="X351" s="46"/>
      <c r="Y351" s="46"/>
      <c r="Z351" s="46"/>
      <c r="AA351" s="46"/>
      <c r="AB351" s="46"/>
    </row>
    <row r="352" spans="1:28" ht="14.25" customHeight="1">
      <c r="A352" s="76"/>
      <c r="B352" s="75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46"/>
      <c r="Q352" s="46"/>
      <c r="R352" s="46"/>
      <c r="S352" s="46"/>
      <c r="T352" s="13"/>
      <c r="U352" s="46"/>
      <c r="V352" s="46"/>
      <c r="W352" s="46"/>
      <c r="X352" s="46"/>
      <c r="Y352" s="46"/>
      <c r="Z352" s="46"/>
      <c r="AA352" s="46"/>
      <c r="AB352" s="46"/>
    </row>
    <row r="353" spans="1:28" ht="14.25" customHeight="1">
      <c r="A353" s="76"/>
      <c r="B353" s="75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46"/>
      <c r="Q353" s="46"/>
      <c r="R353" s="46"/>
      <c r="S353" s="46"/>
      <c r="T353" s="13"/>
      <c r="U353" s="46"/>
      <c r="V353" s="46"/>
      <c r="W353" s="46"/>
      <c r="X353" s="46"/>
      <c r="Y353" s="46"/>
      <c r="Z353" s="46"/>
      <c r="AA353" s="46"/>
      <c r="AB353" s="46"/>
    </row>
    <row r="354" spans="1:28" ht="14.25" customHeight="1">
      <c r="A354" s="76"/>
      <c r="B354" s="75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46"/>
      <c r="Q354" s="46"/>
      <c r="R354" s="46"/>
      <c r="S354" s="46"/>
      <c r="T354" s="13"/>
      <c r="U354" s="46"/>
      <c r="V354" s="46"/>
      <c r="W354" s="46"/>
      <c r="X354" s="46"/>
      <c r="Y354" s="46"/>
      <c r="Z354" s="46"/>
      <c r="AA354" s="46"/>
      <c r="AB354" s="46"/>
    </row>
    <row r="355" spans="1:28" ht="14.25" customHeight="1">
      <c r="A355" s="76"/>
      <c r="B355" s="75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46"/>
      <c r="Q355" s="46"/>
      <c r="R355" s="46"/>
      <c r="S355" s="46"/>
      <c r="T355" s="13"/>
      <c r="U355" s="46"/>
      <c r="V355" s="46"/>
      <c r="W355" s="46"/>
      <c r="X355" s="46"/>
      <c r="Y355" s="46"/>
      <c r="Z355" s="46"/>
      <c r="AA355" s="46"/>
      <c r="AB355" s="46"/>
    </row>
    <row r="356" spans="1:28" ht="14.25" customHeight="1">
      <c r="A356" s="76"/>
      <c r="B356" s="75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46"/>
      <c r="Q356" s="46"/>
      <c r="R356" s="46"/>
      <c r="S356" s="46"/>
      <c r="T356" s="13"/>
      <c r="U356" s="46"/>
      <c r="V356" s="46"/>
      <c r="W356" s="46"/>
      <c r="X356" s="46"/>
      <c r="Y356" s="46"/>
      <c r="Z356" s="46"/>
      <c r="AA356" s="46"/>
      <c r="AB356" s="46"/>
    </row>
    <row r="357" spans="1:28" ht="14.25" customHeight="1">
      <c r="A357" s="76"/>
      <c r="B357" s="75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46"/>
      <c r="Q357" s="46"/>
      <c r="R357" s="46"/>
      <c r="S357" s="46"/>
      <c r="T357" s="13"/>
      <c r="U357" s="46"/>
      <c r="V357" s="46"/>
      <c r="W357" s="46"/>
      <c r="X357" s="46"/>
      <c r="Y357" s="46"/>
      <c r="Z357" s="46"/>
      <c r="AA357" s="46"/>
      <c r="AB357" s="46"/>
    </row>
    <row r="358" spans="1:28" ht="14.25" customHeight="1">
      <c r="A358" s="76"/>
      <c r="B358" s="75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46"/>
      <c r="Q358" s="46"/>
      <c r="R358" s="46"/>
      <c r="S358" s="46"/>
      <c r="T358" s="13"/>
      <c r="U358" s="46"/>
      <c r="V358" s="46"/>
      <c r="W358" s="46"/>
      <c r="X358" s="46"/>
      <c r="Y358" s="46"/>
      <c r="Z358" s="46"/>
      <c r="AA358" s="46"/>
      <c r="AB358" s="46"/>
    </row>
    <row r="359" spans="1:28" ht="14.25" customHeight="1">
      <c r="A359" s="76"/>
      <c r="B359" s="75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46"/>
      <c r="Q359" s="46"/>
      <c r="R359" s="46"/>
      <c r="S359" s="46"/>
      <c r="T359" s="13"/>
      <c r="U359" s="46"/>
      <c r="V359" s="46"/>
      <c r="W359" s="46"/>
      <c r="X359" s="46"/>
      <c r="Y359" s="46"/>
      <c r="Z359" s="46"/>
      <c r="AA359" s="46"/>
      <c r="AB359" s="46"/>
    </row>
    <row r="360" spans="1:28" ht="14.25" customHeight="1">
      <c r="A360" s="76"/>
      <c r="B360" s="75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46"/>
      <c r="Q360" s="46"/>
      <c r="R360" s="46"/>
      <c r="S360" s="46"/>
      <c r="T360" s="13"/>
      <c r="U360" s="46"/>
      <c r="V360" s="46"/>
      <c r="W360" s="46"/>
      <c r="X360" s="46"/>
      <c r="Y360" s="46"/>
      <c r="Z360" s="46"/>
      <c r="AA360" s="46"/>
      <c r="AB360" s="46"/>
    </row>
    <row r="361" spans="1:28" ht="14.25" customHeight="1">
      <c r="A361" s="76"/>
      <c r="B361" s="75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46"/>
      <c r="Q361" s="46"/>
      <c r="R361" s="46"/>
      <c r="S361" s="46"/>
      <c r="T361" s="13"/>
      <c r="U361" s="46"/>
      <c r="V361" s="46"/>
      <c r="W361" s="46"/>
      <c r="X361" s="46"/>
      <c r="Y361" s="46"/>
      <c r="Z361" s="46"/>
      <c r="AA361" s="46"/>
      <c r="AB361" s="46"/>
    </row>
    <row r="362" spans="1:28" ht="14.25" customHeight="1">
      <c r="A362" s="76"/>
      <c r="B362" s="75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46"/>
      <c r="Q362" s="46"/>
      <c r="R362" s="46"/>
      <c r="S362" s="46"/>
      <c r="T362" s="13"/>
      <c r="U362" s="46"/>
      <c r="V362" s="46"/>
      <c r="W362" s="46"/>
      <c r="X362" s="46"/>
      <c r="Y362" s="46"/>
      <c r="Z362" s="46"/>
      <c r="AA362" s="46"/>
      <c r="AB362" s="46"/>
    </row>
    <row r="363" spans="1:28" ht="14.25" customHeight="1">
      <c r="A363" s="76"/>
      <c r="B363" s="75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46"/>
      <c r="Q363" s="46"/>
      <c r="R363" s="46"/>
      <c r="S363" s="46"/>
      <c r="T363" s="13"/>
      <c r="U363" s="46"/>
      <c r="V363" s="46"/>
      <c r="W363" s="46"/>
      <c r="X363" s="46"/>
      <c r="Y363" s="46"/>
      <c r="Z363" s="46"/>
      <c r="AA363" s="46"/>
      <c r="AB363" s="46"/>
    </row>
    <row r="364" spans="1:28" ht="14.25" customHeight="1">
      <c r="A364" s="76"/>
      <c r="B364" s="75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46"/>
      <c r="Q364" s="46"/>
      <c r="R364" s="46"/>
      <c r="S364" s="46"/>
      <c r="T364" s="13"/>
      <c r="U364" s="46"/>
      <c r="V364" s="46"/>
      <c r="W364" s="46"/>
      <c r="X364" s="46"/>
      <c r="Y364" s="46"/>
      <c r="Z364" s="46"/>
      <c r="AA364" s="46"/>
      <c r="AB364" s="46"/>
    </row>
    <row r="365" spans="1:28" ht="14.25" customHeight="1">
      <c r="A365" s="76"/>
      <c r="B365" s="75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46"/>
      <c r="Q365" s="46"/>
      <c r="R365" s="46"/>
      <c r="S365" s="46"/>
      <c r="T365" s="13"/>
      <c r="U365" s="46"/>
      <c r="V365" s="46"/>
      <c r="W365" s="46"/>
      <c r="X365" s="46"/>
      <c r="Y365" s="46"/>
      <c r="Z365" s="46"/>
      <c r="AA365" s="46"/>
      <c r="AB365" s="46"/>
    </row>
    <row r="366" spans="1:28" ht="14.25" customHeight="1">
      <c r="A366" s="76"/>
      <c r="B366" s="75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46"/>
      <c r="Q366" s="46"/>
      <c r="R366" s="46"/>
      <c r="S366" s="46"/>
      <c r="T366" s="13"/>
      <c r="U366" s="46"/>
      <c r="V366" s="46"/>
      <c r="W366" s="46"/>
      <c r="X366" s="46"/>
      <c r="Y366" s="46"/>
      <c r="Z366" s="46"/>
      <c r="AA366" s="46"/>
      <c r="AB366" s="46"/>
    </row>
    <row r="367" spans="1:28" ht="14.25" customHeight="1">
      <c r="A367" s="76"/>
      <c r="B367" s="75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46"/>
      <c r="Q367" s="46"/>
      <c r="R367" s="46"/>
      <c r="S367" s="46"/>
      <c r="T367" s="13"/>
      <c r="U367" s="46"/>
      <c r="V367" s="46"/>
      <c r="W367" s="46"/>
      <c r="X367" s="46"/>
      <c r="Y367" s="46"/>
      <c r="Z367" s="46"/>
      <c r="AA367" s="46"/>
      <c r="AB367" s="46"/>
    </row>
    <row r="368" spans="1:28" ht="14.25" customHeight="1">
      <c r="A368" s="76"/>
      <c r="B368" s="75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46"/>
      <c r="Q368" s="46"/>
      <c r="R368" s="46"/>
      <c r="S368" s="46"/>
      <c r="T368" s="13"/>
      <c r="U368" s="46"/>
      <c r="V368" s="46"/>
      <c r="W368" s="46"/>
      <c r="X368" s="46"/>
      <c r="Y368" s="46"/>
      <c r="Z368" s="46"/>
      <c r="AA368" s="46"/>
      <c r="AB368" s="46"/>
    </row>
    <row r="369" spans="1:28" ht="14.25" customHeight="1">
      <c r="A369" s="76"/>
      <c r="B369" s="75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46"/>
      <c r="Q369" s="46"/>
      <c r="R369" s="46"/>
      <c r="S369" s="46"/>
      <c r="T369" s="13"/>
      <c r="U369" s="46"/>
      <c r="V369" s="46"/>
      <c r="W369" s="46"/>
      <c r="X369" s="46"/>
      <c r="Y369" s="46"/>
      <c r="Z369" s="46"/>
      <c r="AA369" s="46"/>
      <c r="AB369" s="46"/>
    </row>
    <row r="370" spans="1:28" ht="14.25" customHeight="1">
      <c r="A370" s="76"/>
      <c r="B370" s="75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46"/>
      <c r="Q370" s="46"/>
      <c r="R370" s="46"/>
      <c r="S370" s="46"/>
      <c r="T370" s="13"/>
      <c r="U370" s="46"/>
      <c r="V370" s="46"/>
      <c r="W370" s="46"/>
      <c r="X370" s="46"/>
      <c r="Y370" s="46"/>
      <c r="Z370" s="46"/>
      <c r="AA370" s="46"/>
      <c r="AB370" s="46"/>
    </row>
    <row r="371" spans="1:28" ht="14.25" customHeight="1">
      <c r="A371" s="76"/>
      <c r="B371" s="75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46"/>
      <c r="Q371" s="46"/>
      <c r="R371" s="46"/>
      <c r="S371" s="46"/>
      <c r="T371" s="13"/>
      <c r="U371" s="46"/>
      <c r="V371" s="46"/>
      <c r="W371" s="46"/>
      <c r="X371" s="46"/>
      <c r="Y371" s="46"/>
      <c r="Z371" s="46"/>
      <c r="AA371" s="46"/>
      <c r="AB371" s="46"/>
    </row>
    <row r="372" spans="1:28" ht="14.25" customHeight="1">
      <c r="A372" s="76"/>
      <c r="B372" s="75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46"/>
      <c r="Q372" s="46"/>
      <c r="R372" s="46"/>
      <c r="S372" s="46"/>
      <c r="T372" s="13"/>
      <c r="U372" s="46"/>
      <c r="V372" s="46"/>
      <c r="W372" s="46"/>
      <c r="X372" s="46"/>
      <c r="Y372" s="46"/>
      <c r="Z372" s="46"/>
      <c r="AA372" s="46"/>
      <c r="AB372" s="46"/>
    </row>
    <row r="373" spans="1:28" ht="14.25" customHeight="1">
      <c r="A373" s="76"/>
      <c r="B373" s="75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46"/>
      <c r="Q373" s="46"/>
      <c r="R373" s="46"/>
      <c r="S373" s="46"/>
      <c r="T373" s="13"/>
      <c r="U373" s="46"/>
      <c r="V373" s="46"/>
      <c r="W373" s="46"/>
      <c r="X373" s="46"/>
      <c r="Y373" s="46"/>
      <c r="Z373" s="46"/>
      <c r="AA373" s="46"/>
      <c r="AB373" s="46"/>
    </row>
    <row r="374" spans="1:28" ht="14.25" customHeight="1">
      <c r="A374" s="76"/>
      <c r="B374" s="75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46"/>
      <c r="Q374" s="46"/>
      <c r="R374" s="46"/>
      <c r="S374" s="46"/>
      <c r="T374" s="13"/>
      <c r="U374" s="46"/>
      <c r="V374" s="46"/>
      <c r="W374" s="46"/>
      <c r="X374" s="46"/>
      <c r="Y374" s="46"/>
      <c r="Z374" s="46"/>
      <c r="AA374" s="46"/>
      <c r="AB374" s="46"/>
    </row>
    <row r="375" spans="1:28" ht="14.25" customHeight="1">
      <c r="A375" s="76"/>
      <c r="B375" s="75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46"/>
      <c r="Q375" s="46"/>
      <c r="R375" s="46"/>
      <c r="S375" s="46"/>
      <c r="T375" s="13"/>
      <c r="U375" s="46"/>
      <c r="V375" s="46"/>
      <c r="W375" s="46"/>
      <c r="X375" s="46"/>
      <c r="Y375" s="46"/>
      <c r="Z375" s="46"/>
      <c r="AA375" s="46"/>
      <c r="AB375" s="46"/>
    </row>
    <row r="376" spans="1:28" ht="14.25" customHeight="1">
      <c r="A376" s="76"/>
      <c r="B376" s="75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46"/>
      <c r="Q376" s="46"/>
      <c r="R376" s="46"/>
      <c r="S376" s="46"/>
      <c r="T376" s="13"/>
      <c r="U376" s="46"/>
      <c r="V376" s="46"/>
      <c r="W376" s="46"/>
      <c r="X376" s="46"/>
      <c r="Y376" s="46"/>
      <c r="Z376" s="46"/>
      <c r="AA376" s="46"/>
      <c r="AB376" s="46"/>
    </row>
    <row r="377" spans="1:28" ht="14.25" customHeight="1">
      <c r="A377" s="76"/>
      <c r="B377" s="75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46"/>
      <c r="Q377" s="46"/>
      <c r="R377" s="46"/>
      <c r="S377" s="46"/>
      <c r="T377" s="13"/>
      <c r="U377" s="46"/>
      <c r="V377" s="46"/>
      <c r="W377" s="46"/>
      <c r="X377" s="46"/>
      <c r="Y377" s="46"/>
      <c r="Z377" s="46"/>
      <c r="AA377" s="46"/>
      <c r="AB377" s="46"/>
    </row>
    <row r="378" spans="1:28" ht="14.25" customHeight="1">
      <c r="A378" s="76"/>
      <c r="B378" s="75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46"/>
      <c r="Q378" s="46"/>
      <c r="R378" s="46"/>
      <c r="S378" s="46"/>
      <c r="T378" s="13"/>
      <c r="U378" s="46"/>
      <c r="V378" s="46"/>
      <c r="W378" s="46"/>
      <c r="X378" s="46"/>
      <c r="Y378" s="46"/>
      <c r="Z378" s="46"/>
      <c r="AA378" s="46"/>
      <c r="AB378" s="46"/>
    </row>
    <row r="379" spans="1:28" ht="14.25" customHeight="1">
      <c r="A379" s="76"/>
      <c r="B379" s="75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46"/>
      <c r="Q379" s="46"/>
      <c r="R379" s="46"/>
      <c r="S379" s="46"/>
      <c r="T379" s="13"/>
      <c r="U379" s="46"/>
      <c r="V379" s="46"/>
      <c r="W379" s="46"/>
      <c r="X379" s="46"/>
      <c r="Y379" s="46"/>
      <c r="Z379" s="46"/>
      <c r="AA379" s="46"/>
      <c r="AB379" s="46"/>
    </row>
    <row r="380" spans="1:28" ht="14.25" customHeight="1">
      <c r="A380" s="76"/>
      <c r="B380" s="75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46"/>
      <c r="Q380" s="46"/>
      <c r="R380" s="46"/>
      <c r="S380" s="46"/>
      <c r="T380" s="13"/>
      <c r="U380" s="46"/>
      <c r="V380" s="46"/>
      <c r="W380" s="46"/>
      <c r="X380" s="46"/>
      <c r="Y380" s="46"/>
      <c r="Z380" s="46"/>
      <c r="AA380" s="46"/>
      <c r="AB380" s="46"/>
    </row>
    <row r="381" spans="1:28" ht="14.25" customHeight="1">
      <c r="A381" s="76"/>
      <c r="B381" s="75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46"/>
      <c r="Q381" s="46"/>
      <c r="R381" s="46"/>
      <c r="S381" s="46"/>
      <c r="T381" s="13"/>
      <c r="U381" s="46"/>
      <c r="V381" s="46"/>
      <c r="W381" s="46"/>
      <c r="X381" s="46"/>
      <c r="Y381" s="46"/>
      <c r="Z381" s="46"/>
      <c r="AA381" s="46"/>
      <c r="AB381" s="46"/>
    </row>
    <row r="382" spans="1:28" ht="14.25" customHeight="1">
      <c r="A382" s="76"/>
      <c r="B382" s="75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46"/>
      <c r="Q382" s="46"/>
      <c r="R382" s="46"/>
      <c r="S382" s="46"/>
      <c r="T382" s="13"/>
      <c r="U382" s="46"/>
      <c r="V382" s="46"/>
      <c r="W382" s="46"/>
      <c r="X382" s="46"/>
      <c r="Y382" s="46"/>
      <c r="Z382" s="46"/>
      <c r="AA382" s="46"/>
      <c r="AB382" s="46"/>
    </row>
    <row r="383" spans="1:28" ht="14.25" customHeight="1">
      <c r="A383" s="76"/>
      <c r="B383" s="75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46"/>
      <c r="Q383" s="46"/>
      <c r="R383" s="46"/>
      <c r="S383" s="46"/>
      <c r="T383" s="13"/>
      <c r="U383" s="46"/>
      <c r="V383" s="46"/>
      <c r="W383" s="46"/>
      <c r="X383" s="46"/>
      <c r="Y383" s="46"/>
      <c r="Z383" s="46"/>
      <c r="AA383" s="46"/>
      <c r="AB383" s="46"/>
    </row>
    <row r="384" spans="1:28" ht="14.25" customHeight="1">
      <c r="A384" s="76"/>
      <c r="B384" s="75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46"/>
      <c r="Q384" s="46"/>
      <c r="R384" s="46"/>
      <c r="S384" s="46"/>
      <c r="T384" s="13"/>
      <c r="U384" s="46"/>
      <c r="V384" s="46"/>
      <c r="W384" s="46"/>
      <c r="X384" s="46"/>
      <c r="Y384" s="46"/>
      <c r="Z384" s="46"/>
      <c r="AA384" s="46"/>
      <c r="AB384" s="46"/>
    </row>
    <row r="385" spans="1:28" ht="14.25" customHeight="1">
      <c r="A385" s="76"/>
      <c r="B385" s="75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46"/>
      <c r="Q385" s="46"/>
      <c r="R385" s="46"/>
      <c r="S385" s="46"/>
      <c r="T385" s="13"/>
      <c r="U385" s="46"/>
      <c r="V385" s="46"/>
      <c r="W385" s="46"/>
      <c r="X385" s="46"/>
      <c r="Y385" s="46"/>
      <c r="Z385" s="46"/>
      <c r="AA385" s="46"/>
      <c r="AB385" s="46"/>
    </row>
    <row r="386" spans="1:28" ht="14.25" customHeight="1">
      <c r="A386" s="76"/>
      <c r="B386" s="75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46"/>
      <c r="Q386" s="46"/>
      <c r="R386" s="46"/>
      <c r="S386" s="46"/>
      <c r="T386" s="13"/>
      <c r="U386" s="46"/>
      <c r="V386" s="46"/>
      <c r="W386" s="46"/>
      <c r="X386" s="46"/>
      <c r="Y386" s="46"/>
      <c r="Z386" s="46"/>
      <c r="AA386" s="46"/>
      <c r="AB386" s="46"/>
    </row>
    <row r="387" spans="1:28" ht="14.25" customHeight="1">
      <c r="A387" s="76"/>
      <c r="B387" s="75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46"/>
      <c r="Q387" s="46"/>
      <c r="R387" s="46"/>
      <c r="S387" s="46"/>
      <c r="T387" s="13"/>
      <c r="U387" s="46"/>
      <c r="V387" s="46"/>
      <c r="W387" s="46"/>
      <c r="X387" s="46"/>
      <c r="Y387" s="46"/>
      <c r="Z387" s="46"/>
      <c r="AA387" s="46"/>
      <c r="AB387" s="46"/>
    </row>
    <row r="388" spans="1:28" ht="14.25" customHeight="1">
      <c r="A388" s="76"/>
      <c r="B388" s="75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46"/>
      <c r="Q388" s="46"/>
      <c r="R388" s="46"/>
      <c r="S388" s="46"/>
      <c r="T388" s="13"/>
      <c r="U388" s="46"/>
      <c r="V388" s="46"/>
      <c r="W388" s="46"/>
      <c r="X388" s="46"/>
      <c r="Y388" s="46"/>
      <c r="Z388" s="46"/>
      <c r="AA388" s="46"/>
      <c r="AB388" s="46"/>
    </row>
    <row r="389" spans="1:28" ht="14.25" customHeight="1">
      <c r="A389" s="76"/>
      <c r="B389" s="75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46"/>
      <c r="Q389" s="46"/>
      <c r="R389" s="46"/>
      <c r="S389" s="46"/>
      <c r="T389" s="13"/>
      <c r="U389" s="46"/>
      <c r="V389" s="46"/>
      <c r="W389" s="46"/>
      <c r="X389" s="46"/>
      <c r="Y389" s="46"/>
      <c r="Z389" s="46"/>
      <c r="AA389" s="46"/>
      <c r="AB389" s="46"/>
    </row>
    <row r="390" spans="1:28" ht="14.25" customHeight="1">
      <c r="A390" s="76"/>
      <c r="B390" s="75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46"/>
      <c r="Q390" s="46"/>
      <c r="R390" s="46"/>
      <c r="S390" s="46"/>
      <c r="T390" s="13"/>
      <c r="U390" s="46"/>
      <c r="V390" s="46"/>
      <c r="W390" s="46"/>
      <c r="X390" s="46"/>
      <c r="Y390" s="46"/>
      <c r="Z390" s="46"/>
      <c r="AA390" s="46"/>
      <c r="AB390" s="46"/>
    </row>
    <row r="391" spans="1:28" ht="14.25" customHeight="1">
      <c r="A391" s="76"/>
      <c r="B391" s="75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46"/>
      <c r="Q391" s="46"/>
      <c r="R391" s="46"/>
      <c r="S391" s="46"/>
      <c r="T391" s="13"/>
      <c r="U391" s="46"/>
      <c r="V391" s="46"/>
      <c r="W391" s="46"/>
      <c r="X391" s="46"/>
      <c r="Y391" s="46"/>
      <c r="Z391" s="46"/>
      <c r="AA391" s="46"/>
      <c r="AB391" s="46"/>
    </row>
    <row r="392" spans="1:28" ht="14.25" customHeight="1">
      <c r="A392" s="76"/>
      <c r="B392" s="75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46"/>
      <c r="Q392" s="46"/>
      <c r="R392" s="46"/>
      <c r="S392" s="46"/>
      <c r="T392" s="13"/>
      <c r="U392" s="46"/>
      <c r="V392" s="46"/>
      <c r="W392" s="46"/>
      <c r="X392" s="46"/>
      <c r="Y392" s="46"/>
      <c r="Z392" s="46"/>
      <c r="AA392" s="46"/>
      <c r="AB392" s="46"/>
    </row>
    <row r="393" spans="1:28" ht="14.25" customHeight="1">
      <c r="A393" s="76"/>
      <c r="B393" s="75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46"/>
      <c r="Q393" s="46"/>
      <c r="R393" s="46"/>
      <c r="S393" s="46"/>
      <c r="T393" s="13"/>
      <c r="U393" s="46"/>
      <c r="V393" s="46"/>
      <c r="W393" s="46"/>
      <c r="X393" s="46"/>
      <c r="Y393" s="46"/>
      <c r="Z393" s="46"/>
      <c r="AA393" s="46"/>
      <c r="AB393" s="46"/>
    </row>
    <row r="394" spans="1:28" ht="14.25" customHeight="1">
      <c r="A394" s="76"/>
      <c r="B394" s="75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46"/>
      <c r="Q394" s="46"/>
      <c r="R394" s="46"/>
      <c r="S394" s="46"/>
      <c r="T394" s="13"/>
      <c r="U394" s="46"/>
      <c r="V394" s="46"/>
      <c r="W394" s="46"/>
      <c r="X394" s="46"/>
      <c r="Y394" s="46"/>
      <c r="Z394" s="46"/>
      <c r="AA394" s="46"/>
      <c r="AB394" s="46"/>
    </row>
    <row r="395" spans="1:28" ht="14.25" customHeight="1">
      <c r="A395" s="76"/>
      <c r="B395" s="75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46"/>
      <c r="Q395" s="46"/>
      <c r="R395" s="46"/>
      <c r="S395" s="46"/>
      <c r="T395" s="13"/>
      <c r="U395" s="46"/>
      <c r="V395" s="46"/>
      <c r="W395" s="46"/>
      <c r="X395" s="46"/>
      <c r="Y395" s="46"/>
      <c r="Z395" s="46"/>
      <c r="AA395" s="46"/>
      <c r="AB395" s="46"/>
    </row>
    <row r="396" spans="1:28" ht="14.25" customHeight="1">
      <c r="A396" s="76"/>
      <c r="B396" s="75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46"/>
      <c r="Q396" s="46"/>
      <c r="R396" s="46"/>
      <c r="S396" s="46"/>
      <c r="T396" s="13"/>
      <c r="U396" s="46"/>
      <c r="V396" s="46"/>
      <c r="W396" s="46"/>
      <c r="X396" s="46"/>
      <c r="Y396" s="46"/>
      <c r="Z396" s="46"/>
      <c r="AA396" s="46"/>
      <c r="AB396" s="46"/>
    </row>
    <row r="397" spans="1:28" ht="14.25" customHeight="1">
      <c r="A397" s="76"/>
      <c r="B397" s="75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46"/>
      <c r="Q397" s="46"/>
      <c r="R397" s="46"/>
      <c r="S397" s="46"/>
      <c r="T397" s="13"/>
      <c r="U397" s="46"/>
      <c r="V397" s="46"/>
      <c r="W397" s="46"/>
      <c r="X397" s="46"/>
      <c r="Y397" s="46"/>
      <c r="Z397" s="46"/>
      <c r="AA397" s="46"/>
      <c r="AB397" s="46"/>
    </row>
    <row r="398" spans="1:28" ht="14.25" customHeight="1">
      <c r="A398" s="76"/>
      <c r="B398" s="75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46"/>
      <c r="Q398" s="46"/>
      <c r="R398" s="46"/>
      <c r="S398" s="46"/>
      <c r="T398" s="13"/>
      <c r="U398" s="46"/>
      <c r="V398" s="46"/>
      <c r="W398" s="46"/>
      <c r="X398" s="46"/>
      <c r="Y398" s="46"/>
      <c r="Z398" s="46"/>
      <c r="AA398" s="46"/>
      <c r="AB398" s="46"/>
    </row>
    <row r="399" spans="1:28" ht="14.25" customHeight="1">
      <c r="A399" s="76"/>
      <c r="B399" s="75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46"/>
      <c r="Q399" s="46"/>
      <c r="R399" s="46"/>
      <c r="S399" s="46"/>
      <c r="T399" s="13"/>
      <c r="U399" s="46"/>
      <c r="V399" s="46"/>
      <c r="W399" s="46"/>
      <c r="X399" s="46"/>
      <c r="Y399" s="46"/>
      <c r="Z399" s="46"/>
      <c r="AA399" s="46"/>
      <c r="AB399" s="46"/>
    </row>
    <row r="400" spans="1:28" ht="14.25" customHeight="1">
      <c r="A400" s="76"/>
      <c r="B400" s="75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46"/>
      <c r="Q400" s="46"/>
      <c r="R400" s="46"/>
      <c r="S400" s="46"/>
      <c r="T400" s="13"/>
      <c r="U400" s="46"/>
      <c r="V400" s="46"/>
      <c r="W400" s="46"/>
      <c r="X400" s="46"/>
      <c r="Y400" s="46"/>
      <c r="Z400" s="46"/>
      <c r="AA400" s="46"/>
      <c r="AB400" s="46"/>
    </row>
    <row r="401" spans="1:28" ht="14.25" customHeight="1">
      <c r="A401" s="76"/>
      <c r="B401" s="75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46"/>
      <c r="Q401" s="46"/>
      <c r="R401" s="46"/>
      <c r="S401" s="46"/>
      <c r="T401" s="13"/>
      <c r="U401" s="46"/>
      <c r="V401" s="46"/>
      <c r="W401" s="46"/>
      <c r="X401" s="46"/>
      <c r="Y401" s="46"/>
      <c r="Z401" s="46"/>
      <c r="AA401" s="46"/>
      <c r="AB401" s="46"/>
    </row>
    <row r="402" spans="1:28" ht="14.25" customHeight="1">
      <c r="A402" s="76"/>
      <c r="B402" s="75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46"/>
      <c r="Q402" s="46"/>
      <c r="R402" s="46"/>
      <c r="S402" s="46"/>
      <c r="T402" s="13"/>
      <c r="U402" s="46"/>
      <c r="V402" s="46"/>
      <c r="W402" s="46"/>
      <c r="X402" s="46"/>
      <c r="Y402" s="46"/>
      <c r="Z402" s="46"/>
      <c r="AA402" s="46"/>
      <c r="AB402" s="46"/>
    </row>
    <row r="403" spans="1:28" ht="14.25" customHeight="1">
      <c r="A403" s="76"/>
      <c r="B403" s="75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46"/>
      <c r="Q403" s="46"/>
      <c r="R403" s="46"/>
      <c r="S403" s="46"/>
      <c r="T403" s="13"/>
      <c r="U403" s="46"/>
      <c r="V403" s="46"/>
      <c r="W403" s="46"/>
      <c r="X403" s="46"/>
      <c r="Y403" s="46"/>
      <c r="Z403" s="46"/>
      <c r="AA403" s="46"/>
      <c r="AB403" s="46"/>
    </row>
    <row r="404" spans="1:28" ht="14.25" customHeight="1">
      <c r="A404" s="76"/>
      <c r="B404" s="75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46"/>
      <c r="Q404" s="46"/>
      <c r="R404" s="46"/>
      <c r="S404" s="46"/>
      <c r="T404" s="13"/>
      <c r="U404" s="46"/>
      <c r="V404" s="46"/>
      <c r="W404" s="46"/>
      <c r="X404" s="46"/>
      <c r="Y404" s="46"/>
      <c r="Z404" s="46"/>
      <c r="AA404" s="46"/>
      <c r="AB404" s="46"/>
    </row>
    <row r="405" spans="1:28" ht="14.25" customHeight="1">
      <c r="A405" s="76"/>
      <c r="B405" s="75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46"/>
      <c r="Q405" s="46"/>
      <c r="R405" s="46"/>
      <c r="S405" s="46"/>
      <c r="T405" s="13"/>
      <c r="U405" s="46"/>
      <c r="V405" s="46"/>
      <c r="W405" s="46"/>
      <c r="X405" s="46"/>
      <c r="Y405" s="46"/>
      <c r="Z405" s="46"/>
      <c r="AA405" s="46"/>
      <c r="AB405" s="46"/>
    </row>
    <row r="406" spans="1:28" ht="14.25" customHeight="1">
      <c r="A406" s="76"/>
      <c r="B406" s="75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46"/>
      <c r="Q406" s="46"/>
      <c r="R406" s="46"/>
      <c r="S406" s="46"/>
      <c r="T406" s="13"/>
      <c r="U406" s="46"/>
      <c r="V406" s="46"/>
      <c r="W406" s="46"/>
      <c r="X406" s="46"/>
      <c r="Y406" s="46"/>
      <c r="Z406" s="46"/>
      <c r="AA406" s="46"/>
      <c r="AB406" s="46"/>
    </row>
    <row r="407" spans="1:28" ht="14.25" customHeight="1">
      <c r="A407" s="76"/>
      <c r="B407" s="75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46"/>
      <c r="Q407" s="46"/>
      <c r="R407" s="46"/>
      <c r="S407" s="46"/>
      <c r="T407" s="13"/>
      <c r="U407" s="46"/>
      <c r="V407" s="46"/>
      <c r="W407" s="46"/>
      <c r="X407" s="46"/>
      <c r="Y407" s="46"/>
      <c r="Z407" s="46"/>
      <c r="AA407" s="46"/>
      <c r="AB407" s="46"/>
    </row>
    <row r="408" spans="1:28" ht="14.25" customHeight="1">
      <c r="A408" s="76"/>
      <c r="B408" s="75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46"/>
      <c r="Q408" s="46"/>
      <c r="R408" s="46"/>
      <c r="S408" s="46"/>
      <c r="T408" s="13"/>
      <c r="U408" s="46"/>
      <c r="V408" s="46"/>
      <c r="W408" s="46"/>
      <c r="X408" s="46"/>
      <c r="Y408" s="46"/>
      <c r="Z408" s="46"/>
      <c r="AA408" s="46"/>
      <c r="AB408" s="46"/>
    </row>
    <row r="409" spans="1:28" ht="14.25" customHeight="1">
      <c r="A409" s="76"/>
      <c r="B409" s="75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46"/>
      <c r="Q409" s="46"/>
      <c r="R409" s="46"/>
      <c r="S409" s="46"/>
      <c r="T409" s="13"/>
      <c r="U409" s="46"/>
      <c r="V409" s="46"/>
      <c r="W409" s="46"/>
      <c r="X409" s="46"/>
      <c r="Y409" s="46"/>
      <c r="Z409" s="46"/>
      <c r="AA409" s="46"/>
      <c r="AB409" s="46"/>
    </row>
    <row r="410" spans="1:28" ht="14.25" customHeight="1">
      <c r="A410" s="76"/>
      <c r="B410" s="75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46"/>
      <c r="Q410" s="46"/>
      <c r="R410" s="46"/>
      <c r="S410" s="46"/>
      <c r="T410" s="13"/>
      <c r="U410" s="46"/>
      <c r="V410" s="46"/>
      <c r="W410" s="46"/>
      <c r="X410" s="46"/>
      <c r="Y410" s="46"/>
      <c r="Z410" s="46"/>
      <c r="AA410" s="46"/>
      <c r="AB410" s="46"/>
    </row>
    <row r="411" spans="1:28" ht="14.25" customHeight="1">
      <c r="A411" s="76"/>
      <c r="B411" s="75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46"/>
      <c r="Q411" s="46"/>
      <c r="R411" s="46"/>
      <c r="S411" s="46"/>
      <c r="T411" s="13"/>
      <c r="U411" s="46"/>
      <c r="V411" s="46"/>
      <c r="W411" s="46"/>
      <c r="X411" s="46"/>
      <c r="Y411" s="46"/>
      <c r="Z411" s="46"/>
      <c r="AA411" s="46"/>
      <c r="AB411" s="46"/>
    </row>
    <row r="412" spans="1:28" ht="14.25" customHeight="1">
      <c r="A412" s="76"/>
      <c r="B412" s="75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46"/>
      <c r="Q412" s="46"/>
      <c r="R412" s="46"/>
      <c r="S412" s="46"/>
      <c r="T412" s="13"/>
      <c r="U412" s="46"/>
      <c r="V412" s="46"/>
      <c r="W412" s="46"/>
      <c r="X412" s="46"/>
      <c r="Y412" s="46"/>
      <c r="Z412" s="46"/>
      <c r="AA412" s="46"/>
      <c r="AB412" s="46"/>
    </row>
    <row r="413" spans="1:28" ht="14.25" customHeight="1">
      <c r="A413" s="76"/>
      <c r="B413" s="75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46"/>
      <c r="Q413" s="46"/>
      <c r="R413" s="46"/>
      <c r="S413" s="46"/>
      <c r="T413" s="13"/>
      <c r="U413" s="46"/>
      <c r="V413" s="46"/>
      <c r="W413" s="46"/>
      <c r="X413" s="46"/>
      <c r="Y413" s="46"/>
      <c r="Z413" s="46"/>
      <c r="AA413" s="46"/>
      <c r="AB413" s="46"/>
    </row>
    <row r="414" spans="1:28" ht="14.25" customHeight="1">
      <c r="A414" s="76"/>
      <c r="B414" s="75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46"/>
      <c r="Q414" s="46"/>
      <c r="R414" s="46"/>
      <c r="S414" s="46"/>
      <c r="T414" s="13"/>
      <c r="U414" s="46"/>
      <c r="V414" s="46"/>
      <c r="W414" s="46"/>
      <c r="X414" s="46"/>
      <c r="Y414" s="46"/>
      <c r="Z414" s="46"/>
      <c r="AA414" s="46"/>
      <c r="AB414" s="46"/>
    </row>
    <row r="415" spans="1:28" ht="14.25" customHeight="1">
      <c r="A415" s="76"/>
      <c r="B415" s="75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46"/>
      <c r="Q415" s="46"/>
      <c r="R415" s="46"/>
      <c r="S415" s="46"/>
      <c r="T415" s="13"/>
      <c r="U415" s="46"/>
      <c r="V415" s="46"/>
      <c r="W415" s="46"/>
      <c r="X415" s="46"/>
      <c r="Y415" s="46"/>
      <c r="Z415" s="46"/>
      <c r="AA415" s="46"/>
      <c r="AB415" s="46"/>
    </row>
    <row r="416" spans="1:28" ht="14.25" customHeight="1">
      <c r="A416" s="76"/>
      <c r="B416" s="75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46"/>
      <c r="Q416" s="46"/>
      <c r="R416" s="46"/>
      <c r="S416" s="46"/>
      <c r="T416" s="13"/>
      <c r="U416" s="46"/>
      <c r="V416" s="46"/>
      <c r="W416" s="46"/>
      <c r="X416" s="46"/>
      <c r="Y416" s="46"/>
      <c r="Z416" s="46"/>
      <c r="AA416" s="46"/>
      <c r="AB416" s="46"/>
    </row>
    <row r="417" spans="1:28" ht="14.25" customHeight="1">
      <c r="A417" s="76"/>
      <c r="B417" s="75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46"/>
      <c r="Q417" s="46"/>
      <c r="R417" s="46"/>
      <c r="S417" s="46"/>
      <c r="T417" s="13"/>
      <c r="U417" s="46"/>
      <c r="V417" s="46"/>
      <c r="W417" s="46"/>
      <c r="X417" s="46"/>
      <c r="Y417" s="46"/>
      <c r="Z417" s="46"/>
      <c r="AA417" s="46"/>
      <c r="AB417" s="46"/>
    </row>
    <row r="418" spans="1:28" ht="14.25" customHeight="1">
      <c r="A418" s="76"/>
      <c r="B418" s="75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46"/>
      <c r="Q418" s="46"/>
      <c r="R418" s="46"/>
      <c r="S418" s="46"/>
      <c r="T418" s="13"/>
      <c r="U418" s="46"/>
      <c r="V418" s="46"/>
      <c r="W418" s="46"/>
      <c r="X418" s="46"/>
      <c r="Y418" s="46"/>
      <c r="Z418" s="46"/>
      <c r="AA418" s="46"/>
      <c r="AB418" s="46"/>
    </row>
    <row r="419" spans="1:28" ht="14.25" customHeight="1">
      <c r="A419" s="76"/>
      <c r="B419" s="75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46"/>
      <c r="Q419" s="46"/>
      <c r="R419" s="46"/>
      <c r="S419" s="46"/>
      <c r="T419" s="13"/>
      <c r="U419" s="46"/>
      <c r="V419" s="46"/>
      <c r="W419" s="46"/>
      <c r="X419" s="46"/>
      <c r="Y419" s="46"/>
      <c r="Z419" s="46"/>
      <c r="AA419" s="46"/>
      <c r="AB419" s="46"/>
    </row>
    <row r="420" spans="1:28" ht="14.25" customHeight="1">
      <c r="A420" s="76"/>
      <c r="B420" s="75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46"/>
      <c r="Q420" s="46"/>
      <c r="R420" s="46"/>
      <c r="S420" s="46"/>
      <c r="T420" s="13"/>
      <c r="U420" s="46"/>
      <c r="V420" s="46"/>
      <c r="W420" s="46"/>
      <c r="X420" s="46"/>
      <c r="Y420" s="46"/>
      <c r="Z420" s="46"/>
      <c r="AA420" s="46"/>
      <c r="AB420" s="46"/>
    </row>
    <row r="421" spans="1:28" ht="14.25" customHeight="1">
      <c r="A421" s="76"/>
      <c r="B421" s="75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46"/>
      <c r="Q421" s="46"/>
      <c r="R421" s="46"/>
      <c r="S421" s="46"/>
      <c r="T421" s="13"/>
      <c r="U421" s="46"/>
      <c r="V421" s="46"/>
      <c r="W421" s="46"/>
      <c r="X421" s="46"/>
      <c r="Y421" s="46"/>
      <c r="Z421" s="46"/>
      <c r="AA421" s="46"/>
      <c r="AB421" s="46"/>
    </row>
    <row r="422" spans="1:28" ht="14.25" customHeight="1">
      <c r="A422" s="76"/>
      <c r="B422" s="75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46"/>
      <c r="Q422" s="46"/>
      <c r="R422" s="46"/>
      <c r="S422" s="46"/>
      <c r="T422" s="13"/>
      <c r="U422" s="46"/>
      <c r="V422" s="46"/>
      <c r="W422" s="46"/>
      <c r="X422" s="46"/>
      <c r="Y422" s="46"/>
      <c r="Z422" s="46"/>
      <c r="AA422" s="46"/>
      <c r="AB422" s="46"/>
    </row>
    <row r="423" spans="1:28" ht="14.25" customHeight="1">
      <c r="A423" s="76"/>
      <c r="B423" s="75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46"/>
      <c r="Q423" s="46"/>
      <c r="R423" s="46"/>
      <c r="S423" s="46"/>
      <c r="T423" s="13"/>
      <c r="U423" s="46"/>
      <c r="V423" s="46"/>
      <c r="W423" s="46"/>
      <c r="X423" s="46"/>
      <c r="Y423" s="46"/>
      <c r="Z423" s="46"/>
      <c r="AA423" s="46"/>
      <c r="AB423" s="46"/>
    </row>
    <row r="424" spans="1:28" ht="14.25" customHeight="1">
      <c r="A424" s="76"/>
      <c r="B424" s="75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46"/>
      <c r="Q424" s="46"/>
      <c r="R424" s="46"/>
      <c r="S424" s="46"/>
      <c r="T424" s="13"/>
      <c r="U424" s="46"/>
      <c r="V424" s="46"/>
      <c r="W424" s="46"/>
      <c r="X424" s="46"/>
      <c r="Y424" s="46"/>
      <c r="Z424" s="46"/>
      <c r="AA424" s="46"/>
      <c r="AB424" s="46"/>
    </row>
    <row r="425" spans="1:28" ht="14.25" customHeight="1">
      <c r="A425" s="76"/>
      <c r="B425" s="75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46"/>
      <c r="Q425" s="46"/>
      <c r="R425" s="46"/>
      <c r="S425" s="46"/>
      <c r="T425" s="13"/>
      <c r="U425" s="46"/>
      <c r="V425" s="46"/>
      <c r="W425" s="46"/>
      <c r="X425" s="46"/>
      <c r="Y425" s="46"/>
      <c r="Z425" s="46"/>
      <c r="AA425" s="46"/>
      <c r="AB425" s="46"/>
    </row>
    <row r="426" spans="1:28" ht="14.25" customHeight="1">
      <c r="A426" s="76"/>
      <c r="B426" s="75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46"/>
      <c r="Q426" s="46"/>
      <c r="R426" s="46"/>
      <c r="S426" s="46"/>
      <c r="T426" s="13"/>
      <c r="U426" s="46"/>
      <c r="V426" s="46"/>
      <c r="W426" s="46"/>
      <c r="X426" s="46"/>
      <c r="Y426" s="46"/>
      <c r="Z426" s="46"/>
      <c r="AA426" s="46"/>
      <c r="AB426" s="46"/>
    </row>
    <row r="427" spans="1:28" ht="14.25" customHeight="1">
      <c r="A427" s="76"/>
      <c r="B427" s="75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46"/>
      <c r="Q427" s="46"/>
      <c r="R427" s="46"/>
      <c r="S427" s="46"/>
      <c r="T427" s="13"/>
      <c r="U427" s="46"/>
      <c r="V427" s="46"/>
      <c r="W427" s="46"/>
      <c r="X427" s="46"/>
      <c r="Y427" s="46"/>
      <c r="Z427" s="46"/>
      <c r="AA427" s="46"/>
      <c r="AB427" s="46"/>
    </row>
    <row r="428" spans="1:28" ht="14.25" customHeight="1">
      <c r="A428" s="76"/>
      <c r="B428" s="75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46"/>
      <c r="Q428" s="46"/>
      <c r="R428" s="46"/>
      <c r="S428" s="46"/>
      <c r="T428" s="13"/>
      <c r="U428" s="46"/>
      <c r="V428" s="46"/>
      <c r="W428" s="46"/>
      <c r="X428" s="46"/>
      <c r="Y428" s="46"/>
      <c r="Z428" s="46"/>
      <c r="AA428" s="46"/>
      <c r="AB428" s="46"/>
    </row>
    <row r="429" spans="1:28" ht="14.25" customHeight="1">
      <c r="A429" s="76"/>
      <c r="B429" s="75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46"/>
      <c r="Q429" s="46"/>
      <c r="R429" s="46"/>
      <c r="S429" s="46"/>
      <c r="T429" s="13"/>
      <c r="U429" s="46"/>
      <c r="V429" s="46"/>
      <c r="W429" s="46"/>
      <c r="X429" s="46"/>
      <c r="Y429" s="46"/>
      <c r="Z429" s="46"/>
      <c r="AA429" s="46"/>
      <c r="AB429" s="46"/>
    </row>
    <row r="430" spans="1:28" ht="14.25" customHeight="1">
      <c r="A430" s="76"/>
      <c r="B430" s="75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46"/>
      <c r="Q430" s="46"/>
      <c r="R430" s="46"/>
      <c r="S430" s="46"/>
      <c r="T430" s="13"/>
      <c r="U430" s="46"/>
      <c r="V430" s="46"/>
      <c r="W430" s="46"/>
      <c r="X430" s="46"/>
      <c r="Y430" s="46"/>
      <c r="Z430" s="46"/>
      <c r="AA430" s="46"/>
      <c r="AB430" s="46"/>
    </row>
    <row r="431" spans="1:28" ht="14.25" customHeight="1">
      <c r="A431" s="76"/>
      <c r="B431" s="75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46"/>
      <c r="Q431" s="46"/>
      <c r="R431" s="46"/>
      <c r="S431" s="46"/>
      <c r="T431" s="13"/>
      <c r="U431" s="46"/>
      <c r="V431" s="46"/>
      <c r="W431" s="46"/>
      <c r="X431" s="46"/>
      <c r="Y431" s="46"/>
      <c r="Z431" s="46"/>
      <c r="AA431" s="46"/>
      <c r="AB431" s="46"/>
    </row>
    <row r="432" spans="1:28" ht="14.25" customHeight="1">
      <c r="A432" s="76"/>
      <c r="B432" s="75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46"/>
      <c r="Q432" s="46"/>
      <c r="R432" s="46"/>
      <c r="S432" s="46"/>
      <c r="T432" s="13"/>
      <c r="U432" s="46"/>
      <c r="V432" s="46"/>
      <c r="W432" s="46"/>
      <c r="X432" s="46"/>
      <c r="Y432" s="46"/>
      <c r="Z432" s="46"/>
      <c r="AA432" s="46"/>
      <c r="AB432" s="46"/>
    </row>
    <row r="433" spans="1:28" ht="14.25" customHeight="1">
      <c r="A433" s="76"/>
      <c r="B433" s="75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46"/>
      <c r="Q433" s="46"/>
      <c r="R433" s="46"/>
      <c r="S433" s="46"/>
      <c r="T433" s="13"/>
      <c r="U433" s="46"/>
      <c r="V433" s="46"/>
      <c r="W433" s="46"/>
      <c r="X433" s="46"/>
      <c r="Y433" s="46"/>
      <c r="Z433" s="46"/>
      <c r="AA433" s="46"/>
      <c r="AB433" s="46"/>
    </row>
    <row r="434" spans="1:28" ht="14.25" customHeight="1">
      <c r="A434" s="76"/>
      <c r="B434" s="75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46"/>
      <c r="Q434" s="46"/>
      <c r="R434" s="46"/>
      <c r="S434" s="46"/>
      <c r="T434" s="13"/>
      <c r="U434" s="46"/>
      <c r="V434" s="46"/>
      <c r="W434" s="46"/>
      <c r="X434" s="46"/>
      <c r="Y434" s="46"/>
      <c r="Z434" s="46"/>
      <c r="AA434" s="46"/>
      <c r="AB434" s="46"/>
    </row>
    <row r="435" spans="1:28" ht="14.25" customHeight="1">
      <c r="A435" s="76"/>
      <c r="B435" s="75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46"/>
      <c r="Q435" s="46"/>
      <c r="R435" s="46"/>
      <c r="S435" s="46"/>
      <c r="T435" s="13"/>
      <c r="U435" s="46"/>
      <c r="V435" s="46"/>
      <c r="W435" s="46"/>
      <c r="X435" s="46"/>
      <c r="Y435" s="46"/>
      <c r="Z435" s="46"/>
      <c r="AA435" s="46"/>
      <c r="AB435" s="46"/>
    </row>
    <row r="436" spans="1:28" ht="14.25" customHeight="1">
      <c r="A436" s="76"/>
      <c r="B436" s="75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46"/>
      <c r="Q436" s="46"/>
      <c r="R436" s="46"/>
      <c r="S436" s="46"/>
      <c r="T436" s="13"/>
      <c r="U436" s="46"/>
      <c r="V436" s="46"/>
      <c r="W436" s="46"/>
      <c r="X436" s="46"/>
      <c r="Y436" s="46"/>
      <c r="Z436" s="46"/>
      <c r="AA436" s="46"/>
      <c r="AB436" s="46"/>
    </row>
    <row r="437" spans="1:28" ht="14.25" customHeight="1">
      <c r="A437" s="76"/>
      <c r="B437" s="75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46"/>
      <c r="Q437" s="46"/>
      <c r="R437" s="46"/>
      <c r="S437" s="46"/>
      <c r="T437" s="13"/>
      <c r="U437" s="46"/>
      <c r="V437" s="46"/>
      <c r="W437" s="46"/>
      <c r="X437" s="46"/>
      <c r="Y437" s="46"/>
      <c r="Z437" s="46"/>
      <c r="AA437" s="46"/>
      <c r="AB437" s="46"/>
    </row>
    <row r="438" spans="1:28" ht="14.25" customHeight="1">
      <c r="A438" s="76"/>
      <c r="B438" s="75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46"/>
      <c r="Q438" s="46"/>
      <c r="R438" s="46"/>
      <c r="S438" s="46"/>
      <c r="T438" s="13"/>
      <c r="U438" s="46"/>
      <c r="V438" s="46"/>
      <c r="W438" s="46"/>
      <c r="X438" s="46"/>
      <c r="Y438" s="46"/>
      <c r="Z438" s="46"/>
      <c r="AA438" s="46"/>
      <c r="AB438" s="46"/>
    </row>
    <row r="439" spans="1:28" ht="14.25" customHeight="1">
      <c r="A439" s="76"/>
      <c r="B439" s="75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46"/>
      <c r="Q439" s="46"/>
      <c r="R439" s="46"/>
      <c r="S439" s="46"/>
      <c r="T439" s="13"/>
      <c r="U439" s="46"/>
      <c r="V439" s="46"/>
      <c r="W439" s="46"/>
      <c r="X439" s="46"/>
      <c r="Y439" s="46"/>
      <c r="Z439" s="46"/>
      <c r="AA439" s="46"/>
      <c r="AB439" s="46"/>
    </row>
    <row r="440" spans="1:28" ht="14.25" customHeight="1">
      <c r="A440" s="76"/>
      <c r="B440" s="75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46"/>
      <c r="Q440" s="46"/>
      <c r="R440" s="46"/>
      <c r="S440" s="46"/>
      <c r="T440" s="13"/>
      <c r="U440" s="46"/>
      <c r="V440" s="46"/>
      <c r="W440" s="46"/>
      <c r="X440" s="46"/>
      <c r="Y440" s="46"/>
      <c r="Z440" s="46"/>
      <c r="AA440" s="46"/>
      <c r="AB440" s="46"/>
    </row>
    <row r="441" spans="1:28" ht="14.25" customHeight="1">
      <c r="A441" s="76"/>
      <c r="B441" s="75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46"/>
      <c r="Q441" s="46"/>
      <c r="R441" s="46"/>
      <c r="S441" s="46"/>
      <c r="T441" s="13"/>
      <c r="U441" s="46"/>
      <c r="V441" s="46"/>
      <c r="W441" s="46"/>
      <c r="X441" s="46"/>
      <c r="Y441" s="46"/>
      <c r="Z441" s="46"/>
      <c r="AA441" s="46"/>
      <c r="AB441" s="46"/>
    </row>
    <row r="442" spans="1:28" ht="14.25" customHeight="1">
      <c r="A442" s="76"/>
      <c r="B442" s="75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46"/>
      <c r="Q442" s="46"/>
      <c r="R442" s="46"/>
      <c r="S442" s="46"/>
      <c r="T442" s="13"/>
      <c r="U442" s="46"/>
      <c r="V442" s="46"/>
      <c r="W442" s="46"/>
      <c r="X442" s="46"/>
      <c r="Y442" s="46"/>
      <c r="Z442" s="46"/>
      <c r="AA442" s="46"/>
      <c r="AB442" s="46"/>
    </row>
    <row r="443" spans="1:28" ht="14.25" customHeight="1">
      <c r="A443" s="76"/>
      <c r="B443" s="75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46"/>
      <c r="Q443" s="46"/>
      <c r="R443" s="46"/>
      <c r="S443" s="46"/>
      <c r="T443" s="13"/>
      <c r="U443" s="46"/>
      <c r="V443" s="46"/>
      <c r="W443" s="46"/>
      <c r="X443" s="46"/>
      <c r="Y443" s="46"/>
      <c r="Z443" s="46"/>
      <c r="AA443" s="46"/>
      <c r="AB443" s="46"/>
    </row>
    <row r="444" spans="1:28" ht="14.25" customHeight="1">
      <c r="A444" s="76"/>
      <c r="B444" s="75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46"/>
      <c r="Q444" s="46"/>
      <c r="R444" s="46"/>
      <c r="S444" s="46"/>
      <c r="T444" s="13"/>
      <c r="U444" s="46"/>
      <c r="V444" s="46"/>
      <c r="W444" s="46"/>
      <c r="X444" s="46"/>
      <c r="Y444" s="46"/>
      <c r="Z444" s="46"/>
      <c r="AA444" s="46"/>
      <c r="AB444" s="46"/>
    </row>
    <row r="445" spans="1:28" ht="14.25" customHeight="1">
      <c r="A445" s="76"/>
      <c r="B445" s="75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46"/>
      <c r="Q445" s="46"/>
      <c r="R445" s="46"/>
      <c r="S445" s="46"/>
      <c r="T445" s="13"/>
      <c r="U445" s="46"/>
      <c r="V445" s="46"/>
      <c r="W445" s="46"/>
      <c r="X445" s="46"/>
      <c r="Y445" s="46"/>
      <c r="Z445" s="46"/>
      <c r="AA445" s="46"/>
      <c r="AB445" s="46"/>
    </row>
    <row r="446" spans="1:28" ht="14.25" customHeight="1">
      <c r="A446" s="76"/>
      <c r="B446" s="75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46"/>
      <c r="Q446" s="46"/>
      <c r="R446" s="46"/>
      <c r="S446" s="46"/>
      <c r="T446" s="13"/>
      <c r="U446" s="46"/>
      <c r="V446" s="46"/>
      <c r="W446" s="46"/>
      <c r="X446" s="46"/>
      <c r="Y446" s="46"/>
      <c r="Z446" s="46"/>
      <c r="AA446" s="46"/>
      <c r="AB446" s="46"/>
    </row>
    <row r="447" spans="1:28" ht="14.25" customHeight="1">
      <c r="A447" s="76"/>
      <c r="B447" s="75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46"/>
      <c r="Q447" s="46"/>
      <c r="R447" s="46"/>
      <c r="S447" s="46"/>
      <c r="T447" s="13"/>
      <c r="U447" s="46"/>
      <c r="V447" s="46"/>
      <c r="W447" s="46"/>
      <c r="X447" s="46"/>
      <c r="Y447" s="46"/>
      <c r="Z447" s="46"/>
      <c r="AA447" s="46"/>
      <c r="AB447" s="46"/>
    </row>
    <row r="448" spans="1:28" ht="14.25" customHeight="1">
      <c r="A448" s="76"/>
      <c r="B448" s="75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46"/>
      <c r="Q448" s="46"/>
      <c r="R448" s="46"/>
      <c r="S448" s="46"/>
      <c r="T448" s="13"/>
      <c r="U448" s="46"/>
      <c r="V448" s="46"/>
      <c r="W448" s="46"/>
      <c r="X448" s="46"/>
      <c r="Y448" s="46"/>
      <c r="Z448" s="46"/>
      <c r="AA448" s="46"/>
      <c r="AB448" s="46"/>
    </row>
    <row r="449" spans="1:28" ht="14.25" customHeight="1">
      <c r="A449" s="76"/>
      <c r="B449" s="75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46"/>
      <c r="Q449" s="46"/>
      <c r="R449" s="46"/>
      <c r="S449" s="46"/>
      <c r="T449" s="13"/>
      <c r="U449" s="46"/>
      <c r="V449" s="46"/>
      <c r="W449" s="46"/>
      <c r="X449" s="46"/>
      <c r="Y449" s="46"/>
      <c r="Z449" s="46"/>
      <c r="AA449" s="46"/>
      <c r="AB449" s="46"/>
    </row>
    <row r="450" spans="1:28" ht="14.25" customHeight="1">
      <c r="A450" s="76"/>
      <c r="B450" s="75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46"/>
      <c r="Q450" s="46"/>
      <c r="R450" s="46"/>
      <c r="S450" s="46"/>
      <c r="T450" s="13"/>
      <c r="U450" s="46"/>
      <c r="V450" s="46"/>
      <c r="W450" s="46"/>
      <c r="X450" s="46"/>
      <c r="Y450" s="46"/>
      <c r="Z450" s="46"/>
      <c r="AA450" s="46"/>
      <c r="AB450" s="46"/>
    </row>
    <row r="451" spans="1:28" ht="14.25" customHeight="1">
      <c r="A451" s="76"/>
      <c r="B451" s="75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46"/>
      <c r="Q451" s="46"/>
      <c r="R451" s="46"/>
      <c r="S451" s="46"/>
      <c r="T451" s="13"/>
      <c r="U451" s="46"/>
      <c r="V451" s="46"/>
      <c r="W451" s="46"/>
      <c r="X451" s="46"/>
      <c r="Y451" s="46"/>
      <c r="Z451" s="46"/>
      <c r="AA451" s="46"/>
      <c r="AB451" s="46"/>
    </row>
    <row r="452" spans="1:28" ht="14.25" customHeight="1">
      <c r="A452" s="76"/>
      <c r="B452" s="75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46"/>
      <c r="Q452" s="46"/>
      <c r="R452" s="46"/>
      <c r="S452" s="46"/>
      <c r="T452" s="13"/>
      <c r="U452" s="46"/>
      <c r="V452" s="46"/>
      <c r="W452" s="46"/>
      <c r="X452" s="46"/>
      <c r="Y452" s="46"/>
      <c r="Z452" s="46"/>
      <c r="AA452" s="46"/>
      <c r="AB452" s="46"/>
    </row>
    <row r="453" spans="1:28" ht="14.25" customHeight="1">
      <c r="A453" s="76"/>
      <c r="B453" s="75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46"/>
      <c r="Q453" s="46"/>
      <c r="R453" s="46"/>
      <c r="S453" s="46"/>
      <c r="T453" s="13"/>
      <c r="U453" s="46"/>
      <c r="V453" s="46"/>
      <c r="W453" s="46"/>
      <c r="X453" s="46"/>
      <c r="Y453" s="46"/>
      <c r="Z453" s="46"/>
      <c r="AA453" s="46"/>
      <c r="AB453" s="46"/>
    </row>
    <row r="454" spans="1:28" ht="14.25" customHeight="1">
      <c r="A454" s="76"/>
      <c r="B454" s="75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46"/>
      <c r="Q454" s="46"/>
      <c r="R454" s="46"/>
      <c r="S454" s="46"/>
      <c r="T454" s="13"/>
      <c r="U454" s="46"/>
      <c r="V454" s="46"/>
      <c r="W454" s="46"/>
      <c r="X454" s="46"/>
      <c r="Y454" s="46"/>
      <c r="Z454" s="46"/>
      <c r="AA454" s="46"/>
      <c r="AB454" s="46"/>
    </row>
    <row r="455" spans="1:28" ht="14.25" customHeight="1">
      <c r="A455" s="76"/>
      <c r="B455" s="75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46"/>
      <c r="Q455" s="46"/>
      <c r="R455" s="46"/>
      <c r="S455" s="46"/>
      <c r="T455" s="13"/>
      <c r="U455" s="46"/>
      <c r="V455" s="46"/>
      <c r="W455" s="46"/>
      <c r="X455" s="46"/>
      <c r="Y455" s="46"/>
      <c r="Z455" s="46"/>
      <c r="AA455" s="46"/>
      <c r="AB455" s="46"/>
    </row>
    <row r="456" spans="1:28" ht="14.25" customHeight="1">
      <c r="A456" s="76"/>
      <c r="B456" s="75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46"/>
      <c r="Q456" s="46"/>
      <c r="R456" s="46"/>
      <c r="S456" s="46"/>
      <c r="T456" s="13"/>
      <c r="U456" s="46"/>
      <c r="V456" s="46"/>
      <c r="W456" s="46"/>
      <c r="X456" s="46"/>
      <c r="Y456" s="46"/>
      <c r="Z456" s="46"/>
      <c r="AA456" s="46"/>
      <c r="AB456" s="46"/>
    </row>
    <row r="457" spans="1:28" ht="14.25" customHeight="1">
      <c r="A457" s="76"/>
      <c r="B457" s="75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46"/>
      <c r="Q457" s="46"/>
      <c r="R457" s="46"/>
      <c r="S457" s="46"/>
      <c r="T457" s="13"/>
      <c r="U457" s="46"/>
      <c r="V457" s="46"/>
      <c r="W457" s="46"/>
      <c r="X457" s="46"/>
      <c r="Y457" s="46"/>
      <c r="Z457" s="46"/>
      <c r="AA457" s="46"/>
      <c r="AB457" s="46"/>
    </row>
    <row r="458" spans="1:28" ht="14.25" customHeight="1">
      <c r="A458" s="76"/>
      <c r="B458" s="75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46"/>
      <c r="Q458" s="46"/>
      <c r="R458" s="46"/>
      <c r="S458" s="46"/>
      <c r="T458" s="13"/>
      <c r="U458" s="46"/>
      <c r="V458" s="46"/>
      <c r="W458" s="46"/>
      <c r="X458" s="46"/>
      <c r="Y458" s="46"/>
      <c r="Z458" s="46"/>
      <c r="AA458" s="46"/>
      <c r="AB458" s="46"/>
    </row>
    <row r="459" spans="1:28" ht="14.25" customHeight="1">
      <c r="A459" s="76"/>
      <c r="B459" s="75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46"/>
      <c r="Q459" s="46"/>
      <c r="R459" s="46"/>
      <c r="S459" s="46"/>
      <c r="T459" s="13"/>
      <c r="U459" s="46"/>
      <c r="V459" s="46"/>
      <c r="W459" s="46"/>
      <c r="X459" s="46"/>
      <c r="Y459" s="46"/>
      <c r="Z459" s="46"/>
      <c r="AA459" s="46"/>
      <c r="AB459" s="46"/>
    </row>
    <row r="460" spans="1:28" ht="14.25" customHeight="1">
      <c r="A460" s="76"/>
      <c r="B460" s="75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46"/>
      <c r="Q460" s="46"/>
      <c r="R460" s="46"/>
      <c r="S460" s="46"/>
      <c r="T460" s="13"/>
      <c r="U460" s="46"/>
      <c r="V460" s="46"/>
      <c r="W460" s="46"/>
      <c r="X460" s="46"/>
      <c r="Y460" s="46"/>
      <c r="Z460" s="46"/>
      <c r="AA460" s="46"/>
      <c r="AB460" s="46"/>
    </row>
    <row r="461" spans="1:28" ht="14.25" customHeight="1">
      <c r="A461" s="76"/>
      <c r="B461" s="75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46"/>
      <c r="Q461" s="46"/>
      <c r="R461" s="46"/>
      <c r="S461" s="46"/>
      <c r="T461" s="13"/>
      <c r="U461" s="46"/>
      <c r="V461" s="46"/>
      <c r="W461" s="46"/>
      <c r="X461" s="46"/>
      <c r="Y461" s="46"/>
      <c r="Z461" s="46"/>
      <c r="AA461" s="46"/>
      <c r="AB461" s="46"/>
    </row>
    <row r="462" spans="1:28" ht="14.25" customHeight="1">
      <c r="A462" s="76"/>
      <c r="B462" s="75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46"/>
      <c r="Q462" s="46"/>
      <c r="R462" s="46"/>
      <c r="S462" s="46"/>
      <c r="T462" s="13"/>
      <c r="U462" s="46"/>
      <c r="V462" s="46"/>
      <c r="W462" s="46"/>
      <c r="X462" s="46"/>
      <c r="Y462" s="46"/>
      <c r="Z462" s="46"/>
      <c r="AA462" s="46"/>
      <c r="AB462" s="46"/>
    </row>
    <row r="463" spans="1:28" ht="14.25" customHeight="1">
      <c r="A463" s="76"/>
      <c r="B463" s="75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46"/>
      <c r="Q463" s="46"/>
      <c r="R463" s="46"/>
      <c r="S463" s="46"/>
      <c r="T463" s="13"/>
      <c r="U463" s="46"/>
      <c r="V463" s="46"/>
      <c r="W463" s="46"/>
      <c r="X463" s="46"/>
      <c r="Y463" s="46"/>
      <c r="Z463" s="46"/>
      <c r="AA463" s="46"/>
      <c r="AB463" s="46"/>
    </row>
    <row r="464" spans="1:28" ht="14.25" customHeight="1">
      <c r="A464" s="76"/>
      <c r="B464" s="75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46"/>
      <c r="Q464" s="46"/>
      <c r="R464" s="46"/>
      <c r="S464" s="46"/>
      <c r="T464" s="13"/>
      <c r="U464" s="46"/>
      <c r="V464" s="46"/>
      <c r="W464" s="46"/>
      <c r="X464" s="46"/>
      <c r="Y464" s="46"/>
      <c r="Z464" s="46"/>
      <c r="AA464" s="46"/>
      <c r="AB464" s="46"/>
    </row>
    <row r="465" spans="1:28" ht="14.25" customHeight="1">
      <c r="A465" s="76"/>
      <c r="B465" s="75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46"/>
      <c r="Q465" s="46"/>
      <c r="R465" s="46"/>
      <c r="S465" s="46"/>
      <c r="T465" s="13"/>
      <c r="U465" s="46"/>
      <c r="V465" s="46"/>
      <c r="W465" s="46"/>
      <c r="X465" s="46"/>
      <c r="Y465" s="46"/>
      <c r="Z465" s="46"/>
      <c r="AA465" s="46"/>
      <c r="AB465" s="46"/>
    </row>
    <row r="466" spans="1:28" ht="14.25" customHeight="1">
      <c r="A466" s="76"/>
      <c r="B466" s="75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46"/>
      <c r="Q466" s="46"/>
      <c r="R466" s="46"/>
      <c r="S466" s="46"/>
      <c r="T466" s="13"/>
      <c r="U466" s="46"/>
      <c r="V466" s="46"/>
      <c r="W466" s="46"/>
      <c r="X466" s="46"/>
      <c r="Y466" s="46"/>
      <c r="Z466" s="46"/>
      <c r="AA466" s="46"/>
      <c r="AB466" s="46"/>
    </row>
    <row r="467" spans="1:28" ht="14.25" customHeight="1">
      <c r="A467" s="76"/>
      <c r="B467" s="75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46"/>
      <c r="Q467" s="46"/>
      <c r="R467" s="46"/>
      <c r="S467" s="46"/>
      <c r="T467" s="13"/>
      <c r="U467" s="46"/>
      <c r="V467" s="46"/>
      <c r="W467" s="46"/>
      <c r="X467" s="46"/>
      <c r="Y467" s="46"/>
      <c r="Z467" s="46"/>
      <c r="AA467" s="46"/>
      <c r="AB467" s="46"/>
    </row>
    <row r="468" spans="1:28" ht="14.25" customHeight="1">
      <c r="A468" s="76"/>
      <c r="B468" s="75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46"/>
      <c r="Q468" s="46"/>
      <c r="R468" s="46"/>
      <c r="S468" s="46"/>
      <c r="T468" s="13"/>
      <c r="U468" s="46"/>
      <c r="V468" s="46"/>
      <c r="W468" s="46"/>
      <c r="X468" s="46"/>
      <c r="Y468" s="46"/>
      <c r="Z468" s="46"/>
      <c r="AA468" s="46"/>
      <c r="AB468" s="46"/>
    </row>
    <row r="469" spans="1:28" ht="14.25" customHeight="1">
      <c r="A469" s="76"/>
      <c r="B469" s="75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46"/>
      <c r="Q469" s="46"/>
      <c r="R469" s="46"/>
      <c r="S469" s="46"/>
      <c r="T469" s="13"/>
      <c r="U469" s="46"/>
      <c r="V469" s="46"/>
      <c r="W469" s="46"/>
      <c r="X469" s="46"/>
      <c r="Y469" s="46"/>
      <c r="Z469" s="46"/>
      <c r="AA469" s="46"/>
      <c r="AB469" s="46"/>
    </row>
    <row r="470" spans="1:28" ht="14.25" customHeight="1">
      <c r="A470" s="76"/>
      <c r="B470" s="75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46"/>
      <c r="Q470" s="46"/>
      <c r="R470" s="46"/>
      <c r="S470" s="46"/>
      <c r="T470" s="13"/>
      <c r="U470" s="46"/>
      <c r="V470" s="46"/>
      <c r="W470" s="46"/>
      <c r="X470" s="46"/>
      <c r="Y470" s="46"/>
      <c r="Z470" s="46"/>
      <c r="AA470" s="46"/>
      <c r="AB470" s="46"/>
    </row>
    <row r="471" spans="1:28" ht="14.25" customHeight="1">
      <c r="A471" s="76"/>
      <c r="B471" s="75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46"/>
      <c r="Q471" s="46"/>
      <c r="R471" s="46"/>
      <c r="S471" s="46"/>
      <c r="T471" s="13"/>
      <c r="U471" s="46"/>
      <c r="V471" s="46"/>
      <c r="W471" s="46"/>
      <c r="X471" s="46"/>
      <c r="Y471" s="46"/>
      <c r="Z471" s="46"/>
      <c r="AA471" s="46"/>
      <c r="AB471" s="46"/>
    </row>
    <row r="472" spans="1:28" ht="14.25" customHeight="1">
      <c r="A472" s="76"/>
      <c r="B472" s="75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46"/>
      <c r="Q472" s="46"/>
      <c r="R472" s="46"/>
      <c r="S472" s="46"/>
      <c r="T472" s="13"/>
      <c r="U472" s="46"/>
      <c r="V472" s="46"/>
      <c r="W472" s="46"/>
      <c r="X472" s="46"/>
      <c r="Y472" s="46"/>
      <c r="Z472" s="46"/>
      <c r="AA472" s="46"/>
      <c r="AB472" s="46"/>
    </row>
    <row r="473" spans="1:28" ht="14.25" customHeight="1">
      <c r="A473" s="76"/>
      <c r="B473" s="75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46"/>
      <c r="Q473" s="46"/>
      <c r="R473" s="46"/>
      <c r="S473" s="46"/>
      <c r="T473" s="13"/>
      <c r="U473" s="46"/>
      <c r="V473" s="46"/>
      <c r="W473" s="46"/>
      <c r="X473" s="46"/>
      <c r="Y473" s="46"/>
      <c r="Z473" s="46"/>
      <c r="AA473" s="46"/>
      <c r="AB473" s="46"/>
    </row>
    <row r="474" spans="1:28" ht="14.25" customHeight="1">
      <c r="A474" s="76"/>
      <c r="B474" s="75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46"/>
      <c r="Q474" s="46"/>
      <c r="R474" s="46"/>
      <c r="S474" s="46"/>
      <c r="T474" s="13"/>
      <c r="U474" s="46"/>
      <c r="V474" s="46"/>
      <c r="W474" s="46"/>
      <c r="X474" s="46"/>
      <c r="Y474" s="46"/>
      <c r="Z474" s="46"/>
      <c r="AA474" s="46"/>
      <c r="AB474" s="46"/>
    </row>
    <row r="475" spans="1:28" ht="14.25" customHeight="1">
      <c r="A475" s="76"/>
      <c r="B475" s="75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46"/>
      <c r="Q475" s="46"/>
      <c r="R475" s="46"/>
      <c r="S475" s="46"/>
      <c r="T475" s="13"/>
      <c r="U475" s="46"/>
      <c r="V475" s="46"/>
      <c r="W475" s="46"/>
      <c r="X475" s="46"/>
      <c r="Y475" s="46"/>
      <c r="Z475" s="46"/>
      <c r="AA475" s="46"/>
      <c r="AB475" s="46"/>
    </row>
    <row r="476" spans="1:28" ht="14.25" customHeight="1">
      <c r="A476" s="76"/>
      <c r="B476" s="75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46"/>
      <c r="Q476" s="46"/>
      <c r="R476" s="46"/>
      <c r="S476" s="46"/>
      <c r="T476" s="13"/>
      <c r="U476" s="46"/>
      <c r="V476" s="46"/>
      <c r="W476" s="46"/>
      <c r="X476" s="46"/>
      <c r="Y476" s="46"/>
      <c r="Z476" s="46"/>
      <c r="AA476" s="46"/>
      <c r="AB476" s="46"/>
    </row>
    <row r="477" spans="1:28" ht="14.25" customHeight="1">
      <c r="A477" s="76"/>
      <c r="B477" s="75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46"/>
      <c r="Q477" s="46"/>
      <c r="R477" s="46"/>
      <c r="S477" s="46"/>
      <c r="T477" s="13"/>
      <c r="U477" s="46"/>
      <c r="V477" s="46"/>
      <c r="W477" s="46"/>
      <c r="X477" s="46"/>
      <c r="Y477" s="46"/>
      <c r="Z477" s="46"/>
      <c r="AA477" s="46"/>
      <c r="AB477" s="46"/>
    </row>
    <row r="478" spans="1:28" ht="14.25" customHeight="1">
      <c r="A478" s="76"/>
      <c r="B478" s="75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46"/>
      <c r="Q478" s="46"/>
      <c r="R478" s="46"/>
      <c r="S478" s="46"/>
      <c r="T478" s="13"/>
      <c r="U478" s="46"/>
      <c r="V478" s="46"/>
      <c r="W478" s="46"/>
      <c r="X478" s="46"/>
      <c r="Y478" s="46"/>
      <c r="Z478" s="46"/>
      <c r="AA478" s="46"/>
      <c r="AB478" s="46"/>
    </row>
    <row r="479" spans="1:28" ht="14.25" customHeight="1">
      <c r="A479" s="76"/>
      <c r="B479" s="75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46"/>
      <c r="Q479" s="46"/>
      <c r="R479" s="46"/>
      <c r="S479" s="46"/>
      <c r="T479" s="13"/>
      <c r="U479" s="46"/>
      <c r="V479" s="46"/>
      <c r="W479" s="46"/>
      <c r="X479" s="46"/>
      <c r="Y479" s="46"/>
      <c r="Z479" s="46"/>
      <c r="AA479" s="46"/>
      <c r="AB479" s="46"/>
    </row>
    <row r="480" spans="1:28" ht="14.25" customHeight="1">
      <c r="A480" s="76"/>
      <c r="B480" s="75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46"/>
      <c r="Q480" s="46"/>
      <c r="R480" s="46"/>
      <c r="S480" s="46"/>
      <c r="T480" s="13"/>
      <c r="U480" s="46"/>
      <c r="V480" s="46"/>
      <c r="W480" s="46"/>
      <c r="X480" s="46"/>
      <c r="Y480" s="46"/>
      <c r="Z480" s="46"/>
      <c r="AA480" s="46"/>
      <c r="AB480" s="46"/>
    </row>
    <row r="481" spans="1:28" ht="14.25" customHeight="1">
      <c r="A481" s="76"/>
      <c r="B481" s="75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46"/>
      <c r="Q481" s="46"/>
      <c r="R481" s="46"/>
      <c r="S481" s="46"/>
      <c r="T481" s="13"/>
      <c r="U481" s="46"/>
      <c r="V481" s="46"/>
      <c r="W481" s="46"/>
      <c r="X481" s="46"/>
      <c r="Y481" s="46"/>
      <c r="Z481" s="46"/>
      <c r="AA481" s="46"/>
      <c r="AB481" s="46"/>
    </row>
    <row r="482" spans="1:28" ht="14.25" customHeight="1">
      <c r="A482" s="76"/>
      <c r="B482" s="75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46"/>
      <c r="Q482" s="46"/>
      <c r="R482" s="46"/>
      <c r="S482" s="46"/>
      <c r="T482" s="13"/>
      <c r="U482" s="46"/>
      <c r="V482" s="46"/>
      <c r="W482" s="46"/>
      <c r="X482" s="46"/>
      <c r="Y482" s="46"/>
      <c r="Z482" s="46"/>
      <c r="AA482" s="46"/>
      <c r="AB482" s="46"/>
    </row>
    <row r="483" spans="1:28" ht="14.25" customHeight="1">
      <c r="A483" s="76"/>
      <c r="B483" s="75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46"/>
      <c r="Q483" s="46"/>
      <c r="R483" s="46"/>
      <c r="S483" s="46"/>
      <c r="T483" s="13"/>
      <c r="U483" s="46"/>
      <c r="V483" s="46"/>
      <c r="W483" s="46"/>
      <c r="X483" s="46"/>
      <c r="Y483" s="46"/>
      <c r="Z483" s="46"/>
      <c r="AA483" s="46"/>
      <c r="AB483" s="46"/>
    </row>
    <row r="484" spans="1:28" ht="14.25" customHeight="1">
      <c r="A484" s="76"/>
      <c r="B484" s="75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46"/>
      <c r="Q484" s="46"/>
      <c r="R484" s="46"/>
      <c r="S484" s="46"/>
      <c r="T484" s="13"/>
      <c r="U484" s="46"/>
      <c r="V484" s="46"/>
      <c r="W484" s="46"/>
      <c r="X484" s="46"/>
      <c r="Y484" s="46"/>
      <c r="Z484" s="46"/>
      <c r="AA484" s="46"/>
      <c r="AB484" s="46"/>
    </row>
    <row r="485" spans="1:28" ht="14.25" customHeight="1">
      <c r="A485" s="76"/>
      <c r="B485" s="75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46"/>
      <c r="Q485" s="46"/>
      <c r="R485" s="46"/>
      <c r="S485" s="46"/>
      <c r="T485" s="13"/>
      <c r="U485" s="46"/>
      <c r="V485" s="46"/>
      <c r="W485" s="46"/>
      <c r="X485" s="46"/>
      <c r="Y485" s="46"/>
      <c r="Z485" s="46"/>
      <c r="AA485" s="46"/>
      <c r="AB485" s="46"/>
    </row>
    <row r="486" spans="1:28" ht="14.25" customHeight="1">
      <c r="A486" s="76"/>
      <c r="B486" s="75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46"/>
      <c r="Q486" s="46"/>
      <c r="R486" s="46"/>
      <c r="S486" s="46"/>
      <c r="T486" s="13"/>
      <c r="U486" s="46"/>
      <c r="V486" s="46"/>
      <c r="W486" s="46"/>
      <c r="X486" s="46"/>
      <c r="Y486" s="46"/>
      <c r="Z486" s="46"/>
      <c r="AA486" s="46"/>
      <c r="AB486" s="46"/>
    </row>
    <row r="487" spans="1:28" ht="14.25" customHeight="1">
      <c r="A487" s="76"/>
      <c r="B487" s="75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46"/>
      <c r="Q487" s="46"/>
      <c r="R487" s="46"/>
      <c r="S487" s="46"/>
      <c r="T487" s="13"/>
      <c r="U487" s="46"/>
      <c r="V487" s="46"/>
      <c r="W487" s="46"/>
      <c r="X487" s="46"/>
      <c r="Y487" s="46"/>
      <c r="Z487" s="46"/>
      <c r="AA487" s="46"/>
      <c r="AB487" s="46"/>
    </row>
    <row r="488" spans="1:28" ht="14.25" customHeight="1">
      <c r="A488" s="76"/>
      <c r="B488" s="75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46"/>
      <c r="Q488" s="46"/>
      <c r="R488" s="46"/>
      <c r="S488" s="46"/>
      <c r="T488" s="13"/>
      <c r="U488" s="46"/>
      <c r="V488" s="46"/>
      <c r="W488" s="46"/>
      <c r="X488" s="46"/>
      <c r="Y488" s="46"/>
      <c r="Z488" s="46"/>
      <c r="AA488" s="46"/>
      <c r="AB488" s="46"/>
    </row>
    <row r="489" spans="1:28" ht="14.25" customHeight="1">
      <c r="A489" s="76"/>
      <c r="B489" s="75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46"/>
      <c r="Q489" s="46"/>
      <c r="R489" s="46"/>
      <c r="S489" s="46"/>
      <c r="T489" s="13"/>
      <c r="U489" s="46"/>
      <c r="V489" s="46"/>
      <c r="W489" s="46"/>
      <c r="X489" s="46"/>
      <c r="Y489" s="46"/>
      <c r="Z489" s="46"/>
      <c r="AA489" s="46"/>
      <c r="AB489" s="46"/>
    </row>
    <row r="490" spans="1:28" ht="14.25" customHeight="1">
      <c r="A490" s="76"/>
      <c r="B490" s="75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46"/>
      <c r="Q490" s="46"/>
      <c r="R490" s="46"/>
      <c r="S490" s="46"/>
      <c r="T490" s="13"/>
      <c r="U490" s="46"/>
      <c r="V490" s="46"/>
      <c r="W490" s="46"/>
      <c r="X490" s="46"/>
      <c r="Y490" s="46"/>
      <c r="Z490" s="46"/>
      <c r="AA490" s="46"/>
      <c r="AB490" s="46"/>
    </row>
    <row r="491" spans="1:28" ht="14.25" customHeight="1">
      <c r="A491" s="76"/>
      <c r="B491" s="75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46"/>
      <c r="Q491" s="46"/>
      <c r="R491" s="46"/>
      <c r="S491" s="46"/>
      <c r="T491" s="13"/>
      <c r="U491" s="46"/>
      <c r="V491" s="46"/>
      <c r="W491" s="46"/>
      <c r="X491" s="46"/>
      <c r="Y491" s="46"/>
      <c r="Z491" s="46"/>
      <c r="AA491" s="46"/>
      <c r="AB491" s="46"/>
    </row>
    <row r="492" spans="1:28" ht="14.25" customHeight="1">
      <c r="A492" s="76"/>
      <c r="B492" s="75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46"/>
      <c r="Q492" s="46"/>
      <c r="R492" s="46"/>
      <c r="S492" s="46"/>
      <c r="T492" s="13"/>
      <c r="U492" s="46"/>
      <c r="V492" s="46"/>
      <c r="W492" s="46"/>
      <c r="X492" s="46"/>
      <c r="Y492" s="46"/>
      <c r="Z492" s="46"/>
      <c r="AA492" s="46"/>
      <c r="AB492" s="46"/>
    </row>
    <row r="493" spans="1:28" ht="14.25" customHeight="1">
      <c r="A493" s="76"/>
      <c r="B493" s="75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46"/>
      <c r="Q493" s="46"/>
      <c r="R493" s="46"/>
      <c r="S493" s="46"/>
      <c r="T493" s="13"/>
      <c r="U493" s="46"/>
      <c r="V493" s="46"/>
      <c r="W493" s="46"/>
      <c r="X493" s="46"/>
      <c r="Y493" s="46"/>
      <c r="Z493" s="46"/>
      <c r="AA493" s="46"/>
      <c r="AB493" s="46"/>
    </row>
    <row r="494" spans="1:28" ht="14.25" customHeight="1">
      <c r="A494" s="76"/>
      <c r="B494" s="75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46"/>
      <c r="Q494" s="46"/>
      <c r="R494" s="46"/>
      <c r="S494" s="46"/>
      <c r="T494" s="13"/>
      <c r="U494" s="46"/>
      <c r="V494" s="46"/>
      <c r="W494" s="46"/>
      <c r="X494" s="46"/>
      <c r="Y494" s="46"/>
      <c r="Z494" s="46"/>
      <c r="AA494" s="46"/>
      <c r="AB494" s="46"/>
    </row>
    <row r="495" spans="1:28" ht="14.25" customHeight="1">
      <c r="A495" s="76"/>
      <c r="B495" s="75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46"/>
      <c r="Q495" s="46"/>
      <c r="R495" s="46"/>
      <c r="S495" s="46"/>
      <c r="T495" s="13"/>
      <c r="U495" s="46"/>
      <c r="V495" s="46"/>
      <c r="W495" s="46"/>
      <c r="X495" s="46"/>
      <c r="Y495" s="46"/>
      <c r="Z495" s="46"/>
      <c r="AA495" s="46"/>
      <c r="AB495" s="46"/>
    </row>
    <row r="496" spans="1:28" ht="14.25" customHeight="1">
      <c r="A496" s="76"/>
      <c r="B496" s="75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46"/>
      <c r="Q496" s="46"/>
      <c r="R496" s="46"/>
      <c r="S496" s="46"/>
      <c r="T496" s="13"/>
      <c r="U496" s="46"/>
      <c r="V496" s="46"/>
      <c r="W496" s="46"/>
      <c r="X496" s="46"/>
      <c r="Y496" s="46"/>
      <c r="Z496" s="46"/>
      <c r="AA496" s="46"/>
      <c r="AB496" s="46"/>
    </row>
    <row r="497" spans="1:28" ht="14.25" customHeight="1">
      <c r="A497" s="76"/>
      <c r="B497" s="75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46"/>
      <c r="Q497" s="46"/>
      <c r="R497" s="46"/>
      <c r="S497" s="46"/>
      <c r="T497" s="13"/>
      <c r="U497" s="46"/>
      <c r="V497" s="46"/>
      <c r="W497" s="46"/>
      <c r="X497" s="46"/>
      <c r="Y497" s="46"/>
      <c r="Z497" s="46"/>
      <c r="AA497" s="46"/>
      <c r="AB497" s="46"/>
    </row>
    <row r="498" spans="1:28" ht="14.25" customHeight="1">
      <c r="A498" s="76"/>
      <c r="B498" s="75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46"/>
      <c r="Q498" s="46"/>
      <c r="R498" s="46"/>
      <c r="S498" s="46"/>
      <c r="T498" s="13"/>
      <c r="U498" s="46"/>
      <c r="V498" s="46"/>
      <c r="W498" s="46"/>
      <c r="X498" s="46"/>
      <c r="Y498" s="46"/>
      <c r="Z498" s="46"/>
      <c r="AA498" s="46"/>
      <c r="AB498" s="46"/>
    </row>
    <row r="499" spans="1:28" ht="14.25" customHeight="1">
      <c r="A499" s="76"/>
      <c r="B499" s="75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46"/>
      <c r="Q499" s="46"/>
      <c r="R499" s="46"/>
      <c r="S499" s="46"/>
      <c r="T499" s="13"/>
      <c r="U499" s="46"/>
      <c r="V499" s="46"/>
      <c r="W499" s="46"/>
      <c r="X499" s="46"/>
      <c r="Y499" s="46"/>
      <c r="Z499" s="46"/>
      <c r="AA499" s="46"/>
      <c r="AB499" s="46"/>
    </row>
    <row r="500" spans="1:28" ht="14.25" customHeight="1">
      <c r="A500" s="76"/>
      <c r="B500" s="75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46"/>
      <c r="Q500" s="46"/>
      <c r="R500" s="46"/>
      <c r="S500" s="46"/>
      <c r="T500" s="13"/>
      <c r="U500" s="46"/>
      <c r="V500" s="46"/>
      <c r="W500" s="46"/>
      <c r="X500" s="46"/>
      <c r="Y500" s="46"/>
      <c r="Z500" s="46"/>
      <c r="AA500" s="46"/>
      <c r="AB500" s="46"/>
    </row>
    <row r="501" spans="1:28" ht="14.25" customHeight="1">
      <c r="A501" s="76"/>
      <c r="B501" s="75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46"/>
      <c r="Q501" s="46"/>
      <c r="R501" s="46"/>
      <c r="S501" s="46"/>
      <c r="T501" s="13"/>
      <c r="U501" s="46"/>
      <c r="V501" s="46"/>
      <c r="W501" s="46"/>
      <c r="X501" s="46"/>
      <c r="Y501" s="46"/>
      <c r="Z501" s="46"/>
      <c r="AA501" s="46"/>
      <c r="AB501" s="46"/>
    </row>
    <row r="502" spans="1:28" ht="14.25" customHeight="1">
      <c r="A502" s="76"/>
      <c r="B502" s="75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46"/>
      <c r="Q502" s="46"/>
      <c r="R502" s="46"/>
      <c r="S502" s="46"/>
      <c r="T502" s="13"/>
      <c r="U502" s="46"/>
      <c r="V502" s="46"/>
      <c r="W502" s="46"/>
      <c r="X502" s="46"/>
      <c r="Y502" s="46"/>
      <c r="Z502" s="46"/>
      <c r="AA502" s="46"/>
      <c r="AB502" s="46"/>
    </row>
    <row r="503" spans="1:28" ht="14.25" customHeight="1">
      <c r="A503" s="76"/>
      <c r="B503" s="75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46"/>
      <c r="Q503" s="46"/>
      <c r="R503" s="46"/>
      <c r="S503" s="46"/>
      <c r="T503" s="13"/>
      <c r="U503" s="46"/>
      <c r="V503" s="46"/>
      <c r="W503" s="46"/>
      <c r="X503" s="46"/>
      <c r="Y503" s="46"/>
      <c r="Z503" s="46"/>
      <c r="AA503" s="46"/>
      <c r="AB503" s="46"/>
    </row>
    <row r="504" spans="1:28" ht="14.25" customHeight="1">
      <c r="A504" s="76"/>
      <c r="B504" s="75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46"/>
      <c r="Q504" s="46"/>
      <c r="R504" s="46"/>
      <c r="S504" s="46"/>
      <c r="T504" s="13"/>
      <c r="U504" s="46"/>
      <c r="V504" s="46"/>
      <c r="W504" s="46"/>
      <c r="X504" s="46"/>
      <c r="Y504" s="46"/>
      <c r="Z504" s="46"/>
      <c r="AA504" s="46"/>
      <c r="AB504" s="46"/>
    </row>
    <row r="505" spans="1:28" ht="14.25" customHeight="1">
      <c r="A505" s="76"/>
      <c r="B505" s="75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46"/>
      <c r="Q505" s="46"/>
      <c r="R505" s="46"/>
      <c r="S505" s="46"/>
      <c r="T505" s="13"/>
      <c r="U505" s="46"/>
      <c r="V505" s="46"/>
      <c r="W505" s="46"/>
      <c r="X505" s="46"/>
      <c r="Y505" s="46"/>
      <c r="Z505" s="46"/>
      <c r="AA505" s="46"/>
      <c r="AB505" s="46"/>
    </row>
    <row r="506" spans="1:28" ht="14.25" customHeight="1">
      <c r="A506" s="76"/>
      <c r="B506" s="75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46"/>
      <c r="Q506" s="46"/>
      <c r="R506" s="46"/>
      <c r="S506" s="46"/>
      <c r="T506" s="13"/>
      <c r="U506" s="46"/>
      <c r="V506" s="46"/>
      <c r="W506" s="46"/>
      <c r="X506" s="46"/>
      <c r="Y506" s="46"/>
      <c r="Z506" s="46"/>
      <c r="AA506" s="46"/>
      <c r="AB506" s="46"/>
    </row>
    <row r="507" spans="1:28" ht="14.25" customHeight="1">
      <c r="A507" s="76"/>
      <c r="B507" s="75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46"/>
      <c r="Q507" s="46"/>
      <c r="R507" s="46"/>
      <c r="S507" s="46"/>
      <c r="T507" s="13"/>
      <c r="U507" s="46"/>
      <c r="V507" s="46"/>
      <c r="W507" s="46"/>
      <c r="X507" s="46"/>
      <c r="Y507" s="46"/>
      <c r="Z507" s="46"/>
      <c r="AA507" s="46"/>
      <c r="AB507" s="46"/>
    </row>
    <row r="508" spans="1:28" ht="14.25" customHeight="1">
      <c r="A508" s="76"/>
      <c r="B508" s="75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46"/>
      <c r="Q508" s="46"/>
      <c r="R508" s="46"/>
      <c r="S508" s="46"/>
      <c r="T508" s="13"/>
      <c r="U508" s="46"/>
      <c r="V508" s="46"/>
      <c r="W508" s="46"/>
      <c r="X508" s="46"/>
      <c r="Y508" s="46"/>
      <c r="Z508" s="46"/>
      <c r="AA508" s="46"/>
      <c r="AB508" s="46"/>
    </row>
    <row r="509" spans="1:28" ht="14.25" customHeight="1">
      <c r="A509" s="76"/>
      <c r="B509" s="75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46"/>
      <c r="Q509" s="46"/>
      <c r="R509" s="46"/>
      <c r="S509" s="46"/>
      <c r="T509" s="13"/>
      <c r="U509" s="46"/>
      <c r="V509" s="46"/>
      <c r="W509" s="46"/>
      <c r="X509" s="46"/>
      <c r="Y509" s="46"/>
      <c r="Z509" s="46"/>
      <c r="AA509" s="46"/>
      <c r="AB509" s="46"/>
    </row>
    <row r="510" spans="1:28" ht="14.25" customHeight="1">
      <c r="A510" s="76"/>
      <c r="B510" s="75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46"/>
      <c r="Q510" s="46"/>
      <c r="R510" s="46"/>
      <c r="S510" s="46"/>
      <c r="T510" s="13"/>
      <c r="U510" s="46"/>
      <c r="V510" s="46"/>
      <c r="W510" s="46"/>
      <c r="X510" s="46"/>
      <c r="Y510" s="46"/>
      <c r="Z510" s="46"/>
      <c r="AA510" s="46"/>
      <c r="AB510" s="46"/>
    </row>
    <row r="511" spans="1:28" ht="14.25" customHeight="1">
      <c r="A511" s="76"/>
      <c r="B511" s="75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46"/>
      <c r="Q511" s="46"/>
      <c r="R511" s="46"/>
      <c r="S511" s="46"/>
      <c r="T511" s="13"/>
      <c r="U511" s="46"/>
      <c r="V511" s="46"/>
      <c r="W511" s="46"/>
      <c r="X511" s="46"/>
      <c r="Y511" s="46"/>
      <c r="Z511" s="46"/>
      <c r="AA511" s="46"/>
      <c r="AB511" s="46"/>
    </row>
    <row r="512" spans="1:28" ht="14.25" customHeight="1">
      <c r="A512" s="76"/>
      <c r="B512" s="75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46"/>
      <c r="Q512" s="46"/>
      <c r="R512" s="46"/>
      <c r="S512" s="46"/>
      <c r="T512" s="13"/>
      <c r="U512" s="46"/>
      <c r="V512" s="46"/>
      <c r="W512" s="46"/>
      <c r="X512" s="46"/>
      <c r="Y512" s="46"/>
      <c r="Z512" s="46"/>
      <c r="AA512" s="46"/>
      <c r="AB512" s="46"/>
    </row>
    <row r="513" spans="1:28" ht="14.25" customHeight="1">
      <c r="A513" s="76"/>
      <c r="B513" s="75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46"/>
      <c r="Q513" s="46"/>
      <c r="R513" s="46"/>
      <c r="S513" s="46"/>
      <c r="T513" s="13"/>
      <c r="U513" s="46"/>
      <c r="V513" s="46"/>
      <c r="W513" s="46"/>
      <c r="X513" s="46"/>
      <c r="Y513" s="46"/>
      <c r="Z513" s="46"/>
      <c r="AA513" s="46"/>
      <c r="AB513" s="46"/>
    </row>
    <row r="514" spans="1:28" ht="14.25" customHeight="1">
      <c r="A514" s="76"/>
      <c r="B514" s="75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46"/>
      <c r="Q514" s="46"/>
      <c r="R514" s="46"/>
      <c r="S514" s="46"/>
      <c r="T514" s="13"/>
      <c r="U514" s="46"/>
      <c r="V514" s="46"/>
      <c r="W514" s="46"/>
      <c r="X514" s="46"/>
      <c r="Y514" s="46"/>
      <c r="Z514" s="46"/>
      <c r="AA514" s="46"/>
      <c r="AB514" s="46"/>
    </row>
    <row r="515" spans="1:28" ht="14.25" customHeight="1">
      <c r="A515" s="76"/>
      <c r="B515" s="75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46"/>
      <c r="Q515" s="46"/>
      <c r="R515" s="46"/>
      <c r="S515" s="46"/>
      <c r="T515" s="13"/>
      <c r="U515" s="46"/>
      <c r="V515" s="46"/>
      <c r="W515" s="46"/>
      <c r="X515" s="46"/>
      <c r="Y515" s="46"/>
      <c r="Z515" s="46"/>
      <c r="AA515" s="46"/>
      <c r="AB515" s="46"/>
    </row>
    <row r="516" spans="1:28" ht="14.25" customHeight="1">
      <c r="A516" s="76"/>
      <c r="B516" s="75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46"/>
      <c r="Q516" s="46"/>
      <c r="R516" s="46"/>
      <c r="S516" s="46"/>
      <c r="T516" s="13"/>
      <c r="U516" s="46"/>
      <c r="V516" s="46"/>
      <c r="W516" s="46"/>
      <c r="X516" s="46"/>
      <c r="Y516" s="46"/>
      <c r="Z516" s="46"/>
      <c r="AA516" s="46"/>
      <c r="AB516" s="46"/>
    </row>
    <row r="517" spans="1:28" ht="14.25" customHeight="1">
      <c r="A517" s="76"/>
      <c r="B517" s="75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46"/>
      <c r="Q517" s="46"/>
      <c r="R517" s="46"/>
      <c r="S517" s="46"/>
      <c r="T517" s="13"/>
      <c r="U517" s="46"/>
      <c r="V517" s="46"/>
      <c r="W517" s="46"/>
      <c r="X517" s="46"/>
      <c r="Y517" s="46"/>
      <c r="Z517" s="46"/>
      <c r="AA517" s="46"/>
      <c r="AB517" s="46"/>
    </row>
    <row r="518" spans="1:28" ht="14.25" customHeight="1">
      <c r="A518" s="76"/>
      <c r="B518" s="75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46"/>
      <c r="Q518" s="46"/>
      <c r="R518" s="46"/>
      <c r="S518" s="46"/>
      <c r="T518" s="13"/>
      <c r="U518" s="46"/>
      <c r="V518" s="46"/>
      <c r="W518" s="46"/>
      <c r="X518" s="46"/>
      <c r="Y518" s="46"/>
      <c r="Z518" s="46"/>
      <c r="AA518" s="46"/>
      <c r="AB518" s="46"/>
    </row>
    <row r="519" spans="1:28" ht="14.25" customHeight="1">
      <c r="A519" s="76"/>
      <c r="B519" s="75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46"/>
      <c r="Q519" s="46"/>
      <c r="R519" s="46"/>
      <c r="S519" s="46"/>
      <c r="T519" s="13"/>
      <c r="U519" s="46"/>
      <c r="V519" s="46"/>
      <c r="W519" s="46"/>
      <c r="X519" s="46"/>
      <c r="Y519" s="46"/>
      <c r="Z519" s="46"/>
      <c r="AA519" s="46"/>
      <c r="AB519" s="46"/>
    </row>
    <row r="520" spans="1:28" ht="14.25" customHeight="1">
      <c r="A520" s="76"/>
      <c r="B520" s="75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46"/>
      <c r="Q520" s="46"/>
      <c r="R520" s="46"/>
      <c r="S520" s="46"/>
      <c r="T520" s="13"/>
      <c r="U520" s="46"/>
      <c r="V520" s="46"/>
      <c r="W520" s="46"/>
      <c r="X520" s="46"/>
      <c r="Y520" s="46"/>
      <c r="Z520" s="46"/>
      <c r="AA520" s="46"/>
      <c r="AB520" s="46"/>
    </row>
    <row r="521" spans="1:28" ht="14.25" customHeight="1">
      <c r="A521" s="76"/>
      <c r="B521" s="75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46"/>
      <c r="Q521" s="46"/>
      <c r="R521" s="46"/>
      <c r="S521" s="46"/>
      <c r="T521" s="13"/>
      <c r="U521" s="46"/>
      <c r="V521" s="46"/>
      <c r="W521" s="46"/>
      <c r="X521" s="46"/>
      <c r="Y521" s="46"/>
      <c r="Z521" s="46"/>
      <c r="AA521" s="46"/>
      <c r="AB521" s="46"/>
    </row>
    <row r="522" spans="1:28" ht="14.25" customHeight="1">
      <c r="A522" s="76"/>
      <c r="B522" s="75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46"/>
      <c r="Q522" s="46"/>
      <c r="R522" s="46"/>
      <c r="S522" s="46"/>
      <c r="T522" s="13"/>
      <c r="U522" s="46"/>
      <c r="V522" s="46"/>
      <c r="W522" s="46"/>
      <c r="X522" s="46"/>
      <c r="Y522" s="46"/>
      <c r="Z522" s="46"/>
      <c r="AA522" s="46"/>
      <c r="AB522" s="46"/>
    </row>
    <row r="523" spans="1:28" ht="14.25" customHeight="1">
      <c r="A523" s="76"/>
      <c r="B523" s="75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46"/>
      <c r="Q523" s="46"/>
      <c r="R523" s="46"/>
      <c r="S523" s="46"/>
      <c r="T523" s="13"/>
      <c r="U523" s="46"/>
      <c r="V523" s="46"/>
      <c r="W523" s="46"/>
      <c r="X523" s="46"/>
      <c r="Y523" s="46"/>
      <c r="Z523" s="46"/>
      <c r="AA523" s="46"/>
      <c r="AB523" s="46"/>
    </row>
    <row r="524" spans="1:28" ht="14.25" customHeight="1">
      <c r="A524" s="76"/>
      <c r="B524" s="75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46"/>
      <c r="Q524" s="46"/>
      <c r="R524" s="46"/>
      <c r="S524" s="46"/>
      <c r="T524" s="13"/>
      <c r="U524" s="46"/>
      <c r="V524" s="46"/>
      <c r="W524" s="46"/>
      <c r="X524" s="46"/>
      <c r="Y524" s="46"/>
      <c r="Z524" s="46"/>
      <c r="AA524" s="46"/>
      <c r="AB524" s="46"/>
    </row>
    <row r="525" spans="1:28" ht="14.25" customHeight="1">
      <c r="A525" s="76"/>
      <c r="B525" s="75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46"/>
      <c r="Q525" s="46"/>
      <c r="R525" s="46"/>
      <c r="S525" s="46"/>
      <c r="T525" s="13"/>
      <c r="U525" s="46"/>
      <c r="V525" s="46"/>
      <c r="W525" s="46"/>
      <c r="X525" s="46"/>
      <c r="Y525" s="46"/>
      <c r="Z525" s="46"/>
      <c r="AA525" s="46"/>
      <c r="AB525" s="46"/>
    </row>
    <row r="526" spans="1:28" ht="14.25" customHeight="1">
      <c r="A526" s="76"/>
      <c r="B526" s="75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46"/>
      <c r="Q526" s="46"/>
      <c r="R526" s="46"/>
      <c r="S526" s="46"/>
      <c r="T526" s="13"/>
      <c r="U526" s="46"/>
      <c r="V526" s="46"/>
      <c r="W526" s="46"/>
      <c r="X526" s="46"/>
      <c r="Y526" s="46"/>
      <c r="Z526" s="46"/>
      <c r="AA526" s="46"/>
      <c r="AB526" s="46"/>
    </row>
    <row r="527" spans="1:28" ht="14.25" customHeight="1">
      <c r="A527" s="76"/>
      <c r="B527" s="75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46"/>
      <c r="Q527" s="46"/>
      <c r="R527" s="46"/>
      <c r="S527" s="46"/>
      <c r="T527" s="13"/>
      <c r="U527" s="46"/>
      <c r="V527" s="46"/>
      <c r="W527" s="46"/>
      <c r="X527" s="46"/>
      <c r="Y527" s="46"/>
      <c r="Z527" s="46"/>
      <c r="AA527" s="46"/>
      <c r="AB527" s="46"/>
    </row>
    <row r="528" spans="1:28" ht="14.25" customHeight="1">
      <c r="A528" s="76"/>
      <c r="B528" s="75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46"/>
      <c r="Q528" s="46"/>
      <c r="R528" s="46"/>
      <c r="S528" s="46"/>
      <c r="T528" s="13"/>
      <c r="U528" s="46"/>
      <c r="V528" s="46"/>
      <c r="W528" s="46"/>
      <c r="X528" s="46"/>
      <c r="Y528" s="46"/>
      <c r="Z528" s="46"/>
      <c r="AA528" s="46"/>
      <c r="AB528" s="46"/>
    </row>
    <row r="529" spans="1:28" ht="14.25" customHeight="1">
      <c r="A529" s="76"/>
      <c r="B529" s="75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46"/>
      <c r="Q529" s="46"/>
      <c r="R529" s="46"/>
      <c r="S529" s="46"/>
      <c r="T529" s="13"/>
      <c r="U529" s="46"/>
      <c r="V529" s="46"/>
      <c r="W529" s="46"/>
      <c r="X529" s="46"/>
      <c r="Y529" s="46"/>
      <c r="Z529" s="46"/>
      <c r="AA529" s="46"/>
      <c r="AB529" s="46"/>
    </row>
    <row r="530" spans="1:28" ht="14.25" customHeight="1">
      <c r="A530" s="76"/>
      <c r="B530" s="75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46"/>
      <c r="Q530" s="46"/>
      <c r="R530" s="46"/>
      <c r="S530" s="46"/>
      <c r="T530" s="13"/>
      <c r="U530" s="46"/>
      <c r="V530" s="46"/>
      <c r="W530" s="46"/>
      <c r="X530" s="46"/>
      <c r="Y530" s="46"/>
      <c r="Z530" s="46"/>
      <c r="AA530" s="46"/>
      <c r="AB530" s="46"/>
    </row>
    <row r="531" spans="1:28" ht="14.25" customHeight="1">
      <c r="A531" s="76"/>
      <c r="B531" s="75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46"/>
      <c r="Q531" s="46"/>
      <c r="R531" s="46"/>
      <c r="S531" s="46"/>
      <c r="T531" s="13"/>
      <c r="U531" s="46"/>
      <c r="V531" s="46"/>
      <c r="W531" s="46"/>
      <c r="X531" s="46"/>
      <c r="Y531" s="46"/>
      <c r="Z531" s="46"/>
      <c r="AA531" s="46"/>
      <c r="AB531" s="46"/>
    </row>
    <row r="532" spans="1:28" ht="14.25" customHeight="1">
      <c r="A532" s="76"/>
      <c r="B532" s="75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46"/>
      <c r="Q532" s="46"/>
      <c r="R532" s="46"/>
      <c r="S532" s="46"/>
      <c r="T532" s="13"/>
      <c r="U532" s="46"/>
      <c r="V532" s="46"/>
      <c r="W532" s="46"/>
      <c r="X532" s="46"/>
      <c r="Y532" s="46"/>
      <c r="Z532" s="46"/>
      <c r="AA532" s="46"/>
      <c r="AB532" s="46"/>
    </row>
    <row r="533" spans="1:28" ht="14.25" customHeight="1">
      <c r="A533" s="76"/>
      <c r="B533" s="75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46"/>
      <c r="Q533" s="46"/>
      <c r="R533" s="46"/>
      <c r="S533" s="46"/>
      <c r="T533" s="13"/>
      <c r="U533" s="46"/>
      <c r="V533" s="46"/>
      <c r="W533" s="46"/>
      <c r="X533" s="46"/>
      <c r="Y533" s="46"/>
      <c r="Z533" s="46"/>
      <c r="AA533" s="46"/>
      <c r="AB533" s="46"/>
    </row>
    <row r="534" spans="1:28" ht="14.25" customHeight="1">
      <c r="A534" s="76"/>
      <c r="B534" s="75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46"/>
      <c r="Q534" s="46"/>
      <c r="R534" s="46"/>
      <c r="S534" s="46"/>
      <c r="T534" s="13"/>
      <c r="U534" s="46"/>
      <c r="V534" s="46"/>
      <c r="W534" s="46"/>
      <c r="X534" s="46"/>
      <c r="Y534" s="46"/>
      <c r="Z534" s="46"/>
      <c r="AA534" s="46"/>
      <c r="AB534" s="46"/>
    </row>
    <row r="535" spans="1:28" ht="14.25" customHeight="1">
      <c r="A535" s="76"/>
      <c r="B535" s="75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46"/>
      <c r="Q535" s="46"/>
      <c r="R535" s="46"/>
      <c r="S535" s="46"/>
      <c r="T535" s="13"/>
      <c r="U535" s="46"/>
      <c r="V535" s="46"/>
      <c r="W535" s="46"/>
      <c r="X535" s="46"/>
      <c r="Y535" s="46"/>
      <c r="Z535" s="46"/>
      <c r="AA535" s="46"/>
      <c r="AB535" s="46"/>
    </row>
    <row r="536" spans="1:28" ht="14.25" customHeight="1">
      <c r="A536" s="76"/>
      <c r="B536" s="75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46"/>
      <c r="Q536" s="46"/>
      <c r="R536" s="46"/>
      <c r="S536" s="46"/>
      <c r="T536" s="13"/>
      <c r="U536" s="46"/>
      <c r="V536" s="46"/>
      <c r="W536" s="46"/>
      <c r="X536" s="46"/>
      <c r="Y536" s="46"/>
      <c r="Z536" s="46"/>
      <c r="AA536" s="46"/>
      <c r="AB536" s="46"/>
    </row>
    <row r="537" spans="1:28" ht="14.25" customHeight="1">
      <c r="A537" s="76"/>
      <c r="B537" s="75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46"/>
      <c r="Q537" s="46"/>
      <c r="R537" s="46"/>
      <c r="S537" s="46"/>
      <c r="T537" s="13"/>
      <c r="U537" s="46"/>
      <c r="V537" s="46"/>
      <c r="W537" s="46"/>
      <c r="X537" s="46"/>
      <c r="Y537" s="46"/>
      <c r="Z537" s="46"/>
      <c r="AA537" s="46"/>
      <c r="AB537" s="46"/>
    </row>
    <row r="538" spans="1:28" ht="14.25" customHeight="1">
      <c r="A538" s="76"/>
      <c r="B538" s="75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46"/>
      <c r="Q538" s="46"/>
      <c r="R538" s="46"/>
      <c r="S538" s="46"/>
      <c r="T538" s="13"/>
      <c r="U538" s="46"/>
      <c r="V538" s="46"/>
      <c r="W538" s="46"/>
      <c r="X538" s="46"/>
      <c r="Y538" s="46"/>
      <c r="Z538" s="46"/>
      <c r="AA538" s="46"/>
      <c r="AB538" s="46"/>
    </row>
    <row r="539" spans="1:28" ht="14.25" customHeight="1">
      <c r="A539" s="76"/>
      <c r="B539" s="75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46"/>
      <c r="Q539" s="46"/>
      <c r="R539" s="46"/>
      <c r="S539" s="46"/>
      <c r="T539" s="13"/>
      <c r="U539" s="46"/>
      <c r="V539" s="46"/>
      <c r="W539" s="46"/>
      <c r="X539" s="46"/>
      <c r="Y539" s="46"/>
      <c r="Z539" s="46"/>
      <c r="AA539" s="46"/>
      <c r="AB539" s="46"/>
    </row>
    <row r="540" spans="1:28" ht="14.25" customHeight="1">
      <c r="A540" s="76"/>
      <c r="B540" s="75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46"/>
      <c r="Q540" s="46"/>
      <c r="R540" s="46"/>
      <c r="S540" s="46"/>
      <c r="T540" s="13"/>
      <c r="U540" s="46"/>
      <c r="V540" s="46"/>
      <c r="W540" s="46"/>
      <c r="X540" s="46"/>
      <c r="Y540" s="46"/>
      <c r="Z540" s="46"/>
      <c r="AA540" s="46"/>
      <c r="AB540" s="46"/>
    </row>
    <row r="541" spans="1:28" ht="14.25" customHeight="1">
      <c r="A541" s="76"/>
      <c r="B541" s="75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46"/>
      <c r="Q541" s="46"/>
      <c r="R541" s="46"/>
      <c r="S541" s="46"/>
      <c r="T541" s="13"/>
      <c r="U541" s="46"/>
      <c r="V541" s="46"/>
      <c r="W541" s="46"/>
      <c r="X541" s="46"/>
      <c r="Y541" s="46"/>
      <c r="Z541" s="46"/>
      <c r="AA541" s="46"/>
      <c r="AB541" s="46"/>
    </row>
    <row r="542" spans="1:28" ht="14.25" customHeight="1">
      <c r="A542" s="76"/>
      <c r="B542" s="75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46"/>
      <c r="Q542" s="46"/>
      <c r="R542" s="46"/>
      <c r="S542" s="46"/>
      <c r="T542" s="13"/>
      <c r="U542" s="46"/>
      <c r="V542" s="46"/>
      <c r="W542" s="46"/>
      <c r="X542" s="46"/>
      <c r="Y542" s="46"/>
      <c r="Z542" s="46"/>
      <c r="AA542" s="46"/>
      <c r="AB542" s="46"/>
    </row>
    <row r="543" spans="1:28" ht="14.25" customHeight="1">
      <c r="A543" s="76"/>
      <c r="B543" s="75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46"/>
      <c r="Q543" s="46"/>
      <c r="R543" s="46"/>
      <c r="S543" s="46"/>
      <c r="T543" s="13"/>
      <c r="U543" s="46"/>
      <c r="V543" s="46"/>
      <c r="W543" s="46"/>
      <c r="X543" s="46"/>
      <c r="Y543" s="46"/>
      <c r="Z543" s="46"/>
      <c r="AA543" s="46"/>
      <c r="AB543" s="46"/>
    </row>
    <row r="544" spans="1:28" ht="14.25" customHeight="1">
      <c r="A544" s="76"/>
      <c r="B544" s="75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46"/>
      <c r="Q544" s="46"/>
      <c r="R544" s="46"/>
      <c r="S544" s="46"/>
      <c r="T544" s="13"/>
      <c r="U544" s="46"/>
      <c r="V544" s="46"/>
      <c r="W544" s="46"/>
      <c r="X544" s="46"/>
      <c r="Y544" s="46"/>
      <c r="Z544" s="46"/>
      <c r="AA544" s="46"/>
      <c r="AB544" s="46"/>
    </row>
    <row r="545" spans="1:28" ht="14.25" customHeight="1">
      <c r="A545" s="76"/>
      <c r="B545" s="75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46"/>
      <c r="Q545" s="46"/>
      <c r="R545" s="46"/>
      <c r="S545" s="46"/>
      <c r="T545" s="13"/>
      <c r="U545" s="46"/>
      <c r="V545" s="46"/>
      <c r="W545" s="46"/>
      <c r="X545" s="46"/>
      <c r="Y545" s="46"/>
      <c r="Z545" s="46"/>
      <c r="AA545" s="46"/>
      <c r="AB545" s="46"/>
    </row>
    <row r="546" spans="1:28" ht="14.25" customHeight="1">
      <c r="A546" s="76"/>
      <c r="B546" s="75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46"/>
      <c r="Q546" s="46"/>
      <c r="R546" s="46"/>
      <c r="S546" s="46"/>
      <c r="T546" s="13"/>
      <c r="U546" s="46"/>
      <c r="V546" s="46"/>
      <c r="W546" s="46"/>
      <c r="X546" s="46"/>
      <c r="Y546" s="46"/>
      <c r="Z546" s="46"/>
      <c r="AA546" s="46"/>
      <c r="AB546" s="46"/>
    </row>
    <row r="547" spans="1:28" ht="14.25" customHeight="1">
      <c r="A547" s="76"/>
      <c r="B547" s="75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46"/>
      <c r="Q547" s="46"/>
      <c r="R547" s="46"/>
      <c r="S547" s="46"/>
      <c r="T547" s="13"/>
      <c r="U547" s="46"/>
      <c r="V547" s="46"/>
      <c r="W547" s="46"/>
      <c r="X547" s="46"/>
      <c r="Y547" s="46"/>
      <c r="Z547" s="46"/>
      <c r="AA547" s="46"/>
      <c r="AB547" s="46"/>
    </row>
    <row r="548" spans="1:28" ht="14.25" customHeight="1">
      <c r="A548" s="76"/>
      <c r="B548" s="75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46"/>
      <c r="Q548" s="46"/>
      <c r="R548" s="46"/>
      <c r="S548" s="46"/>
      <c r="T548" s="13"/>
      <c r="U548" s="46"/>
      <c r="V548" s="46"/>
      <c r="W548" s="46"/>
      <c r="X548" s="46"/>
      <c r="Y548" s="46"/>
      <c r="Z548" s="46"/>
      <c r="AA548" s="46"/>
      <c r="AB548" s="46"/>
    </row>
    <row r="549" spans="1:28" ht="14.25" customHeight="1">
      <c r="A549" s="76"/>
      <c r="B549" s="75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46"/>
      <c r="Q549" s="46"/>
      <c r="R549" s="46"/>
      <c r="S549" s="46"/>
      <c r="T549" s="13"/>
      <c r="U549" s="46"/>
      <c r="V549" s="46"/>
      <c r="W549" s="46"/>
      <c r="X549" s="46"/>
      <c r="Y549" s="46"/>
      <c r="Z549" s="46"/>
      <c r="AA549" s="46"/>
      <c r="AB549" s="46"/>
    </row>
    <row r="550" spans="1:28" ht="14.25" customHeight="1">
      <c r="A550" s="76"/>
      <c r="B550" s="75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46"/>
      <c r="Q550" s="46"/>
      <c r="R550" s="46"/>
      <c r="S550" s="46"/>
      <c r="T550" s="13"/>
      <c r="U550" s="46"/>
      <c r="V550" s="46"/>
      <c r="W550" s="46"/>
      <c r="X550" s="46"/>
      <c r="Y550" s="46"/>
      <c r="Z550" s="46"/>
      <c r="AA550" s="46"/>
      <c r="AB550" s="46"/>
    </row>
    <row r="551" spans="1:28" ht="14.25" customHeight="1">
      <c r="A551" s="76"/>
      <c r="B551" s="75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46"/>
      <c r="Q551" s="46"/>
      <c r="R551" s="46"/>
      <c r="S551" s="46"/>
      <c r="T551" s="13"/>
      <c r="U551" s="46"/>
      <c r="V551" s="46"/>
      <c r="W551" s="46"/>
      <c r="X551" s="46"/>
      <c r="Y551" s="46"/>
      <c r="Z551" s="46"/>
      <c r="AA551" s="46"/>
      <c r="AB551" s="46"/>
    </row>
    <row r="552" spans="1:28" ht="14.25" customHeight="1">
      <c r="A552" s="76"/>
      <c r="B552" s="75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46"/>
      <c r="Q552" s="46"/>
      <c r="R552" s="46"/>
      <c r="S552" s="46"/>
      <c r="T552" s="13"/>
      <c r="U552" s="46"/>
      <c r="V552" s="46"/>
      <c r="W552" s="46"/>
      <c r="X552" s="46"/>
      <c r="Y552" s="46"/>
      <c r="Z552" s="46"/>
      <c r="AA552" s="46"/>
      <c r="AB552" s="46"/>
    </row>
    <row r="553" spans="1:28" ht="14.25" customHeight="1">
      <c r="A553" s="76"/>
      <c r="B553" s="75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46"/>
      <c r="Q553" s="46"/>
      <c r="R553" s="46"/>
      <c r="S553" s="46"/>
      <c r="T553" s="13"/>
      <c r="U553" s="46"/>
      <c r="V553" s="46"/>
      <c r="W553" s="46"/>
      <c r="X553" s="46"/>
      <c r="Y553" s="46"/>
      <c r="Z553" s="46"/>
      <c r="AA553" s="46"/>
      <c r="AB553" s="46"/>
    </row>
    <row r="554" spans="1:28" ht="14.25" customHeight="1">
      <c r="A554" s="76"/>
      <c r="B554" s="75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46"/>
      <c r="Q554" s="46"/>
      <c r="R554" s="46"/>
      <c r="S554" s="46"/>
      <c r="T554" s="13"/>
      <c r="U554" s="46"/>
      <c r="V554" s="46"/>
      <c r="W554" s="46"/>
      <c r="X554" s="46"/>
      <c r="Y554" s="46"/>
      <c r="Z554" s="46"/>
      <c r="AA554" s="46"/>
      <c r="AB554" s="46"/>
    </row>
    <row r="555" spans="1:28" ht="14.25" customHeight="1">
      <c r="A555" s="76"/>
      <c r="B555" s="75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46"/>
      <c r="Q555" s="46"/>
      <c r="R555" s="46"/>
      <c r="S555" s="46"/>
      <c r="T555" s="13"/>
      <c r="U555" s="46"/>
      <c r="V555" s="46"/>
      <c r="W555" s="46"/>
      <c r="X555" s="46"/>
      <c r="Y555" s="46"/>
      <c r="Z555" s="46"/>
      <c r="AA555" s="46"/>
      <c r="AB555" s="46"/>
    </row>
    <row r="556" spans="1:28" ht="14.25" customHeight="1">
      <c r="A556" s="76"/>
      <c r="B556" s="75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46"/>
      <c r="Q556" s="46"/>
      <c r="R556" s="46"/>
      <c r="S556" s="46"/>
      <c r="T556" s="13"/>
      <c r="U556" s="46"/>
      <c r="V556" s="46"/>
      <c r="W556" s="46"/>
      <c r="X556" s="46"/>
      <c r="Y556" s="46"/>
      <c r="Z556" s="46"/>
      <c r="AA556" s="46"/>
      <c r="AB556" s="46"/>
    </row>
    <row r="557" spans="1:28" ht="14.25" customHeight="1">
      <c r="A557" s="76"/>
      <c r="B557" s="75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46"/>
      <c r="Q557" s="46"/>
      <c r="R557" s="46"/>
      <c r="S557" s="46"/>
      <c r="T557" s="13"/>
      <c r="U557" s="46"/>
      <c r="V557" s="46"/>
      <c r="W557" s="46"/>
      <c r="X557" s="46"/>
      <c r="Y557" s="46"/>
      <c r="Z557" s="46"/>
      <c r="AA557" s="46"/>
      <c r="AB557" s="46"/>
    </row>
    <row r="558" spans="1:28" ht="14.25" customHeight="1">
      <c r="A558" s="76"/>
      <c r="B558" s="75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46"/>
      <c r="Q558" s="46"/>
      <c r="R558" s="46"/>
      <c r="S558" s="46"/>
      <c r="T558" s="13"/>
      <c r="U558" s="46"/>
      <c r="V558" s="46"/>
      <c r="W558" s="46"/>
      <c r="X558" s="46"/>
      <c r="Y558" s="46"/>
      <c r="Z558" s="46"/>
      <c r="AA558" s="46"/>
      <c r="AB558" s="46"/>
    </row>
    <row r="559" spans="1:28" ht="14.25" customHeight="1">
      <c r="A559" s="76"/>
      <c r="B559" s="75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46"/>
      <c r="Q559" s="46"/>
      <c r="R559" s="46"/>
      <c r="S559" s="46"/>
      <c r="T559" s="13"/>
      <c r="U559" s="46"/>
      <c r="V559" s="46"/>
      <c r="W559" s="46"/>
      <c r="X559" s="46"/>
      <c r="Y559" s="46"/>
      <c r="Z559" s="46"/>
      <c r="AA559" s="46"/>
      <c r="AB559" s="46"/>
    </row>
    <row r="560" spans="1:28" ht="14.25" customHeight="1">
      <c r="A560" s="76"/>
      <c r="B560" s="75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46"/>
      <c r="Q560" s="46"/>
      <c r="R560" s="46"/>
      <c r="S560" s="46"/>
      <c r="T560" s="13"/>
      <c r="U560" s="46"/>
      <c r="V560" s="46"/>
      <c r="W560" s="46"/>
      <c r="X560" s="46"/>
      <c r="Y560" s="46"/>
      <c r="Z560" s="46"/>
      <c r="AA560" s="46"/>
      <c r="AB560" s="46"/>
    </row>
    <row r="561" spans="1:28" ht="14.25" customHeight="1">
      <c r="A561" s="76"/>
      <c r="B561" s="75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46"/>
      <c r="Q561" s="46"/>
      <c r="R561" s="46"/>
      <c r="S561" s="46"/>
      <c r="T561" s="13"/>
      <c r="U561" s="46"/>
      <c r="V561" s="46"/>
      <c r="W561" s="46"/>
      <c r="X561" s="46"/>
      <c r="Y561" s="46"/>
      <c r="Z561" s="46"/>
      <c r="AA561" s="46"/>
      <c r="AB561" s="46"/>
    </row>
    <row r="562" spans="1:28" ht="14.25" customHeight="1">
      <c r="A562" s="76"/>
      <c r="B562" s="75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46"/>
      <c r="Q562" s="46"/>
      <c r="R562" s="46"/>
      <c r="S562" s="46"/>
      <c r="T562" s="13"/>
      <c r="U562" s="46"/>
      <c r="V562" s="46"/>
      <c r="W562" s="46"/>
      <c r="X562" s="46"/>
      <c r="Y562" s="46"/>
      <c r="Z562" s="46"/>
      <c r="AA562" s="46"/>
      <c r="AB562" s="46"/>
    </row>
    <row r="563" spans="1:28" ht="14.25" customHeight="1">
      <c r="A563" s="76"/>
      <c r="B563" s="75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46"/>
      <c r="Q563" s="46"/>
      <c r="R563" s="46"/>
      <c r="S563" s="46"/>
      <c r="T563" s="13"/>
      <c r="U563" s="46"/>
      <c r="V563" s="46"/>
      <c r="W563" s="46"/>
      <c r="X563" s="46"/>
      <c r="Y563" s="46"/>
      <c r="Z563" s="46"/>
      <c r="AA563" s="46"/>
      <c r="AB563" s="46"/>
    </row>
    <row r="564" spans="1:28" ht="14.25" customHeight="1">
      <c r="A564" s="76"/>
      <c r="B564" s="75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46"/>
      <c r="Q564" s="46"/>
      <c r="R564" s="46"/>
      <c r="S564" s="46"/>
      <c r="T564" s="13"/>
      <c r="U564" s="46"/>
      <c r="V564" s="46"/>
      <c r="W564" s="46"/>
      <c r="X564" s="46"/>
      <c r="Y564" s="46"/>
      <c r="Z564" s="46"/>
      <c r="AA564" s="46"/>
      <c r="AB564" s="46"/>
    </row>
    <row r="565" spans="1:28" ht="14.25" customHeight="1">
      <c r="A565" s="76"/>
      <c r="B565" s="75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46"/>
      <c r="Q565" s="46"/>
      <c r="R565" s="46"/>
      <c r="S565" s="46"/>
      <c r="T565" s="13"/>
      <c r="U565" s="46"/>
      <c r="V565" s="46"/>
      <c r="W565" s="46"/>
      <c r="X565" s="46"/>
      <c r="Y565" s="46"/>
      <c r="Z565" s="46"/>
      <c r="AA565" s="46"/>
      <c r="AB565" s="46"/>
    </row>
    <row r="566" spans="1:28" ht="14.25" customHeight="1">
      <c r="A566" s="76"/>
      <c r="B566" s="75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46"/>
      <c r="Q566" s="46"/>
      <c r="R566" s="46"/>
      <c r="S566" s="46"/>
      <c r="T566" s="13"/>
      <c r="U566" s="46"/>
      <c r="V566" s="46"/>
      <c r="W566" s="46"/>
      <c r="X566" s="46"/>
      <c r="Y566" s="46"/>
      <c r="Z566" s="46"/>
      <c r="AA566" s="46"/>
      <c r="AB566" s="46"/>
    </row>
    <row r="567" spans="1:28" ht="14.25" customHeight="1">
      <c r="A567" s="76"/>
      <c r="B567" s="75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46"/>
      <c r="Q567" s="46"/>
      <c r="R567" s="46"/>
      <c r="S567" s="46"/>
      <c r="T567" s="13"/>
      <c r="U567" s="46"/>
      <c r="V567" s="46"/>
      <c r="W567" s="46"/>
      <c r="X567" s="46"/>
      <c r="Y567" s="46"/>
      <c r="Z567" s="46"/>
      <c r="AA567" s="46"/>
      <c r="AB567" s="46"/>
    </row>
    <row r="568" spans="1:28" ht="14.25" customHeight="1">
      <c r="A568" s="76"/>
      <c r="B568" s="75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46"/>
      <c r="Q568" s="46"/>
      <c r="R568" s="46"/>
      <c r="S568" s="46"/>
      <c r="T568" s="13"/>
      <c r="U568" s="46"/>
      <c r="V568" s="46"/>
      <c r="W568" s="46"/>
      <c r="X568" s="46"/>
      <c r="Y568" s="46"/>
      <c r="Z568" s="46"/>
      <c r="AA568" s="46"/>
      <c r="AB568" s="46"/>
    </row>
    <row r="569" spans="1:28" ht="14.25" customHeight="1">
      <c r="A569" s="76"/>
      <c r="B569" s="75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46"/>
      <c r="Q569" s="46"/>
      <c r="R569" s="46"/>
      <c r="S569" s="46"/>
      <c r="T569" s="13"/>
      <c r="U569" s="46"/>
      <c r="V569" s="46"/>
      <c r="W569" s="46"/>
      <c r="X569" s="46"/>
      <c r="Y569" s="46"/>
      <c r="Z569" s="46"/>
      <c r="AA569" s="46"/>
      <c r="AB569" s="46"/>
    </row>
    <row r="570" spans="1:28" ht="14.25" customHeight="1">
      <c r="A570" s="76"/>
      <c r="B570" s="75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46"/>
      <c r="Q570" s="46"/>
      <c r="R570" s="46"/>
      <c r="S570" s="46"/>
      <c r="T570" s="13"/>
      <c r="U570" s="46"/>
      <c r="V570" s="46"/>
      <c r="W570" s="46"/>
      <c r="X570" s="46"/>
      <c r="Y570" s="46"/>
      <c r="Z570" s="46"/>
      <c r="AA570" s="46"/>
      <c r="AB570" s="46"/>
    </row>
    <row r="571" spans="1:28" ht="14.25" customHeight="1">
      <c r="A571" s="76"/>
      <c r="B571" s="75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46"/>
      <c r="Q571" s="46"/>
      <c r="R571" s="46"/>
      <c r="S571" s="46"/>
      <c r="T571" s="13"/>
      <c r="U571" s="46"/>
      <c r="V571" s="46"/>
      <c r="W571" s="46"/>
      <c r="X571" s="46"/>
      <c r="Y571" s="46"/>
      <c r="Z571" s="46"/>
      <c r="AA571" s="46"/>
      <c r="AB571" s="46"/>
    </row>
    <row r="572" spans="1:28" ht="14.25" customHeight="1">
      <c r="A572" s="76"/>
      <c r="B572" s="75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46"/>
      <c r="Q572" s="46"/>
      <c r="R572" s="46"/>
      <c r="S572" s="46"/>
      <c r="T572" s="13"/>
      <c r="U572" s="46"/>
      <c r="V572" s="46"/>
      <c r="W572" s="46"/>
      <c r="X572" s="46"/>
      <c r="Y572" s="46"/>
      <c r="Z572" s="46"/>
      <c r="AA572" s="46"/>
      <c r="AB572" s="46"/>
    </row>
    <row r="573" spans="1:28" ht="14.25" customHeight="1">
      <c r="A573" s="76"/>
      <c r="B573" s="75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46"/>
      <c r="Q573" s="46"/>
      <c r="R573" s="46"/>
      <c r="S573" s="46"/>
      <c r="T573" s="13"/>
      <c r="U573" s="46"/>
      <c r="V573" s="46"/>
      <c r="W573" s="46"/>
      <c r="X573" s="46"/>
      <c r="Y573" s="46"/>
      <c r="Z573" s="46"/>
      <c r="AA573" s="46"/>
      <c r="AB573" s="46"/>
    </row>
    <row r="574" spans="1:28" ht="14.25" customHeight="1">
      <c r="A574" s="76"/>
      <c r="B574" s="75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46"/>
      <c r="Q574" s="46"/>
      <c r="R574" s="46"/>
      <c r="S574" s="46"/>
      <c r="T574" s="13"/>
      <c r="U574" s="46"/>
      <c r="V574" s="46"/>
      <c r="W574" s="46"/>
      <c r="X574" s="46"/>
      <c r="Y574" s="46"/>
      <c r="Z574" s="46"/>
      <c r="AA574" s="46"/>
      <c r="AB574" s="46"/>
    </row>
    <row r="575" spans="1:28" ht="14.25" customHeight="1">
      <c r="A575" s="76"/>
      <c r="B575" s="75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46"/>
      <c r="Q575" s="46"/>
      <c r="R575" s="46"/>
      <c r="S575" s="46"/>
      <c r="T575" s="13"/>
      <c r="U575" s="46"/>
      <c r="V575" s="46"/>
      <c r="W575" s="46"/>
      <c r="X575" s="46"/>
      <c r="Y575" s="46"/>
      <c r="Z575" s="46"/>
      <c r="AA575" s="46"/>
      <c r="AB575" s="46"/>
    </row>
    <row r="576" spans="1:28" ht="14.25" customHeight="1">
      <c r="A576" s="76"/>
      <c r="B576" s="75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46"/>
      <c r="Q576" s="46"/>
      <c r="R576" s="46"/>
      <c r="S576" s="46"/>
      <c r="T576" s="13"/>
      <c r="U576" s="46"/>
      <c r="V576" s="46"/>
      <c r="W576" s="46"/>
      <c r="X576" s="46"/>
      <c r="Y576" s="46"/>
      <c r="Z576" s="46"/>
      <c r="AA576" s="46"/>
      <c r="AB576" s="46"/>
    </row>
    <row r="577" spans="1:28" ht="14.25" customHeight="1">
      <c r="A577" s="76"/>
      <c r="B577" s="75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46"/>
      <c r="Q577" s="46"/>
      <c r="R577" s="46"/>
      <c r="S577" s="46"/>
      <c r="T577" s="13"/>
      <c r="U577" s="46"/>
      <c r="V577" s="46"/>
      <c r="W577" s="46"/>
      <c r="X577" s="46"/>
      <c r="Y577" s="46"/>
      <c r="Z577" s="46"/>
      <c r="AA577" s="46"/>
      <c r="AB577" s="46"/>
    </row>
    <row r="578" spans="1:28" ht="14.25" customHeight="1">
      <c r="A578" s="76"/>
      <c r="B578" s="75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46"/>
      <c r="Q578" s="46"/>
      <c r="R578" s="46"/>
      <c r="S578" s="46"/>
      <c r="T578" s="13"/>
      <c r="U578" s="46"/>
      <c r="V578" s="46"/>
      <c r="W578" s="46"/>
      <c r="X578" s="46"/>
      <c r="Y578" s="46"/>
      <c r="Z578" s="46"/>
      <c r="AA578" s="46"/>
      <c r="AB578" s="46"/>
    </row>
    <row r="579" spans="1:28" ht="14.25" customHeight="1">
      <c r="A579" s="76"/>
      <c r="B579" s="75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46"/>
      <c r="Q579" s="46"/>
      <c r="R579" s="46"/>
      <c r="S579" s="46"/>
      <c r="T579" s="13"/>
      <c r="U579" s="46"/>
      <c r="V579" s="46"/>
      <c r="W579" s="46"/>
      <c r="X579" s="46"/>
      <c r="Y579" s="46"/>
      <c r="Z579" s="46"/>
      <c r="AA579" s="46"/>
      <c r="AB579" s="46"/>
    </row>
    <row r="580" spans="1:28" ht="14.25" customHeight="1">
      <c r="A580" s="76"/>
      <c r="B580" s="75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46"/>
      <c r="Q580" s="46"/>
      <c r="R580" s="46"/>
      <c r="S580" s="46"/>
      <c r="T580" s="13"/>
      <c r="U580" s="46"/>
      <c r="V580" s="46"/>
      <c r="W580" s="46"/>
      <c r="X580" s="46"/>
      <c r="Y580" s="46"/>
      <c r="Z580" s="46"/>
      <c r="AA580" s="46"/>
      <c r="AB580" s="46"/>
    </row>
    <row r="581" spans="1:28" ht="14.25" customHeight="1">
      <c r="A581" s="76"/>
      <c r="B581" s="75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46"/>
      <c r="Q581" s="46"/>
      <c r="R581" s="46"/>
      <c r="S581" s="46"/>
      <c r="T581" s="13"/>
      <c r="U581" s="46"/>
      <c r="V581" s="46"/>
      <c r="W581" s="46"/>
      <c r="X581" s="46"/>
      <c r="Y581" s="46"/>
      <c r="Z581" s="46"/>
      <c r="AA581" s="46"/>
      <c r="AB581" s="46"/>
    </row>
    <row r="582" spans="1:28" ht="14.25" customHeight="1">
      <c r="A582" s="76"/>
      <c r="B582" s="75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46"/>
      <c r="Q582" s="46"/>
      <c r="R582" s="46"/>
      <c r="S582" s="46"/>
      <c r="T582" s="13"/>
      <c r="U582" s="46"/>
      <c r="V582" s="46"/>
      <c r="W582" s="46"/>
      <c r="X582" s="46"/>
      <c r="Y582" s="46"/>
      <c r="Z582" s="46"/>
      <c r="AA582" s="46"/>
      <c r="AB582" s="46"/>
    </row>
    <row r="583" spans="1:28" ht="14.25" customHeight="1">
      <c r="A583" s="76"/>
      <c r="B583" s="75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46"/>
      <c r="Q583" s="46"/>
      <c r="R583" s="46"/>
      <c r="S583" s="46"/>
      <c r="T583" s="13"/>
      <c r="U583" s="46"/>
      <c r="V583" s="46"/>
      <c r="W583" s="46"/>
      <c r="X583" s="46"/>
      <c r="Y583" s="46"/>
      <c r="Z583" s="46"/>
      <c r="AA583" s="46"/>
      <c r="AB583" s="46"/>
    </row>
    <row r="584" spans="1:28" ht="14.25" customHeight="1">
      <c r="A584" s="76"/>
      <c r="B584" s="75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46"/>
      <c r="Q584" s="46"/>
      <c r="R584" s="46"/>
      <c r="S584" s="46"/>
      <c r="T584" s="13"/>
      <c r="U584" s="46"/>
      <c r="V584" s="46"/>
      <c r="W584" s="46"/>
      <c r="X584" s="46"/>
      <c r="Y584" s="46"/>
      <c r="Z584" s="46"/>
      <c r="AA584" s="46"/>
      <c r="AB584" s="46"/>
    </row>
    <row r="585" spans="1:28" ht="14.25" customHeight="1">
      <c r="A585" s="76"/>
      <c r="B585" s="75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46"/>
      <c r="Q585" s="46"/>
      <c r="R585" s="46"/>
      <c r="S585" s="46"/>
      <c r="T585" s="13"/>
      <c r="U585" s="46"/>
      <c r="V585" s="46"/>
      <c r="W585" s="46"/>
      <c r="X585" s="46"/>
      <c r="Y585" s="46"/>
      <c r="Z585" s="46"/>
      <c r="AA585" s="46"/>
      <c r="AB585" s="46"/>
    </row>
    <row r="586" spans="1:28" ht="14.25" customHeight="1">
      <c r="A586" s="76"/>
      <c r="B586" s="75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46"/>
      <c r="Q586" s="46"/>
      <c r="R586" s="46"/>
      <c r="S586" s="46"/>
      <c r="T586" s="13"/>
      <c r="U586" s="46"/>
      <c r="V586" s="46"/>
      <c r="W586" s="46"/>
      <c r="X586" s="46"/>
      <c r="Y586" s="46"/>
      <c r="Z586" s="46"/>
      <c r="AA586" s="46"/>
      <c r="AB586" s="46"/>
    </row>
    <row r="587" spans="1:28" ht="14.25" customHeight="1">
      <c r="A587" s="76"/>
      <c r="B587" s="75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46"/>
      <c r="Q587" s="46"/>
      <c r="R587" s="46"/>
      <c r="S587" s="46"/>
      <c r="T587" s="13"/>
      <c r="U587" s="46"/>
      <c r="V587" s="46"/>
      <c r="W587" s="46"/>
      <c r="X587" s="46"/>
      <c r="Y587" s="46"/>
      <c r="Z587" s="46"/>
      <c r="AA587" s="46"/>
      <c r="AB587" s="46"/>
    </row>
    <row r="588" spans="1:28" ht="14.25" customHeight="1">
      <c r="A588" s="76"/>
      <c r="B588" s="75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46"/>
      <c r="Q588" s="46"/>
      <c r="R588" s="46"/>
      <c r="S588" s="46"/>
      <c r="T588" s="13"/>
      <c r="U588" s="46"/>
      <c r="V588" s="46"/>
      <c r="W588" s="46"/>
      <c r="X588" s="46"/>
      <c r="Y588" s="46"/>
      <c r="Z588" s="46"/>
      <c r="AA588" s="46"/>
      <c r="AB588" s="46"/>
    </row>
    <row r="589" spans="1:28" ht="14.25" customHeight="1">
      <c r="A589" s="76"/>
      <c r="B589" s="75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46"/>
      <c r="Q589" s="46"/>
      <c r="R589" s="46"/>
      <c r="S589" s="46"/>
      <c r="T589" s="13"/>
      <c r="U589" s="46"/>
      <c r="V589" s="46"/>
      <c r="W589" s="46"/>
      <c r="X589" s="46"/>
      <c r="Y589" s="46"/>
      <c r="Z589" s="46"/>
      <c r="AA589" s="46"/>
      <c r="AB589" s="46"/>
    </row>
    <row r="590" spans="1:28" ht="14.25" customHeight="1">
      <c r="A590" s="76"/>
      <c r="B590" s="75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46"/>
      <c r="Q590" s="46"/>
      <c r="R590" s="46"/>
      <c r="S590" s="46"/>
      <c r="T590" s="13"/>
      <c r="U590" s="46"/>
      <c r="V590" s="46"/>
      <c r="W590" s="46"/>
      <c r="X590" s="46"/>
      <c r="Y590" s="46"/>
      <c r="Z590" s="46"/>
      <c r="AA590" s="46"/>
      <c r="AB590" s="46"/>
    </row>
    <row r="591" spans="1:28" ht="14.25" customHeight="1">
      <c r="A591" s="76"/>
      <c r="B591" s="75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46"/>
      <c r="Q591" s="46"/>
      <c r="R591" s="46"/>
      <c r="S591" s="46"/>
      <c r="T591" s="13"/>
      <c r="U591" s="46"/>
      <c r="V591" s="46"/>
      <c r="W591" s="46"/>
      <c r="X591" s="46"/>
      <c r="Y591" s="46"/>
      <c r="Z591" s="46"/>
      <c r="AA591" s="46"/>
      <c r="AB591" s="46"/>
    </row>
    <row r="592" spans="1:28" ht="14.25" customHeight="1">
      <c r="A592" s="76"/>
      <c r="B592" s="75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46"/>
      <c r="Q592" s="46"/>
      <c r="R592" s="46"/>
      <c r="S592" s="46"/>
      <c r="T592" s="13"/>
      <c r="U592" s="46"/>
      <c r="V592" s="46"/>
      <c r="W592" s="46"/>
      <c r="X592" s="46"/>
      <c r="Y592" s="46"/>
      <c r="Z592" s="46"/>
      <c r="AA592" s="46"/>
      <c r="AB592" s="46"/>
    </row>
    <row r="593" spans="1:28" ht="14.25" customHeight="1">
      <c r="A593" s="76"/>
      <c r="B593" s="75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46"/>
      <c r="Q593" s="46"/>
      <c r="R593" s="46"/>
      <c r="S593" s="46"/>
      <c r="T593" s="13"/>
      <c r="U593" s="46"/>
      <c r="V593" s="46"/>
      <c r="W593" s="46"/>
      <c r="X593" s="46"/>
      <c r="Y593" s="46"/>
      <c r="Z593" s="46"/>
      <c r="AA593" s="46"/>
      <c r="AB593" s="46"/>
    </row>
    <row r="594" spans="1:28" ht="14.25" customHeight="1">
      <c r="A594" s="76"/>
      <c r="B594" s="75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46"/>
      <c r="Q594" s="46"/>
      <c r="R594" s="46"/>
      <c r="S594" s="46"/>
      <c r="T594" s="13"/>
      <c r="U594" s="46"/>
      <c r="V594" s="46"/>
      <c r="W594" s="46"/>
      <c r="X594" s="46"/>
      <c r="Y594" s="46"/>
      <c r="Z594" s="46"/>
      <c r="AA594" s="46"/>
      <c r="AB594" s="46"/>
    </row>
    <row r="595" spans="1:28" ht="14.25" customHeight="1">
      <c r="A595" s="76"/>
      <c r="B595" s="75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46"/>
      <c r="Q595" s="46"/>
      <c r="R595" s="46"/>
      <c r="S595" s="46"/>
      <c r="T595" s="13"/>
      <c r="U595" s="46"/>
      <c r="V595" s="46"/>
      <c r="W595" s="46"/>
      <c r="X595" s="46"/>
      <c r="Y595" s="46"/>
      <c r="Z595" s="46"/>
      <c r="AA595" s="46"/>
      <c r="AB595" s="46"/>
    </row>
    <row r="596" spans="1:28" ht="14.25" customHeight="1">
      <c r="A596" s="76"/>
      <c r="B596" s="75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46"/>
      <c r="Q596" s="46"/>
      <c r="R596" s="46"/>
      <c r="S596" s="46"/>
      <c r="T596" s="13"/>
      <c r="U596" s="46"/>
      <c r="V596" s="46"/>
      <c r="W596" s="46"/>
      <c r="X596" s="46"/>
      <c r="Y596" s="46"/>
      <c r="Z596" s="46"/>
      <c r="AA596" s="46"/>
      <c r="AB596" s="46"/>
    </row>
    <row r="597" spans="1:28" ht="14.25" customHeight="1">
      <c r="A597" s="76"/>
      <c r="B597" s="75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46"/>
      <c r="Q597" s="46"/>
      <c r="R597" s="46"/>
      <c r="S597" s="46"/>
      <c r="T597" s="13"/>
      <c r="U597" s="46"/>
      <c r="V597" s="46"/>
      <c r="W597" s="46"/>
      <c r="X597" s="46"/>
      <c r="Y597" s="46"/>
      <c r="Z597" s="46"/>
      <c r="AA597" s="46"/>
      <c r="AB597" s="46"/>
    </row>
    <row r="598" spans="1:28" ht="14.25" customHeight="1">
      <c r="A598" s="76"/>
      <c r="B598" s="75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46"/>
      <c r="Q598" s="46"/>
      <c r="R598" s="46"/>
      <c r="S598" s="46"/>
      <c r="T598" s="13"/>
      <c r="U598" s="46"/>
      <c r="V598" s="46"/>
      <c r="W598" s="46"/>
      <c r="X598" s="46"/>
      <c r="Y598" s="46"/>
      <c r="Z598" s="46"/>
      <c r="AA598" s="46"/>
      <c r="AB598" s="46"/>
    </row>
    <row r="599" spans="1:28" ht="14.25" customHeight="1">
      <c r="A599" s="76"/>
      <c r="B599" s="75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46"/>
      <c r="Q599" s="46"/>
      <c r="R599" s="46"/>
      <c r="S599" s="46"/>
      <c r="T599" s="13"/>
      <c r="U599" s="46"/>
      <c r="V599" s="46"/>
      <c r="W599" s="46"/>
      <c r="X599" s="46"/>
      <c r="Y599" s="46"/>
      <c r="Z599" s="46"/>
      <c r="AA599" s="46"/>
      <c r="AB599" s="46"/>
    </row>
    <row r="600" spans="1:28" ht="14.25" customHeight="1">
      <c r="A600" s="76"/>
      <c r="B600" s="75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46"/>
      <c r="Q600" s="46"/>
      <c r="R600" s="46"/>
      <c r="S600" s="46"/>
      <c r="T600" s="13"/>
      <c r="U600" s="46"/>
      <c r="V600" s="46"/>
      <c r="W600" s="46"/>
      <c r="X600" s="46"/>
      <c r="Y600" s="46"/>
      <c r="Z600" s="46"/>
      <c r="AA600" s="46"/>
      <c r="AB600" s="46"/>
    </row>
    <row r="601" spans="1:28" ht="14.25" customHeight="1">
      <c r="A601" s="76"/>
      <c r="B601" s="75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46"/>
      <c r="Q601" s="46"/>
      <c r="R601" s="46"/>
      <c r="S601" s="46"/>
      <c r="T601" s="13"/>
      <c r="U601" s="46"/>
      <c r="V601" s="46"/>
      <c r="W601" s="46"/>
      <c r="X601" s="46"/>
      <c r="Y601" s="46"/>
      <c r="Z601" s="46"/>
      <c r="AA601" s="46"/>
      <c r="AB601" s="46"/>
    </row>
    <row r="602" spans="1:28" ht="14.25" customHeight="1">
      <c r="A602" s="76"/>
      <c r="B602" s="75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46"/>
      <c r="Q602" s="46"/>
      <c r="R602" s="46"/>
      <c r="S602" s="46"/>
      <c r="T602" s="13"/>
      <c r="U602" s="46"/>
      <c r="V602" s="46"/>
      <c r="W602" s="46"/>
      <c r="X602" s="46"/>
      <c r="Y602" s="46"/>
      <c r="Z602" s="46"/>
      <c r="AA602" s="46"/>
      <c r="AB602" s="46"/>
    </row>
    <row r="603" spans="1:28" ht="14.25" customHeight="1">
      <c r="A603" s="76"/>
      <c r="B603" s="75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46"/>
      <c r="Q603" s="46"/>
      <c r="R603" s="46"/>
      <c r="S603" s="46"/>
      <c r="T603" s="13"/>
      <c r="U603" s="46"/>
      <c r="V603" s="46"/>
      <c r="W603" s="46"/>
      <c r="X603" s="46"/>
      <c r="Y603" s="46"/>
      <c r="Z603" s="46"/>
      <c r="AA603" s="46"/>
      <c r="AB603" s="46"/>
    </row>
    <row r="604" spans="1:28" ht="14.25" customHeight="1">
      <c r="A604" s="76"/>
      <c r="B604" s="75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46"/>
      <c r="Q604" s="46"/>
      <c r="R604" s="46"/>
      <c r="S604" s="46"/>
      <c r="T604" s="13"/>
      <c r="U604" s="46"/>
      <c r="V604" s="46"/>
      <c r="W604" s="46"/>
      <c r="X604" s="46"/>
      <c r="Y604" s="46"/>
      <c r="Z604" s="46"/>
      <c r="AA604" s="46"/>
      <c r="AB604" s="46"/>
    </row>
    <row r="605" spans="1:28" ht="14.25" customHeight="1">
      <c r="A605" s="76"/>
      <c r="B605" s="75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46"/>
      <c r="Q605" s="46"/>
      <c r="R605" s="46"/>
      <c r="S605" s="46"/>
      <c r="T605" s="13"/>
      <c r="U605" s="46"/>
      <c r="V605" s="46"/>
      <c r="W605" s="46"/>
      <c r="X605" s="46"/>
      <c r="Y605" s="46"/>
      <c r="Z605" s="46"/>
      <c r="AA605" s="46"/>
      <c r="AB605" s="46"/>
    </row>
    <row r="606" spans="1:28" ht="14.25" customHeight="1">
      <c r="A606" s="76"/>
      <c r="B606" s="75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46"/>
      <c r="Q606" s="46"/>
      <c r="R606" s="46"/>
      <c r="S606" s="46"/>
      <c r="T606" s="13"/>
      <c r="U606" s="46"/>
      <c r="V606" s="46"/>
      <c r="W606" s="46"/>
      <c r="X606" s="46"/>
      <c r="Y606" s="46"/>
      <c r="Z606" s="46"/>
      <c r="AA606" s="46"/>
      <c r="AB606" s="46"/>
    </row>
    <row r="607" spans="1:28" ht="14.25" customHeight="1">
      <c r="A607" s="76"/>
      <c r="B607" s="75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46"/>
      <c r="Q607" s="46"/>
      <c r="R607" s="46"/>
      <c r="S607" s="46"/>
      <c r="T607" s="13"/>
      <c r="U607" s="46"/>
      <c r="V607" s="46"/>
      <c r="W607" s="46"/>
      <c r="X607" s="46"/>
      <c r="Y607" s="46"/>
      <c r="Z607" s="46"/>
      <c r="AA607" s="46"/>
      <c r="AB607" s="46"/>
    </row>
    <row r="608" spans="1:28" ht="14.25" customHeight="1">
      <c r="A608" s="76"/>
      <c r="B608" s="75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46"/>
      <c r="Q608" s="46"/>
      <c r="R608" s="46"/>
      <c r="S608" s="46"/>
      <c r="T608" s="13"/>
      <c r="U608" s="46"/>
      <c r="V608" s="46"/>
      <c r="W608" s="46"/>
      <c r="X608" s="46"/>
      <c r="Y608" s="46"/>
      <c r="Z608" s="46"/>
      <c r="AA608" s="46"/>
      <c r="AB608" s="46"/>
    </row>
    <row r="609" spans="1:28" ht="14.25" customHeight="1">
      <c r="A609" s="76"/>
      <c r="B609" s="75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46"/>
      <c r="Q609" s="46"/>
      <c r="R609" s="46"/>
      <c r="S609" s="46"/>
      <c r="T609" s="13"/>
      <c r="U609" s="46"/>
      <c r="V609" s="46"/>
      <c r="W609" s="46"/>
      <c r="X609" s="46"/>
      <c r="Y609" s="46"/>
      <c r="Z609" s="46"/>
      <c r="AA609" s="46"/>
      <c r="AB609" s="46"/>
    </row>
    <row r="610" spans="1:28" ht="14.25" customHeight="1">
      <c r="A610" s="76"/>
      <c r="B610" s="75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46"/>
      <c r="Q610" s="46"/>
      <c r="R610" s="46"/>
      <c r="S610" s="46"/>
      <c r="T610" s="13"/>
      <c r="U610" s="46"/>
      <c r="V610" s="46"/>
      <c r="W610" s="46"/>
      <c r="X610" s="46"/>
      <c r="Y610" s="46"/>
      <c r="Z610" s="46"/>
      <c r="AA610" s="46"/>
      <c r="AB610" s="46"/>
    </row>
    <row r="611" spans="1:28" ht="14.25" customHeight="1">
      <c r="A611" s="76"/>
      <c r="B611" s="75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46"/>
      <c r="Q611" s="46"/>
      <c r="R611" s="46"/>
      <c r="S611" s="46"/>
      <c r="T611" s="13"/>
      <c r="U611" s="46"/>
      <c r="V611" s="46"/>
      <c r="W611" s="46"/>
      <c r="X611" s="46"/>
      <c r="Y611" s="46"/>
      <c r="Z611" s="46"/>
      <c r="AA611" s="46"/>
      <c r="AB611" s="46"/>
    </row>
    <row r="612" spans="1:28" ht="14.25" customHeight="1">
      <c r="A612" s="76"/>
      <c r="B612" s="75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46"/>
      <c r="Q612" s="46"/>
      <c r="R612" s="46"/>
      <c r="S612" s="46"/>
      <c r="T612" s="13"/>
      <c r="U612" s="46"/>
      <c r="V612" s="46"/>
      <c r="W612" s="46"/>
      <c r="X612" s="46"/>
      <c r="Y612" s="46"/>
      <c r="Z612" s="46"/>
      <c r="AA612" s="46"/>
      <c r="AB612" s="46"/>
    </row>
    <row r="613" spans="1:28" ht="14.25" customHeight="1">
      <c r="A613" s="76"/>
      <c r="B613" s="75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46"/>
      <c r="Q613" s="46"/>
      <c r="R613" s="46"/>
      <c r="S613" s="46"/>
      <c r="T613" s="13"/>
      <c r="U613" s="46"/>
      <c r="V613" s="46"/>
      <c r="W613" s="46"/>
      <c r="X613" s="46"/>
      <c r="Y613" s="46"/>
      <c r="Z613" s="46"/>
      <c r="AA613" s="46"/>
      <c r="AB613" s="46"/>
    </row>
    <row r="614" spans="1:28" ht="14.25" customHeight="1">
      <c r="A614" s="76"/>
      <c r="B614" s="75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46"/>
      <c r="Q614" s="46"/>
      <c r="R614" s="46"/>
      <c r="S614" s="46"/>
      <c r="T614" s="13"/>
      <c r="U614" s="46"/>
      <c r="V614" s="46"/>
      <c r="W614" s="46"/>
      <c r="X614" s="46"/>
      <c r="Y614" s="46"/>
      <c r="Z614" s="46"/>
      <c r="AA614" s="46"/>
      <c r="AB614" s="46"/>
    </row>
    <row r="615" spans="1:28" ht="14.25" customHeight="1">
      <c r="A615" s="76"/>
      <c r="B615" s="75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46"/>
      <c r="Q615" s="46"/>
      <c r="R615" s="46"/>
      <c r="S615" s="46"/>
      <c r="T615" s="13"/>
      <c r="U615" s="46"/>
      <c r="V615" s="46"/>
      <c r="W615" s="46"/>
      <c r="X615" s="46"/>
      <c r="Y615" s="46"/>
      <c r="Z615" s="46"/>
      <c r="AA615" s="46"/>
      <c r="AB615" s="46"/>
    </row>
    <row r="616" spans="1:28" ht="14.25" customHeight="1">
      <c r="A616" s="76"/>
      <c r="B616" s="75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46"/>
      <c r="Q616" s="46"/>
      <c r="R616" s="46"/>
      <c r="S616" s="46"/>
      <c r="T616" s="13"/>
      <c r="U616" s="46"/>
      <c r="V616" s="46"/>
      <c r="W616" s="46"/>
      <c r="X616" s="46"/>
      <c r="Y616" s="46"/>
      <c r="Z616" s="46"/>
      <c r="AA616" s="46"/>
      <c r="AB616" s="46"/>
    </row>
    <row r="617" spans="1:28" ht="14.25" customHeight="1">
      <c r="A617" s="76"/>
      <c r="B617" s="75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46"/>
      <c r="Q617" s="46"/>
      <c r="R617" s="46"/>
      <c r="S617" s="46"/>
      <c r="T617" s="13"/>
      <c r="U617" s="46"/>
      <c r="V617" s="46"/>
      <c r="W617" s="46"/>
      <c r="X617" s="46"/>
      <c r="Y617" s="46"/>
      <c r="Z617" s="46"/>
      <c r="AA617" s="46"/>
      <c r="AB617" s="46"/>
    </row>
    <row r="618" spans="1:28" ht="14.25" customHeight="1">
      <c r="A618" s="76"/>
      <c r="B618" s="75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46"/>
      <c r="Q618" s="46"/>
      <c r="R618" s="46"/>
      <c r="S618" s="46"/>
      <c r="T618" s="13"/>
      <c r="U618" s="46"/>
      <c r="V618" s="46"/>
      <c r="W618" s="46"/>
      <c r="X618" s="46"/>
      <c r="Y618" s="46"/>
      <c r="Z618" s="46"/>
      <c r="AA618" s="46"/>
      <c r="AB618" s="46"/>
    </row>
    <row r="619" spans="1:28" ht="14.25" customHeight="1">
      <c r="A619" s="76"/>
      <c r="B619" s="75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46"/>
      <c r="Q619" s="46"/>
      <c r="R619" s="46"/>
      <c r="S619" s="46"/>
      <c r="T619" s="13"/>
      <c r="U619" s="46"/>
      <c r="V619" s="46"/>
      <c r="W619" s="46"/>
      <c r="X619" s="46"/>
      <c r="Y619" s="46"/>
      <c r="Z619" s="46"/>
      <c r="AA619" s="46"/>
      <c r="AB619" s="46"/>
    </row>
    <row r="620" spans="1:28" ht="14.25" customHeight="1">
      <c r="A620" s="76"/>
      <c r="B620" s="75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46"/>
      <c r="Q620" s="46"/>
      <c r="R620" s="46"/>
      <c r="S620" s="46"/>
      <c r="T620" s="13"/>
      <c r="U620" s="46"/>
      <c r="V620" s="46"/>
      <c r="W620" s="46"/>
      <c r="X620" s="46"/>
      <c r="Y620" s="46"/>
      <c r="Z620" s="46"/>
      <c r="AA620" s="46"/>
      <c r="AB620" s="46"/>
    </row>
    <row r="621" spans="1:28" ht="14.25" customHeight="1">
      <c r="A621" s="76"/>
      <c r="B621" s="75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46"/>
      <c r="Q621" s="46"/>
      <c r="R621" s="46"/>
      <c r="S621" s="46"/>
      <c r="T621" s="13"/>
      <c r="U621" s="46"/>
      <c r="V621" s="46"/>
      <c r="W621" s="46"/>
      <c r="X621" s="46"/>
      <c r="Y621" s="46"/>
      <c r="Z621" s="46"/>
      <c r="AA621" s="46"/>
      <c r="AB621" s="46"/>
    </row>
    <row r="622" spans="1:28" ht="14.25" customHeight="1">
      <c r="A622" s="76"/>
      <c r="B622" s="75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46"/>
      <c r="Q622" s="46"/>
      <c r="R622" s="46"/>
      <c r="S622" s="46"/>
      <c r="T622" s="13"/>
      <c r="U622" s="46"/>
      <c r="V622" s="46"/>
      <c r="W622" s="46"/>
      <c r="X622" s="46"/>
      <c r="Y622" s="46"/>
      <c r="Z622" s="46"/>
      <c r="AA622" s="46"/>
      <c r="AB622" s="46"/>
    </row>
    <row r="623" spans="1:28" ht="14.25" customHeight="1">
      <c r="A623" s="76"/>
      <c r="B623" s="75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46"/>
      <c r="Q623" s="46"/>
      <c r="R623" s="46"/>
      <c r="S623" s="46"/>
      <c r="T623" s="13"/>
      <c r="U623" s="46"/>
      <c r="V623" s="46"/>
      <c r="W623" s="46"/>
      <c r="X623" s="46"/>
      <c r="Y623" s="46"/>
      <c r="Z623" s="46"/>
      <c r="AA623" s="46"/>
      <c r="AB623" s="46"/>
    </row>
    <row r="624" spans="1:28" ht="14.25" customHeight="1">
      <c r="A624" s="76"/>
      <c r="B624" s="75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46"/>
      <c r="Q624" s="46"/>
      <c r="R624" s="46"/>
      <c r="S624" s="46"/>
      <c r="T624" s="13"/>
      <c r="U624" s="46"/>
      <c r="V624" s="46"/>
      <c r="W624" s="46"/>
      <c r="X624" s="46"/>
      <c r="Y624" s="46"/>
      <c r="Z624" s="46"/>
      <c r="AA624" s="46"/>
      <c r="AB624" s="46"/>
    </row>
    <row r="625" spans="1:28" ht="14.25" customHeight="1">
      <c r="A625" s="76"/>
      <c r="B625" s="75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46"/>
      <c r="Q625" s="46"/>
      <c r="R625" s="46"/>
      <c r="S625" s="46"/>
      <c r="T625" s="13"/>
      <c r="U625" s="46"/>
      <c r="V625" s="46"/>
      <c r="W625" s="46"/>
      <c r="X625" s="46"/>
      <c r="Y625" s="46"/>
      <c r="Z625" s="46"/>
      <c r="AA625" s="46"/>
      <c r="AB625" s="46"/>
    </row>
    <row r="626" spans="1:28" ht="14.25" customHeight="1">
      <c r="A626" s="76"/>
      <c r="B626" s="75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46"/>
      <c r="Q626" s="46"/>
      <c r="R626" s="46"/>
      <c r="S626" s="46"/>
      <c r="T626" s="13"/>
      <c r="U626" s="46"/>
      <c r="V626" s="46"/>
      <c r="W626" s="46"/>
      <c r="X626" s="46"/>
      <c r="Y626" s="46"/>
      <c r="Z626" s="46"/>
      <c r="AA626" s="46"/>
      <c r="AB626" s="46"/>
    </row>
    <row r="627" spans="1:28" ht="14.25" customHeight="1">
      <c r="A627" s="76"/>
      <c r="B627" s="75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46"/>
      <c r="Q627" s="46"/>
      <c r="R627" s="46"/>
      <c r="S627" s="46"/>
      <c r="T627" s="13"/>
      <c r="U627" s="46"/>
      <c r="V627" s="46"/>
      <c r="W627" s="46"/>
      <c r="X627" s="46"/>
      <c r="Y627" s="46"/>
      <c r="Z627" s="46"/>
      <c r="AA627" s="46"/>
      <c r="AB627" s="46"/>
    </row>
    <row r="628" spans="1:28" ht="14.25" customHeight="1">
      <c r="A628" s="76"/>
      <c r="B628" s="75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46"/>
      <c r="Q628" s="46"/>
      <c r="R628" s="46"/>
      <c r="S628" s="46"/>
      <c r="T628" s="13"/>
      <c r="U628" s="46"/>
      <c r="V628" s="46"/>
      <c r="W628" s="46"/>
      <c r="X628" s="46"/>
      <c r="Y628" s="46"/>
      <c r="Z628" s="46"/>
      <c r="AA628" s="46"/>
      <c r="AB628" s="46"/>
    </row>
    <row r="629" spans="1:28" ht="14.25" customHeight="1">
      <c r="A629" s="76"/>
      <c r="B629" s="75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46"/>
      <c r="Q629" s="46"/>
      <c r="R629" s="46"/>
      <c r="S629" s="46"/>
      <c r="T629" s="13"/>
      <c r="U629" s="46"/>
      <c r="V629" s="46"/>
      <c r="W629" s="46"/>
      <c r="X629" s="46"/>
      <c r="Y629" s="46"/>
      <c r="Z629" s="46"/>
      <c r="AA629" s="46"/>
      <c r="AB629" s="46"/>
    </row>
    <row r="630" spans="1:28" ht="14.25" customHeight="1">
      <c r="A630" s="76"/>
      <c r="B630" s="75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46"/>
      <c r="Q630" s="46"/>
      <c r="R630" s="46"/>
      <c r="S630" s="46"/>
      <c r="T630" s="13"/>
      <c r="U630" s="46"/>
      <c r="V630" s="46"/>
      <c r="W630" s="46"/>
      <c r="X630" s="46"/>
      <c r="Y630" s="46"/>
      <c r="Z630" s="46"/>
      <c r="AA630" s="46"/>
      <c r="AB630" s="46"/>
    </row>
    <row r="631" spans="1:28" ht="14.25" customHeight="1">
      <c r="A631" s="76"/>
      <c r="B631" s="75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46"/>
      <c r="Q631" s="46"/>
      <c r="R631" s="46"/>
      <c r="S631" s="46"/>
      <c r="T631" s="13"/>
      <c r="U631" s="46"/>
      <c r="V631" s="46"/>
      <c r="W631" s="46"/>
      <c r="X631" s="46"/>
      <c r="Y631" s="46"/>
      <c r="Z631" s="46"/>
      <c r="AA631" s="46"/>
      <c r="AB631" s="46"/>
    </row>
    <row r="632" spans="1:28" ht="14.25" customHeight="1">
      <c r="A632" s="76"/>
      <c r="B632" s="75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46"/>
      <c r="Q632" s="46"/>
      <c r="R632" s="46"/>
      <c r="S632" s="46"/>
      <c r="T632" s="13"/>
      <c r="U632" s="46"/>
      <c r="V632" s="46"/>
      <c r="W632" s="46"/>
      <c r="X632" s="46"/>
      <c r="Y632" s="46"/>
      <c r="Z632" s="46"/>
      <c r="AA632" s="46"/>
      <c r="AB632" s="46"/>
    </row>
    <row r="633" spans="1:28" ht="14.25" customHeight="1">
      <c r="A633" s="76"/>
      <c r="B633" s="75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46"/>
      <c r="Q633" s="46"/>
      <c r="R633" s="46"/>
      <c r="S633" s="46"/>
      <c r="T633" s="13"/>
      <c r="U633" s="46"/>
      <c r="V633" s="46"/>
      <c r="W633" s="46"/>
      <c r="X633" s="46"/>
      <c r="Y633" s="46"/>
      <c r="Z633" s="46"/>
      <c r="AA633" s="46"/>
      <c r="AB633" s="46"/>
    </row>
    <row r="634" spans="1:28" ht="14.25" customHeight="1">
      <c r="A634" s="76"/>
      <c r="B634" s="75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46"/>
      <c r="Q634" s="46"/>
      <c r="R634" s="46"/>
      <c r="S634" s="46"/>
      <c r="T634" s="13"/>
      <c r="U634" s="46"/>
      <c r="V634" s="46"/>
      <c r="W634" s="46"/>
      <c r="X634" s="46"/>
      <c r="Y634" s="46"/>
      <c r="Z634" s="46"/>
      <c r="AA634" s="46"/>
      <c r="AB634" s="46"/>
    </row>
    <row r="635" spans="1:28" ht="14.25" customHeight="1">
      <c r="A635" s="76"/>
      <c r="B635" s="75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46"/>
      <c r="Q635" s="46"/>
      <c r="R635" s="46"/>
      <c r="S635" s="46"/>
      <c r="T635" s="13"/>
      <c r="U635" s="46"/>
      <c r="V635" s="46"/>
      <c r="W635" s="46"/>
      <c r="X635" s="46"/>
      <c r="Y635" s="46"/>
      <c r="Z635" s="46"/>
      <c r="AA635" s="46"/>
      <c r="AB635" s="46"/>
    </row>
    <row r="636" spans="1:28" ht="14.25" customHeight="1">
      <c r="A636" s="76"/>
      <c r="B636" s="75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46"/>
      <c r="Q636" s="46"/>
      <c r="R636" s="46"/>
      <c r="S636" s="46"/>
      <c r="T636" s="13"/>
      <c r="U636" s="46"/>
      <c r="V636" s="46"/>
      <c r="W636" s="46"/>
      <c r="X636" s="46"/>
      <c r="Y636" s="46"/>
      <c r="Z636" s="46"/>
      <c r="AA636" s="46"/>
      <c r="AB636" s="46"/>
    </row>
    <row r="637" spans="1:28" ht="14.25" customHeight="1">
      <c r="A637" s="76"/>
      <c r="B637" s="75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46"/>
      <c r="Q637" s="46"/>
      <c r="R637" s="46"/>
      <c r="S637" s="46"/>
      <c r="T637" s="13"/>
      <c r="U637" s="46"/>
      <c r="V637" s="46"/>
      <c r="W637" s="46"/>
      <c r="X637" s="46"/>
      <c r="Y637" s="46"/>
      <c r="Z637" s="46"/>
      <c r="AA637" s="46"/>
      <c r="AB637" s="46"/>
    </row>
    <row r="638" spans="1:28" ht="14.25" customHeight="1">
      <c r="A638" s="76"/>
      <c r="B638" s="75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46"/>
      <c r="Q638" s="46"/>
      <c r="R638" s="46"/>
      <c r="S638" s="46"/>
      <c r="T638" s="13"/>
      <c r="U638" s="46"/>
      <c r="V638" s="46"/>
      <c r="W638" s="46"/>
      <c r="X638" s="46"/>
      <c r="Y638" s="46"/>
      <c r="Z638" s="46"/>
      <c r="AA638" s="46"/>
      <c r="AB638" s="46"/>
    </row>
    <row r="639" spans="1:28" ht="14.25" customHeight="1">
      <c r="A639" s="76"/>
      <c r="B639" s="75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46"/>
      <c r="Q639" s="46"/>
      <c r="R639" s="46"/>
      <c r="S639" s="46"/>
      <c r="T639" s="13"/>
      <c r="U639" s="46"/>
      <c r="V639" s="46"/>
      <c r="W639" s="46"/>
      <c r="X639" s="46"/>
      <c r="Y639" s="46"/>
      <c r="Z639" s="46"/>
      <c r="AA639" s="46"/>
      <c r="AB639" s="46"/>
    </row>
    <row r="640" spans="1:28" ht="14.25" customHeight="1">
      <c r="A640" s="76"/>
      <c r="B640" s="75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46"/>
      <c r="Q640" s="46"/>
      <c r="R640" s="46"/>
      <c r="S640" s="46"/>
      <c r="T640" s="13"/>
      <c r="U640" s="46"/>
      <c r="V640" s="46"/>
      <c r="W640" s="46"/>
      <c r="X640" s="46"/>
      <c r="Y640" s="46"/>
      <c r="Z640" s="46"/>
      <c r="AA640" s="46"/>
      <c r="AB640" s="46"/>
    </row>
    <row r="641" spans="1:28" ht="14.25" customHeight="1">
      <c r="A641" s="76"/>
      <c r="B641" s="75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46"/>
      <c r="Q641" s="46"/>
      <c r="R641" s="46"/>
      <c r="S641" s="46"/>
      <c r="T641" s="13"/>
      <c r="U641" s="46"/>
      <c r="V641" s="46"/>
      <c r="W641" s="46"/>
      <c r="X641" s="46"/>
      <c r="Y641" s="46"/>
      <c r="Z641" s="46"/>
      <c r="AA641" s="46"/>
      <c r="AB641" s="46"/>
    </row>
    <row r="642" spans="1:28" ht="14.25" customHeight="1">
      <c r="A642" s="76"/>
      <c r="B642" s="75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46"/>
      <c r="Q642" s="46"/>
      <c r="R642" s="46"/>
      <c r="S642" s="46"/>
      <c r="T642" s="13"/>
      <c r="U642" s="46"/>
      <c r="V642" s="46"/>
      <c r="W642" s="46"/>
      <c r="X642" s="46"/>
      <c r="Y642" s="46"/>
      <c r="Z642" s="46"/>
      <c r="AA642" s="46"/>
      <c r="AB642" s="46"/>
    </row>
    <row r="643" spans="1:28" ht="14.25" customHeight="1">
      <c r="A643" s="76"/>
      <c r="B643" s="75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46"/>
      <c r="Q643" s="46"/>
      <c r="R643" s="46"/>
      <c r="S643" s="46"/>
      <c r="T643" s="13"/>
      <c r="U643" s="46"/>
      <c r="V643" s="46"/>
      <c r="W643" s="46"/>
      <c r="X643" s="46"/>
      <c r="Y643" s="46"/>
      <c r="Z643" s="46"/>
      <c r="AA643" s="46"/>
      <c r="AB643" s="46"/>
    </row>
    <row r="644" spans="1:28" ht="14.25" customHeight="1">
      <c r="A644" s="76"/>
      <c r="B644" s="75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46"/>
      <c r="Q644" s="46"/>
      <c r="R644" s="46"/>
      <c r="S644" s="46"/>
      <c r="T644" s="13"/>
      <c r="U644" s="46"/>
      <c r="V644" s="46"/>
      <c r="W644" s="46"/>
      <c r="X644" s="46"/>
      <c r="Y644" s="46"/>
      <c r="Z644" s="46"/>
      <c r="AA644" s="46"/>
      <c r="AB644" s="46"/>
    </row>
    <row r="645" spans="1:28" ht="14.25" customHeight="1">
      <c r="A645" s="76"/>
      <c r="B645" s="75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46"/>
      <c r="Q645" s="46"/>
      <c r="R645" s="46"/>
      <c r="S645" s="46"/>
      <c r="T645" s="13"/>
      <c r="U645" s="46"/>
      <c r="V645" s="46"/>
      <c r="W645" s="46"/>
      <c r="X645" s="46"/>
      <c r="Y645" s="46"/>
      <c r="Z645" s="46"/>
      <c r="AA645" s="46"/>
      <c r="AB645" s="46"/>
    </row>
    <row r="646" spans="1:28" ht="14.25" customHeight="1">
      <c r="A646" s="76"/>
      <c r="B646" s="75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46"/>
      <c r="Q646" s="46"/>
      <c r="R646" s="46"/>
      <c r="S646" s="46"/>
      <c r="T646" s="13"/>
      <c r="U646" s="46"/>
      <c r="V646" s="46"/>
      <c r="W646" s="46"/>
      <c r="X646" s="46"/>
      <c r="Y646" s="46"/>
      <c r="Z646" s="46"/>
      <c r="AA646" s="46"/>
      <c r="AB646" s="46"/>
    </row>
    <row r="647" spans="1:28" ht="14.25" customHeight="1">
      <c r="A647" s="76"/>
      <c r="B647" s="75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46"/>
      <c r="Q647" s="46"/>
      <c r="R647" s="46"/>
      <c r="S647" s="46"/>
      <c r="T647" s="13"/>
      <c r="U647" s="46"/>
      <c r="V647" s="46"/>
      <c r="W647" s="46"/>
      <c r="X647" s="46"/>
      <c r="Y647" s="46"/>
      <c r="Z647" s="46"/>
      <c r="AA647" s="46"/>
      <c r="AB647" s="46"/>
    </row>
    <row r="648" spans="1:28" ht="14.25" customHeight="1">
      <c r="A648" s="76"/>
      <c r="B648" s="75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46"/>
      <c r="Q648" s="46"/>
      <c r="R648" s="46"/>
      <c r="S648" s="46"/>
      <c r="T648" s="13"/>
      <c r="U648" s="46"/>
      <c r="V648" s="46"/>
      <c r="W648" s="46"/>
      <c r="X648" s="46"/>
      <c r="Y648" s="46"/>
      <c r="Z648" s="46"/>
      <c r="AA648" s="46"/>
      <c r="AB648" s="46"/>
    </row>
    <row r="649" spans="1:28" ht="14.25" customHeight="1">
      <c r="A649" s="76"/>
      <c r="B649" s="75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46"/>
      <c r="Q649" s="46"/>
      <c r="R649" s="46"/>
      <c r="S649" s="46"/>
      <c r="T649" s="13"/>
      <c r="U649" s="46"/>
      <c r="V649" s="46"/>
      <c r="W649" s="46"/>
      <c r="X649" s="46"/>
      <c r="Y649" s="46"/>
      <c r="Z649" s="46"/>
      <c r="AA649" s="46"/>
      <c r="AB649" s="46"/>
    </row>
    <row r="650" spans="1:28" ht="14.25" customHeight="1">
      <c r="A650" s="76"/>
      <c r="B650" s="75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46"/>
      <c r="Q650" s="46"/>
      <c r="R650" s="46"/>
      <c r="S650" s="46"/>
      <c r="T650" s="13"/>
      <c r="U650" s="46"/>
      <c r="V650" s="46"/>
      <c r="W650" s="46"/>
      <c r="X650" s="46"/>
      <c r="Y650" s="46"/>
      <c r="Z650" s="46"/>
      <c r="AA650" s="46"/>
      <c r="AB650" s="46"/>
    </row>
    <row r="651" spans="1:28" ht="14.25" customHeight="1">
      <c r="A651" s="76"/>
      <c r="B651" s="75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46"/>
      <c r="Q651" s="46"/>
      <c r="R651" s="46"/>
      <c r="S651" s="46"/>
      <c r="T651" s="13"/>
      <c r="U651" s="46"/>
      <c r="V651" s="46"/>
      <c r="W651" s="46"/>
      <c r="X651" s="46"/>
      <c r="Y651" s="46"/>
      <c r="Z651" s="46"/>
      <c r="AA651" s="46"/>
      <c r="AB651" s="46"/>
    </row>
    <row r="652" spans="1:28" ht="14.25" customHeight="1">
      <c r="A652" s="76"/>
      <c r="B652" s="75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46"/>
      <c r="Q652" s="46"/>
      <c r="R652" s="46"/>
      <c r="S652" s="46"/>
      <c r="T652" s="13"/>
      <c r="U652" s="46"/>
      <c r="V652" s="46"/>
      <c r="W652" s="46"/>
      <c r="X652" s="46"/>
      <c r="Y652" s="46"/>
      <c r="Z652" s="46"/>
      <c r="AA652" s="46"/>
      <c r="AB652" s="46"/>
    </row>
    <row r="653" spans="1:28" ht="14.25" customHeight="1">
      <c r="A653" s="76"/>
      <c r="B653" s="75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46"/>
      <c r="Q653" s="46"/>
      <c r="R653" s="46"/>
      <c r="S653" s="46"/>
      <c r="T653" s="13"/>
      <c r="U653" s="46"/>
      <c r="V653" s="46"/>
      <c r="W653" s="46"/>
      <c r="X653" s="46"/>
      <c r="Y653" s="46"/>
      <c r="Z653" s="46"/>
      <c r="AA653" s="46"/>
      <c r="AB653" s="46"/>
    </row>
    <row r="654" spans="1:28" ht="14.25" customHeight="1">
      <c r="A654" s="76"/>
      <c r="B654" s="75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46"/>
      <c r="Q654" s="46"/>
      <c r="R654" s="46"/>
      <c r="S654" s="46"/>
      <c r="T654" s="13"/>
      <c r="U654" s="46"/>
      <c r="V654" s="46"/>
      <c r="W654" s="46"/>
      <c r="X654" s="46"/>
      <c r="Y654" s="46"/>
      <c r="Z654" s="46"/>
      <c r="AA654" s="46"/>
      <c r="AB654" s="46"/>
    </row>
    <row r="655" spans="1:28" ht="14.25" customHeight="1">
      <c r="A655" s="76"/>
      <c r="B655" s="75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46"/>
      <c r="Q655" s="46"/>
      <c r="R655" s="46"/>
      <c r="S655" s="46"/>
      <c r="T655" s="13"/>
      <c r="U655" s="46"/>
      <c r="V655" s="46"/>
      <c r="W655" s="46"/>
      <c r="X655" s="46"/>
      <c r="Y655" s="46"/>
      <c r="Z655" s="46"/>
      <c r="AA655" s="46"/>
      <c r="AB655" s="46"/>
    </row>
    <row r="656" spans="1:28" ht="14.25" customHeight="1">
      <c r="A656" s="76"/>
      <c r="B656" s="75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46"/>
      <c r="Q656" s="46"/>
      <c r="R656" s="46"/>
      <c r="S656" s="46"/>
      <c r="T656" s="13"/>
      <c r="U656" s="46"/>
      <c r="V656" s="46"/>
      <c r="W656" s="46"/>
      <c r="X656" s="46"/>
      <c r="Y656" s="46"/>
      <c r="Z656" s="46"/>
      <c r="AA656" s="46"/>
      <c r="AB656" s="46"/>
    </row>
    <row r="657" spans="1:28" ht="14.25" customHeight="1">
      <c r="A657" s="76"/>
      <c r="B657" s="75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46"/>
      <c r="Q657" s="46"/>
      <c r="R657" s="46"/>
      <c r="S657" s="46"/>
      <c r="T657" s="13"/>
      <c r="U657" s="46"/>
      <c r="V657" s="46"/>
      <c r="W657" s="46"/>
      <c r="X657" s="46"/>
      <c r="Y657" s="46"/>
      <c r="Z657" s="46"/>
      <c r="AA657" s="46"/>
      <c r="AB657" s="46"/>
    </row>
    <row r="658" spans="1:28" ht="14.25" customHeight="1">
      <c r="A658" s="76"/>
      <c r="B658" s="75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46"/>
      <c r="Q658" s="46"/>
      <c r="R658" s="46"/>
      <c r="S658" s="46"/>
      <c r="T658" s="13"/>
      <c r="U658" s="46"/>
      <c r="V658" s="46"/>
      <c r="W658" s="46"/>
      <c r="X658" s="46"/>
      <c r="Y658" s="46"/>
      <c r="Z658" s="46"/>
      <c r="AA658" s="46"/>
      <c r="AB658" s="46"/>
    </row>
    <row r="659" spans="1:28" ht="14.25" customHeight="1">
      <c r="A659" s="76"/>
      <c r="B659" s="75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46"/>
      <c r="Q659" s="46"/>
      <c r="R659" s="46"/>
      <c r="S659" s="46"/>
      <c r="T659" s="13"/>
      <c r="U659" s="46"/>
      <c r="V659" s="46"/>
      <c r="W659" s="46"/>
      <c r="X659" s="46"/>
      <c r="Y659" s="46"/>
      <c r="Z659" s="46"/>
      <c r="AA659" s="46"/>
      <c r="AB659" s="46"/>
    </row>
    <row r="660" spans="1:28" ht="14.25" customHeight="1">
      <c r="A660" s="76"/>
      <c r="B660" s="75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46"/>
      <c r="Q660" s="46"/>
      <c r="R660" s="46"/>
      <c r="S660" s="46"/>
      <c r="T660" s="13"/>
      <c r="U660" s="46"/>
      <c r="V660" s="46"/>
      <c r="W660" s="46"/>
      <c r="X660" s="46"/>
      <c r="Y660" s="46"/>
      <c r="Z660" s="46"/>
      <c r="AA660" s="46"/>
      <c r="AB660" s="46"/>
    </row>
    <row r="661" spans="1:28" ht="14.25" customHeight="1">
      <c r="A661" s="76"/>
      <c r="B661" s="75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46"/>
      <c r="Q661" s="46"/>
      <c r="R661" s="46"/>
      <c r="S661" s="46"/>
      <c r="T661" s="13"/>
      <c r="U661" s="46"/>
      <c r="V661" s="46"/>
      <c r="W661" s="46"/>
      <c r="X661" s="46"/>
      <c r="Y661" s="46"/>
      <c r="Z661" s="46"/>
      <c r="AA661" s="46"/>
      <c r="AB661" s="46"/>
    </row>
    <row r="662" spans="1:28" ht="14.25" customHeight="1">
      <c r="A662" s="76"/>
      <c r="B662" s="75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46"/>
      <c r="Q662" s="46"/>
      <c r="R662" s="46"/>
      <c r="S662" s="46"/>
      <c r="T662" s="13"/>
      <c r="U662" s="46"/>
      <c r="V662" s="46"/>
      <c r="W662" s="46"/>
      <c r="X662" s="46"/>
      <c r="Y662" s="46"/>
      <c r="Z662" s="46"/>
      <c r="AA662" s="46"/>
      <c r="AB662" s="46"/>
    </row>
    <row r="663" spans="1:28" ht="14.25" customHeight="1">
      <c r="A663" s="76"/>
      <c r="B663" s="75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46"/>
      <c r="Q663" s="46"/>
      <c r="R663" s="46"/>
      <c r="S663" s="46"/>
      <c r="T663" s="13"/>
      <c r="U663" s="46"/>
      <c r="V663" s="46"/>
      <c r="W663" s="46"/>
      <c r="X663" s="46"/>
      <c r="Y663" s="46"/>
      <c r="Z663" s="46"/>
      <c r="AA663" s="46"/>
      <c r="AB663" s="46"/>
    </row>
    <row r="664" spans="1:28" ht="14.25" customHeight="1">
      <c r="A664" s="76"/>
      <c r="B664" s="75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46"/>
      <c r="Q664" s="46"/>
      <c r="R664" s="46"/>
      <c r="S664" s="46"/>
      <c r="T664" s="13"/>
      <c r="U664" s="46"/>
      <c r="V664" s="46"/>
      <c r="W664" s="46"/>
      <c r="X664" s="46"/>
      <c r="Y664" s="46"/>
      <c r="Z664" s="46"/>
      <c r="AA664" s="46"/>
      <c r="AB664" s="46"/>
    </row>
    <row r="665" spans="1:28" ht="14.25" customHeight="1">
      <c r="A665" s="76"/>
      <c r="B665" s="75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46"/>
      <c r="Q665" s="46"/>
      <c r="R665" s="46"/>
      <c r="S665" s="46"/>
      <c r="T665" s="13"/>
      <c r="U665" s="46"/>
      <c r="V665" s="46"/>
      <c r="W665" s="46"/>
      <c r="X665" s="46"/>
      <c r="Y665" s="46"/>
      <c r="Z665" s="46"/>
      <c r="AA665" s="46"/>
      <c r="AB665" s="46"/>
    </row>
    <row r="666" spans="1:28" ht="14.25" customHeight="1">
      <c r="A666" s="76"/>
      <c r="B666" s="75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46"/>
      <c r="Q666" s="46"/>
      <c r="R666" s="46"/>
      <c r="S666" s="46"/>
      <c r="T666" s="13"/>
      <c r="U666" s="46"/>
      <c r="V666" s="46"/>
      <c r="W666" s="46"/>
      <c r="X666" s="46"/>
      <c r="Y666" s="46"/>
      <c r="Z666" s="46"/>
      <c r="AA666" s="46"/>
      <c r="AB666" s="46"/>
    </row>
    <row r="667" spans="1:28" ht="14.25" customHeight="1">
      <c r="A667" s="76"/>
      <c r="B667" s="75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46"/>
      <c r="Q667" s="46"/>
      <c r="R667" s="46"/>
      <c r="S667" s="46"/>
      <c r="T667" s="13"/>
      <c r="U667" s="46"/>
      <c r="V667" s="46"/>
      <c r="W667" s="46"/>
      <c r="X667" s="46"/>
      <c r="Y667" s="46"/>
      <c r="Z667" s="46"/>
      <c r="AA667" s="46"/>
      <c r="AB667" s="46"/>
    </row>
    <row r="668" spans="1:28" ht="14.25" customHeight="1">
      <c r="A668" s="76"/>
      <c r="B668" s="75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46"/>
      <c r="Q668" s="46"/>
      <c r="R668" s="46"/>
      <c r="S668" s="46"/>
      <c r="T668" s="13"/>
      <c r="U668" s="46"/>
      <c r="V668" s="46"/>
      <c r="W668" s="46"/>
      <c r="X668" s="46"/>
      <c r="Y668" s="46"/>
      <c r="Z668" s="46"/>
      <c r="AA668" s="46"/>
      <c r="AB668" s="46"/>
    </row>
    <row r="669" spans="1:28" ht="14.25" customHeight="1">
      <c r="A669" s="76"/>
      <c r="B669" s="75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46"/>
      <c r="Q669" s="46"/>
      <c r="R669" s="46"/>
      <c r="S669" s="46"/>
      <c r="T669" s="13"/>
      <c r="U669" s="46"/>
      <c r="V669" s="46"/>
      <c r="W669" s="46"/>
      <c r="X669" s="46"/>
      <c r="Y669" s="46"/>
      <c r="Z669" s="46"/>
      <c r="AA669" s="46"/>
      <c r="AB669" s="46"/>
    </row>
    <row r="670" spans="1:28" ht="14.25" customHeight="1">
      <c r="A670" s="76"/>
      <c r="B670" s="75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46"/>
      <c r="Q670" s="46"/>
      <c r="R670" s="46"/>
      <c r="S670" s="46"/>
      <c r="T670" s="13"/>
      <c r="U670" s="46"/>
      <c r="V670" s="46"/>
      <c r="W670" s="46"/>
      <c r="X670" s="46"/>
      <c r="Y670" s="46"/>
      <c r="Z670" s="46"/>
      <c r="AA670" s="46"/>
      <c r="AB670" s="46"/>
    </row>
    <row r="671" spans="1:28" ht="14.25" customHeight="1">
      <c r="A671" s="76"/>
      <c r="B671" s="75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46"/>
      <c r="Q671" s="46"/>
      <c r="R671" s="46"/>
      <c r="S671" s="46"/>
      <c r="T671" s="13"/>
      <c r="U671" s="46"/>
      <c r="V671" s="46"/>
      <c r="W671" s="46"/>
      <c r="X671" s="46"/>
      <c r="Y671" s="46"/>
      <c r="Z671" s="46"/>
      <c r="AA671" s="46"/>
      <c r="AB671" s="46"/>
    </row>
    <row r="672" spans="1:28" ht="14.25" customHeight="1">
      <c r="A672" s="76"/>
      <c r="B672" s="75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46"/>
      <c r="Q672" s="46"/>
      <c r="R672" s="46"/>
      <c r="S672" s="46"/>
      <c r="T672" s="13"/>
      <c r="U672" s="46"/>
      <c r="V672" s="46"/>
      <c r="W672" s="46"/>
      <c r="X672" s="46"/>
      <c r="Y672" s="46"/>
      <c r="Z672" s="46"/>
      <c r="AA672" s="46"/>
      <c r="AB672" s="46"/>
    </row>
    <row r="673" spans="1:28" ht="14.25" customHeight="1">
      <c r="A673" s="76"/>
      <c r="B673" s="75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46"/>
      <c r="Q673" s="46"/>
      <c r="R673" s="46"/>
      <c r="S673" s="46"/>
      <c r="T673" s="13"/>
      <c r="U673" s="46"/>
      <c r="V673" s="46"/>
      <c r="W673" s="46"/>
      <c r="X673" s="46"/>
      <c r="Y673" s="46"/>
      <c r="Z673" s="46"/>
      <c r="AA673" s="46"/>
      <c r="AB673" s="46"/>
    </row>
    <row r="674" spans="1:28" ht="14.25" customHeight="1">
      <c r="A674" s="76"/>
      <c r="B674" s="75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46"/>
      <c r="Q674" s="46"/>
      <c r="R674" s="46"/>
      <c r="S674" s="46"/>
      <c r="T674" s="13"/>
      <c r="U674" s="46"/>
      <c r="V674" s="46"/>
      <c r="W674" s="46"/>
      <c r="X674" s="46"/>
      <c r="Y674" s="46"/>
      <c r="Z674" s="46"/>
      <c r="AA674" s="46"/>
      <c r="AB674" s="46"/>
    </row>
    <row r="675" spans="1:28" ht="14.25" customHeight="1">
      <c r="A675" s="76"/>
      <c r="B675" s="75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46"/>
      <c r="Q675" s="46"/>
      <c r="R675" s="46"/>
      <c r="S675" s="46"/>
      <c r="T675" s="13"/>
      <c r="U675" s="46"/>
      <c r="V675" s="46"/>
      <c r="W675" s="46"/>
      <c r="X675" s="46"/>
      <c r="Y675" s="46"/>
      <c r="Z675" s="46"/>
      <c r="AA675" s="46"/>
      <c r="AB675" s="46"/>
    </row>
    <row r="676" spans="1:28" ht="14.25" customHeight="1">
      <c r="A676" s="76"/>
      <c r="B676" s="75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46"/>
      <c r="Q676" s="46"/>
      <c r="R676" s="46"/>
      <c r="S676" s="46"/>
      <c r="T676" s="13"/>
      <c r="U676" s="46"/>
      <c r="V676" s="46"/>
      <c r="W676" s="46"/>
      <c r="X676" s="46"/>
      <c r="Y676" s="46"/>
      <c r="Z676" s="46"/>
      <c r="AA676" s="46"/>
      <c r="AB676" s="46"/>
    </row>
    <row r="677" spans="1:28" ht="14.25" customHeight="1">
      <c r="A677" s="76"/>
      <c r="B677" s="75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46"/>
      <c r="Q677" s="46"/>
      <c r="R677" s="46"/>
      <c r="S677" s="46"/>
      <c r="T677" s="13"/>
      <c r="U677" s="46"/>
      <c r="V677" s="46"/>
      <c r="W677" s="46"/>
      <c r="X677" s="46"/>
      <c r="Y677" s="46"/>
      <c r="Z677" s="46"/>
      <c r="AA677" s="46"/>
      <c r="AB677" s="46"/>
    </row>
    <row r="678" spans="1:28" ht="14.25" customHeight="1">
      <c r="A678" s="76"/>
      <c r="B678" s="75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46"/>
      <c r="Q678" s="46"/>
      <c r="R678" s="46"/>
      <c r="S678" s="46"/>
      <c r="T678" s="13"/>
      <c r="U678" s="46"/>
      <c r="V678" s="46"/>
      <c r="W678" s="46"/>
      <c r="X678" s="46"/>
      <c r="Y678" s="46"/>
      <c r="Z678" s="46"/>
      <c r="AA678" s="46"/>
      <c r="AB678" s="46"/>
    </row>
    <row r="679" spans="1:28" ht="14.25" customHeight="1">
      <c r="A679" s="76"/>
      <c r="B679" s="75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46"/>
      <c r="Q679" s="46"/>
      <c r="R679" s="46"/>
      <c r="S679" s="46"/>
      <c r="T679" s="13"/>
      <c r="U679" s="46"/>
      <c r="V679" s="46"/>
      <c r="W679" s="46"/>
      <c r="X679" s="46"/>
      <c r="Y679" s="46"/>
      <c r="Z679" s="46"/>
      <c r="AA679" s="46"/>
      <c r="AB679" s="46"/>
    </row>
    <row r="680" spans="1:28" ht="14.25" customHeight="1">
      <c r="A680" s="76"/>
      <c r="B680" s="75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46"/>
      <c r="Q680" s="46"/>
      <c r="R680" s="46"/>
      <c r="S680" s="46"/>
      <c r="T680" s="13"/>
      <c r="U680" s="46"/>
      <c r="V680" s="46"/>
      <c r="W680" s="46"/>
      <c r="X680" s="46"/>
      <c r="Y680" s="46"/>
      <c r="Z680" s="46"/>
      <c r="AA680" s="46"/>
      <c r="AB680" s="46"/>
    </row>
    <row r="681" spans="1:28" ht="14.25" customHeight="1">
      <c r="A681" s="76"/>
      <c r="B681" s="75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46"/>
      <c r="Q681" s="46"/>
      <c r="R681" s="46"/>
      <c r="S681" s="46"/>
      <c r="T681" s="13"/>
      <c r="U681" s="46"/>
      <c r="V681" s="46"/>
      <c r="W681" s="46"/>
      <c r="X681" s="46"/>
      <c r="Y681" s="46"/>
      <c r="Z681" s="46"/>
      <c r="AA681" s="46"/>
      <c r="AB681" s="46"/>
    </row>
    <row r="682" spans="1:28" ht="14.25" customHeight="1">
      <c r="A682" s="76"/>
      <c r="B682" s="75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46"/>
      <c r="Q682" s="46"/>
      <c r="R682" s="46"/>
      <c r="S682" s="46"/>
      <c r="T682" s="13"/>
      <c r="U682" s="46"/>
      <c r="V682" s="46"/>
      <c r="W682" s="46"/>
      <c r="X682" s="46"/>
      <c r="Y682" s="46"/>
      <c r="Z682" s="46"/>
      <c r="AA682" s="46"/>
      <c r="AB682" s="46"/>
    </row>
    <row r="683" spans="1:28" ht="14.25" customHeight="1">
      <c r="A683" s="76"/>
      <c r="B683" s="75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46"/>
      <c r="Q683" s="46"/>
      <c r="R683" s="46"/>
      <c r="S683" s="46"/>
      <c r="T683" s="13"/>
      <c r="U683" s="46"/>
      <c r="V683" s="46"/>
      <c r="W683" s="46"/>
      <c r="X683" s="46"/>
      <c r="Y683" s="46"/>
      <c r="Z683" s="46"/>
      <c r="AA683" s="46"/>
      <c r="AB683" s="46"/>
    </row>
    <row r="684" spans="1:28" ht="14.25" customHeight="1">
      <c r="A684" s="76"/>
      <c r="B684" s="75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46"/>
      <c r="Q684" s="46"/>
      <c r="R684" s="46"/>
      <c r="S684" s="46"/>
      <c r="T684" s="13"/>
      <c r="U684" s="46"/>
      <c r="V684" s="46"/>
      <c r="W684" s="46"/>
      <c r="X684" s="46"/>
      <c r="Y684" s="46"/>
      <c r="Z684" s="46"/>
      <c r="AA684" s="46"/>
      <c r="AB684" s="46"/>
    </row>
    <row r="685" spans="1:28" ht="14.25" customHeight="1">
      <c r="A685" s="76"/>
      <c r="B685" s="75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46"/>
      <c r="Q685" s="46"/>
      <c r="R685" s="46"/>
      <c r="S685" s="46"/>
      <c r="T685" s="13"/>
      <c r="U685" s="46"/>
      <c r="V685" s="46"/>
      <c r="W685" s="46"/>
      <c r="X685" s="46"/>
      <c r="Y685" s="46"/>
      <c r="Z685" s="46"/>
      <c r="AA685" s="46"/>
      <c r="AB685" s="46"/>
    </row>
    <row r="686" spans="1:28" ht="14.25" customHeight="1">
      <c r="A686" s="76"/>
      <c r="B686" s="75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46"/>
      <c r="Q686" s="46"/>
      <c r="R686" s="46"/>
      <c r="S686" s="46"/>
      <c r="T686" s="13"/>
      <c r="U686" s="46"/>
      <c r="V686" s="46"/>
      <c r="W686" s="46"/>
      <c r="X686" s="46"/>
      <c r="Y686" s="46"/>
      <c r="Z686" s="46"/>
      <c r="AA686" s="46"/>
      <c r="AB686" s="46"/>
    </row>
    <row r="687" spans="1:28" ht="14.25" customHeight="1">
      <c r="A687" s="76"/>
      <c r="B687" s="75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46"/>
      <c r="Q687" s="46"/>
      <c r="R687" s="46"/>
      <c r="S687" s="46"/>
      <c r="T687" s="13"/>
      <c r="U687" s="46"/>
      <c r="V687" s="46"/>
      <c r="W687" s="46"/>
      <c r="X687" s="46"/>
      <c r="Y687" s="46"/>
      <c r="Z687" s="46"/>
      <c r="AA687" s="46"/>
      <c r="AB687" s="46"/>
    </row>
    <row r="688" spans="1:28" ht="14.25" customHeight="1">
      <c r="A688" s="76"/>
      <c r="B688" s="75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46"/>
      <c r="Q688" s="46"/>
      <c r="R688" s="46"/>
      <c r="S688" s="46"/>
      <c r="T688" s="13"/>
      <c r="U688" s="46"/>
      <c r="V688" s="46"/>
      <c r="W688" s="46"/>
      <c r="X688" s="46"/>
      <c r="Y688" s="46"/>
      <c r="Z688" s="46"/>
      <c r="AA688" s="46"/>
      <c r="AB688" s="46"/>
    </row>
    <row r="689" spans="1:28" ht="14.25" customHeight="1">
      <c r="A689" s="76"/>
      <c r="B689" s="75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46"/>
      <c r="Q689" s="46"/>
      <c r="R689" s="46"/>
      <c r="S689" s="46"/>
      <c r="T689" s="13"/>
      <c r="U689" s="46"/>
      <c r="V689" s="46"/>
      <c r="W689" s="46"/>
      <c r="X689" s="46"/>
      <c r="Y689" s="46"/>
      <c r="Z689" s="46"/>
      <c r="AA689" s="46"/>
      <c r="AB689" s="46"/>
    </row>
    <row r="690" spans="1:28" ht="14.25" customHeight="1">
      <c r="A690" s="76"/>
      <c r="B690" s="75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46"/>
      <c r="Q690" s="46"/>
      <c r="R690" s="46"/>
      <c r="S690" s="46"/>
      <c r="T690" s="13"/>
      <c r="U690" s="46"/>
      <c r="V690" s="46"/>
      <c r="W690" s="46"/>
      <c r="X690" s="46"/>
      <c r="Y690" s="46"/>
      <c r="Z690" s="46"/>
      <c r="AA690" s="46"/>
      <c r="AB690" s="46"/>
    </row>
    <row r="691" spans="1:28" ht="14.25" customHeight="1">
      <c r="A691" s="76"/>
      <c r="B691" s="75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46"/>
      <c r="Q691" s="46"/>
      <c r="R691" s="46"/>
      <c r="S691" s="46"/>
      <c r="T691" s="13"/>
      <c r="U691" s="46"/>
      <c r="V691" s="46"/>
      <c r="W691" s="46"/>
      <c r="X691" s="46"/>
      <c r="Y691" s="46"/>
      <c r="Z691" s="46"/>
      <c r="AA691" s="46"/>
      <c r="AB691" s="46"/>
    </row>
    <row r="692" spans="1:28" ht="14.25" customHeight="1">
      <c r="A692" s="76"/>
      <c r="B692" s="75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46"/>
      <c r="Q692" s="46"/>
      <c r="R692" s="46"/>
      <c r="S692" s="46"/>
      <c r="T692" s="13"/>
      <c r="U692" s="46"/>
      <c r="V692" s="46"/>
      <c r="W692" s="46"/>
      <c r="X692" s="46"/>
      <c r="Y692" s="46"/>
      <c r="Z692" s="46"/>
      <c r="AA692" s="46"/>
      <c r="AB692" s="46"/>
    </row>
    <row r="693" spans="1:28" ht="14.25" customHeight="1">
      <c r="A693" s="76"/>
      <c r="B693" s="75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46"/>
      <c r="Q693" s="46"/>
      <c r="R693" s="46"/>
      <c r="S693" s="46"/>
      <c r="T693" s="13"/>
      <c r="U693" s="46"/>
      <c r="V693" s="46"/>
      <c r="W693" s="46"/>
      <c r="X693" s="46"/>
      <c r="Y693" s="46"/>
      <c r="Z693" s="46"/>
      <c r="AA693" s="46"/>
      <c r="AB693" s="46"/>
    </row>
    <row r="694" spans="1:28" ht="14.25" customHeight="1">
      <c r="A694" s="76"/>
      <c r="B694" s="75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46"/>
      <c r="Q694" s="46"/>
      <c r="R694" s="46"/>
      <c r="S694" s="46"/>
      <c r="T694" s="13"/>
      <c r="U694" s="46"/>
      <c r="V694" s="46"/>
      <c r="W694" s="46"/>
      <c r="X694" s="46"/>
      <c r="Y694" s="46"/>
      <c r="Z694" s="46"/>
      <c r="AA694" s="46"/>
      <c r="AB694" s="46"/>
    </row>
    <row r="695" spans="1:28" ht="14.25" customHeight="1">
      <c r="A695" s="76"/>
      <c r="B695" s="75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46"/>
      <c r="Q695" s="46"/>
      <c r="R695" s="46"/>
      <c r="S695" s="46"/>
      <c r="T695" s="13"/>
      <c r="U695" s="46"/>
      <c r="V695" s="46"/>
      <c r="W695" s="46"/>
      <c r="X695" s="46"/>
      <c r="Y695" s="46"/>
      <c r="Z695" s="46"/>
      <c r="AA695" s="46"/>
      <c r="AB695" s="46"/>
    </row>
    <row r="696" spans="1:28" ht="14.25" customHeight="1">
      <c r="A696" s="76"/>
      <c r="B696" s="75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46"/>
      <c r="Q696" s="46"/>
      <c r="R696" s="46"/>
      <c r="S696" s="46"/>
      <c r="T696" s="13"/>
      <c r="U696" s="46"/>
      <c r="V696" s="46"/>
      <c r="W696" s="46"/>
      <c r="X696" s="46"/>
      <c r="Y696" s="46"/>
      <c r="Z696" s="46"/>
      <c r="AA696" s="46"/>
      <c r="AB696" s="46"/>
    </row>
    <row r="697" spans="1:28" ht="14.25" customHeight="1">
      <c r="A697" s="76"/>
      <c r="B697" s="75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46"/>
      <c r="Q697" s="46"/>
      <c r="R697" s="46"/>
      <c r="S697" s="46"/>
      <c r="T697" s="13"/>
      <c r="U697" s="46"/>
      <c r="V697" s="46"/>
      <c r="W697" s="46"/>
      <c r="X697" s="46"/>
      <c r="Y697" s="46"/>
      <c r="Z697" s="46"/>
      <c r="AA697" s="46"/>
      <c r="AB697" s="46"/>
    </row>
    <row r="698" spans="1:28" ht="14.25" customHeight="1">
      <c r="A698" s="76"/>
      <c r="B698" s="75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46"/>
      <c r="Q698" s="46"/>
      <c r="R698" s="46"/>
      <c r="S698" s="46"/>
      <c r="T698" s="13"/>
      <c r="U698" s="46"/>
      <c r="V698" s="46"/>
      <c r="W698" s="46"/>
      <c r="X698" s="46"/>
      <c r="Y698" s="46"/>
      <c r="Z698" s="46"/>
      <c r="AA698" s="46"/>
      <c r="AB698" s="46"/>
    </row>
    <row r="699" spans="1:28" ht="14.25" customHeight="1">
      <c r="A699" s="76"/>
      <c r="B699" s="75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46"/>
      <c r="Q699" s="46"/>
      <c r="R699" s="46"/>
      <c r="S699" s="46"/>
      <c r="T699" s="13"/>
      <c r="U699" s="46"/>
      <c r="V699" s="46"/>
      <c r="W699" s="46"/>
      <c r="X699" s="46"/>
      <c r="Y699" s="46"/>
      <c r="Z699" s="46"/>
      <c r="AA699" s="46"/>
      <c r="AB699" s="46"/>
    </row>
    <row r="700" spans="1:28" ht="14.25" customHeight="1">
      <c r="A700" s="76"/>
      <c r="B700" s="75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46"/>
      <c r="Q700" s="46"/>
      <c r="R700" s="46"/>
      <c r="S700" s="46"/>
      <c r="T700" s="13"/>
      <c r="U700" s="46"/>
      <c r="V700" s="46"/>
      <c r="W700" s="46"/>
      <c r="X700" s="46"/>
      <c r="Y700" s="46"/>
      <c r="Z700" s="46"/>
      <c r="AA700" s="46"/>
      <c r="AB700" s="46"/>
    </row>
    <row r="701" spans="1:28" ht="14.25" customHeight="1">
      <c r="A701" s="76"/>
      <c r="B701" s="75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46"/>
      <c r="Q701" s="46"/>
      <c r="R701" s="46"/>
      <c r="S701" s="46"/>
      <c r="T701" s="13"/>
      <c r="U701" s="46"/>
      <c r="V701" s="46"/>
      <c r="W701" s="46"/>
      <c r="X701" s="46"/>
      <c r="Y701" s="46"/>
      <c r="Z701" s="46"/>
      <c r="AA701" s="46"/>
      <c r="AB701" s="46"/>
    </row>
    <row r="702" spans="1:28" ht="14.25" customHeight="1">
      <c r="A702" s="76"/>
      <c r="B702" s="75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46"/>
      <c r="Q702" s="46"/>
      <c r="R702" s="46"/>
      <c r="S702" s="46"/>
      <c r="T702" s="13"/>
      <c r="U702" s="46"/>
      <c r="V702" s="46"/>
      <c r="W702" s="46"/>
      <c r="X702" s="46"/>
      <c r="Y702" s="46"/>
      <c r="Z702" s="46"/>
      <c r="AA702" s="46"/>
      <c r="AB702" s="46"/>
    </row>
    <row r="703" spans="1:28" ht="14.25" customHeight="1">
      <c r="A703" s="76"/>
      <c r="B703" s="75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46"/>
      <c r="Q703" s="46"/>
      <c r="R703" s="46"/>
      <c r="S703" s="46"/>
      <c r="T703" s="13"/>
      <c r="U703" s="46"/>
      <c r="V703" s="46"/>
      <c r="W703" s="46"/>
      <c r="X703" s="46"/>
      <c r="Y703" s="46"/>
      <c r="Z703" s="46"/>
      <c r="AA703" s="46"/>
      <c r="AB703" s="46"/>
    </row>
    <row r="704" spans="1:28" ht="14.25" customHeight="1">
      <c r="A704" s="76"/>
      <c r="B704" s="75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46"/>
      <c r="Q704" s="46"/>
      <c r="R704" s="46"/>
      <c r="S704" s="46"/>
      <c r="T704" s="13"/>
      <c r="U704" s="46"/>
      <c r="V704" s="46"/>
      <c r="W704" s="46"/>
      <c r="X704" s="46"/>
      <c r="Y704" s="46"/>
      <c r="Z704" s="46"/>
      <c r="AA704" s="46"/>
      <c r="AB704" s="46"/>
    </row>
    <row r="705" spans="1:28" ht="14.25" customHeight="1">
      <c r="A705" s="76"/>
      <c r="B705" s="75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46"/>
      <c r="Q705" s="46"/>
      <c r="R705" s="46"/>
      <c r="S705" s="46"/>
      <c r="T705" s="13"/>
      <c r="U705" s="46"/>
      <c r="V705" s="46"/>
      <c r="W705" s="46"/>
      <c r="X705" s="46"/>
      <c r="Y705" s="46"/>
      <c r="Z705" s="46"/>
      <c r="AA705" s="46"/>
      <c r="AB705" s="46"/>
    </row>
    <row r="706" spans="1:28" ht="14.25" customHeight="1">
      <c r="A706" s="76"/>
      <c r="B706" s="75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46"/>
      <c r="Q706" s="46"/>
      <c r="R706" s="46"/>
      <c r="S706" s="46"/>
      <c r="T706" s="13"/>
      <c r="U706" s="46"/>
      <c r="V706" s="46"/>
      <c r="W706" s="46"/>
      <c r="X706" s="46"/>
      <c r="Y706" s="46"/>
      <c r="Z706" s="46"/>
      <c r="AA706" s="46"/>
      <c r="AB706" s="46"/>
    </row>
    <row r="707" spans="1:28" ht="14.25" customHeight="1">
      <c r="A707" s="76"/>
      <c r="B707" s="75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46"/>
      <c r="Q707" s="46"/>
      <c r="R707" s="46"/>
      <c r="S707" s="46"/>
      <c r="T707" s="13"/>
      <c r="U707" s="46"/>
      <c r="V707" s="46"/>
      <c r="W707" s="46"/>
      <c r="X707" s="46"/>
      <c r="Y707" s="46"/>
      <c r="Z707" s="46"/>
      <c r="AA707" s="46"/>
      <c r="AB707" s="46"/>
    </row>
    <row r="708" spans="1:28" ht="14.25" customHeight="1">
      <c r="A708" s="76"/>
      <c r="B708" s="75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46"/>
      <c r="Q708" s="46"/>
      <c r="R708" s="46"/>
      <c r="S708" s="46"/>
      <c r="T708" s="13"/>
      <c r="U708" s="46"/>
      <c r="V708" s="46"/>
      <c r="W708" s="46"/>
      <c r="X708" s="46"/>
      <c r="Y708" s="46"/>
      <c r="Z708" s="46"/>
      <c r="AA708" s="46"/>
      <c r="AB708" s="46"/>
    </row>
    <row r="709" spans="1:28" ht="14.25" customHeight="1">
      <c r="A709" s="76"/>
      <c r="B709" s="75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46"/>
      <c r="Q709" s="46"/>
      <c r="R709" s="46"/>
      <c r="S709" s="46"/>
      <c r="T709" s="13"/>
      <c r="U709" s="46"/>
      <c r="V709" s="46"/>
      <c r="W709" s="46"/>
      <c r="X709" s="46"/>
      <c r="Y709" s="46"/>
      <c r="Z709" s="46"/>
      <c r="AA709" s="46"/>
      <c r="AB709" s="46"/>
    </row>
    <row r="710" spans="1:28" ht="14.25" customHeight="1">
      <c r="A710" s="76"/>
      <c r="B710" s="75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46"/>
      <c r="Q710" s="46"/>
      <c r="R710" s="46"/>
      <c r="S710" s="46"/>
      <c r="T710" s="13"/>
      <c r="U710" s="46"/>
      <c r="V710" s="46"/>
      <c r="W710" s="46"/>
      <c r="X710" s="46"/>
      <c r="Y710" s="46"/>
      <c r="Z710" s="46"/>
      <c r="AA710" s="46"/>
      <c r="AB710" s="46"/>
    </row>
    <row r="711" spans="1:28" ht="14.25" customHeight="1">
      <c r="A711" s="76"/>
      <c r="B711" s="75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46"/>
      <c r="Q711" s="46"/>
      <c r="R711" s="46"/>
      <c r="S711" s="46"/>
      <c r="T711" s="13"/>
      <c r="U711" s="46"/>
      <c r="V711" s="46"/>
      <c r="W711" s="46"/>
      <c r="X711" s="46"/>
      <c r="Y711" s="46"/>
      <c r="Z711" s="46"/>
      <c r="AA711" s="46"/>
      <c r="AB711" s="46"/>
    </row>
    <row r="712" spans="1:28" ht="14.25" customHeight="1">
      <c r="A712" s="76"/>
      <c r="B712" s="75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46"/>
      <c r="Q712" s="46"/>
      <c r="R712" s="46"/>
      <c r="S712" s="46"/>
      <c r="T712" s="13"/>
      <c r="U712" s="46"/>
      <c r="V712" s="46"/>
      <c r="W712" s="46"/>
      <c r="X712" s="46"/>
      <c r="Y712" s="46"/>
      <c r="Z712" s="46"/>
      <c r="AA712" s="46"/>
      <c r="AB712" s="46"/>
    </row>
    <row r="713" spans="1:28" ht="14.25" customHeight="1">
      <c r="A713" s="76"/>
      <c r="B713" s="75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46"/>
      <c r="Q713" s="46"/>
      <c r="R713" s="46"/>
      <c r="S713" s="46"/>
      <c r="T713" s="13"/>
      <c r="U713" s="46"/>
      <c r="V713" s="46"/>
      <c r="W713" s="46"/>
      <c r="X713" s="46"/>
      <c r="Y713" s="46"/>
      <c r="Z713" s="46"/>
      <c r="AA713" s="46"/>
      <c r="AB713" s="46"/>
    </row>
    <row r="714" spans="1:28" ht="14.25" customHeight="1">
      <c r="A714" s="76"/>
      <c r="B714" s="75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46"/>
      <c r="Q714" s="46"/>
      <c r="R714" s="46"/>
      <c r="S714" s="46"/>
      <c r="T714" s="13"/>
      <c r="U714" s="46"/>
      <c r="V714" s="46"/>
      <c r="W714" s="46"/>
      <c r="X714" s="46"/>
      <c r="Y714" s="46"/>
      <c r="Z714" s="46"/>
      <c r="AA714" s="46"/>
      <c r="AB714" s="46"/>
    </row>
    <row r="715" spans="1:28" ht="14.25" customHeight="1">
      <c r="A715" s="76"/>
      <c r="B715" s="75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46"/>
      <c r="Q715" s="46"/>
      <c r="R715" s="46"/>
      <c r="S715" s="46"/>
      <c r="T715" s="13"/>
      <c r="U715" s="46"/>
      <c r="V715" s="46"/>
      <c r="W715" s="46"/>
      <c r="X715" s="46"/>
      <c r="Y715" s="46"/>
      <c r="Z715" s="46"/>
      <c r="AA715" s="46"/>
      <c r="AB715" s="46"/>
    </row>
    <row r="716" spans="1:28" ht="14.25" customHeight="1">
      <c r="A716" s="76"/>
      <c r="B716" s="75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46"/>
      <c r="Q716" s="46"/>
      <c r="R716" s="46"/>
      <c r="S716" s="46"/>
      <c r="T716" s="13"/>
      <c r="U716" s="46"/>
      <c r="V716" s="46"/>
      <c r="W716" s="46"/>
      <c r="X716" s="46"/>
      <c r="Y716" s="46"/>
      <c r="Z716" s="46"/>
      <c r="AA716" s="46"/>
      <c r="AB716" s="46"/>
    </row>
    <row r="717" spans="1:28" ht="14.25" customHeight="1">
      <c r="A717" s="76"/>
      <c r="B717" s="75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46"/>
      <c r="Q717" s="46"/>
      <c r="R717" s="46"/>
      <c r="S717" s="46"/>
      <c r="T717" s="13"/>
      <c r="U717" s="46"/>
      <c r="V717" s="46"/>
      <c r="W717" s="46"/>
      <c r="X717" s="46"/>
      <c r="Y717" s="46"/>
      <c r="Z717" s="46"/>
      <c r="AA717" s="46"/>
      <c r="AB717" s="46"/>
    </row>
    <row r="718" spans="1:28" ht="14.25" customHeight="1">
      <c r="A718" s="76"/>
      <c r="B718" s="75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46"/>
      <c r="Q718" s="46"/>
      <c r="R718" s="46"/>
      <c r="S718" s="46"/>
      <c r="T718" s="13"/>
      <c r="U718" s="46"/>
      <c r="V718" s="46"/>
      <c r="W718" s="46"/>
      <c r="X718" s="46"/>
      <c r="Y718" s="46"/>
      <c r="Z718" s="46"/>
      <c r="AA718" s="46"/>
      <c r="AB718" s="46"/>
    </row>
    <row r="719" spans="1:28" ht="14.25" customHeight="1">
      <c r="A719" s="76"/>
      <c r="B719" s="75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46"/>
      <c r="Q719" s="46"/>
      <c r="R719" s="46"/>
      <c r="S719" s="46"/>
      <c r="T719" s="13"/>
      <c r="U719" s="46"/>
      <c r="V719" s="46"/>
      <c r="W719" s="46"/>
      <c r="X719" s="46"/>
      <c r="Y719" s="46"/>
      <c r="Z719" s="46"/>
      <c r="AA719" s="46"/>
      <c r="AB719" s="46"/>
    </row>
    <row r="720" spans="1:28" ht="14.25" customHeight="1">
      <c r="A720" s="76"/>
      <c r="B720" s="75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46"/>
      <c r="Q720" s="46"/>
      <c r="R720" s="46"/>
      <c r="S720" s="46"/>
      <c r="T720" s="13"/>
      <c r="U720" s="46"/>
      <c r="V720" s="46"/>
      <c r="W720" s="46"/>
      <c r="X720" s="46"/>
      <c r="Y720" s="46"/>
      <c r="Z720" s="46"/>
      <c r="AA720" s="46"/>
      <c r="AB720" s="46"/>
    </row>
    <row r="721" spans="1:28" ht="14.25" customHeight="1">
      <c r="A721" s="76"/>
      <c r="B721" s="75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46"/>
      <c r="Q721" s="46"/>
      <c r="R721" s="46"/>
      <c r="S721" s="46"/>
      <c r="T721" s="13"/>
      <c r="U721" s="46"/>
      <c r="V721" s="46"/>
      <c r="W721" s="46"/>
      <c r="X721" s="46"/>
      <c r="Y721" s="46"/>
      <c r="Z721" s="46"/>
      <c r="AA721" s="46"/>
      <c r="AB721" s="46"/>
    </row>
    <row r="722" spans="1:28" ht="14.25" customHeight="1">
      <c r="A722" s="76"/>
      <c r="B722" s="75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46"/>
      <c r="Q722" s="46"/>
      <c r="R722" s="46"/>
      <c r="S722" s="46"/>
      <c r="T722" s="13"/>
      <c r="U722" s="46"/>
      <c r="V722" s="46"/>
      <c r="W722" s="46"/>
      <c r="X722" s="46"/>
      <c r="Y722" s="46"/>
      <c r="Z722" s="46"/>
      <c r="AA722" s="46"/>
      <c r="AB722" s="46"/>
    </row>
    <row r="723" spans="1:28" ht="14.25" customHeight="1">
      <c r="A723" s="76"/>
      <c r="B723" s="75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46"/>
      <c r="Q723" s="46"/>
      <c r="R723" s="46"/>
      <c r="S723" s="46"/>
      <c r="T723" s="13"/>
      <c r="U723" s="46"/>
      <c r="V723" s="46"/>
      <c r="W723" s="46"/>
      <c r="X723" s="46"/>
      <c r="Y723" s="46"/>
      <c r="Z723" s="46"/>
      <c r="AA723" s="46"/>
      <c r="AB723" s="46"/>
    </row>
    <row r="724" spans="1:28" ht="14.25" customHeight="1">
      <c r="A724" s="76"/>
      <c r="B724" s="75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46"/>
      <c r="Q724" s="46"/>
      <c r="R724" s="46"/>
      <c r="S724" s="46"/>
      <c r="T724" s="13"/>
      <c r="U724" s="46"/>
      <c r="V724" s="46"/>
      <c r="W724" s="46"/>
      <c r="X724" s="46"/>
      <c r="Y724" s="46"/>
      <c r="Z724" s="46"/>
      <c r="AA724" s="46"/>
      <c r="AB724" s="46"/>
    </row>
    <row r="725" spans="1:28" ht="14.25" customHeight="1">
      <c r="A725" s="76"/>
      <c r="B725" s="75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46"/>
      <c r="Q725" s="46"/>
      <c r="R725" s="46"/>
      <c r="S725" s="46"/>
      <c r="T725" s="13"/>
      <c r="U725" s="46"/>
      <c r="V725" s="46"/>
      <c r="W725" s="46"/>
      <c r="X725" s="46"/>
      <c r="Y725" s="46"/>
      <c r="Z725" s="46"/>
      <c r="AA725" s="46"/>
      <c r="AB725" s="46"/>
    </row>
    <row r="726" spans="1:28" ht="14.25" customHeight="1">
      <c r="A726" s="76"/>
      <c r="B726" s="75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46"/>
      <c r="Q726" s="46"/>
      <c r="R726" s="46"/>
      <c r="S726" s="46"/>
      <c r="T726" s="13"/>
      <c r="U726" s="46"/>
      <c r="V726" s="46"/>
      <c r="W726" s="46"/>
      <c r="X726" s="46"/>
      <c r="Y726" s="46"/>
      <c r="Z726" s="46"/>
      <c r="AA726" s="46"/>
      <c r="AB726" s="46"/>
    </row>
    <row r="727" spans="1:28" ht="14.25" customHeight="1">
      <c r="A727" s="76"/>
      <c r="B727" s="75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46"/>
      <c r="Q727" s="46"/>
      <c r="R727" s="46"/>
      <c r="S727" s="46"/>
      <c r="T727" s="13"/>
      <c r="U727" s="46"/>
      <c r="V727" s="46"/>
      <c r="W727" s="46"/>
      <c r="X727" s="46"/>
      <c r="Y727" s="46"/>
      <c r="Z727" s="46"/>
      <c r="AA727" s="46"/>
      <c r="AB727" s="46"/>
    </row>
    <row r="728" spans="1:28" ht="14.25" customHeight="1">
      <c r="A728" s="76"/>
      <c r="B728" s="75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46"/>
      <c r="Q728" s="46"/>
      <c r="R728" s="46"/>
      <c r="S728" s="46"/>
      <c r="T728" s="13"/>
      <c r="U728" s="46"/>
      <c r="V728" s="46"/>
      <c r="W728" s="46"/>
      <c r="X728" s="46"/>
      <c r="Y728" s="46"/>
      <c r="Z728" s="46"/>
      <c r="AA728" s="46"/>
      <c r="AB728" s="46"/>
    </row>
    <row r="729" spans="1:28" ht="14.25" customHeight="1">
      <c r="A729" s="76"/>
      <c r="B729" s="75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46"/>
      <c r="Q729" s="46"/>
      <c r="R729" s="46"/>
      <c r="S729" s="46"/>
      <c r="T729" s="13"/>
      <c r="U729" s="46"/>
      <c r="V729" s="46"/>
      <c r="W729" s="46"/>
      <c r="X729" s="46"/>
      <c r="Y729" s="46"/>
      <c r="Z729" s="46"/>
      <c r="AA729" s="46"/>
      <c r="AB729" s="46"/>
    </row>
    <row r="730" spans="1:28" ht="14.25" customHeight="1">
      <c r="A730" s="76"/>
      <c r="B730" s="75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46"/>
      <c r="Q730" s="46"/>
      <c r="R730" s="46"/>
      <c r="S730" s="46"/>
      <c r="T730" s="13"/>
      <c r="U730" s="46"/>
      <c r="V730" s="46"/>
      <c r="W730" s="46"/>
      <c r="X730" s="46"/>
      <c r="Y730" s="46"/>
      <c r="Z730" s="46"/>
      <c r="AA730" s="46"/>
      <c r="AB730" s="46"/>
    </row>
    <row r="731" spans="1:28" ht="14.25" customHeight="1">
      <c r="A731" s="76"/>
      <c r="B731" s="75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46"/>
      <c r="Q731" s="46"/>
      <c r="R731" s="46"/>
      <c r="S731" s="46"/>
      <c r="T731" s="13"/>
      <c r="U731" s="46"/>
      <c r="V731" s="46"/>
      <c r="W731" s="46"/>
      <c r="X731" s="46"/>
      <c r="Y731" s="46"/>
      <c r="Z731" s="46"/>
      <c r="AA731" s="46"/>
      <c r="AB731" s="46"/>
    </row>
    <row r="732" spans="1:28" ht="14.25" customHeight="1">
      <c r="A732" s="76"/>
      <c r="B732" s="75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46"/>
      <c r="Q732" s="46"/>
      <c r="R732" s="46"/>
      <c r="S732" s="46"/>
      <c r="T732" s="13"/>
      <c r="U732" s="46"/>
      <c r="V732" s="46"/>
      <c r="W732" s="46"/>
      <c r="X732" s="46"/>
      <c r="Y732" s="46"/>
      <c r="Z732" s="46"/>
      <c r="AA732" s="46"/>
      <c r="AB732" s="46"/>
    </row>
    <row r="733" spans="1:28" ht="14.25" customHeight="1">
      <c r="A733" s="76"/>
      <c r="B733" s="75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46"/>
      <c r="Q733" s="46"/>
      <c r="R733" s="46"/>
      <c r="S733" s="46"/>
      <c r="T733" s="13"/>
      <c r="U733" s="46"/>
      <c r="V733" s="46"/>
      <c r="W733" s="46"/>
      <c r="X733" s="46"/>
      <c r="Y733" s="46"/>
      <c r="Z733" s="46"/>
      <c r="AA733" s="46"/>
      <c r="AB733" s="46"/>
    </row>
    <row r="734" spans="1:28" ht="14.25" customHeight="1">
      <c r="A734" s="76"/>
      <c r="B734" s="75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46"/>
      <c r="Q734" s="46"/>
      <c r="R734" s="46"/>
      <c r="S734" s="46"/>
      <c r="T734" s="13"/>
      <c r="U734" s="46"/>
      <c r="V734" s="46"/>
      <c r="W734" s="46"/>
      <c r="X734" s="46"/>
      <c r="Y734" s="46"/>
      <c r="Z734" s="46"/>
      <c r="AA734" s="46"/>
      <c r="AB734" s="46"/>
    </row>
    <row r="735" spans="1:28" ht="14.25" customHeight="1">
      <c r="A735" s="76"/>
      <c r="B735" s="75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46"/>
      <c r="Q735" s="46"/>
      <c r="R735" s="46"/>
      <c r="S735" s="46"/>
      <c r="T735" s="13"/>
      <c r="U735" s="46"/>
      <c r="V735" s="46"/>
      <c r="W735" s="46"/>
      <c r="X735" s="46"/>
      <c r="Y735" s="46"/>
      <c r="Z735" s="46"/>
      <c r="AA735" s="46"/>
      <c r="AB735" s="46"/>
    </row>
    <row r="736" spans="1:28" ht="14.25" customHeight="1">
      <c r="A736" s="76"/>
      <c r="B736" s="75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46"/>
      <c r="Q736" s="46"/>
      <c r="R736" s="46"/>
      <c r="S736" s="46"/>
      <c r="T736" s="13"/>
      <c r="U736" s="46"/>
      <c r="V736" s="46"/>
      <c r="W736" s="46"/>
      <c r="X736" s="46"/>
      <c r="Y736" s="46"/>
      <c r="Z736" s="46"/>
      <c r="AA736" s="46"/>
      <c r="AB736" s="46"/>
    </row>
    <row r="737" spans="1:28" ht="14.25" customHeight="1">
      <c r="A737" s="76"/>
      <c r="B737" s="75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46"/>
      <c r="Q737" s="46"/>
      <c r="R737" s="46"/>
      <c r="S737" s="46"/>
      <c r="T737" s="13"/>
      <c r="U737" s="46"/>
      <c r="V737" s="46"/>
      <c r="W737" s="46"/>
      <c r="X737" s="46"/>
      <c r="Y737" s="46"/>
      <c r="Z737" s="46"/>
      <c r="AA737" s="46"/>
      <c r="AB737" s="46"/>
    </row>
    <row r="738" spans="1:28" ht="14.25" customHeight="1">
      <c r="A738" s="76"/>
      <c r="B738" s="75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46"/>
      <c r="Q738" s="46"/>
      <c r="R738" s="46"/>
      <c r="S738" s="46"/>
      <c r="T738" s="13"/>
      <c r="U738" s="46"/>
      <c r="V738" s="46"/>
      <c r="W738" s="46"/>
      <c r="X738" s="46"/>
      <c r="Y738" s="46"/>
      <c r="Z738" s="46"/>
      <c r="AA738" s="46"/>
      <c r="AB738" s="46"/>
    </row>
    <row r="739" spans="1:28" ht="14.25" customHeight="1">
      <c r="A739" s="76"/>
      <c r="B739" s="75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46"/>
      <c r="Q739" s="46"/>
      <c r="R739" s="46"/>
      <c r="S739" s="46"/>
      <c r="T739" s="13"/>
      <c r="U739" s="46"/>
      <c r="V739" s="46"/>
      <c r="W739" s="46"/>
      <c r="X739" s="46"/>
      <c r="Y739" s="46"/>
      <c r="Z739" s="46"/>
      <c r="AA739" s="46"/>
      <c r="AB739" s="46"/>
    </row>
    <row r="740" spans="1:28" ht="14.25" customHeight="1">
      <c r="A740" s="76"/>
      <c r="B740" s="75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46"/>
      <c r="Q740" s="46"/>
      <c r="R740" s="46"/>
      <c r="S740" s="46"/>
      <c r="T740" s="13"/>
      <c r="U740" s="46"/>
      <c r="V740" s="46"/>
      <c r="W740" s="46"/>
      <c r="X740" s="46"/>
      <c r="Y740" s="46"/>
      <c r="Z740" s="46"/>
      <c r="AA740" s="46"/>
      <c r="AB740" s="46"/>
    </row>
    <row r="741" spans="1:28" ht="14.25" customHeight="1">
      <c r="A741" s="76"/>
      <c r="B741" s="75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46"/>
      <c r="Q741" s="46"/>
      <c r="R741" s="46"/>
      <c r="S741" s="46"/>
      <c r="T741" s="13"/>
      <c r="U741" s="46"/>
      <c r="V741" s="46"/>
      <c r="W741" s="46"/>
      <c r="X741" s="46"/>
      <c r="Y741" s="46"/>
      <c r="Z741" s="46"/>
      <c r="AA741" s="46"/>
      <c r="AB741" s="46"/>
    </row>
    <row r="742" spans="1:28" ht="14.25" customHeight="1">
      <c r="A742" s="76"/>
      <c r="B742" s="75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46"/>
      <c r="Q742" s="46"/>
      <c r="R742" s="46"/>
      <c r="S742" s="46"/>
      <c r="T742" s="13"/>
      <c r="U742" s="46"/>
      <c r="V742" s="46"/>
      <c r="W742" s="46"/>
      <c r="X742" s="46"/>
      <c r="Y742" s="46"/>
      <c r="Z742" s="46"/>
      <c r="AA742" s="46"/>
      <c r="AB742" s="46"/>
    </row>
    <row r="743" spans="1:28" ht="14.25" customHeight="1">
      <c r="A743" s="76"/>
      <c r="B743" s="75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46"/>
      <c r="Q743" s="46"/>
      <c r="R743" s="46"/>
      <c r="S743" s="46"/>
      <c r="T743" s="13"/>
      <c r="U743" s="46"/>
      <c r="V743" s="46"/>
      <c r="W743" s="46"/>
      <c r="X743" s="46"/>
      <c r="Y743" s="46"/>
      <c r="Z743" s="46"/>
      <c r="AA743" s="46"/>
      <c r="AB743" s="46"/>
    </row>
    <row r="744" spans="1:28" ht="14.25" customHeight="1">
      <c r="A744" s="76"/>
      <c r="B744" s="75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46"/>
      <c r="Q744" s="46"/>
      <c r="R744" s="46"/>
      <c r="S744" s="46"/>
      <c r="T744" s="13"/>
      <c r="U744" s="46"/>
      <c r="V744" s="46"/>
      <c r="W744" s="46"/>
      <c r="X744" s="46"/>
      <c r="Y744" s="46"/>
      <c r="Z744" s="46"/>
      <c r="AA744" s="46"/>
      <c r="AB744" s="46"/>
    </row>
    <row r="745" spans="1:28" ht="14.25" customHeight="1">
      <c r="A745" s="76"/>
      <c r="B745" s="75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46"/>
      <c r="Q745" s="46"/>
      <c r="R745" s="46"/>
      <c r="S745" s="46"/>
      <c r="T745" s="13"/>
      <c r="U745" s="46"/>
      <c r="V745" s="46"/>
      <c r="W745" s="46"/>
      <c r="X745" s="46"/>
      <c r="Y745" s="46"/>
      <c r="Z745" s="46"/>
      <c r="AA745" s="46"/>
      <c r="AB745" s="46"/>
    </row>
    <row r="746" spans="1:28" ht="14.25" customHeight="1">
      <c r="A746" s="76"/>
      <c r="B746" s="75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46"/>
      <c r="Q746" s="46"/>
      <c r="R746" s="46"/>
      <c r="S746" s="46"/>
      <c r="T746" s="13"/>
      <c r="U746" s="46"/>
      <c r="V746" s="46"/>
      <c r="W746" s="46"/>
      <c r="X746" s="46"/>
      <c r="Y746" s="46"/>
      <c r="Z746" s="46"/>
      <c r="AA746" s="46"/>
      <c r="AB746" s="46"/>
    </row>
    <row r="747" spans="1:28" ht="14.25" customHeight="1">
      <c r="A747" s="76"/>
      <c r="B747" s="75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46"/>
      <c r="Q747" s="46"/>
      <c r="R747" s="46"/>
      <c r="S747" s="46"/>
      <c r="T747" s="13"/>
      <c r="U747" s="46"/>
      <c r="V747" s="46"/>
      <c r="W747" s="46"/>
      <c r="X747" s="46"/>
      <c r="Y747" s="46"/>
      <c r="Z747" s="46"/>
      <c r="AA747" s="46"/>
      <c r="AB747" s="46"/>
    </row>
    <row r="748" spans="1:28" ht="14.25" customHeight="1">
      <c r="A748" s="76"/>
      <c r="B748" s="75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46"/>
      <c r="Q748" s="46"/>
      <c r="R748" s="46"/>
      <c r="S748" s="46"/>
      <c r="T748" s="13"/>
      <c r="U748" s="46"/>
      <c r="V748" s="46"/>
      <c r="W748" s="46"/>
      <c r="X748" s="46"/>
      <c r="Y748" s="46"/>
      <c r="Z748" s="46"/>
      <c r="AA748" s="46"/>
      <c r="AB748" s="46"/>
    </row>
    <row r="749" spans="1:28" ht="14.25" customHeight="1">
      <c r="A749" s="76"/>
      <c r="B749" s="75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46"/>
      <c r="Q749" s="46"/>
      <c r="R749" s="46"/>
      <c r="S749" s="46"/>
      <c r="T749" s="13"/>
      <c r="U749" s="46"/>
      <c r="V749" s="46"/>
      <c r="W749" s="46"/>
      <c r="X749" s="46"/>
      <c r="Y749" s="46"/>
      <c r="Z749" s="46"/>
      <c r="AA749" s="46"/>
      <c r="AB749" s="46"/>
    </row>
    <row r="750" spans="1:28" ht="14.25" customHeight="1">
      <c r="A750" s="76"/>
      <c r="B750" s="75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46"/>
      <c r="Q750" s="46"/>
      <c r="R750" s="46"/>
      <c r="S750" s="46"/>
      <c r="T750" s="13"/>
      <c r="U750" s="46"/>
      <c r="V750" s="46"/>
      <c r="W750" s="46"/>
      <c r="X750" s="46"/>
      <c r="Y750" s="46"/>
      <c r="Z750" s="46"/>
      <c r="AA750" s="46"/>
      <c r="AB750" s="46"/>
    </row>
    <row r="751" spans="1:28" ht="14.25" customHeight="1">
      <c r="A751" s="76"/>
      <c r="B751" s="75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46"/>
      <c r="Q751" s="46"/>
      <c r="R751" s="46"/>
      <c r="S751" s="46"/>
      <c r="T751" s="13"/>
      <c r="U751" s="46"/>
      <c r="V751" s="46"/>
      <c r="W751" s="46"/>
      <c r="X751" s="46"/>
      <c r="Y751" s="46"/>
      <c r="Z751" s="46"/>
      <c r="AA751" s="46"/>
      <c r="AB751" s="46"/>
    </row>
    <row r="752" spans="1:28" ht="14.25" customHeight="1">
      <c r="A752" s="76"/>
      <c r="B752" s="75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46"/>
      <c r="Q752" s="46"/>
      <c r="R752" s="46"/>
      <c r="S752" s="46"/>
      <c r="T752" s="13"/>
      <c r="U752" s="46"/>
      <c r="V752" s="46"/>
      <c r="W752" s="46"/>
      <c r="X752" s="46"/>
      <c r="Y752" s="46"/>
      <c r="Z752" s="46"/>
      <c r="AA752" s="46"/>
      <c r="AB752" s="46"/>
    </row>
    <row r="753" spans="1:28" ht="14.25" customHeight="1">
      <c r="A753" s="76"/>
      <c r="B753" s="75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46"/>
      <c r="Q753" s="46"/>
      <c r="R753" s="46"/>
      <c r="S753" s="46"/>
      <c r="T753" s="13"/>
      <c r="U753" s="46"/>
      <c r="V753" s="46"/>
      <c r="W753" s="46"/>
      <c r="X753" s="46"/>
      <c r="Y753" s="46"/>
      <c r="Z753" s="46"/>
      <c r="AA753" s="46"/>
      <c r="AB753" s="46"/>
    </row>
    <row r="754" spans="1:28" ht="14.25" customHeight="1">
      <c r="A754" s="76"/>
      <c r="B754" s="75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46"/>
      <c r="Q754" s="46"/>
      <c r="R754" s="46"/>
      <c r="S754" s="46"/>
      <c r="T754" s="13"/>
      <c r="U754" s="46"/>
      <c r="V754" s="46"/>
      <c r="W754" s="46"/>
      <c r="X754" s="46"/>
      <c r="Y754" s="46"/>
      <c r="Z754" s="46"/>
      <c r="AA754" s="46"/>
      <c r="AB754" s="46"/>
    </row>
    <row r="755" spans="1:28" ht="14.25" customHeight="1">
      <c r="A755" s="76"/>
      <c r="B755" s="75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46"/>
      <c r="Q755" s="46"/>
      <c r="R755" s="46"/>
      <c r="S755" s="46"/>
      <c r="T755" s="13"/>
      <c r="U755" s="46"/>
      <c r="V755" s="46"/>
      <c r="W755" s="46"/>
      <c r="X755" s="46"/>
      <c r="Y755" s="46"/>
      <c r="Z755" s="46"/>
      <c r="AA755" s="46"/>
      <c r="AB755" s="46"/>
    </row>
    <row r="756" spans="1:28" ht="14.25" customHeight="1">
      <c r="A756" s="76"/>
      <c r="B756" s="75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46"/>
      <c r="Q756" s="46"/>
      <c r="R756" s="46"/>
      <c r="S756" s="46"/>
      <c r="T756" s="13"/>
      <c r="U756" s="46"/>
      <c r="V756" s="46"/>
      <c r="W756" s="46"/>
      <c r="X756" s="46"/>
      <c r="Y756" s="46"/>
      <c r="Z756" s="46"/>
      <c r="AA756" s="46"/>
      <c r="AB756" s="46"/>
    </row>
    <row r="757" spans="1:28" ht="14.25" customHeight="1">
      <c r="A757" s="76"/>
      <c r="B757" s="75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46"/>
      <c r="Q757" s="46"/>
      <c r="R757" s="46"/>
      <c r="S757" s="46"/>
      <c r="T757" s="13"/>
      <c r="U757" s="46"/>
      <c r="V757" s="46"/>
      <c r="W757" s="46"/>
      <c r="X757" s="46"/>
      <c r="Y757" s="46"/>
      <c r="Z757" s="46"/>
      <c r="AA757" s="46"/>
      <c r="AB757" s="46"/>
    </row>
    <row r="758" spans="1:28" ht="14.25" customHeight="1">
      <c r="A758" s="76"/>
      <c r="B758" s="75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46"/>
      <c r="Q758" s="46"/>
      <c r="R758" s="46"/>
      <c r="S758" s="46"/>
      <c r="T758" s="13"/>
      <c r="U758" s="46"/>
      <c r="V758" s="46"/>
      <c r="W758" s="46"/>
      <c r="X758" s="46"/>
      <c r="Y758" s="46"/>
      <c r="Z758" s="46"/>
      <c r="AA758" s="46"/>
      <c r="AB758" s="46"/>
    </row>
    <row r="759" spans="1:28" ht="14.25" customHeight="1">
      <c r="A759" s="76"/>
      <c r="B759" s="75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46"/>
      <c r="Q759" s="46"/>
      <c r="R759" s="46"/>
      <c r="S759" s="46"/>
      <c r="T759" s="13"/>
      <c r="U759" s="46"/>
      <c r="V759" s="46"/>
      <c r="W759" s="46"/>
      <c r="X759" s="46"/>
      <c r="Y759" s="46"/>
      <c r="Z759" s="46"/>
      <c r="AA759" s="46"/>
      <c r="AB759" s="46"/>
    </row>
    <row r="760" spans="1:28" ht="14.25" customHeight="1">
      <c r="A760" s="76"/>
      <c r="B760" s="75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46"/>
      <c r="Q760" s="46"/>
      <c r="R760" s="46"/>
      <c r="S760" s="46"/>
      <c r="T760" s="13"/>
      <c r="U760" s="46"/>
      <c r="V760" s="46"/>
      <c r="W760" s="46"/>
      <c r="X760" s="46"/>
      <c r="Y760" s="46"/>
      <c r="Z760" s="46"/>
      <c r="AA760" s="46"/>
      <c r="AB760" s="46"/>
    </row>
    <row r="761" spans="1:28" ht="14.25" customHeight="1">
      <c r="A761" s="76"/>
      <c r="B761" s="75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46"/>
      <c r="Q761" s="46"/>
      <c r="R761" s="46"/>
      <c r="S761" s="46"/>
      <c r="T761" s="13"/>
      <c r="U761" s="46"/>
      <c r="V761" s="46"/>
      <c r="W761" s="46"/>
      <c r="X761" s="46"/>
      <c r="Y761" s="46"/>
      <c r="Z761" s="46"/>
      <c r="AA761" s="46"/>
      <c r="AB761" s="46"/>
    </row>
    <row r="762" spans="1:28" ht="14.25" customHeight="1">
      <c r="A762" s="76"/>
      <c r="B762" s="75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46"/>
      <c r="Q762" s="46"/>
      <c r="R762" s="46"/>
      <c r="S762" s="46"/>
      <c r="T762" s="13"/>
      <c r="U762" s="46"/>
      <c r="V762" s="46"/>
      <c r="W762" s="46"/>
      <c r="X762" s="46"/>
      <c r="Y762" s="46"/>
      <c r="Z762" s="46"/>
      <c r="AA762" s="46"/>
      <c r="AB762" s="46"/>
    </row>
    <row r="763" spans="1:28" ht="14.25" customHeight="1">
      <c r="A763" s="76"/>
      <c r="B763" s="75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46"/>
      <c r="Q763" s="46"/>
      <c r="R763" s="46"/>
      <c r="S763" s="46"/>
      <c r="T763" s="13"/>
      <c r="U763" s="46"/>
      <c r="V763" s="46"/>
      <c r="W763" s="46"/>
      <c r="X763" s="46"/>
      <c r="Y763" s="46"/>
      <c r="Z763" s="46"/>
      <c r="AA763" s="46"/>
      <c r="AB763" s="46"/>
    </row>
    <row r="764" spans="1:28" ht="14.25" customHeight="1">
      <c r="A764" s="76"/>
      <c r="B764" s="75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46"/>
      <c r="Q764" s="46"/>
      <c r="R764" s="46"/>
      <c r="S764" s="46"/>
      <c r="T764" s="13"/>
      <c r="U764" s="46"/>
      <c r="V764" s="46"/>
      <c r="W764" s="46"/>
      <c r="X764" s="46"/>
      <c r="Y764" s="46"/>
      <c r="Z764" s="46"/>
      <c r="AA764" s="46"/>
      <c r="AB764" s="46"/>
    </row>
    <row r="765" spans="1:28" ht="14.25" customHeight="1">
      <c r="A765" s="76"/>
      <c r="B765" s="75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46"/>
      <c r="Q765" s="46"/>
      <c r="R765" s="46"/>
      <c r="S765" s="46"/>
      <c r="T765" s="13"/>
      <c r="U765" s="46"/>
      <c r="V765" s="46"/>
      <c r="W765" s="46"/>
      <c r="X765" s="46"/>
      <c r="Y765" s="46"/>
      <c r="Z765" s="46"/>
      <c r="AA765" s="46"/>
      <c r="AB765" s="46"/>
    </row>
    <row r="766" spans="1:28" ht="14.25" customHeight="1">
      <c r="A766" s="76"/>
      <c r="B766" s="75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46"/>
      <c r="Q766" s="46"/>
      <c r="R766" s="46"/>
      <c r="S766" s="46"/>
      <c r="T766" s="13"/>
      <c r="U766" s="46"/>
      <c r="V766" s="46"/>
      <c r="W766" s="46"/>
      <c r="X766" s="46"/>
      <c r="Y766" s="46"/>
      <c r="Z766" s="46"/>
      <c r="AA766" s="46"/>
      <c r="AB766" s="46"/>
    </row>
    <row r="767" spans="1:28" ht="14.25" customHeight="1">
      <c r="A767" s="76"/>
      <c r="B767" s="75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46"/>
      <c r="Q767" s="46"/>
      <c r="R767" s="46"/>
      <c r="S767" s="46"/>
      <c r="T767" s="13"/>
      <c r="U767" s="46"/>
      <c r="V767" s="46"/>
      <c r="W767" s="46"/>
      <c r="X767" s="46"/>
      <c r="Y767" s="46"/>
      <c r="Z767" s="46"/>
      <c r="AA767" s="46"/>
      <c r="AB767" s="46"/>
    </row>
    <row r="768" spans="1:28" ht="14.25" customHeight="1">
      <c r="A768" s="76"/>
      <c r="B768" s="75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46"/>
      <c r="Q768" s="46"/>
      <c r="R768" s="46"/>
      <c r="S768" s="46"/>
      <c r="T768" s="13"/>
      <c r="U768" s="46"/>
      <c r="V768" s="46"/>
      <c r="W768" s="46"/>
      <c r="X768" s="46"/>
      <c r="Y768" s="46"/>
      <c r="Z768" s="46"/>
      <c r="AA768" s="46"/>
      <c r="AB768" s="46"/>
    </row>
    <row r="769" spans="1:28" ht="14.25" customHeight="1">
      <c r="A769" s="76"/>
      <c r="B769" s="75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46"/>
      <c r="Q769" s="46"/>
      <c r="R769" s="46"/>
      <c r="S769" s="46"/>
      <c r="T769" s="13"/>
      <c r="U769" s="46"/>
      <c r="V769" s="46"/>
      <c r="W769" s="46"/>
      <c r="X769" s="46"/>
      <c r="Y769" s="46"/>
      <c r="Z769" s="46"/>
      <c r="AA769" s="46"/>
      <c r="AB769" s="46"/>
    </row>
    <row r="770" spans="1:28" ht="14.25" customHeight="1">
      <c r="A770" s="76"/>
      <c r="B770" s="75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46"/>
      <c r="Q770" s="46"/>
      <c r="R770" s="46"/>
      <c r="S770" s="46"/>
      <c r="T770" s="13"/>
      <c r="U770" s="46"/>
      <c r="V770" s="46"/>
      <c r="W770" s="46"/>
      <c r="X770" s="46"/>
      <c r="Y770" s="46"/>
      <c r="Z770" s="46"/>
      <c r="AA770" s="46"/>
      <c r="AB770" s="46"/>
    </row>
    <row r="771" spans="1:28" ht="14.25" customHeight="1">
      <c r="A771" s="76"/>
      <c r="B771" s="75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46"/>
      <c r="Q771" s="46"/>
      <c r="R771" s="46"/>
      <c r="S771" s="46"/>
      <c r="T771" s="13"/>
      <c r="U771" s="46"/>
      <c r="V771" s="46"/>
      <c r="W771" s="46"/>
      <c r="X771" s="46"/>
      <c r="Y771" s="46"/>
      <c r="Z771" s="46"/>
      <c r="AA771" s="46"/>
      <c r="AB771" s="46"/>
    </row>
    <row r="772" spans="1:28" ht="14.25" customHeight="1">
      <c r="A772" s="76"/>
      <c r="B772" s="75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46"/>
      <c r="Q772" s="46"/>
      <c r="R772" s="46"/>
      <c r="S772" s="46"/>
      <c r="T772" s="13"/>
      <c r="U772" s="46"/>
      <c r="V772" s="46"/>
      <c r="W772" s="46"/>
      <c r="X772" s="46"/>
      <c r="Y772" s="46"/>
      <c r="Z772" s="46"/>
      <c r="AA772" s="46"/>
      <c r="AB772" s="46"/>
    </row>
    <row r="773" spans="1:28" ht="14.25" customHeight="1">
      <c r="A773" s="76"/>
      <c r="B773" s="75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46"/>
      <c r="Q773" s="46"/>
      <c r="R773" s="46"/>
      <c r="S773" s="46"/>
      <c r="T773" s="13"/>
      <c r="U773" s="46"/>
      <c r="V773" s="46"/>
      <c r="W773" s="46"/>
      <c r="X773" s="46"/>
      <c r="Y773" s="46"/>
      <c r="Z773" s="46"/>
      <c r="AA773" s="46"/>
      <c r="AB773" s="46"/>
    </row>
    <row r="774" spans="1:28" ht="14.25" customHeight="1">
      <c r="A774" s="76"/>
      <c r="B774" s="75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46"/>
      <c r="Q774" s="46"/>
      <c r="R774" s="46"/>
      <c r="S774" s="46"/>
      <c r="T774" s="13"/>
      <c r="U774" s="46"/>
      <c r="V774" s="46"/>
      <c r="W774" s="46"/>
      <c r="X774" s="46"/>
      <c r="Y774" s="46"/>
      <c r="Z774" s="46"/>
      <c r="AA774" s="46"/>
      <c r="AB774" s="46"/>
    </row>
    <row r="775" spans="1:28" ht="14.25" customHeight="1">
      <c r="A775" s="76"/>
      <c r="B775" s="75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46"/>
      <c r="Q775" s="46"/>
      <c r="R775" s="46"/>
      <c r="S775" s="46"/>
      <c r="T775" s="13"/>
      <c r="U775" s="46"/>
      <c r="V775" s="46"/>
      <c r="W775" s="46"/>
      <c r="X775" s="46"/>
      <c r="Y775" s="46"/>
      <c r="Z775" s="46"/>
      <c r="AA775" s="46"/>
      <c r="AB775" s="46"/>
    </row>
    <row r="776" spans="1:28" ht="14.25" customHeight="1">
      <c r="A776" s="76"/>
      <c r="B776" s="75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46"/>
      <c r="Q776" s="46"/>
      <c r="R776" s="46"/>
      <c r="S776" s="46"/>
      <c r="T776" s="13"/>
      <c r="U776" s="46"/>
      <c r="V776" s="46"/>
      <c r="W776" s="46"/>
      <c r="X776" s="46"/>
      <c r="Y776" s="46"/>
      <c r="Z776" s="46"/>
      <c r="AA776" s="46"/>
      <c r="AB776" s="46"/>
    </row>
    <row r="777" spans="1:28" ht="14.25" customHeight="1">
      <c r="A777" s="76"/>
      <c r="B777" s="75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46"/>
      <c r="Q777" s="46"/>
      <c r="R777" s="46"/>
      <c r="S777" s="46"/>
      <c r="T777" s="13"/>
      <c r="U777" s="46"/>
      <c r="V777" s="46"/>
      <c r="W777" s="46"/>
      <c r="X777" s="46"/>
      <c r="Y777" s="46"/>
      <c r="Z777" s="46"/>
      <c r="AA777" s="46"/>
      <c r="AB777" s="46"/>
    </row>
    <row r="778" spans="1:28" ht="14.25" customHeight="1">
      <c r="A778" s="76"/>
      <c r="B778" s="75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46"/>
      <c r="Q778" s="46"/>
      <c r="R778" s="46"/>
      <c r="S778" s="46"/>
      <c r="T778" s="13"/>
      <c r="U778" s="46"/>
      <c r="V778" s="46"/>
      <c r="W778" s="46"/>
      <c r="X778" s="46"/>
      <c r="Y778" s="46"/>
      <c r="Z778" s="46"/>
      <c r="AA778" s="46"/>
      <c r="AB778" s="46"/>
    </row>
    <row r="779" spans="1:28" ht="14.25" customHeight="1">
      <c r="A779" s="76"/>
      <c r="B779" s="75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46"/>
      <c r="Q779" s="46"/>
      <c r="R779" s="46"/>
      <c r="S779" s="46"/>
      <c r="T779" s="13"/>
      <c r="U779" s="46"/>
      <c r="V779" s="46"/>
      <c r="W779" s="46"/>
      <c r="X779" s="46"/>
      <c r="Y779" s="46"/>
      <c r="Z779" s="46"/>
      <c r="AA779" s="46"/>
      <c r="AB779" s="46"/>
    </row>
    <row r="780" spans="1:28" ht="14.25" customHeight="1">
      <c r="A780" s="76"/>
      <c r="B780" s="75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46"/>
      <c r="Q780" s="46"/>
      <c r="R780" s="46"/>
      <c r="S780" s="46"/>
      <c r="T780" s="13"/>
      <c r="U780" s="46"/>
      <c r="V780" s="46"/>
      <c r="W780" s="46"/>
      <c r="X780" s="46"/>
      <c r="Y780" s="46"/>
      <c r="Z780" s="46"/>
      <c r="AA780" s="46"/>
      <c r="AB780" s="46"/>
    </row>
    <row r="781" spans="1:28" ht="14.25" customHeight="1">
      <c r="A781" s="76"/>
      <c r="B781" s="75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46"/>
      <c r="Q781" s="46"/>
      <c r="R781" s="46"/>
      <c r="S781" s="46"/>
      <c r="T781" s="13"/>
      <c r="U781" s="46"/>
      <c r="V781" s="46"/>
      <c r="W781" s="46"/>
      <c r="X781" s="46"/>
      <c r="Y781" s="46"/>
      <c r="Z781" s="46"/>
      <c r="AA781" s="46"/>
      <c r="AB781" s="46"/>
    </row>
    <row r="782" spans="1:28" ht="14.25" customHeight="1">
      <c r="A782" s="76"/>
      <c r="B782" s="75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46"/>
      <c r="Q782" s="46"/>
      <c r="R782" s="46"/>
      <c r="S782" s="46"/>
      <c r="T782" s="13"/>
      <c r="U782" s="46"/>
      <c r="V782" s="46"/>
      <c r="W782" s="46"/>
      <c r="X782" s="46"/>
      <c r="Y782" s="46"/>
      <c r="Z782" s="46"/>
      <c r="AA782" s="46"/>
      <c r="AB782" s="46"/>
    </row>
    <row r="783" spans="1:28" ht="14.25" customHeight="1">
      <c r="A783" s="76"/>
      <c r="B783" s="75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46"/>
      <c r="Q783" s="46"/>
      <c r="R783" s="46"/>
      <c r="S783" s="46"/>
      <c r="T783" s="13"/>
      <c r="U783" s="46"/>
      <c r="V783" s="46"/>
      <c r="W783" s="46"/>
      <c r="X783" s="46"/>
      <c r="Y783" s="46"/>
      <c r="Z783" s="46"/>
      <c r="AA783" s="46"/>
      <c r="AB783" s="46"/>
    </row>
    <row r="784" spans="1:28" ht="14.25" customHeight="1">
      <c r="A784" s="76"/>
      <c r="B784" s="75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46"/>
      <c r="Q784" s="46"/>
      <c r="R784" s="46"/>
      <c r="S784" s="46"/>
      <c r="T784" s="13"/>
      <c r="U784" s="46"/>
      <c r="V784" s="46"/>
      <c r="W784" s="46"/>
      <c r="X784" s="46"/>
      <c r="Y784" s="46"/>
      <c r="Z784" s="46"/>
      <c r="AA784" s="46"/>
      <c r="AB784" s="46"/>
    </row>
    <row r="785" spans="1:28" ht="14.25" customHeight="1">
      <c r="A785" s="76"/>
      <c r="B785" s="75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46"/>
      <c r="Q785" s="46"/>
      <c r="R785" s="46"/>
      <c r="S785" s="46"/>
      <c r="T785" s="13"/>
      <c r="U785" s="46"/>
      <c r="V785" s="46"/>
      <c r="W785" s="46"/>
      <c r="X785" s="46"/>
      <c r="Y785" s="46"/>
      <c r="Z785" s="46"/>
      <c r="AA785" s="46"/>
      <c r="AB785" s="46"/>
    </row>
    <row r="786" spans="1:28" ht="14.25" customHeight="1">
      <c r="A786" s="76"/>
      <c r="B786" s="75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46"/>
      <c r="Q786" s="46"/>
      <c r="R786" s="46"/>
      <c r="S786" s="46"/>
      <c r="T786" s="13"/>
      <c r="U786" s="46"/>
      <c r="V786" s="46"/>
      <c r="W786" s="46"/>
      <c r="X786" s="46"/>
      <c r="Y786" s="46"/>
      <c r="Z786" s="46"/>
      <c r="AA786" s="46"/>
      <c r="AB786" s="46"/>
    </row>
    <row r="787" spans="1:28" ht="14.25" customHeight="1">
      <c r="A787" s="76"/>
      <c r="B787" s="75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46"/>
      <c r="Q787" s="46"/>
      <c r="R787" s="46"/>
      <c r="S787" s="46"/>
      <c r="T787" s="13"/>
      <c r="U787" s="46"/>
      <c r="V787" s="46"/>
      <c r="W787" s="46"/>
      <c r="X787" s="46"/>
      <c r="Y787" s="46"/>
      <c r="Z787" s="46"/>
      <c r="AA787" s="46"/>
      <c r="AB787" s="46"/>
    </row>
    <row r="788" spans="1:28" ht="14.25" customHeight="1">
      <c r="A788" s="76"/>
      <c r="B788" s="75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46"/>
      <c r="Q788" s="46"/>
      <c r="R788" s="46"/>
      <c r="S788" s="46"/>
      <c r="T788" s="13"/>
      <c r="U788" s="46"/>
      <c r="V788" s="46"/>
      <c r="W788" s="46"/>
      <c r="X788" s="46"/>
      <c r="Y788" s="46"/>
      <c r="Z788" s="46"/>
      <c r="AA788" s="46"/>
      <c r="AB788" s="46"/>
    </row>
    <row r="789" spans="1:28" ht="14.25" customHeight="1">
      <c r="A789" s="76"/>
      <c r="B789" s="75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46"/>
      <c r="Q789" s="46"/>
      <c r="R789" s="46"/>
      <c r="S789" s="46"/>
      <c r="T789" s="13"/>
      <c r="U789" s="46"/>
      <c r="V789" s="46"/>
      <c r="W789" s="46"/>
      <c r="X789" s="46"/>
      <c r="Y789" s="46"/>
      <c r="Z789" s="46"/>
      <c r="AA789" s="46"/>
      <c r="AB789" s="46"/>
    </row>
    <row r="790" spans="1:28" ht="14.25" customHeight="1">
      <c r="A790" s="76"/>
      <c r="B790" s="75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46"/>
      <c r="Q790" s="46"/>
      <c r="R790" s="46"/>
      <c r="S790" s="46"/>
      <c r="T790" s="13"/>
      <c r="U790" s="46"/>
      <c r="V790" s="46"/>
      <c r="W790" s="46"/>
      <c r="X790" s="46"/>
      <c r="Y790" s="46"/>
      <c r="Z790" s="46"/>
      <c r="AA790" s="46"/>
      <c r="AB790" s="46"/>
    </row>
    <row r="791" spans="1:28" ht="14.25" customHeight="1">
      <c r="A791" s="76"/>
      <c r="B791" s="75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46"/>
      <c r="Q791" s="46"/>
      <c r="R791" s="46"/>
      <c r="S791" s="46"/>
      <c r="T791" s="13"/>
      <c r="U791" s="46"/>
      <c r="V791" s="46"/>
      <c r="W791" s="46"/>
      <c r="X791" s="46"/>
      <c r="Y791" s="46"/>
      <c r="Z791" s="46"/>
      <c r="AA791" s="46"/>
      <c r="AB791" s="46"/>
    </row>
    <row r="792" spans="1:28" ht="14.25" customHeight="1">
      <c r="A792" s="76"/>
      <c r="B792" s="75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46"/>
      <c r="Q792" s="46"/>
      <c r="R792" s="46"/>
      <c r="S792" s="46"/>
      <c r="T792" s="13"/>
      <c r="U792" s="46"/>
      <c r="V792" s="46"/>
      <c r="W792" s="46"/>
      <c r="X792" s="46"/>
      <c r="Y792" s="46"/>
      <c r="Z792" s="46"/>
      <c r="AA792" s="46"/>
      <c r="AB792" s="46"/>
    </row>
    <row r="793" spans="1:28" ht="14.25" customHeight="1">
      <c r="A793" s="76"/>
      <c r="B793" s="75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46"/>
      <c r="Q793" s="46"/>
      <c r="R793" s="46"/>
      <c r="S793" s="46"/>
      <c r="T793" s="13"/>
      <c r="U793" s="46"/>
      <c r="V793" s="46"/>
      <c r="W793" s="46"/>
      <c r="X793" s="46"/>
      <c r="Y793" s="46"/>
      <c r="Z793" s="46"/>
      <c r="AA793" s="46"/>
      <c r="AB793" s="46"/>
    </row>
    <row r="794" spans="1:28" ht="14.25" customHeight="1">
      <c r="A794" s="76"/>
      <c r="B794" s="75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46"/>
      <c r="Q794" s="46"/>
      <c r="R794" s="46"/>
      <c r="S794" s="46"/>
      <c r="T794" s="13"/>
      <c r="U794" s="46"/>
      <c r="V794" s="46"/>
      <c r="W794" s="46"/>
      <c r="X794" s="46"/>
      <c r="Y794" s="46"/>
      <c r="Z794" s="46"/>
      <c r="AA794" s="46"/>
      <c r="AB794" s="46"/>
    </row>
    <row r="795" spans="1:28" ht="14.25" customHeight="1">
      <c r="A795" s="76"/>
      <c r="B795" s="75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46"/>
      <c r="Q795" s="46"/>
      <c r="R795" s="46"/>
      <c r="S795" s="46"/>
      <c r="T795" s="13"/>
      <c r="U795" s="46"/>
      <c r="V795" s="46"/>
      <c r="W795" s="46"/>
      <c r="X795" s="46"/>
      <c r="Y795" s="46"/>
      <c r="Z795" s="46"/>
      <c r="AA795" s="46"/>
      <c r="AB795" s="46"/>
    </row>
    <row r="796" spans="1:28" ht="14.25" customHeight="1">
      <c r="A796" s="76"/>
      <c r="B796" s="75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46"/>
      <c r="Q796" s="46"/>
      <c r="R796" s="46"/>
      <c r="S796" s="46"/>
      <c r="T796" s="13"/>
      <c r="U796" s="46"/>
      <c r="V796" s="46"/>
      <c r="W796" s="46"/>
      <c r="X796" s="46"/>
      <c r="Y796" s="46"/>
      <c r="Z796" s="46"/>
      <c r="AA796" s="46"/>
      <c r="AB796" s="46"/>
    </row>
    <row r="797" spans="1:28" ht="14.25" customHeight="1">
      <c r="A797" s="76"/>
      <c r="B797" s="75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46"/>
      <c r="Q797" s="46"/>
      <c r="R797" s="46"/>
      <c r="S797" s="46"/>
      <c r="T797" s="13"/>
      <c r="U797" s="46"/>
      <c r="V797" s="46"/>
      <c r="W797" s="46"/>
      <c r="X797" s="46"/>
      <c r="Y797" s="46"/>
      <c r="Z797" s="46"/>
      <c r="AA797" s="46"/>
      <c r="AB797" s="46"/>
    </row>
    <row r="798" spans="1:28" ht="14.25" customHeight="1">
      <c r="A798" s="76"/>
      <c r="B798" s="75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46"/>
      <c r="Q798" s="46"/>
      <c r="R798" s="46"/>
      <c r="S798" s="46"/>
      <c r="T798" s="13"/>
      <c r="U798" s="46"/>
      <c r="V798" s="46"/>
      <c r="W798" s="46"/>
      <c r="X798" s="46"/>
      <c r="Y798" s="46"/>
      <c r="Z798" s="46"/>
      <c r="AA798" s="46"/>
      <c r="AB798" s="46"/>
    </row>
    <row r="799" spans="1:28" ht="14.25" customHeight="1">
      <c r="A799" s="76"/>
      <c r="B799" s="75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46"/>
      <c r="Q799" s="46"/>
      <c r="R799" s="46"/>
      <c r="S799" s="46"/>
      <c r="T799" s="13"/>
      <c r="U799" s="46"/>
      <c r="V799" s="46"/>
      <c r="W799" s="46"/>
      <c r="X799" s="46"/>
      <c r="Y799" s="46"/>
      <c r="Z799" s="46"/>
      <c r="AA799" s="46"/>
      <c r="AB799" s="46"/>
    </row>
    <row r="800" spans="1:28" ht="14.25" customHeight="1">
      <c r="A800" s="76"/>
      <c r="B800" s="75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46"/>
      <c r="Q800" s="46"/>
      <c r="R800" s="46"/>
      <c r="S800" s="46"/>
      <c r="T800" s="13"/>
      <c r="U800" s="46"/>
      <c r="V800" s="46"/>
      <c r="W800" s="46"/>
      <c r="X800" s="46"/>
      <c r="Y800" s="46"/>
      <c r="Z800" s="46"/>
      <c r="AA800" s="46"/>
      <c r="AB800" s="46"/>
    </row>
    <row r="801" spans="1:28" ht="14.25" customHeight="1">
      <c r="A801" s="76"/>
      <c r="B801" s="75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46"/>
      <c r="Q801" s="46"/>
      <c r="R801" s="46"/>
      <c r="S801" s="46"/>
      <c r="T801" s="13"/>
      <c r="U801" s="46"/>
      <c r="V801" s="46"/>
      <c r="W801" s="46"/>
      <c r="X801" s="46"/>
      <c r="Y801" s="46"/>
      <c r="Z801" s="46"/>
      <c r="AA801" s="46"/>
      <c r="AB801" s="46"/>
    </row>
    <row r="802" spans="1:28" ht="14.25" customHeight="1">
      <c r="A802" s="76"/>
      <c r="B802" s="75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46"/>
      <c r="Q802" s="46"/>
      <c r="R802" s="46"/>
      <c r="S802" s="46"/>
      <c r="T802" s="13"/>
      <c r="U802" s="46"/>
      <c r="V802" s="46"/>
      <c r="W802" s="46"/>
      <c r="X802" s="46"/>
      <c r="Y802" s="46"/>
      <c r="Z802" s="46"/>
      <c r="AA802" s="46"/>
      <c r="AB802" s="46"/>
    </row>
    <row r="803" spans="1:28" ht="14.25" customHeight="1">
      <c r="A803" s="76"/>
      <c r="B803" s="75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46"/>
      <c r="Q803" s="46"/>
      <c r="R803" s="46"/>
      <c r="S803" s="46"/>
      <c r="T803" s="13"/>
      <c r="U803" s="46"/>
      <c r="V803" s="46"/>
      <c r="W803" s="46"/>
      <c r="X803" s="46"/>
      <c r="Y803" s="46"/>
      <c r="Z803" s="46"/>
      <c r="AA803" s="46"/>
      <c r="AB803" s="46"/>
    </row>
    <row r="804" spans="1:28" ht="14.25" customHeight="1">
      <c r="A804" s="76"/>
      <c r="B804" s="75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46"/>
      <c r="Q804" s="46"/>
      <c r="R804" s="46"/>
      <c r="S804" s="46"/>
      <c r="T804" s="13"/>
      <c r="U804" s="46"/>
      <c r="V804" s="46"/>
      <c r="W804" s="46"/>
      <c r="X804" s="46"/>
      <c r="Y804" s="46"/>
      <c r="Z804" s="46"/>
      <c r="AA804" s="46"/>
      <c r="AB804" s="46"/>
    </row>
    <row r="805" spans="1:28" ht="14.25" customHeight="1">
      <c r="A805" s="76"/>
      <c r="B805" s="75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46"/>
      <c r="Q805" s="46"/>
      <c r="R805" s="46"/>
      <c r="S805" s="46"/>
      <c r="T805" s="13"/>
      <c r="U805" s="46"/>
      <c r="V805" s="46"/>
      <c r="W805" s="46"/>
      <c r="X805" s="46"/>
      <c r="Y805" s="46"/>
      <c r="Z805" s="46"/>
      <c r="AA805" s="46"/>
      <c r="AB805" s="46"/>
    </row>
    <row r="806" spans="1:28" ht="14.25" customHeight="1">
      <c r="A806" s="76"/>
      <c r="B806" s="75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46"/>
      <c r="Q806" s="46"/>
      <c r="R806" s="46"/>
      <c r="S806" s="46"/>
      <c r="T806" s="13"/>
      <c r="U806" s="46"/>
      <c r="V806" s="46"/>
      <c r="W806" s="46"/>
      <c r="X806" s="46"/>
      <c r="Y806" s="46"/>
      <c r="Z806" s="46"/>
      <c r="AA806" s="46"/>
      <c r="AB806" s="46"/>
    </row>
    <row r="807" spans="1:28" ht="14.25" customHeight="1">
      <c r="A807" s="76"/>
      <c r="B807" s="75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46"/>
      <c r="Q807" s="46"/>
      <c r="R807" s="46"/>
      <c r="S807" s="46"/>
      <c r="T807" s="13"/>
      <c r="U807" s="46"/>
      <c r="V807" s="46"/>
      <c r="W807" s="46"/>
      <c r="X807" s="46"/>
      <c r="Y807" s="46"/>
      <c r="Z807" s="46"/>
      <c r="AA807" s="46"/>
      <c r="AB807" s="46"/>
    </row>
    <row r="808" spans="1:28" ht="14.25" customHeight="1">
      <c r="A808" s="76"/>
      <c r="B808" s="75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46"/>
      <c r="Q808" s="46"/>
      <c r="R808" s="46"/>
      <c r="S808" s="46"/>
      <c r="T808" s="13"/>
      <c r="U808" s="46"/>
      <c r="V808" s="46"/>
      <c r="W808" s="46"/>
      <c r="X808" s="46"/>
      <c r="Y808" s="46"/>
      <c r="Z808" s="46"/>
      <c r="AA808" s="46"/>
      <c r="AB808" s="46"/>
    </row>
    <row r="809" spans="1:28" ht="14.25" customHeight="1">
      <c r="A809" s="76"/>
      <c r="B809" s="75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46"/>
      <c r="Q809" s="46"/>
      <c r="R809" s="46"/>
      <c r="S809" s="46"/>
      <c r="T809" s="13"/>
      <c r="U809" s="46"/>
      <c r="V809" s="46"/>
      <c r="W809" s="46"/>
      <c r="X809" s="46"/>
      <c r="Y809" s="46"/>
      <c r="Z809" s="46"/>
      <c r="AA809" s="46"/>
      <c r="AB809" s="46"/>
    </row>
    <row r="810" spans="1:28" ht="14.25" customHeight="1">
      <c r="A810" s="76"/>
      <c r="B810" s="75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46"/>
      <c r="Q810" s="46"/>
      <c r="R810" s="46"/>
      <c r="S810" s="46"/>
      <c r="T810" s="13"/>
      <c r="U810" s="46"/>
      <c r="V810" s="46"/>
      <c r="W810" s="46"/>
      <c r="X810" s="46"/>
      <c r="Y810" s="46"/>
      <c r="Z810" s="46"/>
      <c r="AA810" s="46"/>
      <c r="AB810" s="46"/>
    </row>
    <row r="811" spans="1:28" ht="14.25" customHeight="1">
      <c r="A811" s="76"/>
      <c r="B811" s="75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46"/>
      <c r="Q811" s="46"/>
      <c r="R811" s="46"/>
      <c r="S811" s="46"/>
      <c r="T811" s="13"/>
      <c r="U811" s="46"/>
      <c r="V811" s="46"/>
      <c r="W811" s="46"/>
      <c r="X811" s="46"/>
      <c r="Y811" s="46"/>
      <c r="Z811" s="46"/>
      <c r="AA811" s="46"/>
      <c r="AB811" s="46"/>
    </row>
    <row r="812" spans="1:28" ht="14.25" customHeight="1">
      <c r="A812" s="76"/>
      <c r="B812" s="75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46"/>
      <c r="Q812" s="46"/>
      <c r="R812" s="46"/>
      <c r="S812" s="46"/>
      <c r="T812" s="13"/>
      <c r="U812" s="46"/>
      <c r="V812" s="46"/>
      <c r="W812" s="46"/>
      <c r="X812" s="46"/>
      <c r="Y812" s="46"/>
      <c r="Z812" s="46"/>
      <c r="AA812" s="46"/>
      <c r="AB812" s="46"/>
    </row>
    <row r="813" spans="1:28" ht="14.25" customHeight="1">
      <c r="A813" s="76"/>
      <c r="B813" s="75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46"/>
      <c r="Q813" s="46"/>
      <c r="R813" s="46"/>
      <c r="S813" s="46"/>
      <c r="T813" s="13"/>
      <c r="U813" s="46"/>
      <c r="V813" s="46"/>
      <c r="W813" s="46"/>
      <c r="X813" s="46"/>
      <c r="Y813" s="46"/>
      <c r="Z813" s="46"/>
      <c r="AA813" s="46"/>
      <c r="AB813" s="46"/>
    </row>
    <row r="814" spans="1:28" ht="14.25" customHeight="1">
      <c r="A814" s="76"/>
      <c r="B814" s="75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46"/>
      <c r="Q814" s="46"/>
      <c r="R814" s="46"/>
      <c r="S814" s="46"/>
      <c r="T814" s="13"/>
      <c r="U814" s="46"/>
      <c r="V814" s="46"/>
      <c r="W814" s="46"/>
      <c r="X814" s="46"/>
      <c r="Y814" s="46"/>
      <c r="Z814" s="46"/>
      <c r="AA814" s="46"/>
      <c r="AB814" s="46"/>
    </row>
    <row r="815" spans="1:28" ht="14.25" customHeight="1">
      <c r="A815" s="76"/>
      <c r="B815" s="75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46"/>
      <c r="Q815" s="46"/>
      <c r="R815" s="46"/>
      <c r="S815" s="46"/>
      <c r="T815" s="13"/>
      <c r="U815" s="46"/>
      <c r="V815" s="46"/>
      <c r="W815" s="46"/>
      <c r="X815" s="46"/>
      <c r="Y815" s="46"/>
      <c r="Z815" s="46"/>
      <c r="AA815" s="46"/>
      <c r="AB815" s="46"/>
    </row>
    <row r="816" spans="1:28" ht="14.25" customHeight="1">
      <c r="A816" s="76"/>
      <c r="B816" s="75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46"/>
      <c r="Q816" s="46"/>
      <c r="R816" s="46"/>
      <c r="S816" s="46"/>
      <c r="T816" s="13"/>
      <c r="U816" s="46"/>
      <c r="V816" s="46"/>
      <c r="W816" s="46"/>
      <c r="X816" s="46"/>
      <c r="Y816" s="46"/>
      <c r="Z816" s="46"/>
      <c r="AA816" s="46"/>
      <c r="AB816" s="46"/>
    </row>
    <row r="817" spans="1:28" ht="14.25" customHeight="1">
      <c r="A817" s="76"/>
      <c r="B817" s="75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46"/>
      <c r="Q817" s="46"/>
      <c r="R817" s="46"/>
      <c r="S817" s="46"/>
      <c r="T817" s="13"/>
      <c r="U817" s="46"/>
      <c r="V817" s="46"/>
      <c r="W817" s="46"/>
      <c r="X817" s="46"/>
      <c r="Y817" s="46"/>
      <c r="Z817" s="46"/>
      <c r="AA817" s="46"/>
      <c r="AB817" s="46"/>
    </row>
    <row r="818" spans="1:28" ht="14.25" customHeight="1">
      <c r="A818" s="76"/>
      <c r="B818" s="75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46"/>
      <c r="Q818" s="46"/>
      <c r="R818" s="46"/>
      <c r="S818" s="46"/>
      <c r="T818" s="13"/>
      <c r="U818" s="46"/>
      <c r="V818" s="46"/>
      <c r="W818" s="46"/>
      <c r="X818" s="46"/>
      <c r="Y818" s="46"/>
      <c r="Z818" s="46"/>
      <c r="AA818" s="46"/>
      <c r="AB818" s="46"/>
    </row>
    <row r="819" spans="1:28" ht="14.25" customHeight="1">
      <c r="A819" s="76"/>
      <c r="B819" s="75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46"/>
      <c r="Q819" s="46"/>
      <c r="R819" s="46"/>
      <c r="S819" s="46"/>
      <c r="T819" s="13"/>
      <c r="U819" s="46"/>
      <c r="V819" s="46"/>
      <c r="W819" s="46"/>
      <c r="X819" s="46"/>
      <c r="Y819" s="46"/>
      <c r="Z819" s="46"/>
      <c r="AA819" s="46"/>
      <c r="AB819" s="46"/>
    </row>
    <row r="820" spans="1:28" ht="14.25" customHeight="1">
      <c r="A820" s="76"/>
      <c r="B820" s="75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46"/>
      <c r="Q820" s="46"/>
      <c r="R820" s="46"/>
      <c r="S820" s="46"/>
      <c r="T820" s="13"/>
      <c r="U820" s="46"/>
      <c r="V820" s="46"/>
      <c r="W820" s="46"/>
      <c r="X820" s="46"/>
      <c r="Y820" s="46"/>
      <c r="Z820" s="46"/>
      <c r="AA820" s="46"/>
      <c r="AB820" s="46"/>
    </row>
    <row r="821" spans="1:28" ht="14.25" customHeight="1">
      <c r="A821" s="76"/>
      <c r="B821" s="75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46"/>
      <c r="Q821" s="46"/>
      <c r="R821" s="46"/>
      <c r="S821" s="46"/>
      <c r="T821" s="13"/>
      <c r="U821" s="46"/>
      <c r="V821" s="46"/>
      <c r="W821" s="46"/>
      <c r="X821" s="46"/>
      <c r="Y821" s="46"/>
      <c r="Z821" s="46"/>
      <c r="AA821" s="46"/>
      <c r="AB821" s="46"/>
    </row>
    <row r="822" spans="1:28" ht="14.25" customHeight="1">
      <c r="A822" s="76"/>
      <c r="B822" s="75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46"/>
      <c r="Q822" s="46"/>
      <c r="R822" s="46"/>
      <c r="S822" s="46"/>
      <c r="T822" s="13"/>
      <c r="U822" s="46"/>
      <c r="V822" s="46"/>
      <c r="W822" s="46"/>
      <c r="X822" s="46"/>
      <c r="Y822" s="46"/>
      <c r="Z822" s="46"/>
      <c r="AA822" s="46"/>
      <c r="AB822" s="46"/>
    </row>
    <row r="823" spans="1:28" ht="14.25" customHeight="1">
      <c r="A823" s="76"/>
      <c r="B823" s="75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46"/>
      <c r="Q823" s="46"/>
      <c r="R823" s="46"/>
      <c r="S823" s="46"/>
      <c r="T823" s="13"/>
      <c r="U823" s="46"/>
      <c r="V823" s="46"/>
      <c r="W823" s="46"/>
      <c r="X823" s="46"/>
      <c r="Y823" s="46"/>
      <c r="Z823" s="46"/>
      <c r="AA823" s="46"/>
      <c r="AB823" s="46"/>
    </row>
    <row r="824" spans="1:28" ht="14.25" customHeight="1">
      <c r="A824" s="76"/>
      <c r="B824" s="75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46"/>
      <c r="Q824" s="46"/>
      <c r="R824" s="46"/>
      <c r="S824" s="46"/>
      <c r="T824" s="13"/>
      <c r="U824" s="46"/>
      <c r="V824" s="46"/>
      <c r="W824" s="46"/>
      <c r="X824" s="46"/>
      <c r="Y824" s="46"/>
      <c r="Z824" s="46"/>
      <c r="AA824" s="46"/>
      <c r="AB824" s="46"/>
    </row>
    <row r="825" spans="1:28" ht="14.25" customHeight="1">
      <c r="A825" s="76"/>
      <c r="B825" s="75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46"/>
      <c r="Q825" s="46"/>
      <c r="R825" s="46"/>
      <c r="S825" s="46"/>
      <c r="T825" s="13"/>
      <c r="U825" s="46"/>
      <c r="V825" s="46"/>
      <c r="W825" s="46"/>
      <c r="X825" s="46"/>
      <c r="Y825" s="46"/>
      <c r="Z825" s="46"/>
      <c r="AA825" s="46"/>
      <c r="AB825" s="46"/>
    </row>
    <row r="826" spans="1:28" ht="14.25" customHeight="1">
      <c r="A826" s="76"/>
      <c r="B826" s="75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46"/>
      <c r="Q826" s="46"/>
      <c r="R826" s="46"/>
      <c r="S826" s="46"/>
      <c r="T826" s="13"/>
      <c r="U826" s="46"/>
      <c r="V826" s="46"/>
      <c r="W826" s="46"/>
      <c r="X826" s="46"/>
      <c r="Y826" s="46"/>
      <c r="Z826" s="46"/>
      <c r="AA826" s="46"/>
      <c r="AB826" s="46"/>
    </row>
    <row r="827" spans="1:28" ht="14.25" customHeight="1">
      <c r="A827" s="76"/>
      <c r="B827" s="75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46"/>
      <c r="Q827" s="46"/>
      <c r="R827" s="46"/>
      <c r="S827" s="46"/>
      <c r="T827" s="13"/>
      <c r="U827" s="46"/>
      <c r="V827" s="46"/>
      <c r="W827" s="46"/>
      <c r="X827" s="46"/>
      <c r="Y827" s="46"/>
      <c r="Z827" s="46"/>
      <c r="AA827" s="46"/>
      <c r="AB827" s="46"/>
    </row>
    <row r="828" spans="1:28" ht="14.25" customHeight="1">
      <c r="A828" s="76"/>
      <c r="B828" s="75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46"/>
      <c r="Q828" s="46"/>
      <c r="R828" s="46"/>
      <c r="S828" s="46"/>
      <c r="T828" s="13"/>
      <c r="U828" s="46"/>
      <c r="V828" s="46"/>
      <c r="W828" s="46"/>
      <c r="X828" s="46"/>
      <c r="Y828" s="46"/>
      <c r="Z828" s="46"/>
      <c r="AA828" s="46"/>
      <c r="AB828" s="46"/>
    </row>
    <row r="829" spans="1:28" ht="14.25" customHeight="1">
      <c r="A829" s="76"/>
      <c r="B829" s="75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46"/>
      <c r="Q829" s="46"/>
      <c r="R829" s="46"/>
      <c r="S829" s="46"/>
      <c r="T829" s="13"/>
      <c r="U829" s="46"/>
      <c r="V829" s="46"/>
      <c r="W829" s="46"/>
      <c r="X829" s="46"/>
      <c r="Y829" s="46"/>
      <c r="Z829" s="46"/>
      <c r="AA829" s="46"/>
      <c r="AB829" s="46"/>
    </row>
    <row r="830" spans="1:28" ht="14.25" customHeight="1">
      <c r="A830" s="76"/>
      <c r="B830" s="75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46"/>
      <c r="Q830" s="46"/>
      <c r="R830" s="46"/>
      <c r="S830" s="46"/>
      <c r="T830" s="13"/>
      <c r="U830" s="46"/>
      <c r="V830" s="46"/>
      <c r="W830" s="46"/>
      <c r="X830" s="46"/>
      <c r="Y830" s="46"/>
      <c r="Z830" s="46"/>
      <c r="AA830" s="46"/>
      <c r="AB830" s="46"/>
    </row>
    <row r="831" spans="1:28" ht="14.25" customHeight="1">
      <c r="A831" s="76"/>
      <c r="B831" s="75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46"/>
      <c r="Q831" s="46"/>
      <c r="R831" s="46"/>
      <c r="S831" s="46"/>
      <c r="T831" s="13"/>
      <c r="U831" s="46"/>
      <c r="V831" s="46"/>
      <c r="W831" s="46"/>
      <c r="X831" s="46"/>
      <c r="Y831" s="46"/>
      <c r="Z831" s="46"/>
      <c r="AA831" s="46"/>
      <c r="AB831" s="46"/>
    </row>
    <row r="832" spans="1:28" ht="14.25" customHeight="1">
      <c r="A832" s="76"/>
      <c r="B832" s="75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46"/>
      <c r="Q832" s="46"/>
      <c r="R832" s="46"/>
      <c r="S832" s="46"/>
      <c r="T832" s="13"/>
      <c r="U832" s="46"/>
      <c r="V832" s="46"/>
      <c r="W832" s="46"/>
      <c r="X832" s="46"/>
      <c r="Y832" s="46"/>
      <c r="Z832" s="46"/>
      <c r="AA832" s="46"/>
      <c r="AB832" s="46"/>
    </row>
    <row r="833" spans="1:28" ht="14.25" customHeight="1">
      <c r="A833" s="76"/>
      <c r="B833" s="75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46"/>
      <c r="Q833" s="46"/>
      <c r="R833" s="46"/>
      <c r="S833" s="46"/>
      <c r="T833" s="13"/>
      <c r="U833" s="46"/>
      <c r="V833" s="46"/>
      <c r="W833" s="46"/>
      <c r="X833" s="46"/>
      <c r="Y833" s="46"/>
      <c r="Z833" s="46"/>
      <c r="AA833" s="46"/>
      <c r="AB833" s="46"/>
    </row>
    <row r="834" spans="1:28" ht="14.25" customHeight="1">
      <c r="A834" s="76"/>
      <c r="B834" s="75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46"/>
      <c r="Q834" s="46"/>
      <c r="R834" s="46"/>
      <c r="S834" s="46"/>
      <c r="T834" s="13"/>
      <c r="U834" s="46"/>
      <c r="V834" s="46"/>
      <c r="W834" s="46"/>
      <c r="X834" s="46"/>
      <c r="Y834" s="46"/>
      <c r="Z834" s="46"/>
      <c r="AA834" s="46"/>
      <c r="AB834" s="46"/>
    </row>
    <row r="835" spans="1:28" ht="14.25" customHeight="1">
      <c r="A835" s="76"/>
      <c r="B835" s="75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46"/>
      <c r="Q835" s="46"/>
      <c r="R835" s="46"/>
      <c r="S835" s="46"/>
      <c r="T835" s="13"/>
      <c r="U835" s="46"/>
      <c r="V835" s="46"/>
      <c r="W835" s="46"/>
      <c r="X835" s="46"/>
      <c r="Y835" s="46"/>
      <c r="Z835" s="46"/>
      <c r="AA835" s="46"/>
      <c r="AB835" s="46"/>
    </row>
    <row r="836" spans="1:28" ht="14.25" customHeight="1">
      <c r="A836" s="76"/>
      <c r="B836" s="75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46"/>
      <c r="Q836" s="46"/>
      <c r="R836" s="46"/>
      <c r="S836" s="46"/>
      <c r="T836" s="13"/>
      <c r="U836" s="46"/>
      <c r="V836" s="46"/>
      <c r="W836" s="46"/>
      <c r="X836" s="46"/>
      <c r="Y836" s="46"/>
      <c r="Z836" s="46"/>
      <c r="AA836" s="46"/>
      <c r="AB836" s="46"/>
    </row>
    <row r="837" spans="1:28" ht="14.25" customHeight="1">
      <c r="A837" s="76"/>
      <c r="B837" s="75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46"/>
      <c r="Q837" s="46"/>
      <c r="R837" s="46"/>
      <c r="S837" s="46"/>
      <c r="T837" s="13"/>
      <c r="U837" s="46"/>
      <c r="V837" s="46"/>
      <c r="W837" s="46"/>
      <c r="X837" s="46"/>
      <c r="Y837" s="46"/>
      <c r="Z837" s="46"/>
      <c r="AA837" s="46"/>
      <c r="AB837" s="46"/>
    </row>
    <row r="838" spans="1:28" ht="14.25" customHeight="1">
      <c r="A838" s="76"/>
      <c r="B838" s="75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46"/>
      <c r="Q838" s="46"/>
      <c r="R838" s="46"/>
      <c r="S838" s="46"/>
      <c r="T838" s="13"/>
      <c r="U838" s="46"/>
      <c r="V838" s="46"/>
      <c r="W838" s="46"/>
      <c r="X838" s="46"/>
      <c r="Y838" s="46"/>
      <c r="Z838" s="46"/>
      <c r="AA838" s="46"/>
      <c r="AB838" s="46"/>
    </row>
    <row r="839" spans="1:28" ht="14.25" customHeight="1">
      <c r="A839" s="76"/>
      <c r="B839" s="75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46"/>
      <c r="Q839" s="46"/>
      <c r="R839" s="46"/>
      <c r="S839" s="46"/>
      <c r="T839" s="13"/>
      <c r="U839" s="46"/>
      <c r="V839" s="46"/>
      <c r="W839" s="46"/>
      <c r="X839" s="46"/>
      <c r="Y839" s="46"/>
      <c r="Z839" s="46"/>
      <c r="AA839" s="46"/>
      <c r="AB839" s="46"/>
    </row>
    <row r="840" spans="1:28" ht="14.25" customHeight="1">
      <c r="A840" s="76"/>
      <c r="B840" s="75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46"/>
      <c r="Q840" s="46"/>
      <c r="R840" s="46"/>
      <c r="S840" s="46"/>
      <c r="T840" s="13"/>
      <c r="U840" s="46"/>
      <c r="V840" s="46"/>
      <c r="W840" s="46"/>
      <c r="X840" s="46"/>
      <c r="Y840" s="46"/>
      <c r="Z840" s="46"/>
      <c r="AA840" s="46"/>
      <c r="AB840" s="46"/>
    </row>
    <row r="841" spans="1:28" ht="14.25" customHeight="1">
      <c r="A841" s="76"/>
      <c r="B841" s="75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46"/>
      <c r="Q841" s="46"/>
      <c r="R841" s="46"/>
      <c r="S841" s="46"/>
      <c r="T841" s="13"/>
      <c r="U841" s="46"/>
      <c r="V841" s="46"/>
      <c r="W841" s="46"/>
      <c r="X841" s="46"/>
      <c r="Y841" s="46"/>
      <c r="Z841" s="46"/>
      <c r="AA841" s="46"/>
      <c r="AB841" s="46"/>
    </row>
    <row r="842" spans="1:28" ht="14.25" customHeight="1">
      <c r="A842" s="76"/>
      <c r="B842" s="75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46"/>
      <c r="Q842" s="46"/>
      <c r="R842" s="46"/>
      <c r="S842" s="46"/>
      <c r="T842" s="13"/>
      <c r="U842" s="46"/>
      <c r="V842" s="46"/>
      <c r="W842" s="46"/>
      <c r="X842" s="46"/>
      <c r="Y842" s="46"/>
      <c r="Z842" s="46"/>
      <c r="AA842" s="46"/>
      <c r="AB842" s="46"/>
    </row>
    <row r="843" spans="1:28" ht="14.25" customHeight="1">
      <c r="A843" s="76"/>
      <c r="B843" s="75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46"/>
      <c r="Q843" s="46"/>
      <c r="R843" s="46"/>
      <c r="S843" s="46"/>
      <c r="T843" s="13"/>
      <c r="U843" s="46"/>
      <c r="V843" s="46"/>
      <c r="W843" s="46"/>
      <c r="X843" s="46"/>
      <c r="Y843" s="46"/>
      <c r="Z843" s="46"/>
      <c r="AA843" s="46"/>
      <c r="AB843" s="46"/>
    </row>
    <row r="844" spans="1:28" ht="14.25" customHeight="1">
      <c r="A844" s="76"/>
      <c r="B844" s="75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46"/>
      <c r="Q844" s="46"/>
      <c r="R844" s="46"/>
      <c r="S844" s="46"/>
      <c r="T844" s="13"/>
      <c r="U844" s="46"/>
      <c r="V844" s="46"/>
      <c r="W844" s="46"/>
      <c r="X844" s="46"/>
      <c r="Y844" s="46"/>
      <c r="Z844" s="46"/>
      <c r="AA844" s="46"/>
      <c r="AB844" s="46"/>
    </row>
    <row r="845" spans="1:28" ht="14.25" customHeight="1">
      <c r="A845" s="76"/>
      <c r="B845" s="75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46"/>
      <c r="Q845" s="46"/>
      <c r="R845" s="46"/>
      <c r="S845" s="46"/>
      <c r="T845" s="13"/>
      <c r="U845" s="46"/>
      <c r="V845" s="46"/>
      <c r="W845" s="46"/>
      <c r="X845" s="46"/>
      <c r="Y845" s="46"/>
      <c r="Z845" s="46"/>
      <c r="AA845" s="46"/>
      <c r="AB845" s="46"/>
    </row>
    <row r="846" spans="1:28" ht="14.25" customHeight="1">
      <c r="A846" s="76"/>
      <c r="B846" s="75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46"/>
      <c r="Q846" s="46"/>
      <c r="R846" s="46"/>
      <c r="S846" s="46"/>
      <c r="T846" s="13"/>
      <c r="U846" s="46"/>
      <c r="V846" s="46"/>
      <c r="W846" s="46"/>
      <c r="X846" s="46"/>
      <c r="Y846" s="46"/>
      <c r="Z846" s="46"/>
      <c r="AA846" s="46"/>
      <c r="AB846" s="46"/>
    </row>
    <row r="847" spans="1:28" ht="14.25" customHeight="1">
      <c r="A847" s="76"/>
      <c r="B847" s="75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46"/>
      <c r="Q847" s="46"/>
      <c r="R847" s="46"/>
      <c r="S847" s="46"/>
      <c r="T847" s="13"/>
      <c r="U847" s="46"/>
      <c r="V847" s="46"/>
      <c r="W847" s="46"/>
      <c r="X847" s="46"/>
      <c r="Y847" s="46"/>
      <c r="Z847" s="46"/>
      <c r="AA847" s="46"/>
      <c r="AB847" s="46"/>
    </row>
    <row r="848" spans="1:28" ht="14.25" customHeight="1">
      <c r="A848" s="76"/>
      <c r="B848" s="75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46"/>
      <c r="Q848" s="46"/>
      <c r="R848" s="46"/>
      <c r="S848" s="46"/>
      <c r="T848" s="13"/>
      <c r="U848" s="46"/>
      <c r="V848" s="46"/>
      <c r="W848" s="46"/>
      <c r="X848" s="46"/>
      <c r="Y848" s="46"/>
      <c r="Z848" s="46"/>
      <c r="AA848" s="46"/>
      <c r="AB848" s="46"/>
    </row>
    <row r="849" spans="1:28" ht="14.25" customHeight="1">
      <c r="A849" s="76"/>
      <c r="B849" s="75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46"/>
      <c r="Q849" s="46"/>
      <c r="R849" s="46"/>
      <c r="S849" s="46"/>
      <c r="T849" s="13"/>
      <c r="U849" s="46"/>
      <c r="V849" s="46"/>
      <c r="W849" s="46"/>
      <c r="X849" s="46"/>
      <c r="Y849" s="46"/>
      <c r="Z849" s="46"/>
      <c r="AA849" s="46"/>
      <c r="AB849" s="46"/>
    </row>
    <row r="850" spans="1:28" ht="14.25" customHeight="1">
      <c r="A850" s="76"/>
      <c r="B850" s="75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46"/>
      <c r="Q850" s="46"/>
      <c r="R850" s="46"/>
      <c r="S850" s="46"/>
      <c r="T850" s="13"/>
      <c r="U850" s="46"/>
      <c r="V850" s="46"/>
      <c r="W850" s="46"/>
      <c r="X850" s="46"/>
      <c r="Y850" s="46"/>
      <c r="Z850" s="46"/>
      <c r="AA850" s="46"/>
      <c r="AB850" s="46"/>
    </row>
    <row r="851" spans="1:28" ht="14.25" customHeight="1">
      <c r="A851" s="76"/>
      <c r="B851" s="75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46"/>
      <c r="Q851" s="46"/>
      <c r="R851" s="46"/>
      <c r="S851" s="46"/>
      <c r="T851" s="13"/>
      <c r="U851" s="46"/>
      <c r="V851" s="46"/>
      <c r="W851" s="46"/>
      <c r="X851" s="46"/>
      <c r="Y851" s="46"/>
      <c r="Z851" s="46"/>
      <c r="AA851" s="46"/>
      <c r="AB851" s="46"/>
    </row>
    <row r="852" spans="1:28" ht="14.25" customHeight="1">
      <c r="A852" s="76"/>
      <c r="B852" s="75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46"/>
      <c r="Q852" s="46"/>
      <c r="R852" s="46"/>
      <c r="S852" s="46"/>
      <c r="T852" s="13"/>
      <c r="U852" s="46"/>
      <c r="V852" s="46"/>
      <c r="W852" s="46"/>
      <c r="X852" s="46"/>
      <c r="Y852" s="46"/>
      <c r="Z852" s="46"/>
      <c r="AA852" s="46"/>
      <c r="AB852" s="46"/>
    </row>
    <row r="853" spans="1:28" ht="14.25" customHeight="1">
      <c r="A853" s="76"/>
      <c r="B853" s="75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46"/>
      <c r="Q853" s="46"/>
      <c r="R853" s="46"/>
      <c r="S853" s="46"/>
      <c r="T853" s="13"/>
      <c r="U853" s="46"/>
      <c r="V853" s="46"/>
      <c r="W853" s="46"/>
      <c r="X853" s="46"/>
      <c r="Y853" s="46"/>
      <c r="Z853" s="46"/>
      <c r="AA853" s="46"/>
      <c r="AB853" s="46"/>
    </row>
    <row r="854" spans="1:28" ht="14.25" customHeight="1">
      <c r="A854" s="76"/>
      <c r="B854" s="75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46"/>
      <c r="Q854" s="46"/>
      <c r="R854" s="46"/>
      <c r="S854" s="46"/>
      <c r="T854" s="13"/>
      <c r="U854" s="46"/>
      <c r="V854" s="46"/>
      <c r="W854" s="46"/>
      <c r="X854" s="46"/>
      <c r="Y854" s="46"/>
      <c r="Z854" s="46"/>
      <c r="AA854" s="46"/>
      <c r="AB854" s="46"/>
    </row>
    <row r="855" spans="1:28" ht="14.25" customHeight="1">
      <c r="A855" s="76"/>
      <c r="B855" s="75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46"/>
      <c r="Q855" s="46"/>
      <c r="R855" s="46"/>
      <c r="S855" s="46"/>
      <c r="T855" s="13"/>
      <c r="U855" s="46"/>
      <c r="V855" s="46"/>
      <c r="W855" s="46"/>
      <c r="X855" s="46"/>
      <c r="Y855" s="46"/>
      <c r="Z855" s="46"/>
      <c r="AA855" s="46"/>
      <c r="AB855" s="46"/>
    </row>
    <row r="856" spans="1:28" ht="14.25" customHeight="1">
      <c r="A856" s="76"/>
      <c r="B856" s="75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46"/>
      <c r="Q856" s="46"/>
      <c r="R856" s="46"/>
      <c r="S856" s="46"/>
      <c r="T856" s="13"/>
      <c r="U856" s="46"/>
      <c r="V856" s="46"/>
      <c r="W856" s="46"/>
      <c r="X856" s="46"/>
      <c r="Y856" s="46"/>
      <c r="Z856" s="46"/>
      <c r="AA856" s="46"/>
      <c r="AB856" s="46"/>
    </row>
    <row r="857" spans="1:28" ht="14.25" customHeight="1">
      <c r="A857" s="76"/>
      <c r="B857" s="75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46"/>
      <c r="Q857" s="46"/>
      <c r="R857" s="46"/>
      <c r="S857" s="46"/>
      <c r="T857" s="13"/>
      <c r="U857" s="46"/>
      <c r="V857" s="46"/>
      <c r="W857" s="46"/>
      <c r="X857" s="46"/>
      <c r="Y857" s="46"/>
      <c r="Z857" s="46"/>
      <c r="AA857" s="46"/>
      <c r="AB857" s="46"/>
    </row>
    <row r="858" spans="1:28" ht="14.25" customHeight="1">
      <c r="A858" s="76"/>
      <c r="B858" s="75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46"/>
      <c r="Q858" s="46"/>
      <c r="R858" s="46"/>
      <c r="S858" s="46"/>
      <c r="T858" s="13"/>
      <c r="U858" s="46"/>
      <c r="V858" s="46"/>
      <c r="W858" s="46"/>
      <c r="X858" s="46"/>
      <c r="Y858" s="46"/>
      <c r="Z858" s="46"/>
      <c r="AA858" s="46"/>
      <c r="AB858" s="46"/>
    </row>
    <row r="859" spans="1:28" ht="14.25" customHeight="1">
      <c r="A859" s="76"/>
      <c r="B859" s="75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46"/>
      <c r="Q859" s="46"/>
      <c r="R859" s="46"/>
      <c r="S859" s="46"/>
      <c r="T859" s="13"/>
      <c r="U859" s="46"/>
      <c r="V859" s="46"/>
      <c r="W859" s="46"/>
      <c r="X859" s="46"/>
      <c r="Y859" s="46"/>
      <c r="Z859" s="46"/>
      <c r="AA859" s="46"/>
      <c r="AB859" s="46"/>
    </row>
    <row r="860" spans="1:28" ht="14.25" customHeight="1">
      <c r="A860" s="76"/>
      <c r="B860" s="75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46"/>
      <c r="Q860" s="46"/>
      <c r="R860" s="46"/>
      <c r="S860" s="46"/>
      <c r="T860" s="13"/>
      <c r="U860" s="46"/>
      <c r="V860" s="46"/>
      <c r="W860" s="46"/>
      <c r="X860" s="46"/>
      <c r="Y860" s="46"/>
      <c r="Z860" s="46"/>
      <c r="AA860" s="46"/>
      <c r="AB860" s="46"/>
    </row>
    <row r="861" spans="1:28" ht="14.25" customHeight="1">
      <c r="A861" s="76"/>
      <c r="B861" s="75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46"/>
      <c r="Q861" s="46"/>
      <c r="R861" s="46"/>
      <c r="S861" s="46"/>
      <c r="T861" s="13"/>
      <c r="U861" s="46"/>
      <c r="V861" s="46"/>
      <c r="W861" s="46"/>
      <c r="X861" s="46"/>
      <c r="Y861" s="46"/>
      <c r="Z861" s="46"/>
      <c r="AA861" s="46"/>
      <c r="AB861" s="46"/>
    </row>
    <row r="862" spans="1:28" ht="14.25" customHeight="1">
      <c r="A862" s="76"/>
      <c r="B862" s="75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46"/>
      <c r="Q862" s="46"/>
      <c r="R862" s="46"/>
      <c r="S862" s="46"/>
      <c r="T862" s="13"/>
      <c r="U862" s="46"/>
      <c r="V862" s="46"/>
      <c r="W862" s="46"/>
      <c r="X862" s="46"/>
      <c r="Y862" s="46"/>
      <c r="Z862" s="46"/>
      <c r="AA862" s="46"/>
      <c r="AB862" s="46"/>
    </row>
    <row r="863" spans="1:28" ht="14.25" customHeight="1">
      <c r="A863" s="76"/>
      <c r="B863" s="75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46"/>
      <c r="Q863" s="46"/>
      <c r="R863" s="46"/>
      <c r="S863" s="46"/>
      <c r="T863" s="13"/>
      <c r="U863" s="46"/>
      <c r="V863" s="46"/>
      <c r="W863" s="46"/>
      <c r="X863" s="46"/>
      <c r="Y863" s="46"/>
      <c r="Z863" s="46"/>
      <c r="AA863" s="46"/>
      <c r="AB863" s="46"/>
    </row>
    <row r="864" spans="1:28" ht="14.25" customHeight="1">
      <c r="A864" s="76"/>
      <c r="B864" s="75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46"/>
      <c r="Q864" s="46"/>
      <c r="R864" s="46"/>
      <c r="S864" s="46"/>
      <c r="T864" s="13"/>
      <c r="U864" s="46"/>
      <c r="V864" s="46"/>
      <c r="W864" s="46"/>
      <c r="X864" s="46"/>
      <c r="Y864" s="46"/>
      <c r="Z864" s="46"/>
      <c r="AA864" s="46"/>
      <c r="AB864" s="46"/>
    </row>
    <row r="865" spans="1:28" ht="14.25" customHeight="1">
      <c r="A865" s="76"/>
      <c r="B865" s="75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46"/>
      <c r="Q865" s="46"/>
      <c r="R865" s="46"/>
      <c r="S865" s="46"/>
      <c r="T865" s="13"/>
      <c r="U865" s="46"/>
      <c r="V865" s="46"/>
      <c r="W865" s="46"/>
      <c r="X865" s="46"/>
      <c r="Y865" s="46"/>
      <c r="Z865" s="46"/>
      <c r="AA865" s="46"/>
      <c r="AB865" s="46"/>
    </row>
    <row r="866" spans="1:28" ht="14.25" customHeight="1">
      <c r="A866" s="76"/>
      <c r="B866" s="75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46"/>
      <c r="Q866" s="46"/>
      <c r="R866" s="46"/>
      <c r="S866" s="46"/>
      <c r="T866" s="13"/>
      <c r="U866" s="46"/>
      <c r="V866" s="46"/>
      <c r="W866" s="46"/>
      <c r="X866" s="46"/>
      <c r="Y866" s="46"/>
      <c r="Z866" s="46"/>
      <c r="AA866" s="46"/>
      <c r="AB866" s="46"/>
    </row>
    <row r="867" spans="1:28" ht="14.25" customHeight="1">
      <c r="A867" s="76"/>
      <c r="B867" s="75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46"/>
      <c r="Q867" s="46"/>
      <c r="R867" s="46"/>
      <c r="S867" s="46"/>
      <c r="T867" s="13"/>
      <c r="U867" s="46"/>
      <c r="V867" s="46"/>
      <c r="W867" s="46"/>
      <c r="X867" s="46"/>
      <c r="Y867" s="46"/>
      <c r="Z867" s="46"/>
      <c r="AA867" s="46"/>
      <c r="AB867" s="46"/>
    </row>
    <row r="868" spans="1:28" ht="14.25" customHeight="1">
      <c r="A868" s="76"/>
      <c r="B868" s="75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46"/>
      <c r="Q868" s="46"/>
      <c r="R868" s="46"/>
      <c r="S868" s="46"/>
      <c r="T868" s="13"/>
      <c r="U868" s="46"/>
      <c r="V868" s="46"/>
      <c r="W868" s="46"/>
      <c r="X868" s="46"/>
      <c r="Y868" s="46"/>
      <c r="Z868" s="46"/>
      <c r="AA868" s="46"/>
      <c r="AB868" s="46"/>
    </row>
    <row r="869" spans="1:28" ht="14.25" customHeight="1">
      <c r="A869" s="76"/>
      <c r="B869" s="75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46"/>
      <c r="Q869" s="46"/>
      <c r="R869" s="46"/>
      <c r="S869" s="46"/>
      <c r="T869" s="13"/>
      <c r="U869" s="46"/>
      <c r="V869" s="46"/>
      <c r="W869" s="46"/>
      <c r="X869" s="46"/>
      <c r="Y869" s="46"/>
      <c r="Z869" s="46"/>
      <c r="AA869" s="46"/>
      <c r="AB869" s="46"/>
    </row>
    <row r="870" spans="1:28" ht="14.25" customHeight="1">
      <c r="A870" s="76"/>
      <c r="B870" s="75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46"/>
      <c r="Q870" s="46"/>
      <c r="R870" s="46"/>
      <c r="S870" s="46"/>
      <c r="T870" s="13"/>
      <c r="U870" s="46"/>
      <c r="V870" s="46"/>
      <c r="W870" s="46"/>
      <c r="X870" s="46"/>
      <c r="Y870" s="46"/>
      <c r="Z870" s="46"/>
      <c r="AA870" s="46"/>
      <c r="AB870" s="46"/>
    </row>
    <row r="871" spans="1:28" ht="14.25" customHeight="1">
      <c r="A871" s="76"/>
      <c r="B871" s="75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46"/>
      <c r="Q871" s="46"/>
      <c r="R871" s="46"/>
      <c r="S871" s="46"/>
      <c r="T871" s="13"/>
      <c r="U871" s="46"/>
      <c r="V871" s="46"/>
      <c r="W871" s="46"/>
      <c r="X871" s="46"/>
      <c r="Y871" s="46"/>
      <c r="Z871" s="46"/>
      <c r="AA871" s="46"/>
      <c r="AB871" s="46"/>
    </row>
    <row r="872" spans="1:28" ht="14.25" customHeight="1">
      <c r="A872" s="76"/>
      <c r="B872" s="75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46"/>
      <c r="Q872" s="46"/>
      <c r="R872" s="46"/>
      <c r="S872" s="46"/>
      <c r="T872" s="13"/>
      <c r="U872" s="46"/>
      <c r="V872" s="46"/>
      <c r="W872" s="46"/>
      <c r="X872" s="46"/>
      <c r="Y872" s="46"/>
      <c r="Z872" s="46"/>
      <c r="AA872" s="46"/>
      <c r="AB872" s="46"/>
    </row>
    <row r="873" spans="1:28" ht="14.25" customHeight="1">
      <c r="A873" s="76"/>
      <c r="B873" s="75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46"/>
      <c r="Q873" s="46"/>
      <c r="R873" s="46"/>
      <c r="S873" s="46"/>
      <c r="T873" s="13"/>
      <c r="U873" s="46"/>
      <c r="V873" s="46"/>
      <c r="W873" s="46"/>
      <c r="X873" s="46"/>
      <c r="Y873" s="46"/>
      <c r="Z873" s="46"/>
      <c r="AA873" s="46"/>
      <c r="AB873" s="46"/>
    </row>
    <row r="874" spans="1:28" ht="14.25" customHeight="1">
      <c r="A874" s="76"/>
      <c r="B874" s="75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46"/>
      <c r="Q874" s="46"/>
      <c r="R874" s="46"/>
      <c r="S874" s="46"/>
      <c r="T874" s="13"/>
      <c r="U874" s="46"/>
      <c r="V874" s="46"/>
      <c r="W874" s="46"/>
      <c r="X874" s="46"/>
      <c r="Y874" s="46"/>
      <c r="Z874" s="46"/>
      <c r="AA874" s="46"/>
      <c r="AB874" s="46"/>
    </row>
    <row r="875" spans="1:28" ht="14.25" customHeight="1">
      <c r="A875" s="76"/>
      <c r="B875" s="75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46"/>
      <c r="Q875" s="46"/>
      <c r="R875" s="46"/>
      <c r="S875" s="46"/>
      <c r="T875" s="13"/>
      <c r="U875" s="46"/>
      <c r="V875" s="46"/>
      <c r="W875" s="46"/>
      <c r="X875" s="46"/>
      <c r="Y875" s="46"/>
      <c r="Z875" s="46"/>
      <c r="AA875" s="46"/>
      <c r="AB875" s="46"/>
    </row>
    <row r="876" spans="1:28" ht="14.25" customHeight="1">
      <c r="A876" s="76"/>
      <c r="B876" s="75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46"/>
      <c r="Q876" s="46"/>
      <c r="R876" s="46"/>
      <c r="S876" s="46"/>
      <c r="T876" s="13"/>
      <c r="U876" s="46"/>
      <c r="V876" s="46"/>
      <c r="W876" s="46"/>
      <c r="X876" s="46"/>
      <c r="Y876" s="46"/>
      <c r="Z876" s="46"/>
      <c r="AA876" s="46"/>
      <c r="AB876" s="46"/>
    </row>
    <row r="877" spans="1:28" ht="14.25" customHeight="1">
      <c r="A877" s="76"/>
      <c r="B877" s="75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46"/>
      <c r="Q877" s="46"/>
      <c r="R877" s="46"/>
      <c r="S877" s="46"/>
      <c r="T877" s="13"/>
      <c r="U877" s="46"/>
      <c r="V877" s="46"/>
      <c r="W877" s="46"/>
      <c r="X877" s="46"/>
      <c r="Y877" s="46"/>
      <c r="Z877" s="46"/>
      <c r="AA877" s="46"/>
      <c r="AB877" s="46"/>
    </row>
    <row r="878" spans="1:28" ht="14.25" customHeight="1">
      <c r="A878" s="76"/>
      <c r="B878" s="75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46"/>
      <c r="Q878" s="46"/>
      <c r="R878" s="46"/>
      <c r="S878" s="46"/>
      <c r="T878" s="13"/>
      <c r="U878" s="46"/>
      <c r="V878" s="46"/>
      <c r="W878" s="46"/>
      <c r="X878" s="46"/>
      <c r="Y878" s="46"/>
      <c r="Z878" s="46"/>
      <c r="AA878" s="46"/>
      <c r="AB878" s="46"/>
    </row>
    <row r="879" spans="1:28" ht="14.25" customHeight="1">
      <c r="A879" s="76"/>
      <c r="B879" s="75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46"/>
      <c r="Q879" s="46"/>
      <c r="R879" s="46"/>
      <c r="S879" s="46"/>
      <c r="T879" s="13"/>
      <c r="U879" s="46"/>
      <c r="V879" s="46"/>
      <c r="W879" s="46"/>
      <c r="X879" s="46"/>
      <c r="Y879" s="46"/>
      <c r="Z879" s="46"/>
      <c r="AA879" s="46"/>
      <c r="AB879" s="46"/>
    </row>
    <row r="880" spans="1:28" ht="14.25" customHeight="1">
      <c r="A880" s="76"/>
      <c r="B880" s="75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46"/>
      <c r="Q880" s="46"/>
      <c r="R880" s="46"/>
      <c r="S880" s="46"/>
      <c r="T880" s="13"/>
      <c r="U880" s="46"/>
      <c r="V880" s="46"/>
      <c r="W880" s="46"/>
      <c r="X880" s="46"/>
      <c r="Y880" s="46"/>
      <c r="Z880" s="46"/>
      <c r="AA880" s="46"/>
      <c r="AB880" s="46"/>
    </row>
    <row r="881" spans="1:28" ht="14.25" customHeight="1">
      <c r="A881" s="76"/>
      <c r="B881" s="75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46"/>
      <c r="Q881" s="46"/>
      <c r="R881" s="46"/>
      <c r="S881" s="46"/>
      <c r="T881" s="13"/>
      <c r="U881" s="46"/>
      <c r="V881" s="46"/>
      <c r="W881" s="46"/>
      <c r="X881" s="46"/>
      <c r="Y881" s="46"/>
      <c r="Z881" s="46"/>
      <c r="AA881" s="46"/>
      <c r="AB881" s="46"/>
    </row>
    <row r="882" spans="1:28" ht="14.25" customHeight="1">
      <c r="A882" s="76"/>
      <c r="B882" s="75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46"/>
      <c r="Q882" s="46"/>
      <c r="R882" s="46"/>
      <c r="S882" s="46"/>
      <c r="T882" s="13"/>
      <c r="U882" s="46"/>
      <c r="V882" s="46"/>
      <c r="W882" s="46"/>
      <c r="X882" s="46"/>
      <c r="Y882" s="46"/>
      <c r="Z882" s="46"/>
      <c r="AA882" s="46"/>
      <c r="AB882" s="46"/>
    </row>
    <row r="883" spans="1:28" ht="14.25" customHeight="1">
      <c r="A883" s="76"/>
      <c r="B883" s="75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46"/>
      <c r="Q883" s="46"/>
      <c r="R883" s="46"/>
      <c r="S883" s="46"/>
      <c r="T883" s="13"/>
      <c r="U883" s="46"/>
      <c r="V883" s="46"/>
      <c r="W883" s="46"/>
      <c r="X883" s="46"/>
      <c r="Y883" s="46"/>
      <c r="Z883" s="46"/>
      <c r="AA883" s="46"/>
      <c r="AB883" s="46"/>
    </row>
    <row r="884" spans="1:28" ht="14.25" customHeight="1">
      <c r="A884" s="76"/>
      <c r="B884" s="75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46"/>
      <c r="Q884" s="46"/>
      <c r="R884" s="46"/>
      <c r="S884" s="46"/>
      <c r="T884" s="13"/>
      <c r="U884" s="46"/>
      <c r="V884" s="46"/>
      <c r="W884" s="46"/>
      <c r="X884" s="46"/>
      <c r="Y884" s="46"/>
      <c r="Z884" s="46"/>
      <c r="AA884" s="46"/>
      <c r="AB884" s="46"/>
    </row>
    <row r="885" spans="1:28" ht="14.25" customHeight="1">
      <c r="A885" s="76"/>
      <c r="B885" s="75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46"/>
      <c r="Q885" s="46"/>
      <c r="R885" s="46"/>
      <c r="S885" s="46"/>
      <c r="T885" s="13"/>
      <c r="U885" s="46"/>
      <c r="V885" s="46"/>
      <c r="W885" s="46"/>
      <c r="X885" s="46"/>
      <c r="Y885" s="46"/>
      <c r="Z885" s="46"/>
      <c r="AA885" s="46"/>
      <c r="AB885" s="46"/>
    </row>
    <row r="886" spans="1:28" ht="14.25" customHeight="1">
      <c r="A886" s="76"/>
      <c r="B886" s="75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46"/>
      <c r="Q886" s="46"/>
      <c r="R886" s="46"/>
      <c r="S886" s="46"/>
      <c r="T886" s="13"/>
      <c r="U886" s="46"/>
      <c r="V886" s="46"/>
      <c r="W886" s="46"/>
      <c r="X886" s="46"/>
      <c r="Y886" s="46"/>
      <c r="Z886" s="46"/>
      <c r="AA886" s="46"/>
      <c r="AB886" s="46"/>
    </row>
    <row r="887" spans="1:28" ht="14.25" customHeight="1">
      <c r="A887" s="76"/>
      <c r="B887" s="75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46"/>
      <c r="Q887" s="46"/>
      <c r="R887" s="46"/>
      <c r="S887" s="46"/>
      <c r="T887" s="13"/>
      <c r="U887" s="46"/>
      <c r="V887" s="46"/>
      <c r="W887" s="46"/>
      <c r="X887" s="46"/>
      <c r="Y887" s="46"/>
      <c r="Z887" s="46"/>
      <c r="AA887" s="46"/>
      <c r="AB887" s="46"/>
    </row>
    <row r="888" spans="1:28" ht="14.25" customHeight="1">
      <c r="A888" s="76"/>
      <c r="B888" s="75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46"/>
      <c r="Q888" s="46"/>
      <c r="R888" s="46"/>
      <c r="S888" s="46"/>
      <c r="T888" s="13"/>
      <c r="U888" s="46"/>
      <c r="V888" s="46"/>
      <c r="W888" s="46"/>
      <c r="X888" s="46"/>
      <c r="Y888" s="46"/>
      <c r="Z888" s="46"/>
      <c r="AA888" s="46"/>
      <c r="AB888" s="46"/>
    </row>
    <row r="889" spans="1:28" ht="14.25" customHeight="1">
      <c r="A889" s="76"/>
      <c r="B889" s="75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46"/>
      <c r="Q889" s="46"/>
      <c r="R889" s="46"/>
      <c r="S889" s="46"/>
      <c r="T889" s="13"/>
      <c r="U889" s="46"/>
      <c r="V889" s="46"/>
      <c r="W889" s="46"/>
      <c r="X889" s="46"/>
      <c r="Y889" s="46"/>
      <c r="Z889" s="46"/>
      <c r="AA889" s="46"/>
      <c r="AB889" s="46"/>
    </row>
    <row r="890" spans="1:28" ht="14.25" customHeight="1">
      <c r="A890" s="76"/>
      <c r="B890" s="75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46"/>
      <c r="Q890" s="46"/>
      <c r="R890" s="46"/>
      <c r="S890" s="46"/>
      <c r="T890" s="13"/>
      <c r="U890" s="46"/>
      <c r="V890" s="46"/>
      <c r="W890" s="46"/>
      <c r="X890" s="46"/>
      <c r="Y890" s="46"/>
      <c r="Z890" s="46"/>
      <c r="AA890" s="46"/>
      <c r="AB890" s="46"/>
    </row>
    <row r="891" spans="1:28" ht="14.25" customHeight="1">
      <c r="A891" s="76"/>
      <c r="B891" s="75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46"/>
      <c r="Q891" s="46"/>
      <c r="R891" s="46"/>
      <c r="S891" s="46"/>
      <c r="T891" s="13"/>
      <c r="U891" s="46"/>
      <c r="V891" s="46"/>
      <c r="W891" s="46"/>
      <c r="X891" s="46"/>
      <c r="Y891" s="46"/>
      <c r="Z891" s="46"/>
      <c r="AA891" s="46"/>
      <c r="AB891" s="46"/>
    </row>
    <row r="892" spans="1:28" ht="14.25" customHeight="1">
      <c r="A892" s="76"/>
      <c r="B892" s="75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46"/>
      <c r="Q892" s="46"/>
      <c r="R892" s="46"/>
      <c r="S892" s="46"/>
      <c r="T892" s="13"/>
      <c r="U892" s="46"/>
      <c r="V892" s="46"/>
      <c r="W892" s="46"/>
      <c r="X892" s="46"/>
      <c r="Y892" s="46"/>
      <c r="Z892" s="46"/>
      <c r="AA892" s="46"/>
      <c r="AB892" s="46"/>
    </row>
    <row r="893" spans="1:28" ht="14.25" customHeight="1">
      <c r="A893" s="76"/>
      <c r="B893" s="75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46"/>
      <c r="Q893" s="46"/>
      <c r="R893" s="46"/>
      <c r="S893" s="46"/>
      <c r="T893" s="13"/>
      <c r="U893" s="46"/>
      <c r="V893" s="46"/>
      <c r="W893" s="46"/>
      <c r="X893" s="46"/>
      <c r="Y893" s="46"/>
      <c r="Z893" s="46"/>
      <c r="AA893" s="46"/>
      <c r="AB893" s="46"/>
    </row>
    <row r="894" spans="1:28" ht="14.25" customHeight="1">
      <c r="A894" s="76"/>
      <c r="B894" s="75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46"/>
      <c r="Q894" s="46"/>
      <c r="R894" s="46"/>
      <c r="S894" s="46"/>
      <c r="T894" s="13"/>
      <c r="U894" s="46"/>
      <c r="V894" s="46"/>
      <c r="W894" s="46"/>
      <c r="X894" s="46"/>
      <c r="Y894" s="46"/>
      <c r="Z894" s="46"/>
      <c r="AA894" s="46"/>
      <c r="AB894" s="46"/>
    </row>
    <row r="895" spans="1:28" ht="14.25" customHeight="1">
      <c r="A895" s="76"/>
      <c r="B895" s="75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46"/>
      <c r="Q895" s="46"/>
      <c r="R895" s="46"/>
      <c r="S895" s="46"/>
      <c r="T895" s="13"/>
      <c r="U895" s="46"/>
      <c r="V895" s="46"/>
      <c r="W895" s="46"/>
      <c r="X895" s="46"/>
      <c r="Y895" s="46"/>
      <c r="Z895" s="46"/>
      <c r="AA895" s="46"/>
      <c r="AB895" s="46"/>
    </row>
    <row r="896" spans="1:28" ht="14.25" customHeight="1">
      <c r="A896" s="76"/>
      <c r="B896" s="75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46"/>
      <c r="Q896" s="46"/>
      <c r="R896" s="46"/>
      <c r="S896" s="46"/>
      <c r="T896" s="13"/>
      <c r="U896" s="46"/>
      <c r="V896" s="46"/>
      <c r="W896" s="46"/>
      <c r="X896" s="46"/>
      <c r="Y896" s="46"/>
      <c r="Z896" s="46"/>
      <c r="AA896" s="46"/>
      <c r="AB896" s="46"/>
    </row>
    <row r="897" spans="1:28" ht="14.25" customHeight="1">
      <c r="A897" s="76"/>
      <c r="B897" s="75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46"/>
      <c r="Q897" s="46"/>
      <c r="R897" s="46"/>
      <c r="S897" s="46"/>
      <c r="T897" s="13"/>
      <c r="U897" s="46"/>
      <c r="V897" s="46"/>
      <c r="W897" s="46"/>
      <c r="X897" s="46"/>
      <c r="Y897" s="46"/>
      <c r="Z897" s="46"/>
      <c r="AA897" s="46"/>
      <c r="AB897" s="46"/>
    </row>
    <row r="898" spans="1:28" ht="14.25" customHeight="1">
      <c r="A898" s="76"/>
      <c r="B898" s="75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46"/>
      <c r="Q898" s="46"/>
      <c r="R898" s="46"/>
      <c r="S898" s="46"/>
      <c r="T898" s="13"/>
      <c r="U898" s="46"/>
      <c r="V898" s="46"/>
      <c r="W898" s="46"/>
      <c r="X898" s="46"/>
      <c r="Y898" s="46"/>
      <c r="Z898" s="46"/>
      <c r="AA898" s="46"/>
      <c r="AB898" s="46"/>
    </row>
    <row r="899" spans="1:28" ht="14.25" customHeight="1">
      <c r="A899" s="76"/>
      <c r="B899" s="75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46"/>
      <c r="Q899" s="46"/>
      <c r="R899" s="46"/>
      <c r="S899" s="46"/>
      <c r="T899" s="13"/>
      <c r="U899" s="46"/>
      <c r="V899" s="46"/>
      <c r="W899" s="46"/>
      <c r="X899" s="46"/>
      <c r="Y899" s="46"/>
      <c r="Z899" s="46"/>
      <c r="AA899" s="46"/>
      <c r="AB899" s="46"/>
    </row>
    <row r="900" spans="1:28" ht="14.25" customHeight="1">
      <c r="A900" s="76"/>
      <c r="B900" s="75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46"/>
      <c r="Q900" s="46"/>
      <c r="R900" s="46"/>
      <c r="S900" s="46"/>
      <c r="T900" s="13"/>
      <c r="U900" s="46"/>
      <c r="V900" s="46"/>
      <c r="W900" s="46"/>
      <c r="X900" s="46"/>
      <c r="Y900" s="46"/>
      <c r="Z900" s="46"/>
      <c r="AA900" s="46"/>
      <c r="AB900" s="46"/>
    </row>
    <row r="901" spans="1:28" ht="14.25" customHeight="1">
      <c r="A901" s="76"/>
      <c r="B901" s="75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46"/>
      <c r="Q901" s="46"/>
      <c r="R901" s="46"/>
      <c r="S901" s="46"/>
      <c r="T901" s="13"/>
      <c r="U901" s="46"/>
      <c r="V901" s="46"/>
      <c r="W901" s="46"/>
      <c r="X901" s="46"/>
      <c r="Y901" s="46"/>
      <c r="Z901" s="46"/>
      <c r="AA901" s="46"/>
      <c r="AB901" s="46"/>
    </row>
    <row r="902" spans="1:28" ht="14.25" customHeight="1">
      <c r="A902" s="76"/>
      <c r="B902" s="75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46"/>
      <c r="Q902" s="46"/>
      <c r="R902" s="46"/>
      <c r="S902" s="46"/>
      <c r="T902" s="13"/>
      <c r="U902" s="46"/>
      <c r="V902" s="46"/>
      <c r="W902" s="46"/>
      <c r="X902" s="46"/>
      <c r="Y902" s="46"/>
      <c r="Z902" s="46"/>
      <c r="AA902" s="46"/>
      <c r="AB902" s="46"/>
    </row>
    <row r="903" spans="1:28" ht="14.25" customHeight="1">
      <c r="A903" s="76"/>
      <c r="B903" s="75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46"/>
      <c r="Q903" s="46"/>
      <c r="R903" s="46"/>
      <c r="S903" s="46"/>
      <c r="T903" s="13"/>
      <c r="U903" s="46"/>
      <c r="V903" s="46"/>
      <c r="W903" s="46"/>
      <c r="X903" s="46"/>
      <c r="Y903" s="46"/>
      <c r="Z903" s="46"/>
      <c r="AA903" s="46"/>
      <c r="AB903" s="46"/>
    </row>
    <row r="904" spans="1:28" ht="14.25" customHeight="1">
      <c r="A904" s="76"/>
      <c r="B904" s="75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46"/>
      <c r="Q904" s="46"/>
      <c r="R904" s="46"/>
      <c r="S904" s="46"/>
      <c r="T904" s="13"/>
      <c r="U904" s="46"/>
      <c r="V904" s="46"/>
      <c r="W904" s="46"/>
      <c r="X904" s="46"/>
      <c r="Y904" s="46"/>
      <c r="Z904" s="46"/>
      <c r="AA904" s="46"/>
      <c r="AB904" s="46"/>
    </row>
    <row r="905" spans="1:28" ht="14.25" customHeight="1">
      <c r="A905" s="76"/>
      <c r="B905" s="75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46"/>
      <c r="Q905" s="46"/>
      <c r="R905" s="46"/>
      <c r="S905" s="46"/>
      <c r="T905" s="13"/>
      <c r="U905" s="46"/>
      <c r="V905" s="46"/>
      <c r="W905" s="46"/>
      <c r="X905" s="46"/>
      <c r="Y905" s="46"/>
      <c r="Z905" s="46"/>
      <c r="AA905" s="46"/>
      <c r="AB905" s="46"/>
    </row>
    <row r="906" spans="1:28" ht="14.25" customHeight="1">
      <c r="A906" s="76"/>
      <c r="B906" s="75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46"/>
      <c r="Q906" s="46"/>
      <c r="R906" s="46"/>
      <c r="S906" s="46"/>
      <c r="T906" s="13"/>
      <c r="U906" s="46"/>
      <c r="V906" s="46"/>
      <c r="W906" s="46"/>
      <c r="X906" s="46"/>
      <c r="Y906" s="46"/>
      <c r="Z906" s="46"/>
      <c r="AA906" s="46"/>
      <c r="AB906" s="46"/>
    </row>
    <row r="907" spans="1:28" ht="14.25" customHeight="1">
      <c r="A907" s="76"/>
      <c r="B907" s="75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46"/>
      <c r="Q907" s="46"/>
      <c r="R907" s="46"/>
      <c r="S907" s="46"/>
      <c r="T907" s="13"/>
      <c r="U907" s="46"/>
      <c r="V907" s="46"/>
      <c r="W907" s="46"/>
      <c r="X907" s="46"/>
      <c r="Y907" s="46"/>
      <c r="Z907" s="46"/>
      <c r="AA907" s="46"/>
      <c r="AB907" s="46"/>
    </row>
    <row r="908" spans="1:28" ht="14.25" customHeight="1">
      <c r="A908" s="76"/>
      <c r="B908" s="75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46"/>
      <c r="Q908" s="46"/>
      <c r="R908" s="46"/>
      <c r="S908" s="46"/>
      <c r="T908" s="13"/>
      <c r="U908" s="46"/>
      <c r="V908" s="46"/>
      <c r="W908" s="46"/>
      <c r="X908" s="46"/>
      <c r="Y908" s="46"/>
      <c r="Z908" s="46"/>
      <c r="AA908" s="46"/>
      <c r="AB908" s="46"/>
    </row>
    <row r="909" spans="1:28" ht="14.25" customHeight="1">
      <c r="A909" s="76"/>
      <c r="B909" s="75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46"/>
      <c r="Q909" s="46"/>
      <c r="R909" s="46"/>
      <c r="S909" s="46"/>
      <c r="T909" s="13"/>
      <c r="U909" s="46"/>
      <c r="V909" s="46"/>
      <c r="W909" s="46"/>
      <c r="X909" s="46"/>
      <c r="Y909" s="46"/>
      <c r="Z909" s="46"/>
      <c r="AA909" s="46"/>
      <c r="AB909" s="46"/>
    </row>
    <row r="910" spans="1:28" ht="14.25" customHeight="1">
      <c r="A910" s="76"/>
      <c r="B910" s="75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46"/>
      <c r="Q910" s="46"/>
      <c r="R910" s="46"/>
      <c r="S910" s="46"/>
      <c r="T910" s="13"/>
      <c r="U910" s="46"/>
      <c r="V910" s="46"/>
      <c r="W910" s="46"/>
      <c r="X910" s="46"/>
      <c r="Y910" s="46"/>
      <c r="Z910" s="46"/>
      <c r="AA910" s="46"/>
      <c r="AB910" s="46"/>
    </row>
    <row r="911" spans="1:28" ht="14.25" customHeight="1">
      <c r="A911" s="76"/>
      <c r="B911" s="75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46"/>
      <c r="Q911" s="46"/>
      <c r="R911" s="46"/>
      <c r="S911" s="46"/>
      <c r="T911" s="13"/>
      <c r="U911" s="46"/>
      <c r="V911" s="46"/>
      <c r="W911" s="46"/>
      <c r="X911" s="46"/>
      <c r="Y911" s="46"/>
      <c r="Z911" s="46"/>
      <c r="AA911" s="46"/>
      <c r="AB911" s="46"/>
    </row>
    <row r="912" spans="1:28" ht="14.25" customHeight="1">
      <c r="A912" s="76"/>
      <c r="B912" s="75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46"/>
      <c r="Q912" s="46"/>
      <c r="R912" s="46"/>
      <c r="S912" s="46"/>
      <c r="T912" s="13"/>
      <c r="U912" s="46"/>
      <c r="V912" s="46"/>
      <c r="W912" s="46"/>
      <c r="X912" s="46"/>
      <c r="Y912" s="46"/>
      <c r="Z912" s="46"/>
      <c r="AA912" s="46"/>
      <c r="AB912" s="46"/>
    </row>
    <row r="913" spans="1:28" ht="14.25" customHeight="1">
      <c r="A913" s="76"/>
      <c r="B913" s="75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46"/>
      <c r="Q913" s="46"/>
      <c r="R913" s="46"/>
      <c r="S913" s="46"/>
      <c r="T913" s="13"/>
      <c r="U913" s="46"/>
      <c r="V913" s="46"/>
      <c r="W913" s="46"/>
      <c r="X913" s="46"/>
      <c r="Y913" s="46"/>
      <c r="Z913" s="46"/>
      <c r="AA913" s="46"/>
      <c r="AB913" s="46"/>
    </row>
    <row r="914" spans="1:28" ht="14.25" customHeight="1">
      <c r="A914" s="76"/>
      <c r="B914" s="75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46"/>
      <c r="Q914" s="46"/>
      <c r="R914" s="46"/>
      <c r="S914" s="46"/>
      <c r="T914" s="13"/>
      <c r="U914" s="46"/>
      <c r="V914" s="46"/>
      <c r="W914" s="46"/>
      <c r="X914" s="46"/>
      <c r="Y914" s="46"/>
      <c r="Z914" s="46"/>
      <c r="AA914" s="46"/>
      <c r="AB914" s="46"/>
    </row>
    <row r="915" spans="1:28" ht="14.25" customHeight="1">
      <c r="A915" s="76"/>
      <c r="B915" s="75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46"/>
      <c r="Q915" s="46"/>
      <c r="R915" s="46"/>
      <c r="S915" s="46"/>
      <c r="T915" s="13"/>
      <c r="U915" s="46"/>
      <c r="V915" s="46"/>
      <c r="W915" s="46"/>
      <c r="X915" s="46"/>
      <c r="Y915" s="46"/>
      <c r="Z915" s="46"/>
      <c r="AA915" s="46"/>
      <c r="AB915" s="46"/>
    </row>
    <row r="916" spans="1:28" ht="14.25" customHeight="1">
      <c r="A916" s="76"/>
      <c r="B916" s="75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46"/>
      <c r="Q916" s="46"/>
      <c r="R916" s="46"/>
      <c r="S916" s="46"/>
      <c r="T916" s="13"/>
      <c r="U916" s="46"/>
      <c r="V916" s="46"/>
      <c r="W916" s="46"/>
      <c r="X916" s="46"/>
      <c r="Y916" s="46"/>
      <c r="Z916" s="46"/>
      <c r="AA916" s="46"/>
      <c r="AB916" s="46"/>
    </row>
    <row r="917" spans="1:28" ht="14.25" customHeight="1">
      <c r="A917" s="76"/>
      <c r="B917" s="75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46"/>
      <c r="Q917" s="46"/>
      <c r="R917" s="46"/>
      <c r="S917" s="46"/>
      <c r="T917" s="13"/>
      <c r="U917" s="46"/>
      <c r="V917" s="46"/>
      <c r="W917" s="46"/>
      <c r="X917" s="46"/>
      <c r="Y917" s="46"/>
      <c r="Z917" s="46"/>
      <c r="AA917" s="46"/>
      <c r="AB917" s="46"/>
    </row>
    <row r="918" spans="1:28" ht="14.25" customHeight="1">
      <c r="A918" s="76"/>
      <c r="B918" s="75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46"/>
      <c r="Q918" s="46"/>
      <c r="R918" s="46"/>
      <c r="S918" s="46"/>
      <c r="T918" s="13"/>
      <c r="U918" s="46"/>
      <c r="V918" s="46"/>
      <c r="W918" s="46"/>
      <c r="X918" s="46"/>
      <c r="Y918" s="46"/>
      <c r="Z918" s="46"/>
      <c r="AA918" s="46"/>
      <c r="AB918" s="46"/>
    </row>
    <row r="919" spans="1:28" ht="14.25" customHeight="1">
      <c r="A919" s="76"/>
      <c r="B919" s="75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46"/>
      <c r="Q919" s="46"/>
      <c r="R919" s="46"/>
      <c r="S919" s="46"/>
      <c r="T919" s="13"/>
      <c r="U919" s="46"/>
      <c r="V919" s="46"/>
      <c r="W919" s="46"/>
      <c r="X919" s="46"/>
      <c r="Y919" s="46"/>
      <c r="Z919" s="46"/>
      <c r="AA919" s="46"/>
      <c r="AB919" s="46"/>
    </row>
    <row r="920" spans="1:28" ht="14.25" customHeight="1">
      <c r="A920" s="76"/>
      <c r="B920" s="75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46"/>
      <c r="Q920" s="46"/>
      <c r="R920" s="46"/>
      <c r="S920" s="46"/>
      <c r="T920" s="13"/>
      <c r="U920" s="46"/>
      <c r="V920" s="46"/>
      <c r="W920" s="46"/>
      <c r="X920" s="46"/>
      <c r="Y920" s="46"/>
      <c r="Z920" s="46"/>
      <c r="AA920" s="46"/>
      <c r="AB920" s="46"/>
    </row>
    <row r="921" spans="1:28" ht="14.25" customHeight="1">
      <c r="A921" s="76"/>
      <c r="B921" s="75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46"/>
      <c r="Q921" s="46"/>
      <c r="R921" s="46"/>
      <c r="S921" s="46"/>
      <c r="T921" s="13"/>
      <c r="U921" s="46"/>
      <c r="V921" s="46"/>
      <c r="W921" s="46"/>
      <c r="X921" s="46"/>
      <c r="Y921" s="46"/>
      <c r="Z921" s="46"/>
      <c r="AA921" s="46"/>
      <c r="AB921" s="46"/>
    </row>
    <row r="922" spans="1:28" ht="14.25" customHeight="1">
      <c r="A922" s="76"/>
      <c r="B922" s="75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46"/>
      <c r="Q922" s="46"/>
      <c r="R922" s="46"/>
      <c r="S922" s="46"/>
      <c r="T922" s="13"/>
      <c r="U922" s="46"/>
      <c r="V922" s="46"/>
      <c r="W922" s="46"/>
      <c r="X922" s="46"/>
      <c r="Y922" s="46"/>
      <c r="Z922" s="46"/>
      <c r="AA922" s="46"/>
      <c r="AB922" s="46"/>
    </row>
    <row r="923" spans="1:28" ht="14.25" customHeight="1">
      <c r="A923" s="76"/>
      <c r="B923" s="75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46"/>
      <c r="Q923" s="46"/>
      <c r="R923" s="46"/>
      <c r="S923" s="46"/>
      <c r="T923" s="13"/>
      <c r="U923" s="46"/>
      <c r="V923" s="46"/>
      <c r="W923" s="46"/>
      <c r="X923" s="46"/>
      <c r="Y923" s="46"/>
      <c r="Z923" s="46"/>
      <c r="AA923" s="46"/>
      <c r="AB923" s="46"/>
    </row>
    <row r="924" spans="1:28" ht="14.25" customHeight="1">
      <c r="A924" s="76"/>
      <c r="B924" s="75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46"/>
      <c r="Q924" s="46"/>
      <c r="R924" s="46"/>
      <c r="S924" s="46"/>
      <c r="T924" s="13"/>
      <c r="U924" s="46"/>
      <c r="V924" s="46"/>
      <c r="W924" s="46"/>
      <c r="X924" s="46"/>
      <c r="Y924" s="46"/>
      <c r="Z924" s="46"/>
      <c r="AA924" s="46"/>
      <c r="AB924" s="46"/>
    </row>
    <row r="925" spans="1:28" ht="14.25" customHeight="1">
      <c r="A925" s="76"/>
      <c r="B925" s="75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46"/>
      <c r="Q925" s="46"/>
      <c r="R925" s="46"/>
      <c r="S925" s="46"/>
      <c r="T925" s="13"/>
      <c r="U925" s="46"/>
      <c r="V925" s="46"/>
      <c r="W925" s="46"/>
      <c r="X925" s="46"/>
      <c r="Y925" s="46"/>
      <c r="Z925" s="46"/>
      <c r="AA925" s="46"/>
      <c r="AB925" s="46"/>
    </row>
    <row r="926" spans="1:28" ht="14.25" customHeight="1">
      <c r="A926" s="76"/>
      <c r="B926" s="75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46"/>
      <c r="Q926" s="46"/>
      <c r="R926" s="46"/>
      <c r="S926" s="46"/>
      <c r="T926" s="13"/>
      <c r="U926" s="46"/>
      <c r="V926" s="46"/>
      <c r="W926" s="46"/>
      <c r="X926" s="46"/>
      <c r="Y926" s="46"/>
      <c r="Z926" s="46"/>
      <c r="AA926" s="46"/>
      <c r="AB926" s="46"/>
    </row>
    <row r="927" spans="1:28" ht="14.25" customHeight="1">
      <c r="A927" s="76"/>
      <c r="B927" s="75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46"/>
      <c r="Q927" s="46"/>
      <c r="R927" s="46"/>
      <c r="S927" s="46"/>
      <c r="T927" s="13"/>
      <c r="U927" s="46"/>
      <c r="V927" s="46"/>
      <c r="W927" s="46"/>
      <c r="X927" s="46"/>
      <c r="Y927" s="46"/>
      <c r="Z927" s="46"/>
      <c r="AA927" s="46"/>
      <c r="AB927" s="46"/>
    </row>
    <row r="928" spans="1:28" ht="14.25" customHeight="1">
      <c r="A928" s="76"/>
      <c r="B928" s="75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46"/>
      <c r="Q928" s="46"/>
      <c r="R928" s="46"/>
      <c r="S928" s="46"/>
      <c r="T928" s="13"/>
      <c r="U928" s="46"/>
      <c r="V928" s="46"/>
      <c r="W928" s="46"/>
      <c r="X928" s="46"/>
      <c r="Y928" s="46"/>
      <c r="Z928" s="46"/>
      <c r="AA928" s="46"/>
      <c r="AB928" s="46"/>
    </row>
    <row r="929" spans="1:28" ht="14.25" customHeight="1">
      <c r="A929" s="76"/>
      <c r="B929" s="75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46"/>
      <c r="Q929" s="46"/>
      <c r="R929" s="46"/>
      <c r="S929" s="46"/>
      <c r="T929" s="13"/>
      <c r="U929" s="46"/>
      <c r="V929" s="46"/>
      <c r="W929" s="46"/>
      <c r="X929" s="46"/>
      <c r="Y929" s="46"/>
      <c r="Z929" s="46"/>
      <c r="AA929" s="46"/>
      <c r="AB929" s="46"/>
    </row>
    <row r="930" spans="1:28" ht="14.25" customHeight="1">
      <c r="A930" s="76"/>
      <c r="B930" s="75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46"/>
      <c r="Q930" s="46"/>
      <c r="R930" s="46"/>
      <c r="S930" s="46"/>
      <c r="T930" s="13"/>
      <c r="U930" s="46"/>
      <c r="V930" s="46"/>
      <c r="W930" s="46"/>
      <c r="X930" s="46"/>
      <c r="Y930" s="46"/>
      <c r="Z930" s="46"/>
      <c r="AA930" s="46"/>
      <c r="AB930" s="46"/>
    </row>
    <row r="931" spans="1:28" ht="14.25" customHeight="1">
      <c r="A931" s="76"/>
      <c r="B931" s="75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46"/>
      <c r="Q931" s="46"/>
      <c r="R931" s="46"/>
      <c r="S931" s="46"/>
      <c r="T931" s="13"/>
      <c r="U931" s="46"/>
      <c r="V931" s="46"/>
      <c r="W931" s="46"/>
      <c r="X931" s="46"/>
      <c r="Y931" s="46"/>
      <c r="Z931" s="46"/>
      <c r="AA931" s="46"/>
      <c r="AB931" s="46"/>
    </row>
    <row r="932" spans="1:28" ht="14.25" customHeight="1">
      <c r="A932" s="76"/>
      <c r="B932" s="75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46"/>
      <c r="Q932" s="46"/>
      <c r="R932" s="46"/>
      <c r="S932" s="46"/>
      <c r="T932" s="13"/>
      <c r="U932" s="46"/>
      <c r="V932" s="46"/>
      <c r="W932" s="46"/>
      <c r="X932" s="46"/>
      <c r="Y932" s="46"/>
      <c r="Z932" s="46"/>
      <c r="AA932" s="46"/>
      <c r="AB932" s="46"/>
    </row>
    <row r="933" spans="1:28" ht="14.25" customHeight="1">
      <c r="A933" s="76"/>
      <c r="B933" s="75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46"/>
      <c r="Q933" s="46"/>
      <c r="R933" s="46"/>
      <c r="S933" s="46"/>
      <c r="T933" s="13"/>
      <c r="U933" s="46"/>
      <c r="V933" s="46"/>
      <c r="W933" s="46"/>
      <c r="X933" s="46"/>
      <c r="Y933" s="46"/>
      <c r="Z933" s="46"/>
      <c r="AA933" s="46"/>
      <c r="AB933" s="46"/>
    </row>
    <row r="934" spans="1:28" ht="14.25" customHeight="1">
      <c r="A934" s="76"/>
      <c r="B934" s="75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46"/>
      <c r="Q934" s="46"/>
      <c r="R934" s="46"/>
      <c r="S934" s="46"/>
      <c r="T934" s="13"/>
      <c r="U934" s="46"/>
      <c r="V934" s="46"/>
      <c r="W934" s="46"/>
      <c r="X934" s="46"/>
      <c r="Y934" s="46"/>
      <c r="Z934" s="46"/>
      <c r="AA934" s="46"/>
      <c r="AB934" s="46"/>
    </row>
    <row r="935" spans="1:28" ht="14.25" customHeight="1">
      <c r="A935" s="76"/>
      <c r="B935" s="75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46"/>
      <c r="Q935" s="46"/>
      <c r="R935" s="46"/>
      <c r="S935" s="46"/>
      <c r="T935" s="13"/>
      <c r="U935" s="46"/>
      <c r="V935" s="46"/>
      <c r="W935" s="46"/>
      <c r="X935" s="46"/>
      <c r="Y935" s="46"/>
      <c r="Z935" s="46"/>
      <c r="AA935" s="46"/>
      <c r="AB935" s="46"/>
    </row>
    <row r="936" spans="1:28" ht="14.25" customHeight="1">
      <c r="A936" s="76"/>
      <c r="B936" s="75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46"/>
      <c r="Q936" s="46"/>
      <c r="R936" s="46"/>
      <c r="S936" s="46"/>
      <c r="T936" s="13"/>
      <c r="U936" s="46"/>
      <c r="V936" s="46"/>
      <c r="W936" s="46"/>
      <c r="X936" s="46"/>
      <c r="Y936" s="46"/>
      <c r="Z936" s="46"/>
      <c r="AA936" s="46"/>
      <c r="AB936" s="46"/>
    </row>
    <row r="937" spans="1:28" ht="14.25" customHeight="1">
      <c r="A937" s="76"/>
      <c r="B937" s="75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46"/>
      <c r="Q937" s="46"/>
      <c r="R937" s="46"/>
      <c r="S937" s="46"/>
      <c r="T937" s="13"/>
      <c r="U937" s="46"/>
      <c r="V937" s="46"/>
      <c r="W937" s="46"/>
      <c r="X937" s="46"/>
      <c r="Y937" s="46"/>
      <c r="Z937" s="46"/>
      <c r="AA937" s="46"/>
      <c r="AB937" s="46"/>
    </row>
    <row r="938" spans="1:28" ht="14.25" customHeight="1">
      <c r="A938" s="76"/>
      <c r="B938" s="75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46"/>
      <c r="Q938" s="46"/>
      <c r="R938" s="46"/>
      <c r="S938" s="46"/>
      <c r="T938" s="13"/>
      <c r="U938" s="46"/>
      <c r="V938" s="46"/>
      <c r="W938" s="46"/>
      <c r="X938" s="46"/>
      <c r="Y938" s="46"/>
      <c r="Z938" s="46"/>
      <c r="AA938" s="46"/>
      <c r="AB938" s="46"/>
    </row>
    <row r="939" spans="1:28" ht="14.25" customHeight="1">
      <c r="A939" s="76"/>
      <c r="B939" s="75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46"/>
      <c r="Q939" s="46"/>
      <c r="R939" s="46"/>
      <c r="S939" s="46"/>
      <c r="T939" s="13"/>
      <c r="U939" s="46"/>
      <c r="V939" s="46"/>
      <c r="W939" s="46"/>
      <c r="X939" s="46"/>
      <c r="Y939" s="46"/>
      <c r="Z939" s="46"/>
      <c r="AA939" s="46"/>
      <c r="AB939" s="46"/>
    </row>
    <row r="940" spans="1:28" ht="14.25" customHeight="1">
      <c r="A940" s="76"/>
      <c r="B940" s="75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46"/>
      <c r="Q940" s="46"/>
      <c r="R940" s="46"/>
      <c r="S940" s="46"/>
      <c r="T940" s="13"/>
      <c r="U940" s="46"/>
      <c r="V940" s="46"/>
      <c r="W940" s="46"/>
      <c r="X940" s="46"/>
      <c r="Y940" s="46"/>
      <c r="Z940" s="46"/>
      <c r="AA940" s="46"/>
      <c r="AB940" s="46"/>
    </row>
    <row r="941" spans="1:28" ht="14.25" customHeight="1">
      <c r="A941" s="76"/>
      <c r="B941" s="75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46"/>
      <c r="Q941" s="46"/>
      <c r="R941" s="46"/>
      <c r="S941" s="46"/>
      <c r="T941" s="13"/>
      <c r="U941" s="46"/>
      <c r="V941" s="46"/>
      <c r="W941" s="46"/>
      <c r="X941" s="46"/>
      <c r="Y941" s="46"/>
      <c r="Z941" s="46"/>
      <c r="AA941" s="46"/>
      <c r="AB941" s="46"/>
    </row>
    <row r="942" spans="1:28" ht="14.25" customHeight="1">
      <c r="A942" s="76"/>
      <c r="B942" s="75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46"/>
      <c r="Q942" s="46"/>
      <c r="R942" s="46"/>
      <c r="S942" s="46"/>
      <c r="T942" s="13"/>
      <c r="U942" s="46"/>
      <c r="V942" s="46"/>
      <c r="W942" s="46"/>
      <c r="X942" s="46"/>
      <c r="Y942" s="46"/>
      <c r="Z942" s="46"/>
      <c r="AA942" s="46"/>
      <c r="AB942" s="46"/>
    </row>
    <row r="943" spans="1:28" ht="14.25" customHeight="1">
      <c r="A943" s="76"/>
      <c r="B943" s="75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46"/>
      <c r="Q943" s="46"/>
      <c r="R943" s="46"/>
      <c r="S943" s="46"/>
      <c r="T943" s="13"/>
      <c r="U943" s="46"/>
      <c r="V943" s="46"/>
      <c r="W943" s="46"/>
      <c r="X943" s="46"/>
      <c r="Y943" s="46"/>
      <c r="Z943" s="46"/>
      <c r="AA943" s="46"/>
      <c r="AB943" s="46"/>
    </row>
    <row r="944" spans="1:28" ht="14.25" customHeight="1">
      <c r="A944" s="76"/>
      <c r="B944" s="75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46"/>
      <c r="Q944" s="46"/>
      <c r="R944" s="46"/>
      <c r="S944" s="46"/>
      <c r="T944" s="13"/>
      <c r="U944" s="46"/>
      <c r="V944" s="46"/>
      <c r="W944" s="46"/>
      <c r="X944" s="46"/>
      <c r="Y944" s="46"/>
      <c r="Z944" s="46"/>
      <c r="AA944" s="46"/>
      <c r="AB944" s="46"/>
    </row>
    <row r="945" spans="1:28" ht="14.25" customHeight="1">
      <c r="A945" s="76"/>
      <c r="B945" s="75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46"/>
      <c r="Q945" s="46"/>
      <c r="R945" s="46"/>
      <c r="S945" s="46"/>
      <c r="T945" s="13"/>
      <c r="U945" s="46"/>
      <c r="V945" s="46"/>
      <c r="W945" s="46"/>
      <c r="X945" s="46"/>
      <c r="Y945" s="46"/>
      <c r="Z945" s="46"/>
      <c r="AA945" s="46"/>
      <c r="AB945" s="46"/>
    </row>
    <row r="946" spans="1:28" ht="14.25" customHeight="1">
      <c r="A946" s="76"/>
      <c r="B946" s="75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46"/>
      <c r="Q946" s="46"/>
      <c r="R946" s="46"/>
      <c r="S946" s="46"/>
      <c r="T946" s="13"/>
      <c r="U946" s="46"/>
      <c r="V946" s="46"/>
      <c r="W946" s="46"/>
      <c r="X946" s="46"/>
      <c r="Y946" s="46"/>
      <c r="Z946" s="46"/>
      <c r="AA946" s="46"/>
      <c r="AB946" s="46"/>
    </row>
    <row r="947" spans="1:28" ht="14.25" customHeight="1">
      <c r="A947" s="76"/>
      <c r="B947" s="75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46"/>
      <c r="Q947" s="46"/>
      <c r="R947" s="46"/>
      <c r="S947" s="46"/>
      <c r="T947" s="13"/>
      <c r="U947" s="46"/>
      <c r="V947" s="46"/>
      <c r="W947" s="46"/>
      <c r="X947" s="46"/>
      <c r="Y947" s="46"/>
      <c r="Z947" s="46"/>
      <c r="AA947" s="46"/>
      <c r="AB947" s="46"/>
    </row>
    <row r="948" spans="1:28" ht="14.25" customHeight="1">
      <c r="A948" s="76"/>
      <c r="B948" s="75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46"/>
      <c r="Q948" s="46"/>
      <c r="R948" s="46"/>
      <c r="S948" s="46"/>
      <c r="T948" s="13"/>
      <c r="U948" s="46"/>
      <c r="V948" s="46"/>
      <c r="W948" s="46"/>
      <c r="X948" s="46"/>
      <c r="Y948" s="46"/>
      <c r="Z948" s="46"/>
      <c r="AA948" s="46"/>
      <c r="AB948" s="46"/>
    </row>
    <row r="949" spans="1:28" ht="14.25" customHeight="1">
      <c r="A949" s="76"/>
      <c r="B949" s="75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46"/>
      <c r="Q949" s="46"/>
      <c r="R949" s="46"/>
      <c r="S949" s="46"/>
      <c r="T949" s="13"/>
      <c r="U949" s="46"/>
      <c r="V949" s="46"/>
      <c r="W949" s="46"/>
      <c r="X949" s="46"/>
      <c r="Y949" s="46"/>
      <c r="Z949" s="46"/>
      <c r="AA949" s="46"/>
      <c r="AB949" s="46"/>
    </row>
    <row r="950" spans="1:28" ht="14.25" customHeight="1">
      <c r="A950" s="76"/>
      <c r="B950" s="75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46"/>
      <c r="Q950" s="46"/>
      <c r="R950" s="46"/>
      <c r="S950" s="46"/>
      <c r="T950" s="13"/>
      <c r="U950" s="46"/>
      <c r="V950" s="46"/>
      <c r="W950" s="46"/>
      <c r="X950" s="46"/>
      <c r="Y950" s="46"/>
      <c r="Z950" s="46"/>
      <c r="AA950" s="46"/>
      <c r="AB950" s="46"/>
    </row>
    <row r="951" spans="1:28" ht="14.25" customHeight="1">
      <c r="A951" s="76"/>
      <c r="B951" s="75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46"/>
      <c r="Q951" s="46"/>
      <c r="R951" s="46"/>
      <c r="S951" s="46"/>
      <c r="T951" s="13"/>
      <c r="U951" s="46"/>
      <c r="V951" s="46"/>
      <c r="W951" s="46"/>
      <c r="X951" s="46"/>
      <c r="Y951" s="46"/>
      <c r="Z951" s="46"/>
      <c r="AA951" s="46"/>
      <c r="AB951" s="46"/>
    </row>
    <row r="952" spans="1:28" ht="14.25" customHeight="1">
      <c r="A952" s="76"/>
      <c r="B952" s="75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46"/>
      <c r="Q952" s="46"/>
      <c r="R952" s="46"/>
      <c r="S952" s="46"/>
      <c r="T952" s="13"/>
      <c r="U952" s="46"/>
      <c r="V952" s="46"/>
      <c r="W952" s="46"/>
      <c r="X952" s="46"/>
      <c r="Y952" s="46"/>
      <c r="Z952" s="46"/>
      <c r="AA952" s="46"/>
      <c r="AB952" s="46"/>
    </row>
    <row r="953" spans="1:28" ht="14.25" customHeight="1">
      <c r="A953" s="76"/>
      <c r="B953" s="75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46"/>
      <c r="Q953" s="46"/>
      <c r="R953" s="46"/>
      <c r="S953" s="46"/>
      <c r="T953" s="13"/>
      <c r="U953" s="46"/>
      <c r="V953" s="46"/>
      <c r="W953" s="46"/>
      <c r="X953" s="46"/>
      <c r="Y953" s="46"/>
      <c r="Z953" s="46"/>
      <c r="AA953" s="46"/>
      <c r="AB953" s="46"/>
    </row>
    <row r="954" spans="1:28" ht="14.25" customHeight="1">
      <c r="A954" s="76"/>
      <c r="B954" s="75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46"/>
      <c r="Q954" s="46"/>
      <c r="R954" s="46"/>
      <c r="S954" s="46"/>
      <c r="T954" s="13"/>
      <c r="U954" s="46"/>
      <c r="V954" s="46"/>
      <c r="W954" s="46"/>
      <c r="X954" s="46"/>
      <c r="Y954" s="46"/>
      <c r="Z954" s="46"/>
      <c r="AA954" s="46"/>
      <c r="AB954" s="46"/>
    </row>
    <row r="955" spans="1:28" ht="14.25" customHeight="1">
      <c r="A955" s="76"/>
      <c r="B955" s="75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46"/>
      <c r="Q955" s="46"/>
      <c r="R955" s="46"/>
      <c r="S955" s="46"/>
      <c r="T955" s="13"/>
      <c r="U955" s="46"/>
      <c r="V955" s="46"/>
      <c r="W955" s="46"/>
      <c r="X955" s="46"/>
      <c r="Y955" s="46"/>
      <c r="Z955" s="46"/>
      <c r="AA955" s="46"/>
      <c r="AB955" s="46"/>
    </row>
    <row r="956" spans="1:28" ht="14.25" customHeight="1">
      <c r="A956" s="76"/>
      <c r="B956" s="75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46"/>
      <c r="Q956" s="46"/>
      <c r="R956" s="46"/>
      <c r="S956" s="46"/>
      <c r="T956" s="13"/>
      <c r="U956" s="46"/>
      <c r="V956" s="46"/>
      <c r="W956" s="46"/>
      <c r="X956" s="46"/>
      <c r="Y956" s="46"/>
      <c r="Z956" s="46"/>
      <c r="AA956" s="46"/>
      <c r="AB956" s="46"/>
    </row>
    <row r="957" spans="1:28" ht="14.25" customHeight="1">
      <c r="A957" s="76"/>
      <c r="B957" s="75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46"/>
      <c r="Q957" s="46"/>
      <c r="R957" s="46"/>
      <c r="S957" s="46"/>
      <c r="T957" s="13"/>
      <c r="U957" s="46"/>
      <c r="V957" s="46"/>
      <c r="W957" s="46"/>
      <c r="X957" s="46"/>
      <c r="Y957" s="46"/>
      <c r="Z957" s="46"/>
      <c r="AA957" s="46"/>
      <c r="AB957" s="46"/>
    </row>
    <row r="958" spans="1:28" ht="14.25" customHeight="1">
      <c r="A958" s="76"/>
      <c r="B958" s="75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46"/>
      <c r="Q958" s="46"/>
      <c r="R958" s="46"/>
      <c r="S958" s="46"/>
      <c r="T958" s="13"/>
      <c r="U958" s="46"/>
      <c r="V958" s="46"/>
      <c r="W958" s="46"/>
      <c r="X958" s="46"/>
      <c r="Y958" s="46"/>
      <c r="Z958" s="46"/>
      <c r="AA958" s="46"/>
      <c r="AB958" s="46"/>
    </row>
    <row r="959" spans="1:28" ht="14.25" customHeight="1">
      <c r="A959" s="76"/>
      <c r="B959" s="75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46"/>
      <c r="Q959" s="46"/>
      <c r="R959" s="46"/>
      <c r="S959" s="46"/>
      <c r="T959" s="13"/>
      <c r="U959" s="46"/>
      <c r="V959" s="46"/>
      <c r="W959" s="46"/>
      <c r="X959" s="46"/>
      <c r="Y959" s="46"/>
      <c r="Z959" s="46"/>
      <c r="AA959" s="46"/>
      <c r="AB959" s="46"/>
    </row>
    <row r="960" spans="1:28" ht="14.25" customHeight="1">
      <c r="A960" s="76"/>
      <c r="B960" s="75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46"/>
      <c r="Q960" s="46"/>
      <c r="R960" s="46"/>
      <c r="S960" s="46"/>
      <c r="T960" s="13"/>
      <c r="U960" s="46"/>
      <c r="V960" s="46"/>
      <c r="W960" s="46"/>
      <c r="X960" s="46"/>
      <c r="Y960" s="46"/>
      <c r="Z960" s="46"/>
      <c r="AA960" s="46"/>
      <c r="AB960" s="46"/>
    </row>
    <row r="961" spans="1:28" ht="14.25" customHeight="1">
      <c r="A961" s="76"/>
      <c r="B961" s="75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46"/>
      <c r="Q961" s="46"/>
      <c r="R961" s="46"/>
      <c r="S961" s="46"/>
      <c r="T961" s="13"/>
      <c r="U961" s="46"/>
      <c r="V961" s="46"/>
      <c r="W961" s="46"/>
      <c r="X961" s="46"/>
      <c r="Y961" s="46"/>
      <c r="Z961" s="46"/>
      <c r="AA961" s="46"/>
      <c r="AB961" s="46"/>
    </row>
    <row r="962" spans="1:28" ht="14.25" customHeight="1">
      <c r="A962" s="76"/>
      <c r="B962" s="75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46"/>
      <c r="Q962" s="46"/>
      <c r="R962" s="46"/>
      <c r="S962" s="46"/>
      <c r="T962" s="13"/>
      <c r="U962" s="46"/>
      <c r="V962" s="46"/>
      <c r="W962" s="46"/>
      <c r="X962" s="46"/>
      <c r="Y962" s="46"/>
      <c r="Z962" s="46"/>
      <c r="AA962" s="46"/>
      <c r="AB962" s="46"/>
    </row>
    <row r="963" spans="1:28" ht="14.25" customHeight="1">
      <c r="A963" s="76"/>
      <c r="B963" s="75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46"/>
      <c r="Q963" s="46"/>
      <c r="R963" s="46"/>
      <c r="S963" s="46"/>
      <c r="T963" s="13"/>
      <c r="U963" s="46"/>
      <c r="V963" s="46"/>
      <c r="W963" s="46"/>
      <c r="X963" s="46"/>
      <c r="Y963" s="46"/>
      <c r="Z963" s="46"/>
      <c r="AA963" s="46"/>
      <c r="AB963" s="46"/>
    </row>
    <row r="964" spans="1:28" ht="14.25" customHeight="1">
      <c r="A964" s="76"/>
      <c r="B964" s="75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46"/>
      <c r="Q964" s="46"/>
      <c r="R964" s="46"/>
      <c r="S964" s="46"/>
      <c r="T964" s="13"/>
      <c r="U964" s="46"/>
      <c r="V964" s="46"/>
      <c r="W964" s="46"/>
      <c r="X964" s="46"/>
      <c r="Y964" s="46"/>
      <c r="Z964" s="46"/>
      <c r="AA964" s="46"/>
      <c r="AB964" s="46"/>
    </row>
    <row r="965" spans="1:28" ht="14.25" customHeight="1">
      <c r="A965" s="76"/>
      <c r="B965" s="75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46"/>
      <c r="Q965" s="46"/>
      <c r="R965" s="46"/>
      <c r="S965" s="46"/>
      <c r="T965" s="13"/>
      <c r="U965" s="46"/>
      <c r="V965" s="46"/>
      <c r="W965" s="46"/>
      <c r="X965" s="46"/>
      <c r="Y965" s="46"/>
      <c r="Z965" s="46"/>
      <c r="AA965" s="46"/>
      <c r="AB965" s="46"/>
    </row>
    <row r="966" spans="1:28" ht="14.25" customHeight="1">
      <c r="A966" s="76"/>
      <c r="B966" s="75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46"/>
      <c r="Q966" s="46"/>
      <c r="R966" s="46"/>
      <c r="S966" s="46"/>
      <c r="T966" s="13"/>
      <c r="U966" s="46"/>
      <c r="V966" s="46"/>
      <c r="W966" s="46"/>
      <c r="X966" s="46"/>
      <c r="Y966" s="46"/>
      <c r="Z966" s="46"/>
      <c r="AA966" s="46"/>
      <c r="AB966" s="46"/>
    </row>
    <row r="967" spans="1:28" ht="14.25" customHeight="1">
      <c r="A967" s="76"/>
      <c r="B967" s="75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46"/>
      <c r="Q967" s="46"/>
      <c r="R967" s="46"/>
      <c r="S967" s="46"/>
      <c r="T967" s="13"/>
      <c r="U967" s="46"/>
      <c r="V967" s="46"/>
      <c r="W967" s="46"/>
      <c r="X967" s="46"/>
      <c r="Y967" s="46"/>
      <c r="Z967" s="46"/>
      <c r="AA967" s="46"/>
      <c r="AB967" s="46"/>
    </row>
    <row r="968" spans="1:28" ht="14.25" customHeight="1">
      <c r="A968" s="76"/>
      <c r="B968" s="75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46"/>
      <c r="Q968" s="46"/>
      <c r="R968" s="46"/>
      <c r="S968" s="46"/>
      <c r="T968" s="13"/>
      <c r="U968" s="46"/>
      <c r="V968" s="46"/>
      <c r="W968" s="46"/>
      <c r="X968" s="46"/>
      <c r="Y968" s="46"/>
      <c r="Z968" s="46"/>
      <c r="AA968" s="46"/>
      <c r="AB968" s="46"/>
    </row>
    <row r="969" spans="1:28" ht="14.25" customHeight="1">
      <c r="A969" s="76"/>
      <c r="B969" s="75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46"/>
      <c r="Q969" s="46"/>
      <c r="R969" s="46"/>
      <c r="S969" s="46"/>
      <c r="T969" s="13"/>
      <c r="U969" s="46"/>
      <c r="V969" s="46"/>
      <c r="W969" s="46"/>
      <c r="X969" s="46"/>
      <c r="Y969" s="46"/>
      <c r="Z969" s="46"/>
      <c r="AA969" s="46"/>
      <c r="AB969" s="46"/>
    </row>
    <row r="970" spans="1:28" ht="14.25" customHeight="1">
      <c r="A970" s="76"/>
      <c r="B970" s="75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46"/>
      <c r="Q970" s="46"/>
      <c r="R970" s="46"/>
      <c r="S970" s="46"/>
      <c r="T970" s="13"/>
      <c r="U970" s="46"/>
      <c r="V970" s="46"/>
      <c r="W970" s="46"/>
      <c r="X970" s="46"/>
      <c r="Y970" s="46"/>
      <c r="Z970" s="46"/>
      <c r="AA970" s="46"/>
      <c r="AB970" s="46"/>
    </row>
    <row r="971" spans="1:28" ht="14.25" customHeight="1">
      <c r="A971" s="76"/>
      <c r="B971" s="75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46"/>
      <c r="Q971" s="46"/>
      <c r="R971" s="46"/>
      <c r="S971" s="46"/>
      <c r="T971" s="13"/>
      <c r="U971" s="46"/>
      <c r="V971" s="46"/>
      <c r="W971" s="46"/>
      <c r="X971" s="46"/>
      <c r="Y971" s="46"/>
      <c r="Z971" s="46"/>
      <c r="AA971" s="46"/>
      <c r="AB971" s="46"/>
    </row>
    <row r="972" spans="1:28" ht="14.25" customHeight="1">
      <c r="A972" s="76"/>
      <c r="B972" s="75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46"/>
      <c r="Q972" s="46"/>
      <c r="R972" s="46"/>
      <c r="S972" s="46"/>
      <c r="T972" s="13"/>
      <c r="U972" s="46"/>
      <c r="V972" s="46"/>
      <c r="W972" s="46"/>
      <c r="X972" s="46"/>
      <c r="Y972" s="46"/>
      <c r="Z972" s="46"/>
      <c r="AA972" s="46"/>
      <c r="AB972" s="46"/>
    </row>
    <row r="973" spans="1:28" ht="14.25" customHeight="1">
      <c r="A973" s="76"/>
      <c r="B973" s="75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46"/>
      <c r="Q973" s="46"/>
      <c r="R973" s="46"/>
      <c r="S973" s="46"/>
      <c r="T973" s="13"/>
      <c r="U973" s="46"/>
      <c r="V973" s="46"/>
      <c r="W973" s="46"/>
      <c r="X973" s="46"/>
      <c r="Y973" s="46"/>
      <c r="Z973" s="46"/>
      <c r="AA973" s="46"/>
      <c r="AB973" s="46"/>
    </row>
    <row r="974" spans="1:28" ht="14.25" customHeight="1">
      <c r="A974" s="76"/>
      <c r="B974" s="75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46"/>
      <c r="Q974" s="46"/>
      <c r="R974" s="46"/>
      <c r="S974" s="46"/>
      <c r="T974" s="13"/>
      <c r="U974" s="46"/>
      <c r="V974" s="46"/>
      <c r="W974" s="46"/>
      <c r="X974" s="46"/>
      <c r="Y974" s="46"/>
      <c r="Z974" s="46"/>
      <c r="AA974" s="46"/>
      <c r="AB974" s="46"/>
    </row>
    <row r="975" spans="1:28" ht="14.25" customHeight="1">
      <c r="A975" s="76"/>
      <c r="B975" s="75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46"/>
      <c r="Q975" s="46"/>
      <c r="R975" s="46"/>
      <c r="S975" s="46"/>
      <c r="T975" s="13"/>
      <c r="U975" s="46"/>
      <c r="V975" s="46"/>
      <c r="W975" s="46"/>
      <c r="X975" s="46"/>
      <c r="Y975" s="46"/>
      <c r="Z975" s="46"/>
      <c r="AA975" s="46"/>
      <c r="AB975" s="46"/>
    </row>
    <row r="976" spans="1:28" ht="14.25" customHeight="1">
      <c r="A976" s="76"/>
      <c r="B976" s="75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46"/>
      <c r="Q976" s="46"/>
      <c r="R976" s="46"/>
      <c r="S976" s="46"/>
      <c r="T976" s="13"/>
      <c r="U976" s="46"/>
      <c r="V976" s="46"/>
      <c r="W976" s="46"/>
      <c r="X976" s="46"/>
      <c r="Y976" s="46"/>
      <c r="Z976" s="46"/>
      <c r="AA976" s="46"/>
      <c r="AB976" s="46"/>
    </row>
    <row r="977" spans="1:28" ht="14.25" customHeight="1">
      <c r="A977" s="76"/>
      <c r="B977" s="75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46"/>
      <c r="Q977" s="46"/>
      <c r="R977" s="46"/>
      <c r="S977" s="46"/>
      <c r="T977" s="13"/>
      <c r="U977" s="46"/>
      <c r="V977" s="46"/>
      <c r="W977" s="46"/>
      <c r="X977" s="46"/>
      <c r="Y977" s="46"/>
      <c r="Z977" s="46"/>
      <c r="AA977" s="46"/>
      <c r="AB977" s="46"/>
    </row>
    <row r="978" spans="1:28" ht="14.25" customHeight="1">
      <c r="A978" s="76"/>
      <c r="B978" s="75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46"/>
      <c r="Q978" s="46"/>
      <c r="R978" s="46"/>
      <c r="S978" s="46"/>
      <c r="T978" s="13"/>
      <c r="U978" s="46"/>
      <c r="V978" s="46"/>
      <c r="W978" s="46"/>
      <c r="X978" s="46"/>
      <c r="Y978" s="46"/>
      <c r="Z978" s="46"/>
      <c r="AA978" s="46"/>
      <c r="AB978" s="46"/>
    </row>
    <row r="979" spans="1:28" ht="14.25" customHeight="1">
      <c r="A979" s="76"/>
      <c r="B979" s="75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46"/>
      <c r="Q979" s="46"/>
      <c r="R979" s="46"/>
      <c r="S979" s="46"/>
      <c r="T979" s="13"/>
      <c r="U979" s="46"/>
      <c r="V979" s="46"/>
      <c r="W979" s="46"/>
      <c r="X979" s="46"/>
      <c r="Y979" s="46"/>
      <c r="Z979" s="46"/>
      <c r="AA979" s="46"/>
      <c r="AB979" s="46"/>
    </row>
    <row r="980" spans="1:28" ht="14.25" customHeight="1">
      <c r="A980" s="76"/>
      <c r="B980" s="75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46"/>
      <c r="Q980" s="46"/>
      <c r="R980" s="46"/>
      <c r="S980" s="46"/>
      <c r="T980" s="13"/>
      <c r="U980" s="46"/>
      <c r="V980" s="46"/>
      <c r="W980" s="46"/>
      <c r="X980" s="46"/>
      <c r="Y980" s="46"/>
      <c r="Z980" s="46"/>
      <c r="AA980" s="46"/>
      <c r="AB980" s="46"/>
    </row>
    <row r="981" spans="1:28" ht="14.25" customHeight="1">
      <c r="A981" s="76"/>
      <c r="B981" s="75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46"/>
      <c r="Q981" s="46"/>
      <c r="R981" s="46"/>
      <c r="S981" s="46"/>
      <c r="T981" s="13"/>
      <c r="U981" s="46"/>
      <c r="V981" s="46"/>
      <c r="W981" s="46"/>
      <c r="X981" s="46"/>
      <c r="Y981" s="46"/>
      <c r="Z981" s="46"/>
      <c r="AA981" s="46"/>
      <c r="AB981" s="46"/>
    </row>
    <row r="982" spans="1:28" ht="14.25" customHeight="1">
      <c r="A982" s="76"/>
      <c r="B982" s="75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46"/>
      <c r="Q982" s="46"/>
      <c r="R982" s="46"/>
      <c r="S982" s="46"/>
      <c r="T982" s="13"/>
      <c r="U982" s="46"/>
      <c r="V982" s="46"/>
      <c r="W982" s="46"/>
      <c r="X982" s="46"/>
      <c r="Y982" s="46"/>
      <c r="Z982" s="46"/>
      <c r="AA982" s="46"/>
      <c r="AB982" s="46"/>
    </row>
    <row r="983" spans="1:28" ht="14.25" customHeight="1">
      <c r="A983" s="76"/>
      <c r="B983" s="75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46"/>
      <c r="Q983" s="46"/>
      <c r="R983" s="46"/>
      <c r="S983" s="46"/>
      <c r="T983" s="13"/>
      <c r="U983" s="46"/>
      <c r="V983" s="46"/>
      <c r="W983" s="46"/>
      <c r="X983" s="46"/>
      <c r="Y983" s="46"/>
      <c r="Z983" s="46"/>
      <c r="AA983" s="46"/>
      <c r="AB983" s="46"/>
    </row>
    <row r="984" spans="1:28" ht="14.25" customHeight="1">
      <c r="A984" s="76"/>
      <c r="B984" s="75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46"/>
      <c r="Q984" s="46"/>
      <c r="R984" s="46"/>
      <c r="S984" s="46"/>
      <c r="T984" s="13"/>
      <c r="U984" s="46"/>
      <c r="V984" s="46"/>
      <c r="W984" s="46"/>
      <c r="X984" s="46"/>
      <c r="Y984" s="46"/>
      <c r="Z984" s="46"/>
      <c r="AA984" s="46"/>
      <c r="AB984" s="46"/>
    </row>
    <row r="985" spans="1:28" ht="14.25" customHeight="1">
      <c r="A985" s="76"/>
      <c r="B985" s="75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46"/>
      <c r="Q985" s="46"/>
      <c r="R985" s="46"/>
      <c r="S985" s="46"/>
      <c r="T985" s="13"/>
      <c r="U985" s="46"/>
      <c r="V985" s="46"/>
      <c r="W985" s="46"/>
      <c r="X985" s="46"/>
      <c r="Y985" s="46"/>
      <c r="Z985" s="46"/>
      <c r="AA985" s="46"/>
      <c r="AB985" s="46"/>
    </row>
    <row r="986" spans="1:28" ht="14.25" customHeight="1">
      <c r="A986" s="76"/>
      <c r="B986" s="75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46"/>
      <c r="Q986" s="46"/>
      <c r="R986" s="46"/>
      <c r="S986" s="46"/>
      <c r="T986" s="13"/>
      <c r="U986" s="46"/>
      <c r="V986" s="46"/>
      <c r="W986" s="46"/>
      <c r="X986" s="46"/>
      <c r="Y986" s="46"/>
      <c r="Z986" s="46"/>
      <c r="AA986" s="46"/>
      <c r="AB986" s="46"/>
    </row>
    <row r="987" spans="1:28" ht="14.25" customHeight="1">
      <c r="A987" s="76"/>
      <c r="B987" s="75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46"/>
      <c r="Q987" s="46"/>
      <c r="R987" s="46"/>
      <c r="S987" s="46"/>
      <c r="T987" s="13"/>
      <c r="U987" s="46"/>
      <c r="V987" s="46"/>
      <c r="W987" s="46"/>
      <c r="X987" s="46"/>
      <c r="Y987" s="46"/>
      <c r="Z987" s="46"/>
      <c r="AA987" s="46"/>
      <c r="AB987" s="46"/>
    </row>
    <row r="988" spans="1:28" ht="14.25" customHeight="1">
      <c r="A988" s="76"/>
      <c r="B988" s="75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46"/>
      <c r="Q988" s="46"/>
      <c r="R988" s="46"/>
      <c r="S988" s="46"/>
      <c r="T988" s="13"/>
      <c r="U988" s="46"/>
      <c r="V988" s="46"/>
      <c r="W988" s="46"/>
      <c r="X988" s="46"/>
      <c r="Y988" s="46"/>
      <c r="Z988" s="46"/>
      <c r="AA988" s="46"/>
      <c r="AB988" s="46"/>
    </row>
    <row r="989" spans="1:28" ht="14.25" customHeight="1">
      <c r="A989" s="76"/>
      <c r="B989" s="75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46"/>
      <c r="Q989" s="46"/>
      <c r="R989" s="46"/>
      <c r="S989" s="46"/>
      <c r="T989" s="13"/>
      <c r="U989" s="46"/>
      <c r="V989" s="46"/>
      <c r="W989" s="46"/>
      <c r="X989" s="46"/>
      <c r="Y989" s="46"/>
      <c r="Z989" s="46"/>
      <c r="AA989" s="46"/>
      <c r="AB989" s="46"/>
    </row>
    <row r="990" spans="1:28" ht="14.25" customHeight="1">
      <c r="A990" s="76"/>
      <c r="B990" s="75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46"/>
      <c r="Q990" s="46"/>
      <c r="R990" s="46"/>
      <c r="S990" s="46"/>
      <c r="T990" s="13"/>
      <c r="U990" s="46"/>
      <c r="V990" s="46"/>
      <c r="W990" s="46"/>
      <c r="X990" s="46"/>
      <c r="Y990" s="46"/>
      <c r="Z990" s="46"/>
      <c r="AA990" s="46"/>
      <c r="AB990" s="46"/>
    </row>
    <row r="991" spans="1:28" ht="14.25" customHeight="1">
      <c r="A991" s="76"/>
      <c r="B991" s="75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46"/>
      <c r="Q991" s="46"/>
      <c r="R991" s="46"/>
      <c r="S991" s="46"/>
      <c r="T991" s="13"/>
      <c r="U991" s="46"/>
      <c r="V991" s="46"/>
      <c r="W991" s="46"/>
      <c r="X991" s="46"/>
      <c r="Y991" s="46"/>
      <c r="Z991" s="46"/>
      <c r="AA991" s="46"/>
      <c r="AB991" s="46"/>
    </row>
    <row r="992" spans="1:28" ht="14.25" customHeight="1">
      <c r="A992" s="76"/>
      <c r="B992" s="75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46"/>
      <c r="Q992" s="46"/>
      <c r="R992" s="46"/>
      <c r="S992" s="46"/>
      <c r="T992" s="13"/>
      <c r="U992" s="46"/>
      <c r="V992" s="46"/>
      <c r="W992" s="46"/>
      <c r="X992" s="46"/>
      <c r="Y992" s="46"/>
      <c r="Z992" s="46"/>
      <c r="AA992" s="46"/>
      <c r="AB992" s="46"/>
    </row>
    <row r="993" spans="1:28" ht="14.25" customHeight="1">
      <c r="A993" s="76"/>
      <c r="B993" s="75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46"/>
      <c r="Q993" s="46"/>
      <c r="R993" s="46"/>
      <c r="S993" s="46"/>
      <c r="T993" s="13"/>
      <c r="U993" s="46"/>
      <c r="V993" s="46"/>
      <c r="W993" s="46"/>
      <c r="X993" s="46"/>
      <c r="Y993" s="46"/>
      <c r="Z993" s="46"/>
      <c r="AA993" s="46"/>
      <c r="AB993" s="46"/>
    </row>
    <row r="994" spans="1:28" ht="14.25" customHeight="1">
      <c r="A994" s="76"/>
      <c r="B994" s="75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46"/>
      <c r="Q994" s="46"/>
      <c r="R994" s="46"/>
      <c r="S994" s="46"/>
      <c r="T994" s="13"/>
      <c r="U994" s="46"/>
      <c r="V994" s="46"/>
      <c r="W994" s="46"/>
      <c r="X994" s="46"/>
      <c r="Y994" s="46"/>
      <c r="Z994" s="46"/>
      <c r="AA994" s="46"/>
      <c r="AB994" s="46"/>
    </row>
    <row r="995" spans="1:28" ht="14.25" customHeight="1">
      <c r="A995" s="76"/>
      <c r="B995" s="75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46"/>
      <c r="Q995" s="46"/>
      <c r="R995" s="46"/>
      <c r="S995" s="46"/>
      <c r="T995" s="13"/>
      <c r="U995" s="46"/>
      <c r="V995" s="46"/>
      <c r="W995" s="46"/>
      <c r="X995" s="46"/>
      <c r="Y995" s="46"/>
      <c r="Z995" s="46"/>
      <c r="AA995" s="46"/>
      <c r="AB995" s="46"/>
    </row>
    <row r="996" spans="1:28" ht="14.25" customHeight="1">
      <c r="A996" s="76"/>
      <c r="B996" s="75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46"/>
      <c r="Q996" s="46"/>
      <c r="R996" s="46"/>
      <c r="S996" s="46"/>
      <c r="T996" s="13"/>
      <c r="U996" s="46"/>
      <c r="V996" s="46"/>
      <c r="W996" s="46"/>
      <c r="X996" s="46"/>
      <c r="Y996" s="46"/>
      <c r="Z996" s="46"/>
      <c r="AA996" s="46"/>
      <c r="AB996" s="46"/>
    </row>
    <row r="997" spans="1:28" ht="14.25" customHeight="1">
      <c r="A997" s="76"/>
      <c r="B997" s="75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46"/>
      <c r="Q997" s="46"/>
      <c r="R997" s="46"/>
      <c r="S997" s="46"/>
      <c r="T997" s="13"/>
      <c r="U997" s="46"/>
      <c r="V997" s="46"/>
      <c r="W997" s="46"/>
      <c r="X997" s="46"/>
      <c r="Y997" s="46"/>
      <c r="Z997" s="46"/>
      <c r="AA997" s="46"/>
      <c r="AB997" s="46"/>
    </row>
    <row r="998" spans="1:28" ht="14.25" customHeight="1">
      <c r="A998" s="76"/>
      <c r="B998" s="75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46"/>
      <c r="Q998" s="46"/>
      <c r="R998" s="46"/>
      <c r="S998" s="46"/>
      <c r="T998" s="13"/>
      <c r="U998" s="46"/>
      <c r="V998" s="46"/>
      <c r="W998" s="46"/>
      <c r="X998" s="46"/>
      <c r="Y998" s="46"/>
      <c r="Z998" s="46"/>
      <c r="AA998" s="46"/>
      <c r="AB998" s="46"/>
    </row>
    <row r="999" spans="1:28" ht="14.25" customHeight="1">
      <c r="A999" s="76"/>
      <c r="B999" s="75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46"/>
      <c r="Q999" s="46"/>
      <c r="R999" s="46"/>
      <c r="S999" s="46"/>
      <c r="T999" s="13"/>
      <c r="U999" s="46"/>
      <c r="V999" s="46"/>
      <c r="W999" s="46"/>
      <c r="X999" s="46"/>
      <c r="Y999" s="46"/>
      <c r="Z999" s="46"/>
      <c r="AA999" s="46"/>
      <c r="AB999" s="46"/>
    </row>
    <row r="1000" spans="1:28">
      <c r="A1000" s="76"/>
      <c r="B1000" s="75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topLeftCell="J1" zoomScale="110" zoomScaleNormal="110" workbookViewId="0">
      <selection activeCell="O11" sqref="O11"/>
    </sheetView>
  </sheetViews>
  <sheetFormatPr defaultColWidth="14.42578125" defaultRowHeight="15" customHeight="1"/>
  <cols>
    <col min="1" max="1" width="4.140625" style="17" bestFit="1" customWidth="1"/>
    <col min="2" max="2" width="21.42578125" style="49" bestFit="1" customWidth="1"/>
    <col min="3" max="3" width="12.85546875" style="49" bestFit="1" customWidth="1"/>
    <col min="4" max="4" width="9.140625" style="49" bestFit="1" customWidth="1"/>
    <col min="5" max="5" width="8.140625" style="49" customWidth="1"/>
    <col min="6" max="6" width="10.7109375" style="49" customWidth="1"/>
    <col min="7" max="7" width="13.85546875" style="49" customWidth="1"/>
    <col min="8" max="8" width="14.5703125" style="49" customWidth="1"/>
    <col min="9" max="9" width="15" style="49" customWidth="1"/>
    <col min="10" max="10" width="13.28515625" style="49" customWidth="1"/>
    <col min="11" max="11" width="16.85546875" style="61" customWidth="1"/>
    <col min="12" max="12" width="19.85546875" style="61" customWidth="1"/>
    <col min="13" max="13" width="21.85546875" style="49" customWidth="1"/>
    <col min="14" max="17" width="14.42578125" style="49"/>
    <col min="18" max="18" width="19.85546875" style="49" customWidth="1"/>
    <col min="19" max="16384" width="14.42578125" style="49"/>
  </cols>
  <sheetData>
    <row r="1" spans="1:18" s="79" customFormat="1" ht="100.5" thickBot="1">
      <c r="A1" s="77" t="s">
        <v>46</v>
      </c>
      <c r="B1" s="78" t="s">
        <v>16</v>
      </c>
      <c r="C1" s="79" t="str">
        <f>'Cost Calculations'!D3</f>
        <v>Population</v>
      </c>
      <c r="D1" s="79" t="str">
        <f>'Cost Calculations'!E3</f>
        <v>City Size</v>
      </c>
      <c r="E1" s="19" t="s">
        <v>48</v>
      </c>
      <c r="F1" s="20" t="s">
        <v>94</v>
      </c>
      <c r="G1" s="19" t="s">
        <v>103</v>
      </c>
      <c r="H1" s="19" t="s">
        <v>83</v>
      </c>
      <c r="I1" s="19" t="s">
        <v>84</v>
      </c>
      <c r="J1" s="19" t="s">
        <v>102</v>
      </c>
      <c r="K1" s="30" t="s">
        <v>49</v>
      </c>
      <c r="L1" s="30" t="s">
        <v>97</v>
      </c>
      <c r="M1" s="31" t="s">
        <v>82</v>
      </c>
      <c r="N1" s="31" t="s">
        <v>91</v>
      </c>
      <c r="P1" s="165" t="s">
        <v>127</v>
      </c>
      <c r="Q1" s="166"/>
      <c r="R1" s="167"/>
    </row>
    <row r="2" spans="1:18" s="16" customFormat="1">
      <c r="A2" s="14">
        <v>1</v>
      </c>
      <c r="B2" s="15" t="s">
        <v>25</v>
      </c>
      <c r="C2" s="139">
        <f>'Cost Calculations'!D4</f>
        <v>7289191.0349999992</v>
      </c>
      <c r="D2" s="110" t="str">
        <f>'Cost Calculations'!E4</f>
        <v>Large</v>
      </c>
      <c r="E2" s="21">
        <v>2.8458153079093123</v>
      </c>
      <c r="F2" s="22">
        <v>2523519</v>
      </c>
      <c r="G2" s="23">
        <f t="shared" ref="G2:G48" si="0">(J2/100)*F2</f>
        <v>483253.88849999994</v>
      </c>
      <c r="H2" s="23">
        <v>4.51</v>
      </c>
      <c r="I2" s="23">
        <v>14.64</v>
      </c>
      <c r="J2" s="24">
        <v>19.149999999999999</v>
      </c>
      <c r="K2" s="32">
        <v>128.04</v>
      </c>
      <c r="L2" s="32">
        <v>377.07</v>
      </c>
      <c r="M2" s="33">
        <v>91.36</v>
      </c>
      <c r="N2" s="34">
        <f>M2*E2</f>
        <v>259.99368653059474</v>
      </c>
      <c r="P2" s="140" t="s">
        <v>113</v>
      </c>
      <c r="Q2" s="141" t="s">
        <v>128</v>
      </c>
      <c r="R2" s="147" t="s">
        <v>129</v>
      </c>
    </row>
    <row r="3" spans="1:18" s="16" customFormat="1">
      <c r="A3" s="14">
        <v>2</v>
      </c>
      <c r="B3" s="15" t="s">
        <v>28</v>
      </c>
      <c r="C3" s="139">
        <f>'Cost Calculations'!D5</f>
        <v>2407914.9499999997</v>
      </c>
      <c r="D3" s="110" t="str">
        <f>'Cost Calculations'!E5</f>
        <v>Large</v>
      </c>
      <c r="E3" s="21">
        <v>2.6591126390039355</v>
      </c>
      <c r="F3" s="25">
        <v>892151</v>
      </c>
      <c r="G3" s="23">
        <f t="shared" si="0"/>
        <v>124901.14000000001</v>
      </c>
      <c r="H3" s="23">
        <v>7.27</v>
      </c>
      <c r="I3" s="23">
        <v>6.73</v>
      </c>
      <c r="J3" s="24">
        <v>14</v>
      </c>
      <c r="K3" s="35">
        <v>101.47</v>
      </c>
      <c r="L3" s="32">
        <v>233.28</v>
      </c>
      <c r="M3" s="33">
        <v>73.64</v>
      </c>
      <c r="N3" s="34">
        <f t="shared" ref="N3:N47" si="1">M3*E3</f>
        <v>195.81705473624982</v>
      </c>
      <c r="P3" s="140" t="s">
        <v>117</v>
      </c>
      <c r="Q3" s="142">
        <f>AVERAGE(L2:L5)</f>
        <v>260.625</v>
      </c>
      <c r="R3" s="143">
        <f>AVERAGE(K2:K5)</f>
        <v>102.605</v>
      </c>
    </row>
    <row r="4" spans="1:18" s="16" customFormat="1">
      <c r="A4" s="14">
        <v>3</v>
      </c>
      <c r="B4" s="15" t="s">
        <v>29</v>
      </c>
      <c r="C4" s="139">
        <f>'Cost Calculations'!D6</f>
        <v>1850212.0349999999</v>
      </c>
      <c r="D4" s="110" t="str">
        <f>'Cost Calculations'!E6</f>
        <v>Large</v>
      </c>
      <c r="E4" s="21">
        <v>2.6407866430045996</v>
      </c>
      <c r="F4" s="26">
        <v>690275</v>
      </c>
      <c r="G4" s="23">
        <f t="shared" si="0"/>
        <v>123421.16999999998</v>
      </c>
      <c r="H4" s="23">
        <v>5.72</v>
      </c>
      <c r="I4" s="23">
        <v>12.16</v>
      </c>
      <c r="J4" s="24">
        <v>17.88</v>
      </c>
      <c r="K4" s="32">
        <v>87.6</v>
      </c>
      <c r="L4" s="32">
        <v>182.97</v>
      </c>
      <c r="M4" s="33">
        <v>61.12</v>
      </c>
      <c r="N4" s="34">
        <f t="shared" si="1"/>
        <v>161.40487962044114</v>
      </c>
      <c r="P4" s="140" t="s">
        <v>116</v>
      </c>
      <c r="Q4" s="142">
        <f>AVERAGE(L6:L9,L11,L20)</f>
        <v>136.37500000000003</v>
      </c>
      <c r="R4" s="143">
        <f>AVERAGE(K6:K9,K11,K20)</f>
        <v>79.065000000000012</v>
      </c>
    </row>
    <row r="5" spans="1:18" s="16" customFormat="1" ht="15.75" thickBot="1">
      <c r="A5" s="14">
        <v>4</v>
      </c>
      <c r="B5" s="15" t="s">
        <v>30</v>
      </c>
      <c r="C5" s="139">
        <f>'Cost Calculations'!D7</f>
        <v>1136904.5449999999</v>
      </c>
      <c r="D5" s="110" t="str">
        <f>'Cost Calculations'!E7</f>
        <v>Large</v>
      </c>
      <c r="E5" s="21">
        <v>3.2280741697119208</v>
      </c>
      <c r="F5" s="26">
        <v>346988</v>
      </c>
      <c r="G5" s="23">
        <f t="shared" si="0"/>
        <v>95213.507200000007</v>
      </c>
      <c r="H5" s="23">
        <v>12.28</v>
      </c>
      <c r="I5" s="23">
        <v>15.16</v>
      </c>
      <c r="J5" s="24">
        <v>27.44</v>
      </c>
      <c r="K5" s="32">
        <v>93.31</v>
      </c>
      <c r="L5" s="32">
        <v>249.18</v>
      </c>
      <c r="M5" s="33">
        <v>42.71</v>
      </c>
      <c r="N5" s="34">
        <f t="shared" si="1"/>
        <v>137.87104778839614</v>
      </c>
      <c r="P5" s="144" t="s">
        <v>115</v>
      </c>
      <c r="Q5" s="145">
        <f>Q4</f>
        <v>136.37500000000003</v>
      </c>
      <c r="R5" s="145">
        <f>R4</f>
        <v>79.065000000000012</v>
      </c>
    </row>
    <row r="6" spans="1:18" s="16" customFormat="1">
      <c r="A6" s="14">
        <v>5</v>
      </c>
      <c r="B6" s="15" t="s">
        <v>31</v>
      </c>
      <c r="C6" s="139">
        <f>'Cost Calculations'!D8</f>
        <v>536787.82499999995</v>
      </c>
      <c r="D6" s="110" t="str">
        <f>'Cost Calculations'!E8</f>
        <v>Medium</v>
      </c>
      <c r="E6" s="21">
        <v>2.791645991913092</v>
      </c>
      <c r="F6" s="26">
        <v>189442</v>
      </c>
      <c r="G6" s="23">
        <f t="shared" si="0"/>
        <v>43003.333999999995</v>
      </c>
      <c r="H6" s="23">
        <v>4.92</v>
      </c>
      <c r="I6" s="23">
        <v>17.77</v>
      </c>
      <c r="J6" s="24">
        <v>22.7</v>
      </c>
      <c r="K6" s="32">
        <v>122.39</v>
      </c>
      <c r="L6" s="32">
        <v>147.03</v>
      </c>
      <c r="M6" s="148">
        <v>61.2</v>
      </c>
      <c r="N6" s="34">
        <f t="shared" si="1"/>
        <v>170.84873470508123</v>
      </c>
    </row>
    <row r="7" spans="1:18" s="16" customFormat="1">
      <c r="A7" s="14">
        <v>6</v>
      </c>
      <c r="B7" s="15" t="s">
        <v>32</v>
      </c>
      <c r="C7" s="139">
        <f>'Cost Calculations'!D9</f>
        <v>901265.19</v>
      </c>
      <c r="D7" s="110" t="str">
        <f>'Cost Calculations'!E9</f>
        <v>Medium</v>
      </c>
      <c r="E7" s="21">
        <v>3.0151582035627214</v>
      </c>
      <c r="F7" s="26">
        <v>294494</v>
      </c>
      <c r="G7" s="23">
        <f t="shared" si="0"/>
        <v>111731.02359999999</v>
      </c>
      <c r="H7" s="23">
        <v>24.58</v>
      </c>
      <c r="I7" s="23">
        <v>13.37</v>
      </c>
      <c r="J7" s="24">
        <v>37.94</v>
      </c>
      <c r="K7" s="32">
        <v>147.52000000000001</v>
      </c>
      <c r="L7" s="32">
        <v>219.56</v>
      </c>
      <c r="M7" s="33">
        <v>55.55</v>
      </c>
      <c r="N7" s="34">
        <f t="shared" si="1"/>
        <v>167.49203820790916</v>
      </c>
    </row>
    <row r="8" spans="1:18" s="16" customFormat="1">
      <c r="A8" s="14">
        <v>7</v>
      </c>
      <c r="B8" s="15" t="s">
        <v>33</v>
      </c>
      <c r="C8" s="139">
        <f>'Cost Calculations'!D10</f>
        <v>638855.21</v>
      </c>
      <c r="D8" s="110" t="str">
        <f>'Cost Calculations'!E10</f>
        <v>Medium</v>
      </c>
      <c r="E8" s="21">
        <v>2.7144187891908675</v>
      </c>
      <c r="F8" s="26">
        <v>231878</v>
      </c>
      <c r="G8" s="23">
        <f t="shared" si="0"/>
        <v>66548.98599999999</v>
      </c>
      <c r="H8" s="23">
        <v>15.9</v>
      </c>
      <c r="I8" s="23">
        <v>12.8</v>
      </c>
      <c r="J8" s="24">
        <v>28.7</v>
      </c>
      <c r="K8" s="32">
        <v>49.56</v>
      </c>
      <c r="L8" s="32">
        <v>94.1</v>
      </c>
      <c r="M8" s="33">
        <v>59.47</v>
      </c>
      <c r="N8" s="34">
        <f t="shared" si="1"/>
        <v>161.42648539318088</v>
      </c>
    </row>
    <row r="9" spans="1:18" s="16" customFormat="1">
      <c r="A9" s="14">
        <v>8</v>
      </c>
      <c r="B9" s="15" t="s">
        <v>34</v>
      </c>
      <c r="C9" s="139">
        <f>'Cost Calculations'!D11</f>
        <v>415815.05</v>
      </c>
      <c r="D9" s="110" t="str">
        <f>'Cost Calculations'!E11</f>
        <v>Medium</v>
      </c>
      <c r="E9" s="21">
        <v>2.3617684870776379</v>
      </c>
      <c r="F9" s="26">
        <v>173459</v>
      </c>
      <c r="G9" s="23">
        <f t="shared" si="0"/>
        <v>24318.951799999999</v>
      </c>
      <c r="H9" s="23">
        <v>6.38</v>
      </c>
      <c r="I9" s="23">
        <v>7.64</v>
      </c>
      <c r="J9" s="24">
        <v>14.02</v>
      </c>
      <c r="K9" s="32">
        <v>49.84</v>
      </c>
      <c r="L9" s="32">
        <v>125.46</v>
      </c>
      <c r="M9" s="33">
        <v>75.66</v>
      </c>
      <c r="N9" s="34">
        <f t="shared" si="1"/>
        <v>178.69140373229408</v>
      </c>
    </row>
    <row r="10" spans="1:18" s="16" customFormat="1">
      <c r="A10" s="14">
        <v>9</v>
      </c>
      <c r="B10" s="15" t="s">
        <v>35</v>
      </c>
      <c r="C10" s="139">
        <f>'Cost Calculations'!D12</f>
        <v>487050.79499999993</v>
      </c>
      <c r="D10" s="110" t="str">
        <f>'Cost Calculations'!E12</f>
        <v>Medium</v>
      </c>
      <c r="E10" s="21">
        <v>2.7429262269780841</v>
      </c>
      <c r="F10" s="25">
        <v>174942</v>
      </c>
      <c r="G10" s="23">
        <f t="shared" si="0"/>
        <v>76782.043799999999</v>
      </c>
      <c r="H10" s="23">
        <v>30.48</v>
      </c>
      <c r="I10" s="23">
        <v>13.42</v>
      </c>
      <c r="J10" s="24">
        <v>43.89</v>
      </c>
      <c r="K10" s="36">
        <f>$R$4</f>
        <v>79.065000000000012</v>
      </c>
      <c r="L10" s="146">
        <f>$Q$4</f>
        <v>136.37500000000003</v>
      </c>
      <c r="M10" s="37">
        <f>Variables!$E$12</f>
        <v>65.935833333333335</v>
      </c>
      <c r="N10" s="38">
        <f t="shared" si="1"/>
        <v>180.85712654765578</v>
      </c>
    </row>
    <row r="11" spans="1:18" s="16" customFormat="1">
      <c r="A11" s="14">
        <v>10</v>
      </c>
      <c r="B11" s="15" t="s">
        <v>36</v>
      </c>
      <c r="C11" s="139">
        <f>'Cost Calculations'!D13</f>
        <v>508196.29</v>
      </c>
      <c r="D11" s="110" t="str">
        <f>'Cost Calculations'!E13</f>
        <v>Medium</v>
      </c>
      <c r="E11" s="21">
        <v>2.5116430728482135</v>
      </c>
      <c r="F11" s="25">
        <v>199346</v>
      </c>
      <c r="G11" s="23">
        <f t="shared" si="0"/>
        <v>38095.020599999996</v>
      </c>
      <c r="H11" s="23">
        <v>9.1300000000000008</v>
      </c>
      <c r="I11" s="23">
        <v>9.98</v>
      </c>
      <c r="J11" s="24">
        <v>19.11</v>
      </c>
      <c r="K11" s="32">
        <v>65.010000000000005</v>
      </c>
      <c r="L11" s="32">
        <v>125.46</v>
      </c>
      <c r="M11" s="33">
        <v>62.81</v>
      </c>
      <c r="N11" s="34">
        <f t="shared" si="1"/>
        <v>157.7563014055963</v>
      </c>
    </row>
    <row r="12" spans="1:18" s="16" customFormat="1">
      <c r="A12" s="14">
        <v>11</v>
      </c>
      <c r="B12" s="15" t="s">
        <v>37</v>
      </c>
      <c r="C12" s="139">
        <f>'Cost Calculations'!D14</f>
        <v>357610.88999999996</v>
      </c>
      <c r="D12" s="110" t="str">
        <f>'Cost Calculations'!E14</f>
        <v>Medium</v>
      </c>
      <c r="E12" s="21">
        <v>2.693850400263019</v>
      </c>
      <c r="F12" s="26">
        <v>130789</v>
      </c>
      <c r="G12" s="23">
        <f t="shared" si="0"/>
        <v>31114.703099999999</v>
      </c>
      <c r="H12" s="23">
        <v>12.64</v>
      </c>
      <c r="I12" s="23">
        <v>11.15</v>
      </c>
      <c r="J12" s="24">
        <v>23.79</v>
      </c>
      <c r="K12" s="36">
        <f>$R$4</f>
        <v>79.065000000000012</v>
      </c>
      <c r="L12" s="146">
        <f>$Q$4</f>
        <v>136.37500000000003</v>
      </c>
      <c r="M12" s="37">
        <f>Variables!$E$12</f>
        <v>65.935833333333335</v>
      </c>
      <c r="N12" s="38">
        <f t="shared" si="1"/>
        <v>177.62127101667571</v>
      </c>
    </row>
    <row r="13" spans="1:18" s="16" customFormat="1">
      <c r="A13" s="14">
        <v>12</v>
      </c>
      <c r="B13" s="15" t="s">
        <v>38</v>
      </c>
      <c r="C13" s="139">
        <f>'Cost Calculations'!D15</f>
        <v>406442.54</v>
      </c>
      <c r="D13" s="110" t="str">
        <f>'Cost Calculations'!E15</f>
        <v>Medium</v>
      </c>
      <c r="E13" s="21">
        <v>2.5280688906285511</v>
      </c>
      <c r="F13" s="25">
        <v>158396</v>
      </c>
      <c r="G13" s="23">
        <f t="shared" si="0"/>
        <v>18738.246800000001</v>
      </c>
      <c r="H13" s="23">
        <v>5.41</v>
      </c>
      <c r="I13" s="23">
        <v>6.42</v>
      </c>
      <c r="J13" s="24">
        <v>11.83</v>
      </c>
      <c r="K13" s="36">
        <f t="shared" ref="K13:K38" si="2">$R$4</f>
        <v>79.065000000000012</v>
      </c>
      <c r="L13" s="146">
        <f t="shared" ref="L13:L26" si="3">$Q$4</f>
        <v>136.37500000000003</v>
      </c>
      <c r="M13" s="33">
        <v>89.08</v>
      </c>
      <c r="N13" s="34">
        <f t="shared" si="1"/>
        <v>225.20037677719134</v>
      </c>
    </row>
    <row r="14" spans="1:18" s="16" customFormat="1">
      <c r="A14" s="14">
        <v>13</v>
      </c>
      <c r="B14" s="15" t="s">
        <v>39</v>
      </c>
      <c r="C14" s="139">
        <f>'Cost Calculations'!D16</f>
        <v>457980.17999999993</v>
      </c>
      <c r="D14" s="110" t="str">
        <f>'Cost Calculations'!E16</f>
        <v>Medium</v>
      </c>
      <c r="E14" s="21">
        <v>2.4075040417460345</v>
      </c>
      <c r="F14" s="25">
        <v>187419</v>
      </c>
      <c r="G14" s="23">
        <f t="shared" si="0"/>
        <v>50490.678600000007</v>
      </c>
      <c r="H14" s="23">
        <v>13.98</v>
      </c>
      <c r="I14" s="23">
        <v>12.96</v>
      </c>
      <c r="J14" s="24">
        <v>26.94</v>
      </c>
      <c r="K14" s="36">
        <f t="shared" si="2"/>
        <v>79.065000000000012</v>
      </c>
      <c r="L14" s="146">
        <f t="shared" si="3"/>
        <v>136.37500000000003</v>
      </c>
      <c r="M14" s="33">
        <v>71.48</v>
      </c>
      <c r="N14" s="34">
        <f t="shared" si="1"/>
        <v>172.08838890400656</v>
      </c>
    </row>
    <row r="15" spans="1:18" s="16" customFormat="1">
      <c r="A15" s="14">
        <v>14</v>
      </c>
      <c r="B15" s="15" t="s">
        <v>40</v>
      </c>
      <c r="C15" s="139">
        <f>'Cost Calculations'!D17</f>
        <v>319243.88999999996</v>
      </c>
      <c r="D15" s="110" t="str">
        <f>'Cost Calculations'!E17</f>
        <v>Medium</v>
      </c>
      <c r="E15" s="21">
        <v>2.4590017825311943</v>
      </c>
      <c r="F15" s="25">
        <v>127908</v>
      </c>
      <c r="G15" s="23">
        <f t="shared" si="0"/>
        <v>23445.536399999997</v>
      </c>
      <c r="H15" s="23">
        <v>8.9700000000000006</v>
      </c>
      <c r="I15" s="23">
        <v>9.36</v>
      </c>
      <c r="J15" s="24">
        <v>18.329999999999998</v>
      </c>
      <c r="K15" s="36">
        <f t="shared" si="2"/>
        <v>79.065000000000012</v>
      </c>
      <c r="L15" s="146">
        <f t="shared" si="3"/>
        <v>136.37500000000003</v>
      </c>
      <c r="M15" s="37">
        <f>Variables!$E$12</f>
        <v>65.935833333333335</v>
      </c>
      <c r="N15" s="38">
        <f t="shared" si="1"/>
        <v>162.13633169934641</v>
      </c>
    </row>
    <row r="16" spans="1:18" s="16" customFormat="1">
      <c r="A16" s="14">
        <v>15</v>
      </c>
      <c r="B16" s="15" t="s">
        <v>41</v>
      </c>
      <c r="C16" s="139">
        <f>'Cost Calculations'!D18</f>
        <v>279775.61499999999</v>
      </c>
      <c r="D16" s="110" t="str">
        <f>'Cost Calculations'!E18</f>
        <v>Medium</v>
      </c>
      <c r="E16" s="21">
        <v>2.4536973570595619</v>
      </c>
      <c r="F16" s="26">
        <v>112337</v>
      </c>
      <c r="G16" s="23">
        <f t="shared" si="0"/>
        <v>12671.613600000001</v>
      </c>
      <c r="H16" s="23">
        <v>44.47</v>
      </c>
      <c r="I16" s="23">
        <v>0.83</v>
      </c>
      <c r="J16" s="24">
        <v>11.28</v>
      </c>
      <c r="K16" s="36">
        <f t="shared" si="2"/>
        <v>79.065000000000012</v>
      </c>
      <c r="L16" s="146">
        <f t="shared" si="3"/>
        <v>136.37500000000003</v>
      </c>
      <c r="M16" s="37">
        <f>Variables!$E$12</f>
        <v>65.935833333333335</v>
      </c>
      <c r="N16" s="38">
        <f t="shared" si="1"/>
        <v>161.78657998551978</v>
      </c>
    </row>
    <row r="17" spans="1:14" s="16" customFormat="1">
      <c r="A17" s="14">
        <v>16</v>
      </c>
      <c r="B17" s="15" t="s">
        <v>43</v>
      </c>
      <c r="C17" s="139">
        <f>'Cost Calculations'!D19</f>
        <v>466239.23499999993</v>
      </c>
      <c r="D17" s="110" t="str">
        <f>'Cost Calculations'!E19</f>
        <v>Medium</v>
      </c>
      <c r="E17" s="21">
        <v>3.2379076029492619</v>
      </c>
      <c r="F17" s="26">
        <v>141866</v>
      </c>
      <c r="G17" s="23">
        <f t="shared" si="0"/>
        <v>48503.985399999998</v>
      </c>
      <c r="H17" s="23">
        <v>25.16</v>
      </c>
      <c r="I17" s="23">
        <v>9.0299999999999994</v>
      </c>
      <c r="J17" s="24">
        <v>34.19</v>
      </c>
      <c r="K17" s="36">
        <f t="shared" si="2"/>
        <v>79.065000000000012</v>
      </c>
      <c r="L17" s="146">
        <f t="shared" si="3"/>
        <v>136.37500000000003</v>
      </c>
      <c r="M17" s="37">
        <f>Variables!$E$12</f>
        <v>65.935833333333335</v>
      </c>
      <c r="N17" s="38">
        <f t="shared" si="1"/>
        <v>213.49413605679538</v>
      </c>
    </row>
    <row r="18" spans="1:14" s="16" customFormat="1">
      <c r="A18" s="14">
        <v>17</v>
      </c>
      <c r="B18" s="15" t="s">
        <v>44</v>
      </c>
      <c r="C18" s="139">
        <f>'Cost Calculations'!D20</f>
        <v>440228.84499999997</v>
      </c>
      <c r="D18" s="110" t="str">
        <f>'Cost Calculations'!E20</f>
        <v>Medium</v>
      </c>
      <c r="E18" s="21">
        <v>3.2463324451363733</v>
      </c>
      <c r="F18" s="25">
        <v>133604</v>
      </c>
      <c r="G18" s="23">
        <f t="shared" si="0"/>
        <v>101953.2124</v>
      </c>
      <c r="H18" s="23">
        <v>62.25</v>
      </c>
      <c r="I18" s="23">
        <v>14.06</v>
      </c>
      <c r="J18" s="24">
        <v>76.31</v>
      </c>
      <c r="K18" s="36">
        <f t="shared" si="2"/>
        <v>79.065000000000012</v>
      </c>
      <c r="L18" s="146">
        <f t="shared" si="3"/>
        <v>136.37500000000003</v>
      </c>
      <c r="M18" s="33">
        <v>47.15</v>
      </c>
      <c r="N18" s="39">
        <f t="shared" si="1"/>
        <v>153.06457478818001</v>
      </c>
    </row>
    <row r="19" spans="1:14" s="16" customFormat="1">
      <c r="A19" s="14">
        <v>18</v>
      </c>
      <c r="B19" s="15" t="s">
        <v>45</v>
      </c>
      <c r="C19" s="139">
        <f>'Cost Calculations'!D21</f>
        <v>278741.32999999996</v>
      </c>
      <c r="D19" s="110" t="str">
        <f>'Cost Calculations'!E21</f>
        <v>Medium</v>
      </c>
      <c r="E19" s="21">
        <v>3.2199371541131225</v>
      </c>
      <c r="F19" s="25">
        <v>85288</v>
      </c>
      <c r="G19" s="23">
        <f t="shared" si="0"/>
        <v>35496.865599999997</v>
      </c>
      <c r="H19" s="23">
        <v>26.93</v>
      </c>
      <c r="I19" s="23">
        <v>14.7</v>
      </c>
      <c r="J19" s="24">
        <v>41.62</v>
      </c>
      <c r="K19" s="36">
        <f t="shared" si="2"/>
        <v>79.065000000000012</v>
      </c>
      <c r="L19" s="146">
        <f t="shared" si="3"/>
        <v>136.37500000000003</v>
      </c>
      <c r="M19" s="37">
        <f>Variables!$E$12</f>
        <v>65.935833333333335</v>
      </c>
      <c r="N19" s="38">
        <f t="shared" si="1"/>
        <v>212.30923953741049</v>
      </c>
    </row>
    <row r="20" spans="1:14" s="16" customFormat="1">
      <c r="A20" s="14">
        <v>19</v>
      </c>
      <c r="B20" s="15" t="s">
        <v>47</v>
      </c>
      <c r="C20" s="139">
        <f>'Cost Calculations'!D22</f>
        <v>281429.05</v>
      </c>
      <c r="D20" s="110" t="str">
        <f>'Cost Calculations'!E22</f>
        <v>Medium</v>
      </c>
      <c r="E20" s="21">
        <v>2.5344143617118515</v>
      </c>
      <c r="F20" s="26">
        <v>109402</v>
      </c>
      <c r="G20" s="23">
        <f t="shared" si="0"/>
        <v>27273.918600000001</v>
      </c>
      <c r="H20" s="23">
        <v>9.11</v>
      </c>
      <c r="I20" s="23">
        <v>15.82</v>
      </c>
      <c r="J20" s="24">
        <v>24.93</v>
      </c>
      <c r="K20" s="32">
        <v>40.07</v>
      </c>
      <c r="L20" s="32">
        <v>106.64</v>
      </c>
      <c r="M20" s="37">
        <f>Variables!$E$12</f>
        <v>65.935833333333335</v>
      </c>
      <c r="N20" s="38">
        <f t="shared" si="1"/>
        <v>167.10872295143903</v>
      </c>
    </row>
    <row r="21" spans="1:14" s="16" customFormat="1">
      <c r="A21" s="14">
        <v>20</v>
      </c>
      <c r="B21" s="15" t="s">
        <v>50</v>
      </c>
      <c r="C21" s="139">
        <f>'Cost Calculations'!D23</f>
        <v>170510.86499999999</v>
      </c>
      <c r="D21" s="110" t="str">
        <f>'Cost Calculations'!E23</f>
        <v>Medium</v>
      </c>
      <c r="E21" s="21">
        <v>2.6024941905499612</v>
      </c>
      <c r="F21" s="26">
        <v>64550</v>
      </c>
      <c r="G21" s="23">
        <f t="shared" si="0"/>
        <v>10399.004999999999</v>
      </c>
      <c r="H21" s="23">
        <v>8.3699999999999992</v>
      </c>
      <c r="I21" s="23">
        <v>7.74</v>
      </c>
      <c r="J21" s="24">
        <v>16.11</v>
      </c>
      <c r="K21" s="36">
        <f t="shared" si="2"/>
        <v>79.065000000000012</v>
      </c>
      <c r="L21" s="146">
        <f t="shared" si="3"/>
        <v>136.37500000000003</v>
      </c>
      <c r="M21" s="37">
        <f>Variables!$E$12</f>
        <v>65.935833333333335</v>
      </c>
      <c r="N21" s="38">
        <f t="shared" si="1"/>
        <v>171.59762319907048</v>
      </c>
    </row>
    <row r="22" spans="1:14" s="16" customFormat="1">
      <c r="A22" s="14">
        <v>21</v>
      </c>
      <c r="B22" s="15" t="s">
        <v>51</v>
      </c>
      <c r="C22" s="139">
        <f>'Cost Calculations'!D24</f>
        <v>180236.59499999997</v>
      </c>
      <c r="D22" s="110" t="str">
        <f>'Cost Calculations'!E24</f>
        <v>Medium</v>
      </c>
      <c r="E22" s="21">
        <v>3.3084232295567606</v>
      </c>
      <c r="F22" s="26">
        <v>53673</v>
      </c>
      <c r="G22" s="23">
        <f t="shared" si="0"/>
        <v>38354.725799999993</v>
      </c>
      <c r="H22" s="23">
        <v>38.47</v>
      </c>
      <c r="I22" s="23">
        <v>32.99</v>
      </c>
      <c r="J22" s="24">
        <v>71.459999999999994</v>
      </c>
      <c r="K22" s="36">
        <f t="shared" si="2"/>
        <v>79.065000000000012</v>
      </c>
      <c r="L22" s="146">
        <f t="shared" si="3"/>
        <v>136.37500000000003</v>
      </c>
      <c r="M22" s="37">
        <f>Variables!$E$12</f>
        <v>65.935833333333335</v>
      </c>
      <c r="N22" s="38">
        <f t="shared" si="1"/>
        <v>218.14364266018299</v>
      </c>
    </row>
    <row r="23" spans="1:14" s="16" customFormat="1">
      <c r="A23" s="14">
        <v>22</v>
      </c>
      <c r="B23" s="15" t="s">
        <v>52</v>
      </c>
      <c r="C23" s="139">
        <f>'Cost Calculations'!D25</f>
        <v>159140.83499999999</v>
      </c>
      <c r="D23" s="110" t="str">
        <f>'Cost Calculations'!E25</f>
        <v>Medium</v>
      </c>
      <c r="E23" s="21">
        <v>2.4748082204754236</v>
      </c>
      <c r="F23" s="26">
        <v>63354</v>
      </c>
      <c r="G23" s="23">
        <f t="shared" si="0"/>
        <v>25645.699199999999</v>
      </c>
      <c r="H23" s="23">
        <v>25.54</v>
      </c>
      <c r="I23" s="23">
        <v>14.94</v>
      </c>
      <c r="J23" s="24">
        <v>40.479999999999997</v>
      </c>
      <c r="K23" s="36">
        <f t="shared" si="2"/>
        <v>79.065000000000012</v>
      </c>
      <c r="L23" s="146">
        <f t="shared" si="3"/>
        <v>136.37500000000003</v>
      </c>
      <c r="M23" s="37">
        <f>Variables!$E$12</f>
        <v>65.935833333333335</v>
      </c>
      <c r="N23" s="38">
        <f t="shared" si="1"/>
        <v>163.17854235723078</v>
      </c>
    </row>
    <row r="24" spans="1:14" s="16" customFormat="1">
      <c r="A24" s="14">
        <v>23</v>
      </c>
      <c r="B24" s="15" t="s">
        <v>53</v>
      </c>
      <c r="C24" s="139">
        <f>'Cost Calculations'!D26</f>
        <v>122489.18499999998</v>
      </c>
      <c r="D24" s="110" t="str">
        <f>'Cost Calculations'!E26</f>
        <v>Medium</v>
      </c>
      <c r="E24" s="21">
        <v>2.7568018275271275</v>
      </c>
      <c r="F24" s="25">
        <v>43775</v>
      </c>
      <c r="G24" s="23">
        <f t="shared" si="0"/>
        <v>41503.077499999999</v>
      </c>
      <c r="H24" s="23">
        <v>83.08</v>
      </c>
      <c r="I24" s="23">
        <v>11.73</v>
      </c>
      <c r="J24" s="24">
        <v>94.81</v>
      </c>
      <c r="K24" s="36">
        <f t="shared" si="2"/>
        <v>79.065000000000012</v>
      </c>
      <c r="L24" s="146">
        <f>$Q$4</f>
        <v>136.37500000000003</v>
      </c>
      <c r="M24" s="37">
        <f>Variables!$E$12</f>
        <v>65.935833333333335</v>
      </c>
      <c r="N24" s="38">
        <f t="shared" si="1"/>
        <v>181.77202583285742</v>
      </c>
    </row>
    <row r="25" spans="1:14" s="16" customFormat="1">
      <c r="A25" s="14">
        <v>24</v>
      </c>
      <c r="B25" s="15" t="s">
        <v>54</v>
      </c>
      <c r="C25" s="139">
        <f>'Cost Calculations'!D27</f>
        <v>76871.024999999994</v>
      </c>
      <c r="D25" s="110" t="str">
        <f>'Cost Calculations'!E27</f>
        <v>Small</v>
      </c>
      <c r="E25" s="21">
        <v>2.845682723378673</v>
      </c>
      <c r="F25" s="26">
        <v>26614</v>
      </c>
      <c r="G25" s="23">
        <f t="shared" si="0"/>
        <v>13261.7562</v>
      </c>
      <c r="H25" s="23">
        <v>24.09</v>
      </c>
      <c r="I25" s="23">
        <v>25.74</v>
      </c>
      <c r="J25" s="24">
        <v>49.83</v>
      </c>
      <c r="K25" s="36">
        <f>$R$5</f>
        <v>79.065000000000012</v>
      </c>
      <c r="L25" s="36">
        <f>$Q$5</f>
        <v>136.37500000000003</v>
      </c>
      <c r="M25" s="37">
        <f>Variables!$E$12</f>
        <v>65.935833333333335</v>
      </c>
      <c r="N25" s="38">
        <f t="shared" si="1"/>
        <v>187.63246176824228</v>
      </c>
    </row>
    <row r="26" spans="1:14" s="16" customFormat="1">
      <c r="A26" s="14">
        <v>25</v>
      </c>
      <c r="B26" s="15" t="s">
        <v>55</v>
      </c>
      <c r="C26" s="139">
        <f>'Cost Calculations'!D28</f>
        <v>159296.12999999998</v>
      </c>
      <c r="D26" s="110" t="str">
        <f>'Cost Calculations'!E28</f>
        <v>Medium</v>
      </c>
      <c r="E26" s="21">
        <v>2.502264030612245</v>
      </c>
      <c r="F26" s="25">
        <v>62720</v>
      </c>
      <c r="G26" s="23">
        <f t="shared" si="0"/>
        <v>19587.456000000002</v>
      </c>
      <c r="H26" s="23">
        <v>15.76</v>
      </c>
      <c r="I26" s="23">
        <v>15.47</v>
      </c>
      <c r="J26" s="24">
        <v>31.23</v>
      </c>
      <c r="K26" s="36">
        <f t="shared" si="2"/>
        <v>79.065000000000012</v>
      </c>
      <c r="L26" s="146">
        <f t="shared" si="3"/>
        <v>136.37500000000003</v>
      </c>
      <c r="M26" s="37">
        <f>Variables!$E$12</f>
        <v>65.935833333333335</v>
      </c>
      <c r="N26" s="38">
        <f t="shared" si="1"/>
        <v>164.9888640784439</v>
      </c>
    </row>
    <row r="27" spans="1:14" s="16" customFormat="1">
      <c r="A27" s="14">
        <v>26</v>
      </c>
      <c r="B27" s="15" t="s">
        <v>56</v>
      </c>
      <c r="C27" s="139">
        <f>'Cost Calculations'!D29</f>
        <v>43486.659999999996</v>
      </c>
      <c r="D27" s="110" t="str">
        <f>'Cost Calculations'!E29</f>
        <v>Small</v>
      </c>
      <c r="E27" s="21">
        <v>3.6899491861166136</v>
      </c>
      <c r="F27" s="25">
        <v>11611</v>
      </c>
      <c r="G27" s="23">
        <f t="shared" si="0"/>
        <v>7150.0538000000006</v>
      </c>
      <c r="H27" s="23">
        <v>46.19</v>
      </c>
      <c r="I27" s="23">
        <v>15.4</v>
      </c>
      <c r="J27" s="24">
        <v>61.58</v>
      </c>
      <c r="K27" s="36">
        <f>$R$5</f>
        <v>79.065000000000012</v>
      </c>
      <c r="L27" s="36">
        <f>$Q$5</f>
        <v>136.37500000000003</v>
      </c>
      <c r="M27" s="37">
        <f>Variables!$E$12</f>
        <v>65.935833333333335</v>
      </c>
      <c r="N27" s="38">
        <f t="shared" si="1"/>
        <v>243.29987454425401</v>
      </c>
    </row>
    <row r="28" spans="1:14" s="16" customFormat="1">
      <c r="A28" s="14">
        <v>27</v>
      </c>
      <c r="B28" s="15" t="s">
        <v>57</v>
      </c>
      <c r="C28" s="139">
        <f>'Cost Calculations'!D30</f>
        <v>8155.5249999999996</v>
      </c>
      <c r="D28" s="110" t="str">
        <f>'Cost Calculations'!E30</f>
        <v>Small</v>
      </c>
      <c r="E28" s="21">
        <v>2.667113684852179</v>
      </c>
      <c r="F28" s="25">
        <v>16405</v>
      </c>
      <c r="G28" s="23">
        <f t="shared" si="0"/>
        <v>13104.313999999998</v>
      </c>
      <c r="H28" s="23">
        <v>37.21</v>
      </c>
      <c r="I28" s="23">
        <v>2.4</v>
      </c>
      <c r="J28" s="24">
        <v>79.88</v>
      </c>
      <c r="K28" s="36">
        <f t="shared" ref="K28:K33" si="4">$R$5</f>
        <v>79.065000000000012</v>
      </c>
      <c r="L28" s="36">
        <f t="shared" ref="L28:L33" si="5">$Q$5</f>
        <v>136.37500000000003</v>
      </c>
      <c r="M28" s="37">
        <f>Variables!$E$12</f>
        <v>65.935833333333335</v>
      </c>
      <c r="N28" s="38">
        <f t="shared" si="1"/>
        <v>175.85836340546581</v>
      </c>
    </row>
    <row r="29" spans="1:14" s="16" customFormat="1">
      <c r="A29" s="14">
        <v>28</v>
      </c>
      <c r="B29" s="15" t="s">
        <v>58</v>
      </c>
      <c r="C29" s="139">
        <f>'Cost Calculations'!D31</f>
        <v>48807.289999999994</v>
      </c>
      <c r="D29" s="110" t="str">
        <f>'Cost Calculations'!E31</f>
        <v>Small</v>
      </c>
      <c r="E29" s="21">
        <v>2.5363152064982328</v>
      </c>
      <c r="F29" s="25">
        <v>18959</v>
      </c>
      <c r="G29" s="23">
        <f t="shared" si="0"/>
        <v>16454.516100000001</v>
      </c>
      <c r="H29" s="23">
        <v>58.46</v>
      </c>
      <c r="I29" s="23">
        <v>28.33</v>
      </c>
      <c r="J29" s="24">
        <v>86.79</v>
      </c>
      <c r="K29" s="36">
        <f t="shared" si="4"/>
        <v>79.065000000000012</v>
      </c>
      <c r="L29" s="36">
        <f t="shared" si="5"/>
        <v>136.37500000000003</v>
      </c>
      <c r="M29" s="37">
        <f>Variables!$E$12</f>
        <v>65.935833333333335</v>
      </c>
      <c r="N29" s="38">
        <f t="shared" si="1"/>
        <v>167.23405673646641</v>
      </c>
    </row>
    <row r="30" spans="1:14" s="16" customFormat="1">
      <c r="A30" s="14">
        <v>29</v>
      </c>
      <c r="B30" s="15" t="s">
        <v>59</v>
      </c>
      <c r="C30" s="139">
        <f>'Cost Calculations'!D32</f>
        <v>49148.329999999994</v>
      </c>
      <c r="D30" s="110" t="str">
        <f>'Cost Calculations'!E32</f>
        <v>Small</v>
      </c>
      <c r="E30" s="21">
        <v>2.6066968130921619</v>
      </c>
      <c r="F30" s="26">
        <v>18576</v>
      </c>
      <c r="G30" s="23">
        <f t="shared" si="0"/>
        <v>7029.1584000000003</v>
      </c>
      <c r="H30" s="23">
        <v>32.07</v>
      </c>
      <c r="I30" s="23">
        <v>5.77</v>
      </c>
      <c r="J30" s="24">
        <v>37.840000000000003</v>
      </c>
      <c r="K30" s="36">
        <f t="shared" si="4"/>
        <v>79.065000000000012</v>
      </c>
      <c r="L30" s="36">
        <f t="shared" si="5"/>
        <v>136.37500000000003</v>
      </c>
      <c r="M30" s="37">
        <f>Variables!$E$12</f>
        <v>65.935833333333335</v>
      </c>
      <c r="N30" s="38">
        <f t="shared" si="1"/>
        <v>171.87472661857595</v>
      </c>
    </row>
    <row r="31" spans="1:14" s="16" customFormat="1">
      <c r="A31" s="14">
        <v>30</v>
      </c>
      <c r="B31" s="15" t="s">
        <v>60</v>
      </c>
      <c r="C31" s="139">
        <f>'Cost Calculations'!D33</f>
        <v>20084.82</v>
      </c>
      <c r="D31" s="110" t="str">
        <f>'Cost Calculations'!E33</f>
        <v>Small</v>
      </c>
      <c r="E31" s="21">
        <v>2.8820273812991553</v>
      </c>
      <c r="F31" s="25">
        <v>6866</v>
      </c>
      <c r="G31" s="23">
        <f t="shared" si="0"/>
        <v>6449.2338</v>
      </c>
      <c r="H31" s="23">
        <v>73.34</v>
      </c>
      <c r="I31" s="23">
        <v>20.59</v>
      </c>
      <c r="J31" s="24">
        <v>93.93</v>
      </c>
      <c r="K31" s="36">
        <f t="shared" si="4"/>
        <v>79.065000000000012</v>
      </c>
      <c r="L31" s="36">
        <f t="shared" si="5"/>
        <v>136.37500000000003</v>
      </c>
      <c r="M31" s="37">
        <f>Variables!$E$12</f>
        <v>65.935833333333335</v>
      </c>
      <c r="N31" s="38">
        <f t="shared" si="1"/>
        <v>190.02887707544423</v>
      </c>
    </row>
    <row r="32" spans="1:14" s="16" customFormat="1">
      <c r="A32" s="14">
        <v>31</v>
      </c>
      <c r="B32" s="15" t="s">
        <v>61</v>
      </c>
      <c r="C32" s="139">
        <f>'Cost Calculations'!D34</f>
        <v>30555.559999999998</v>
      </c>
      <c r="D32" s="110" t="str">
        <f>'Cost Calculations'!E34</f>
        <v>Small</v>
      </c>
      <c r="E32" s="21">
        <v>3.407</v>
      </c>
      <c r="F32" s="26">
        <v>8835</v>
      </c>
      <c r="G32" s="23">
        <f t="shared" si="0"/>
        <v>7531.8375000000005</v>
      </c>
      <c r="H32" s="23">
        <v>72.38</v>
      </c>
      <c r="I32" s="23">
        <v>12.87</v>
      </c>
      <c r="J32" s="24">
        <v>85.25</v>
      </c>
      <c r="K32" s="36">
        <f t="shared" si="4"/>
        <v>79.065000000000012</v>
      </c>
      <c r="L32" s="36">
        <f t="shared" si="5"/>
        <v>136.37500000000003</v>
      </c>
      <c r="M32" s="37">
        <f>Variables!$E$12</f>
        <v>65.935833333333335</v>
      </c>
      <c r="N32" s="38">
        <f t="shared" si="1"/>
        <v>224.64338416666666</v>
      </c>
    </row>
    <row r="33" spans="1:14" s="16" customFormat="1">
      <c r="A33" s="14">
        <v>32</v>
      </c>
      <c r="B33" s="15" t="s">
        <v>62</v>
      </c>
      <c r="C33" s="139">
        <f>'Cost Calculations'!D35</f>
        <v>28124.634999999998</v>
      </c>
      <c r="D33" s="110" t="str">
        <f>'Cost Calculations'!E35</f>
        <v>Small</v>
      </c>
      <c r="E33" s="21">
        <v>4.9791554357592096</v>
      </c>
      <c r="F33" s="25">
        <v>5565</v>
      </c>
      <c r="G33" s="23">
        <f t="shared" si="0"/>
        <v>4239.4170000000004</v>
      </c>
      <c r="H33" s="23">
        <v>38.299999999999997</v>
      </c>
      <c r="I33" s="23">
        <v>37.89</v>
      </c>
      <c r="J33" s="24">
        <v>76.180000000000007</v>
      </c>
      <c r="K33" s="36">
        <f t="shared" si="4"/>
        <v>79.065000000000012</v>
      </c>
      <c r="L33" s="36">
        <f t="shared" si="5"/>
        <v>136.37500000000003</v>
      </c>
      <c r="M33" s="37">
        <f>Variables!$E$12</f>
        <v>65.935833333333335</v>
      </c>
      <c r="N33" s="38">
        <f t="shared" si="1"/>
        <v>328.30476295297996</v>
      </c>
    </row>
    <row r="34" spans="1:14" s="16" customFormat="1">
      <c r="A34" s="14">
        <v>33</v>
      </c>
      <c r="B34" s="15" t="s">
        <v>63</v>
      </c>
      <c r="C34" s="139">
        <f>'Cost Calculations'!D36</f>
        <v>120585.04499999998</v>
      </c>
      <c r="D34" s="110" t="str">
        <f>'Cost Calculations'!E36</f>
        <v>Medium</v>
      </c>
      <c r="E34" s="21">
        <v>2.6362587373793409</v>
      </c>
      <c r="F34" s="26">
        <v>45065</v>
      </c>
      <c r="G34" s="23">
        <f t="shared" si="0"/>
        <v>10540.7035</v>
      </c>
      <c r="H34" s="23">
        <v>4.37</v>
      </c>
      <c r="I34" s="23">
        <v>19.02</v>
      </c>
      <c r="J34" s="24">
        <v>23.39</v>
      </c>
      <c r="K34" s="36">
        <f t="shared" si="2"/>
        <v>79.065000000000012</v>
      </c>
      <c r="L34" s="146">
        <f t="shared" ref="L34:L38" si="6">$Q$4</f>
        <v>136.37500000000003</v>
      </c>
      <c r="M34" s="37">
        <f>Variables!$E$13</f>
        <v>40.760000000000005</v>
      </c>
      <c r="N34" s="38">
        <f t="shared" si="1"/>
        <v>107.45390613558195</v>
      </c>
    </row>
    <row r="35" spans="1:14" s="16" customFormat="1">
      <c r="A35" s="14">
        <v>34</v>
      </c>
      <c r="B35" s="15" t="s">
        <v>64</v>
      </c>
      <c r="C35" s="139">
        <f>'Cost Calculations'!D37</f>
        <v>107099.75499999999</v>
      </c>
      <c r="D35" s="110" t="str">
        <f>'Cost Calculations'!E37</f>
        <v>Medium</v>
      </c>
      <c r="E35" s="21">
        <v>2.8808529227072923</v>
      </c>
      <c r="F35" s="27">
        <v>36627</v>
      </c>
      <c r="G35" s="23">
        <f t="shared" si="0"/>
        <v>16694.586599999999</v>
      </c>
      <c r="H35" s="23">
        <v>28.49</v>
      </c>
      <c r="I35" s="23">
        <v>17.09</v>
      </c>
      <c r="J35" s="24">
        <v>45.58</v>
      </c>
      <c r="K35" s="36">
        <f t="shared" si="2"/>
        <v>79.065000000000012</v>
      </c>
      <c r="L35" s="146">
        <f t="shared" si="6"/>
        <v>136.37500000000003</v>
      </c>
      <c r="M35" s="37">
        <f>Variables!$E$13</f>
        <v>40.760000000000005</v>
      </c>
      <c r="N35" s="38">
        <f t="shared" si="1"/>
        <v>117.42356512954925</v>
      </c>
    </row>
    <row r="36" spans="1:14" s="16" customFormat="1">
      <c r="A36" s="14">
        <v>35</v>
      </c>
      <c r="B36" s="15" t="s">
        <v>65</v>
      </c>
      <c r="C36" s="139">
        <f>'Cost Calculations'!D38</f>
        <v>489129.51499999996</v>
      </c>
      <c r="D36" s="110" t="str">
        <f>'Cost Calculations'!E38</f>
        <v>Medium</v>
      </c>
      <c r="E36" s="21">
        <v>2.7382605632202197</v>
      </c>
      <c r="F36" s="25">
        <v>175988</v>
      </c>
      <c r="G36" s="23">
        <f t="shared" si="0"/>
        <v>23160.020799999998</v>
      </c>
      <c r="H36" s="23">
        <v>7.77</v>
      </c>
      <c r="I36" s="23">
        <v>5.39</v>
      </c>
      <c r="J36" s="24">
        <v>13.16</v>
      </c>
      <c r="K36" s="36">
        <f t="shared" si="2"/>
        <v>79.065000000000012</v>
      </c>
      <c r="L36" s="146">
        <f t="shared" si="6"/>
        <v>136.37500000000003</v>
      </c>
      <c r="M36" s="37">
        <f>Variables!$E$13</f>
        <v>40.760000000000005</v>
      </c>
      <c r="N36" s="38">
        <f t="shared" si="1"/>
        <v>111.61150055685617</v>
      </c>
    </row>
    <row r="37" spans="1:14" s="16" customFormat="1">
      <c r="A37" s="14">
        <v>36</v>
      </c>
      <c r="B37" s="15" t="s">
        <v>66</v>
      </c>
      <c r="C37" s="139">
        <f>'Cost Calculations'!D39</f>
        <v>262321.67499999999</v>
      </c>
      <c r="D37" s="110" t="str">
        <f>'Cost Calculations'!E39</f>
        <v>Medium</v>
      </c>
      <c r="E37" s="21">
        <v>2.7303604631507774</v>
      </c>
      <c r="F37" s="26">
        <v>94656</v>
      </c>
      <c r="G37" s="23">
        <f t="shared" si="0"/>
        <v>51502.32959999999</v>
      </c>
      <c r="H37" s="23">
        <v>43.24</v>
      </c>
      <c r="I37" s="23">
        <v>11.17</v>
      </c>
      <c r="J37" s="24">
        <v>54.41</v>
      </c>
      <c r="K37" s="36">
        <f t="shared" si="2"/>
        <v>79.065000000000012</v>
      </c>
      <c r="L37" s="146">
        <f t="shared" si="6"/>
        <v>136.37500000000003</v>
      </c>
      <c r="M37" s="33">
        <v>27.28</v>
      </c>
      <c r="N37" s="39">
        <f>M37*E37</f>
        <v>74.484233434753207</v>
      </c>
    </row>
    <row r="38" spans="1:14" s="16" customFormat="1">
      <c r="A38" s="14">
        <v>37</v>
      </c>
      <c r="B38" s="15" t="s">
        <v>67</v>
      </c>
      <c r="C38" s="139">
        <f>'Cost Calculations'!D40</f>
        <v>122268.93</v>
      </c>
      <c r="D38" s="110" t="str">
        <f>'Cost Calculations'!E40</f>
        <v>Medium</v>
      </c>
      <c r="E38" s="21">
        <v>2.4882673717260184</v>
      </c>
      <c r="F38" s="25">
        <v>48412</v>
      </c>
      <c r="G38" s="23">
        <f t="shared" si="0"/>
        <v>9425.8163999999997</v>
      </c>
      <c r="H38" s="23">
        <v>11.55</v>
      </c>
      <c r="I38" s="23">
        <v>7.91</v>
      </c>
      <c r="J38" s="24">
        <v>19.47</v>
      </c>
      <c r="K38" s="36">
        <f t="shared" si="2"/>
        <v>79.065000000000012</v>
      </c>
      <c r="L38" s="146">
        <f t="shared" si="6"/>
        <v>136.37500000000003</v>
      </c>
      <c r="M38" s="37">
        <f>Variables!$E$13</f>
        <v>40.760000000000005</v>
      </c>
      <c r="N38" s="38">
        <f t="shared" si="1"/>
        <v>101.42177807155252</v>
      </c>
    </row>
    <row r="39" spans="1:14" s="16" customFormat="1">
      <c r="A39" s="14">
        <v>38</v>
      </c>
      <c r="B39" s="15" t="s">
        <v>68</v>
      </c>
      <c r="C39" s="139">
        <f>'Cost Calculations'!D41</f>
        <v>37180.140301499989</v>
      </c>
      <c r="D39" s="110" t="str">
        <f>'Cost Calculations'!E41</f>
        <v>Small</v>
      </c>
      <c r="E39" s="21">
        <v>3.5815854318168161</v>
      </c>
      <c r="F39" s="25">
        <v>16639</v>
      </c>
      <c r="G39" s="23">
        <f t="shared" si="0"/>
        <v>14124.847099999999</v>
      </c>
      <c r="H39" s="23">
        <v>61.46</v>
      </c>
      <c r="I39" s="23">
        <v>23.42</v>
      </c>
      <c r="J39" s="24">
        <v>84.89</v>
      </c>
      <c r="K39" s="36">
        <f t="shared" ref="K39:K48" si="7">$R$5</f>
        <v>79.065000000000012</v>
      </c>
      <c r="L39" s="36">
        <f>$Q$5</f>
        <v>136.37500000000003</v>
      </c>
      <c r="M39" s="37">
        <f>Variables!$E$13</f>
        <v>40.760000000000005</v>
      </c>
      <c r="N39" s="38">
        <f t="shared" si="1"/>
        <v>145.98542220085344</v>
      </c>
    </row>
    <row r="40" spans="1:14" s="16" customFormat="1">
      <c r="A40" s="14">
        <v>39</v>
      </c>
      <c r="B40" s="15" t="s">
        <v>69</v>
      </c>
      <c r="C40" s="139">
        <f>'Cost Calculations'!D42</f>
        <v>68124.76999999999</v>
      </c>
      <c r="D40" s="110" t="str">
        <f>'Cost Calculations'!E42</f>
        <v>Small</v>
      </c>
      <c r="E40" s="21">
        <v>3.4614749871067563</v>
      </c>
      <c r="F40" s="26">
        <v>19390</v>
      </c>
      <c r="G40" s="23">
        <f t="shared" si="0"/>
        <v>17596.424999999999</v>
      </c>
      <c r="H40" s="23">
        <v>74.680000000000007</v>
      </c>
      <c r="I40" s="23">
        <v>16.07</v>
      </c>
      <c r="J40" s="24">
        <v>90.75</v>
      </c>
      <c r="K40" s="36">
        <f t="shared" si="7"/>
        <v>79.065000000000012</v>
      </c>
      <c r="L40" s="36">
        <f t="shared" ref="L40:L48" si="8">$Q$5</f>
        <v>136.37500000000003</v>
      </c>
      <c r="M40" s="37">
        <f>Variables!$E$13</f>
        <v>40.760000000000005</v>
      </c>
      <c r="N40" s="38">
        <f t="shared" si="1"/>
        <v>141.08972047447139</v>
      </c>
    </row>
    <row r="41" spans="1:14" s="16" customFormat="1">
      <c r="A41" s="14">
        <v>40</v>
      </c>
      <c r="B41" s="15" t="s">
        <v>70</v>
      </c>
      <c r="C41" s="139">
        <f>'Cost Calculations'!D43</f>
        <v>3174.6795464999987</v>
      </c>
      <c r="D41" s="110" t="str">
        <f>'Cost Calculations'!E43</f>
        <v>Small</v>
      </c>
      <c r="E41" s="21">
        <v>3.9153259949195598</v>
      </c>
      <c r="F41" s="26">
        <v>23620</v>
      </c>
      <c r="G41" s="23">
        <f t="shared" si="0"/>
        <v>14885.323999999999</v>
      </c>
      <c r="H41" s="23">
        <v>78.02</v>
      </c>
      <c r="I41" s="23">
        <v>4.82</v>
      </c>
      <c r="J41" s="24">
        <v>63.02</v>
      </c>
      <c r="K41" s="36">
        <f t="shared" si="7"/>
        <v>79.065000000000012</v>
      </c>
      <c r="L41" s="36">
        <f t="shared" si="8"/>
        <v>136.37500000000003</v>
      </c>
      <c r="M41" s="37">
        <f>Variables!$E$13</f>
        <v>40.760000000000005</v>
      </c>
      <c r="N41" s="38">
        <f t="shared" si="1"/>
        <v>159.58868755292127</v>
      </c>
    </row>
    <row r="42" spans="1:14" s="16" customFormat="1">
      <c r="A42" s="14">
        <v>41</v>
      </c>
      <c r="B42" s="15" t="s">
        <v>71</v>
      </c>
      <c r="C42" s="139">
        <f>'Cost Calculations'!D44</f>
        <v>53105.814999999995</v>
      </c>
      <c r="D42" s="110" t="str">
        <f>'Cost Calculations'!E44</f>
        <v>Small</v>
      </c>
      <c r="E42" s="21">
        <v>2.524</v>
      </c>
      <c r="F42" s="26">
        <v>20728</v>
      </c>
      <c r="G42" s="23">
        <f t="shared" si="0"/>
        <v>3768.3503999999998</v>
      </c>
      <c r="H42" s="23">
        <v>9.9499999999999993</v>
      </c>
      <c r="I42" s="23">
        <v>8.23</v>
      </c>
      <c r="J42" s="24">
        <v>18.18</v>
      </c>
      <c r="K42" s="36">
        <f t="shared" si="7"/>
        <v>79.065000000000012</v>
      </c>
      <c r="L42" s="36">
        <f t="shared" si="8"/>
        <v>136.37500000000003</v>
      </c>
      <c r="M42" s="37">
        <f>Variables!$E$13</f>
        <v>40.760000000000005</v>
      </c>
      <c r="N42" s="38">
        <f t="shared" si="1"/>
        <v>102.87824000000002</v>
      </c>
    </row>
    <row r="43" spans="1:14" s="16" customFormat="1">
      <c r="A43" s="14">
        <v>42</v>
      </c>
      <c r="B43" s="15" t="s">
        <v>72</v>
      </c>
      <c r="C43" s="139">
        <f>'Cost Calculations'!D45</f>
        <v>46203.814999999995</v>
      </c>
      <c r="D43" s="110" t="str">
        <f>'Cost Calculations'!E45</f>
        <v>Small</v>
      </c>
      <c r="E43" s="21">
        <v>2.7236881469514751</v>
      </c>
      <c r="F43" s="25">
        <v>16713</v>
      </c>
      <c r="G43" s="23">
        <f t="shared" si="0"/>
        <v>3601.6514999999999</v>
      </c>
      <c r="H43" s="23">
        <v>9.25</v>
      </c>
      <c r="I43" s="23">
        <v>12.31</v>
      </c>
      <c r="J43" s="24">
        <v>21.55</v>
      </c>
      <c r="K43" s="36">
        <f t="shared" si="7"/>
        <v>79.065000000000012</v>
      </c>
      <c r="L43" s="36">
        <f t="shared" si="8"/>
        <v>136.37500000000003</v>
      </c>
      <c r="M43" s="37">
        <f>Variables!$E$13</f>
        <v>40.760000000000005</v>
      </c>
      <c r="N43" s="38">
        <f t="shared" si="1"/>
        <v>111.01752886974214</v>
      </c>
    </row>
    <row r="44" spans="1:14" s="16" customFormat="1">
      <c r="A44" s="14">
        <v>43</v>
      </c>
      <c r="B44" s="15" t="s">
        <v>73</v>
      </c>
      <c r="C44" s="139">
        <f>'Cost Calculations'!D46</f>
        <v>24397.554999999997</v>
      </c>
      <c r="D44" s="110" t="str">
        <f>'Cost Calculations'!E46</f>
        <v>Small</v>
      </c>
      <c r="E44" s="21">
        <v>3.4114391143911438</v>
      </c>
      <c r="F44" s="25">
        <v>7046</v>
      </c>
      <c r="G44" s="23">
        <f t="shared" si="0"/>
        <v>7022.7482</v>
      </c>
      <c r="H44" s="23">
        <v>85.45</v>
      </c>
      <c r="I44" s="23">
        <v>14.23</v>
      </c>
      <c r="J44" s="24">
        <v>99.67</v>
      </c>
      <c r="K44" s="36">
        <f t="shared" si="7"/>
        <v>79.065000000000012</v>
      </c>
      <c r="L44" s="36">
        <f t="shared" si="8"/>
        <v>136.37500000000003</v>
      </c>
      <c r="M44" s="37">
        <f>Variables!$E$13</f>
        <v>40.760000000000005</v>
      </c>
      <c r="N44" s="38">
        <f t="shared" si="1"/>
        <v>139.05025830258305</v>
      </c>
    </row>
    <row r="45" spans="1:14" s="16" customFormat="1">
      <c r="A45" s="14">
        <v>44</v>
      </c>
      <c r="B45" s="15" t="s">
        <v>101</v>
      </c>
      <c r="C45" s="139">
        <f>'Cost Calculations'!D47</f>
        <v>92969.172964499958</v>
      </c>
      <c r="D45" s="110" t="str">
        <f>'Cost Calculations'!E47</f>
        <v>Small</v>
      </c>
      <c r="E45" s="21">
        <v>2.919</v>
      </c>
      <c r="F45" s="26">
        <v>38243</v>
      </c>
      <c r="G45" s="23">
        <f>(J45/100)*F45</f>
        <v>10719.5129</v>
      </c>
      <c r="H45" s="23">
        <v>23.05</v>
      </c>
      <c r="I45" s="23">
        <v>4.9800000000000004</v>
      </c>
      <c r="J45" s="23">
        <f>SUM(H45:I45)</f>
        <v>28.03</v>
      </c>
      <c r="K45" s="36">
        <f t="shared" si="7"/>
        <v>79.065000000000012</v>
      </c>
      <c r="L45" s="36">
        <f t="shared" si="8"/>
        <v>136.37500000000003</v>
      </c>
      <c r="M45" s="37">
        <f>Variables!$E$13</f>
        <v>40.760000000000005</v>
      </c>
      <c r="N45" s="38">
        <f t="shared" si="1"/>
        <v>118.97844000000002</v>
      </c>
    </row>
    <row r="46" spans="1:14" s="16" customFormat="1">
      <c r="A46" s="14">
        <v>45</v>
      </c>
      <c r="B46" s="15" t="s">
        <v>74</v>
      </c>
      <c r="C46" s="139">
        <f>'Cost Calculations'!D48</f>
        <v>23970.239999999998</v>
      </c>
      <c r="D46" s="110" t="str">
        <f>'Cost Calculations'!E48</f>
        <v>Small</v>
      </c>
      <c r="E46" s="21">
        <v>2.377290114757399</v>
      </c>
      <c r="F46" s="26">
        <v>9934</v>
      </c>
      <c r="G46" s="23">
        <f t="shared" si="0"/>
        <v>1869.5788</v>
      </c>
      <c r="H46" s="23">
        <v>10.119999999999999</v>
      </c>
      <c r="I46" s="23">
        <v>8.6999999999999993</v>
      </c>
      <c r="J46" s="24">
        <v>18.82</v>
      </c>
      <c r="K46" s="36">
        <f t="shared" si="7"/>
        <v>79.065000000000012</v>
      </c>
      <c r="L46" s="36">
        <f>$Q$5</f>
        <v>136.37500000000003</v>
      </c>
      <c r="M46" s="37">
        <f>Variables!$E$13</f>
        <v>40.760000000000005</v>
      </c>
      <c r="N46" s="38">
        <f t="shared" si="1"/>
        <v>96.898345077511593</v>
      </c>
    </row>
    <row r="47" spans="1:14" s="16" customFormat="1">
      <c r="A47" s="14">
        <v>46</v>
      </c>
      <c r="B47" s="15" t="s">
        <v>75</v>
      </c>
      <c r="C47" s="139">
        <f>'Cost Calculations'!D49</f>
        <v>30635.744999999995</v>
      </c>
      <c r="D47" s="110" t="str">
        <f>'Cost Calculations'!E49</f>
        <v>Small</v>
      </c>
      <c r="E47" s="21">
        <v>2.6682284299858559</v>
      </c>
      <c r="F47" s="26">
        <v>11312</v>
      </c>
      <c r="G47" s="23">
        <f t="shared" si="0"/>
        <v>3352.8768</v>
      </c>
      <c r="H47" s="23">
        <v>21.39</v>
      </c>
      <c r="I47" s="23">
        <v>8.25</v>
      </c>
      <c r="J47" s="24">
        <v>29.64</v>
      </c>
      <c r="K47" s="36">
        <f t="shared" si="7"/>
        <v>79.065000000000012</v>
      </c>
      <c r="L47" s="36">
        <f t="shared" si="8"/>
        <v>136.37500000000003</v>
      </c>
      <c r="M47" s="37">
        <f>Variables!$E$13</f>
        <v>40.760000000000005</v>
      </c>
      <c r="N47" s="38">
        <f t="shared" si="1"/>
        <v>108.7569908062235</v>
      </c>
    </row>
    <row r="48" spans="1:14" s="16" customFormat="1">
      <c r="A48" s="14">
        <v>47</v>
      </c>
      <c r="B48" s="15" t="s">
        <v>100</v>
      </c>
      <c r="C48" s="139">
        <f>'Cost Calculations'!D50</f>
        <v>63964</v>
      </c>
      <c r="D48" s="110" t="str">
        <f>'Cost Calculations'!E50</f>
        <v>Small</v>
      </c>
      <c r="E48" s="21">
        <v>3.4580000000000002</v>
      </c>
      <c r="F48" s="26">
        <v>19511</v>
      </c>
      <c r="G48" s="23">
        <f t="shared" si="0"/>
        <v>19304.183399999998</v>
      </c>
      <c r="H48" s="23">
        <v>84.38</v>
      </c>
      <c r="I48" s="23">
        <v>14.57</v>
      </c>
      <c r="J48" s="24">
        <v>98.94</v>
      </c>
      <c r="K48" s="36">
        <f t="shared" si="7"/>
        <v>79.065000000000012</v>
      </c>
      <c r="L48" s="36">
        <f t="shared" si="8"/>
        <v>136.37500000000003</v>
      </c>
      <c r="M48" s="37">
        <f>Variables!$E$13</f>
        <v>40.760000000000005</v>
      </c>
      <c r="N48" s="38">
        <f>M48*E48</f>
        <v>140.94808000000003</v>
      </c>
    </row>
    <row r="49" spans="1:14" s="16" customFormat="1" ht="28.5">
      <c r="A49" s="17"/>
      <c r="B49" s="18"/>
      <c r="C49" s="17"/>
      <c r="D49" s="110"/>
      <c r="E49" s="28"/>
      <c r="F49" s="29" t="s">
        <v>42</v>
      </c>
      <c r="G49" s="29" t="s">
        <v>104</v>
      </c>
      <c r="H49" s="29" t="s">
        <v>104</v>
      </c>
      <c r="I49" s="29" t="s">
        <v>104</v>
      </c>
      <c r="J49" s="29" t="s">
        <v>104</v>
      </c>
      <c r="K49" s="40" t="s">
        <v>76</v>
      </c>
      <c r="L49" s="40" t="s">
        <v>76</v>
      </c>
      <c r="M49" s="41" t="s">
        <v>81</v>
      </c>
      <c r="N49" s="41" t="s">
        <v>81</v>
      </c>
    </row>
    <row r="50" spans="1:14" ht="14.25">
      <c r="E50" s="50"/>
      <c r="F50" s="50"/>
      <c r="G50" s="50"/>
      <c r="H50" s="50"/>
      <c r="I50" s="50"/>
      <c r="J50" s="50"/>
      <c r="K50" s="51"/>
      <c r="L50" s="51"/>
    </row>
    <row r="51" spans="1:14" ht="14.25">
      <c r="B51" s="52"/>
      <c r="C51" s="52"/>
      <c r="D51" s="52"/>
      <c r="E51" s="52"/>
      <c r="F51" s="52"/>
      <c r="G51" s="52"/>
      <c r="H51" s="52"/>
      <c r="I51" s="52"/>
      <c r="J51" s="52"/>
      <c r="K51" s="53"/>
      <c r="L51" s="53"/>
    </row>
    <row r="52" spans="1:14" ht="14.25">
      <c r="B52" s="54"/>
      <c r="C52" s="54"/>
      <c r="D52" s="54"/>
      <c r="E52" s="55"/>
      <c r="F52" s="55"/>
      <c r="G52" s="55"/>
      <c r="H52" s="55"/>
      <c r="I52" s="55"/>
      <c r="J52" s="55"/>
      <c r="K52" s="56"/>
      <c r="L52" s="56"/>
    </row>
    <row r="53" spans="1:14" ht="14.25">
      <c r="B53" s="54"/>
      <c r="C53" s="54"/>
      <c r="D53" s="54"/>
      <c r="E53" s="55"/>
      <c r="F53" s="55"/>
      <c r="G53" s="55"/>
      <c r="H53" s="55"/>
      <c r="I53" s="55"/>
      <c r="J53" s="55"/>
      <c r="K53" s="56"/>
      <c r="L53" s="56"/>
    </row>
    <row r="54" spans="1:14" ht="14.25">
      <c r="B54" s="54"/>
      <c r="C54" s="54"/>
      <c r="D54" s="54"/>
      <c r="E54" s="55"/>
      <c r="F54" s="55"/>
      <c r="G54" s="55"/>
      <c r="H54" s="55"/>
      <c r="I54" s="55"/>
      <c r="J54" s="55"/>
      <c r="K54" s="56"/>
      <c r="L54" s="56"/>
    </row>
    <row r="55" spans="1:14" ht="14.25">
      <c r="B55" s="54"/>
      <c r="C55" s="54"/>
      <c r="D55" s="54"/>
      <c r="E55" s="55"/>
      <c r="F55" s="55"/>
      <c r="G55" s="55"/>
      <c r="H55" s="55"/>
      <c r="I55" s="55"/>
      <c r="J55" s="55"/>
      <c r="K55" s="56"/>
      <c r="L55" s="56"/>
    </row>
    <row r="56" spans="1:14" ht="14.25">
      <c r="B56" s="54"/>
      <c r="C56" s="54"/>
      <c r="D56" s="54"/>
      <c r="E56" s="55"/>
      <c r="F56" s="55"/>
      <c r="G56" s="55"/>
      <c r="H56" s="55"/>
      <c r="I56" s="55"/>
      <c r="J56" s="55"/>
      <c r="K56" s="56"/>
      <c r="L56" s="56"/>
    </row>
    <row r="57" spans="1:14" ht="14.25">
      <c r="B57" s="54"/>
      <c r="C57" s="54"/>
      <c r="D57" s="54"/>
      <c r="E57" s="55"/>
      <c r="F57" s="55"/>
      <c r="G57" s="55"/>
      <c r="H57" s="55"/>
      <c r="I57" s="55"/>
      <c r="J57" s="55"/>
      <c r="K57" s="56"/>
      <c r="L57" s="56"/>
    </row>
    <row r="58" spans="1:14" ht="14.25">
      <c r="B58" s="54"/>
      <c r="C58" s="54"/>
      <c r="D58" s="54"/>
      <c r="E58" s="55"/>
      <c r="F58" s="55"/>
      <c r="G58" s="55"/>
      <c r="H58" s="55"/>
      <c r="I58" s="55"/>
      <c r="J58" s="55"/>
      <c r="K58" s="56"/>
      <c r="L58" s="56"/>
    </row>
    <row r="59" spans="1:14" ht="14.25">
      <c r="B59" s="54"/>
      <c r="C59" s="54"/>
      <c r="D59" s="54"/>
      <c r="E59" s="55"/>
      <c r="F59" s="55"/>
      <c r="G59" s="55"/>
      <c r="H59" s="55"/>
      <c r="I59" s="55"/>
      <c r="J59" s="55"/>
      <c r="K59" s="56"/>
      <c r="L59" s="56"/>
    </row>
    <row r="60" spans="1:14" ht="14.25">
      <c r="B60" s="54"/>
      <c r="C60" s="54"/>
      <c r="D60" s="54"/>
      <c r="E60" s="55"/>
      <c r="F60" s="55"/>
      <c r="G60" s="55"/>
      <c r="H60" s="55"/>
      <c r="I60" s="55"/>
      <c r="J60" s="55"/>
      <c r="K60" s="56"/>
      <c r="L60" s="56"/>
    </row>
    <row r="61" spans="1:14" ht="14.25">
      <c r="B61" s="54"/>
      <c r="C61" s="54"/>
      <c r="D61" s="54"/>
      <c r="E61" s="55"/>
      <c r="F61" s="55"/>
      <c r="G61" s="55"/>
      <c r="H61" s="55"/>
      <c r="I61" s="55"/>
      <c r="J61" s="55"/>
      <c r="K61" s="56"/>
      <c r="L61" s="56"/>
    </row>
    <row r="62" spans="1:14" ht="14.25">
      <c r="B62" s="54"/>
      <c r="C62" s="54"/>
      <c r="D62" s="54"/>
      <c r="E62" s="55"/>
      <c r="F62" s="55"/>
      <c r="G62" s="55"/>
      <c r="H62" s="55"/>
      <c r="I62" s="55"/>
      <c r="J62" s="55"/>
      <c r="K62" s="56"/>
      <c r="L62" s="56"/>
    </row>
    <row r="63" spans="1:14" ht="14.25">
      <c r="B63" s="54"/>
      <c r="C63" s="54"/>
      <c r="D63" s="54"/>
      <c r="E63" s="55"/>
      <c r="F63" s="55"/>
      <c r="G63" s="55"/>
      <c r="H63" s="55"/>
      <c r="I63" s="55"/>
      <c r="J63" s="55"/>
      <c r="K63" s="56"/>
      <c r="L63" s="56"/>
    </row>
    <row r="64" spans="1:14" ht="14.25">
      <c r="B64" s="54"/>
      <c r="C64" s="54"/>
      <c r="D64" s="54"/>
      <c r="E64" s="55"/>
      <c r="F64" s="55"/>
      <c r="G64" s="55"/>
      <c r="H64" s="55"/>
      <c r="I64" s="55"/>
      <c r="J64" s="55"/>
      <c r="K64" s="56"/>
      <c r="L64" s="56"/>
    </row>
    <row r="65" spans="2:12" ht="14.25">
      <c r="B65" s="54"/>
      <c r="C65" s="54"/>
      <c r="D65" s="54"/>
      <c r="E65" s="55"/>
      <c r="F65" s="55"/>
      <c r="G65" s="55"/>
      <c r="H65" s="55"/>
      <c r="I65" s="55"/>
      <c r="J65" s="55"/>
      <c r="K65" s="56"/>
      <c r="L65" s="56"/>
    </row>
    <row r="66" spans="2:12" ht="14.25">
      <c r="B66" s="54"/>
      <c r="C66" s="54"/>
      <c r="D66" s="54"/>
      <c r="E66" s="55"/>
      <c r="F66" s="55"/>
      <c r="G66" s="55"/>
      <c r="H66" s="55"/>
      <c r="I66" s="55"/>
      <c r="J66" s="55"/>
      <c r="K66" s="56"/>
      <c r="L66" s="56"/>
    </row>
    <row r="67" spans="2:12" ht="14.25">
      <c r="B67" s="54"/>
      <c r="C67" s="54"/>
      <c r="D67" s="54"/>
      <c r="E67" s="55"/>
      <c r="F67" s="55"/>
      <c r="G67" s="55"/>
      <c r="H67" s="55"/>
      <c r="I67" s="55"/>
      <c r="J67" s="55"/>
      <c r="K67" s="56"/>
      <c r="L67" s="56"/>
    </row>
    <row r="68" spans="2:12" ht="14.25">
      <c r="B68" s="54"/>
      <c r="C68" s="54"/>
      <c r="D68" s="54"/>
      <c r="E68" s="55"/>
      <c r="F68" s="55"/>
      <c r="G68" s="55"/>
      <c r="H68" s="55"/>
      <c r="I68" s="55"/>
      <c r="J68" s="55"/>
      <c r="K68" s="56"/>
      <c r="L68" s="56"/>
    </row>
    <row r="69" spans="2:12" ht="14.25">
      <c r="B69" s="54"/>
      <c r="C69" s="54"/>
      <c r="D69" s="54"/>
      <c r="E69" s="55"/>
      <c r="F69" s="55"/>
      <c r="G69" s="55"/>
      <c r="H69" s="55"/>
      <c r="I69" s="55"/>
      <c r="J69" s="55"/>
      <c r="K69" s="56"/>
      <c r="L69" s="56"/>
    </row>
    <row r="70" spans="2:12" ht="14.25">
      <c r="B70" s="54"/>
      <c r="C70" s="54"/>
      <c r="D70" s="54"/>
      <c r="E70" s="55"/>
      <c r="F70" s="55"/>
      <c r="G70" s="55"/>
      <c r="H70" s="55"/>
      <c r="I70" s="55"/>
      <c r="J70" s="55"/>
      <c r="K70" s="56"/>
      <c r="L70" s="56"/>
    </row>
    <row r="71" spans="2:12" ht="14.25">
      <c r="B71" s="54"/>
      <c r="C71" s="54"/>
      <c r="D71" s="54"/>
      <c r="E71" s="55"/>
      <c r="F71" s="55"/>
      <c r="G71" s="55"/>
      <c r="H71" s="55"/>
      <c r="I71" s="55"/>
      <c r="J71" s="55"/>
      <c r="K71" s="56"/>
      <c r="L71" s="56"/>
    </row>
    <row r="72" spans="2:12" ht="14.25">
      <c r="B72" s="54"/>
      <c r="C72" s="54"/>
      <c r="D72" s="54"/>
      <c r="E72" s="55"/>
      <c r="F72" s="55"/>
      <c r="G72" s="55"/>
      <c r="H72" s="55"/>
      <c r="I72" s="55"/>
      <c r="J72" s="55"/>
      <c r="K72" s="56"/>
      <c r="L72" s="56"/>
    </row>
    <row r="73" spans="2:12" ht="14.25">
      <c r="B73" s="54"/>
      <c r="C73" s="54"/>
      <c r="D73" s="54"/>
      <c r="E73" s="55"/>
      <c r="F73" s="55"/>
      <c r="G73" s="55"/>
      <c r="H73" s="55"/>
      <c r="I73" s="55"/>
      <c r="J73" s="55"/>
      <c r="K73" s="56"/>
      <c r="L73" s="56"/>
    </row>
    <row r="74" spans="2:12" ht="14.25">
      <c r="B74" s="54"/>
      <c r="C74" s="54"/>
      <c r="D74" s="54"/>
      <c r="E74" s="55"/>
      <c r="F74" s="55"/>
      <c r="G74" s="55"/>
      <c r="H74" s="55"/>
      <c r="I74" s="55"/>
      <c r="J74" s="55"/>
      <c r="K74" s="56"/>
      <c r="L74" s="56"/>
    </row>
    <row r="75" spans="2:12" ht="14.25">
      <c r="B75" s="54"/>
      <c r="C75" s="54"/>
      <c r="D75" s="54"/>
      <c r="E75" s="55"/>
      <c r="F75" s="55"/>
      <c r="G75" s="55"/>
      <c r="H75" s="55"/>
      <c r="I75" s="55"/>
      <c r="J75" s="55"/>
      <c r="K75" s="56"/>
      <c r="L75" s="56"/>
    </row>
    <row r="76" spans="2:12" ht="14.25">
      <c r="B76" s="54"/>
      <c r="C76" s="54"/>
      <c r="D76" s="54"/>
      <c r="E76" s="55"/>
      <c r="F76" s="55"/>
      <c r="G76" s="55"/>
      <c r="H76" s="55"/>
      <c r="I76" s="55"/>
      <c r="J76" s="55"/>
      <c r="K76" s="56"/>
      <c r="L76" s="56"/>
    </row>
    <row r="77" spans="2:12" ht="14.25">
      <c r="B77" s="54"/>
      <c r="C77" s="54"/>
      <c r="D77" s="54"/>
      <c r="E77" s="55"/>
      <c r="F77" s="55"/>
      <c r="G77" s="55"/>
      <c r="H77" s="55"/>
      <c r="I77" s="55"/>
      <c r="J77" s="55"/>
      <c r="K77" s="56"/>
      <c r="L77" s="56"/>
    </row>
    <row r="78" spans="2:12" ht="14.25">
      <c r="B78" s="54"/>
      <c r="C78" s="54"/>
      <c r="D78" s="54"/>
      <c r="E78" s="55"/>
      <c r="F78" s="55"/>
      <c r="G78" s="55"/>
      <c r="H78" s="55"/>
      <c r="I78" s="55"/>
      <c r="J78" s="55"/>
      <c r="K78" s="56"/>
      <c r="L78" s="56"/>
    </row>
    <row r="79" spans="2:12" ht="14.25">
      <c r="B79" s="54"/>
      <c r="C79" s="54"/>
      <c r="D79" s="54"/>
      <c r="E79" s="55"/>
      <c r="F79" s="55"/>
      <c r="G79" s="55"/>
      <c r="H79" s="55"/>
      <c r="I79" s="55"/>
      <c r="J79" s="55"/>
      <c r="K79" s="56"/>
      <c r="L79" s="56"/>
    </row>
    <row r="80" spans="2:12" ht="14.25">
      <c r="B80" s="54"/>
      <c r="C80" s="54"/>
      <c r="D80" s="54"/>
      <c r="E80" s="55"/>
      <c r="F80" s="55"/>
      <c r="G80" s="55"/>
      <c r="H80" s="55"/>
      <c r="I80" s="55"/>
      <c r="J80" s="55"/>
      <c r="K80" s="56"/>
      <c r="L80" s="56"/>
    </row>
    <row r="81" spans="2:12" ht="14.25">
      <c r="B81" s="54"/>
      <c r="C81" s="54"/>
      <c r="D81" s="54"/>
      <c r="E81" s="55"/>
      <c r="F81" s="55"/>
      <c r="G81" s="55"/>
      <c r="H81" s="55"/>
      <c r="I81" s="55"/>
      <c r="J81" s="55"/>
      <c r="K81" s="56"/>
      <c r="L81" s="56"/>
    </row>
    <row r="82" spans="2:12" ht="14.25">
      <c r="B82" s="54"/>
      <c r="C82" s="54"/>
      <c r="D82" s="54"/>
      <c r="E82" s="55"/>
      <c r="F82" s="55"/>
      <c r="G82" s="55"/>
      <c r="H82" s="55"/>
      <c r="I82" s="55"/>
      <c r="J82" s="55"/>
      <c r="K82" s="56"/>
      <c r="L82" s="56"/>
    </row>
    <row r="83" spans="2:12" ht="14.25">
      <c r="B83" s="54"/>
      <c r="C83" s="54"/>
      <c r="D83" s="54"/>
      <c r="E83" s="55"/>
      <c r="F83" s="55"/>
      <c r="G83" s="55"/>
      <c r="H83" s="55"/>
      <c r="I83" s="55"/>
      <c r="J83" s="55"/>
      <c r="K83" s="56"/>
      <c r="L83" s="56"/>
    </row>
    <row r="84" spans="2:12">
      <c r="B84" s="57"/>
      <c r="C84" s="57"/>
      <c r="D84" s="57"/>
      <c r="E84" s="55"/>
      <c r="F84" s="55"/>
      <c r="G84" s="55"/>
      <c r="H84" s="55"/>
      <c r="I84" s="55"/>
      <c r="J84" s="55"/>
      <c r="K84" s="56"/>
      <c r="L84" s="56"/>
    </row>
    <row r="85" spans="2:12">
      <c r="B85" s="57"/>
      <c r="C85" s="57"/>
      <c r="D85" s="57"/>
      <c r="E85" s="55"/>
      <c r="F85" s="55"/>
      <c r="G85" s="55"/>
      <c r="H85" s="55"/>
      <c r="I85" s="55"/>
      <c r="J85" s="55"/>
      <c r="K85" s="56"/>
      <c r="L85" s="56"/>
    </row>
    <row r="86" spans="2:12">
      <c r="B86" s="57"/>
      <c r="C86" s="57"/>
      <c r="D86" s="57"/>
      <c r="E86" s="55"/>
      <c r="F86" s="55"/>
      <c r="G86" s="55"/>
      <c r="H86" s="55"/>
      <c r="I86" s="55"/>
      <c r="J86" s="55"/>
      <c r="K86" s="56"/>
      <c r="L86" s="56"/>
    </row>
    <row r="87" spans="2:12">
      <c r="B87" s="57"/>
      <c r="C87" s="57"/>
      <c r="D87" s="57"/>
      <c r="E87" s="55"/>
      <c r="F87" s="55"/>
      <c r="G87" s="55"/>
      <c r="H87" s="55"/>
      <c r="I87" s="55"/>
      <c r="J87" s="55"/>
      <c r="K87" s="56"/>
      <c r="L87" s="56"/>
    </row>
    <row r="88" spans="2:12">
      <c r="B88" s="57"/>
      <c r="C88" s="57"/>
      <c r="D88" s="57"/>
      <c r="E88" s="55"/>
      <c r="F88" s="55"/>
      <c r="G88" s="55"/>
      <c r="H88" s="55"/>
      <c r="I88" s="55"/>
      <c r="J88" s="55"/>
      <c r="K88" s="56"/>
      <c r="L88" s="56"/>
    </row>
    <row r="89" spans="2:12" ht="14.25">
      <c r="B89" s="58"/>
      <c r="C89" s="58"/>
      <c r="D89" s="58"/>
      <c r="E89" s="55"/>
      <c r="F89" s="55"/>
      <c r="G89" s="55"/>
      <c r="H89" s="55"/>
      <c r="I89" s="55"/>
      <c r="J89" s="55"/>
      <c r="K89" s="56"/>
      <c r="L89" s="56"/>
    </row>
    <row r="90" spans="2:12" ht="14.25">
      <c r="B90" s="58"/>
      <c r="C90" s="58"/>
      <c r="D90" s="58"/>
      <c r="E90" s="55"/>
      <c r="F90" s="55"/>
      <c r="G90" s="55"/>
      <c r="H90" s="55"/>
      <c r="I90" s="55"/>
      <c r="J90" s="55"/>
      <c r="K90" s="56"/>
      <c r="L90" s="56"/>
    </row>
    <row r="91" spans="2:12" ht="14.25">
      <c r="B91" s="58"/>
      <c r="C91" s="58"/>
      <c r="D91" s="58"/>
      <c r="E91" s="55"/>
      <c r="F91" s="55"/>
      <c r="G91" s="55"/>
      <c r="H91" s="55"/>
      <c r="I91" s="55"/>
      <c r="J91" s="55"/>
      <c r="K91" s="56"/>
      <c r="L91" s="56"/>
    </row>
    <row r="92" spans="2:12" ht="14.25">
      <c r="B92" s="58"/>
      <c r="C92" s="58"/>
      <c r="D92" s="58"/>
      <c r="E92" s="55"/>
      <c r="F92" s="55"/>
      <c r="G92" s="55"/>
      <c r="H92" s="55"/>
      <c r="I92" s="55"/>
      <c r="J92" s="55"/>
      <c r="K92" s="56"/>
      <c r="L92" s="56"/>
    </row>
    <row r="93" spans="2:12" ht="14.25">
      <c r="B93" s="58"/>
      <c r="C93" s="58"/>
      <c r="D93" s="58"/>
      <c r="E93" s="55"/>
      <c r="F93" s="55"/>
      <c r="G93" s="55"/>
      <c r="H93" s="55"/>
      <c r="I93" s="55"/>
      <c r="J93" s="55"/>
      <c r="K93" s="56"/>
      <c r="L93" s="56"/>
    </row>
    <row r="94" spans="2:12" ht="14.25">
      <c r="B94" s="59"/>
      <c r="C94" s="59"/>
      <c r="D94" s="59"/>
      <c r="E94" s="55"/>
      <c r="F94" s="55"/>
      <c r="G94" s="55"/>
      <c r="H94" s="55"/>
      <c r="I94" s="55"/>
      <c r="J94" s="55"/>
      <c r="K94" s="56"/>
      <c r="L94" s="56"/>
    </row>
    <row r="95" spans="2:12" ht="14.25">
      <c r="B95" s="59"/>
      <c r="C95" s="59"/>
      <c r="D95" s="59"/>
      <c r="E95" s="55"/>
      <c r="F95" s="55"/>
      <c r="G95" s="55"/>
      <c r="H95" s="55"/>
      <c r="I95" s="55"/>
      <c r="J95" s="55"/>
      <c r="K95" s="56"/>
      <c r="L95" s="56"/>
    </row>
    <row r="96" spans="2:12" ht="14.25">
      <c r="B96" s="59"/>
      <c r="C96" s="59"/>
      <c r="D96" s="59"/>
      <c r="E96" s="55"/>
      <c r="F96" s="55"/>
      <c r="G96" s="55"/>
      <c r="H96" s="55"/>
      <c r="I96" s="55"/>
      <c r="J96" s="55"/>
      <c r="K96" s="56"/>
      <c r="L96" s="56"/>
    </row>
    <row r="97" spans="2:12" ht="14.25">
      <c r="B97" s="59"/>
      <c r="C97" s="59"/>
      <c r="D97" s="59"/>
      <c r="E97" s="55"/>
      <c r="F97" s="55"/>
      <c r="G97" s="55"/>
      <c r="H97" s="55"/>
      <c r="I97" s="55"/>
      <c r="J97" s="55"/>
      <c r="K97" s="56"/>
      <c r="L97" s="56"/>
    </row>
    <row r="98" spans="2:12" ht="14.25">
      <c r="B98" s="59"/>
      <c r="C98" s="59"/>
      <c r="D98" s="59"/>
      <c r="E98" s="55"/>
      <c r="F98" s="55"/>
      <c r="G98" s="55"/>
      <c r="H98" s="55"/>
      <c r="I98" s="55"/>
      <c r="J98" s="55"/>
      <c r="K98" s="56"/>
      <c r="L98" s="56"/>
    </row>
    <row r="99" spans="2:12" ht="14.25">
      <c r="B99" s="60"/>
      <c r="C99" s="60"/>
      <c r="D99" s="60"/>
      <c r="E99" s="55"/>
      <c r="F99" s="55"/>
      <c r="G99" s="55"/>
      <c r="H99" s="55"/>
      <c r="I99" s="55"/>
      <c r="J99" s="55"/>
      <c r="K99" s="56"/>
      <c r="L99" s="56"/>
    </row>
    <row r="100" spans="2:12" ht="14.25">
      <c r="E100" s="55"/>
      <c r="F100" s="55"/>
      <c r="G100" s="55"/>
      <c r="H100" s="55"/>
      <c r="I100" s="55"/>
      <c r="J100" s="55"/>
      <c r="K100" s="56"/>
      <c r="L100" s="56"/>
    </row>
    <row r="101" spans="2:12" ht="14.25">
      <c r="E101" s="55"/>
      <c r="F101" s="55"/>
      <c r="G101" s="55"/>
      <c r="H101" s="55"/>
      <c r="I101" s="55"/>
      <c r="J101" s="55"/>
      <c r="K101" s="56"/>
      <c r="L101" s="56"/>
    </row>
    <row r="102" spans="2:12" ht="14.25">
      <c r="E102" s="55"/>
      <c r="F102" s="55"/>
      <c r="G102" s="55"/>
      <c r="H102" s="55"/>
      <c r="I102" s="55"/>
      <c r="J102" s="55"/>
      <c r="K102" s="56"/>
      <c r="L102" s="56"/>
    </row>
    <row r="103" spans="2:12" ht="14.25">
      <c r="E103" s="55"/>
      <c r="F103" s="55"/>
      <c r="G103" s="55"/>
      <c r="H103" s="55"/>
      <c r="I103" s="55"/>
      <c r="J103" s="55"/>
      <c r="K103" s="56"/>
      <c r="L103" s="56"/>
    </row>
    <row r="104" spans="2:12" ht="14.25">
      <c r="E104" s="55"/>
      <c r="F104" s="55"/>
      <c r="G104" s="55"/>
      <c r="H104" s="55"/>
      <c r="I104" s="55"/>
      <c r="J104" s="55"/>
      <c r="K104" s="56"/>
      <c r="L104" s="56"/>
    </row>
    <row r="105" spans="2:12" ht="14.25">
      <c r="E105" s="55"/>
      <c r="F105" s="55"/>
      <c r="G105" s="55"/>
      <c r="H105" s="55"/>
      <c r="I105" s="55"/>
      <c r="J105" s="55"/>
      <c r="K105" s="56"/>
      <c r="L105" s="56"/>
    </row>
    <row r="106" spans="2:12" ht="14.25">
      <c r="E106" s="55"/>
      <c r="F106" s="55"/>
      <c r="G106" s="55"/>
      <c r="H106" s="55"/>
      <c r="I106" s="55"/>
      <c r="J106" s="55"/>
      <c r="K106" s="56"/>
      <c r="L106" s="56"/>
    </row>
    <row r="107" spans="2:12" ht="14.25">
      <c r="E107" s="55"/>
      <c r="F107" s="55"/>
      <c r="G107" s="55"/>
      <c r="H107" s="55"/>
      <c r="I107" s="55"/>
      <c r="J107" s="55"/>
      <c r="K107" s="56"/>
      <c r="L107" s="56"/>
    </row>
    <row r="108" spans="2:12" ht="14.25">
      <c r="E108" s="55"/>
      <c r="F108" s="55"/>
      <c r="G108" s="55"/>
      <c r="H108" s="55"/>
      <c r="I108" s="55"/>
      <c r="J108" s="55"/>
      <c r="K108" s="56"/>
      <c r="L108" s="56"/>
    </row>
    <row r="109" spans="2:12" ht="14.25">
      <c r="E109" s="55"/>
      <c r="F109" s="55"/>
      <c r="G109" s="55"/>
      <c r="H109" s="55"/>
      <c r="I109" s="55"/>
      <c r="J109" s="55"/>
      <c r="K109" s="56"/>
      <c r="L109" s="56"/>
    </row>
    <row r="110" spans="2:12" ht="14.25">
      <c r="E110" s="55"/>
      <c r="F110" s="55"/>
      <c r="G110" s="55"/>
      <c r="H110" s="55"/>
      <c r="I110" s="55"/>
      <c r="J110" s="55"/>
      <c r="K110" s="56"/>
      <c r="L110" s="56"/>
    </row>
    <row r="111" spans="2:12" ht="14.25">
      <c r="E111" s="55"/>
      <c r="F111" s="55"/>
      <c r="G111" s="55"/>
      <c r="H111" s="55"/>
      <c r="I111" s="55"/>
      <c r="J111" s="55"/>
      <c r="K111" s="56"/>
      <c r="L111" s="56"/>
    </row>
    <row r="112" spans="2:12" ht="14.25">
      <c r="E112" s="55"/>
      <c r="F112" s="55"/>
      <c r="G112" s="55"/>
      <c r="H112" s="55"/>
      <c r="I112" s="55"/>
      <c r="J112" s="55"/>
      <c r="K112" s="56"/>
      <c r="L112" s="56"/>
    </row>
    <row r="113" spans="5:12" ht="14.25">
      <c r="E113" s="55"/>
      <c r="F113" s="55"/>
      <c r="G113" s="55"/>
      <c r="H113" s="55"/>
      <c r="I113" s="55"/>
      <c r="J113" s="55"/>
      <c r="K113" s="56"/>
      <c r="L113" s="56"/>
    </row>
    <row r="114" spans="5:12" ht="14.25">
      <c r="E114" s="55"/>
      <c r="F114" s="55"/>
      <c r="G114" s="55"/>
      <c r="H114" s="55"/>
      <c r="I114" s="55"/>
      <c r="J114" s="55"/>
      <c r="K114" s="56"/>
      <c r="L114" s="56"/>
    </row>
    <row r="115" spans="5:12" ht="14.25">
      <c r="E115" s="55"/>
      <c r="F115" s="55"/>
      <c r="G115" s="55"/>
      <c r="H115" s="55"/>
      <c r="I115" s="55"/>
      <c r="J115" s="55"/>
      <c r="K115" s="56"/>
      <c r="L115" s="56"/>
    </row>
    <row r="116" spans="5:12" ht="14.25">
      <c r="E116" s="55"/>
      <c r="F116" s="55"/>
      <c r="G116" s="55"/>
      <c r="H116" s="55"/>
      <c r="I116" s="55"/>
      <c r="J116" s="55"/>
      <c r="K116" s="56"/>
      <c r="L116" s="56"/>
    </row>
    <row r="117" spans="5:12" ht="14.25">
      <c r="E117" s="55"/>
      <c r="F117" s="55"/>
      <c r="G117" s="55"/>
      <c r="H117" s="55"/>
      <c r="I117" s="55"/>
      <c r="J117" s="55"/>
      <c r="K117" s="56"/>
      <c r="L117" s="56"/>
    </row>
    <row r="118" spans="5:12" ht="14.25">
      <c r="E118" s="55"/>
      <c r="F118" s="55"/>
      <c r="G118" s="55"/>
      <c r="H118" s="55"/>
      <c r="I118" s="55"/>
      <c r="J118" s="55"/>
      <c r="K118" s="56"/>
      <c r="L118" s="56"/>
    </row>
    <row r="119" spans="5:12" ht="14.25">
      <c r="E119" s="55"/>
      <c r="F119" s="55"/>
      <c r="G119" s="55"/>
      <c r="H119" s="55"/>
      <c r="I119" s="55"/>
      <c r="J119" s="55"/>
      <c r="K119" s="56"/>
      <c r="L119" s="56"/>
    </row>
    <row r="120" spans="5:12" ht="14.25">
      <c r="E120" s="55"/>
      <c r="F120" s="55"/>
      <c r="G120" s="55"/>
      <c r="H120" s="55"/>
      <c r="I120" s="55"/>
      <c r="J120" s="55"/>
      <c r="K120" s="56"/>
      <c r="L120" s="56"/>
    </row>
    <row r="121" spans="5:12" ht="14.25">
      <c r="E121" s="55"/>
      <c r="F121" s="55"/>
      <c r="G121" s="55"/>
      <c r="H121" s="55"/>
      <c r="I121" s="55"/>
      <c r="J121" s="55"/>
      <c r="K121" s="56"/>
      <c r="L121" s="56"/>
    </row>
    <row r="122" spans="5:12" ht="14.25">
      <c r="E122" s="55"/>
      <c r="F122" s="55"/>
      <c r="G122" s="55"/>
      <c r="H122" s="55"/>
      <c r="I122" s="55"/>
      <c r="J122" s="55"/>
      <c r="K122" s="56"/>
      <c r="L122" s="56"/>
    </row>
    <row r="123" spans="5:12" ht="14.25">
      <c r="E123" s="55"/>
      <c r="F123" s="55"/>
      <c r="G123" s="55"/>
      <c r="H123" s="55"/>
      <c r="I123" s="55"/>
      <c r="J123" s="55"/>
      <c r="K123" s="56"/>
      <c r="L123" s="56"/>
    </row>
    <row r="124" spans="5:12" ht="14.25">
      <c r="E124" s="55"/>
      <c r="F124" s="55"/>
      <c r="G124" s="55"/>
      <c r="H124" s="55"/>
      <c r="I124" s="55"/>
      <c r="J124" s="55"/>
      <c r="K124" s="56"/>
      <c r="L124" s="56"/>
    </row>
    <row r="125" spans="5:12" ht="14.25">
      <c r="E125" s="55"/>
      <c r="F125" s="55"/>
      <c r="G125" s="55"/>
      <c r="H125" s="55"/>
      <c r="I125" s="55"/>
      <c r="J125" s="55"/>
      <c r="K125" s="56"/>
      <c r="L125" s="56"/>
    </row>
    <row r="126" spans="5:12" ht="14.25">
      <c r="E126" s="55"/>
      <c r="F126" s="55"/>
      <c r="G126" s="55"/>
      <c r="H126" s="55"/>
      <c r="I126" s="55"/>
      <c r="J126" s="55"/>
      <c r="K126" s="56"/>
      <c r="L126" s="56"/>
    </row>
    <row r="127" spans="5:12" ht="14.25">
      <c r="E127" s="55"/>
      <c r="F127" s="55"/>
      <c r="G127" s="55"/>
      <c r="H127" s="55"/>
      <c r="I127" s="55"/>
      <c r="J127" s="55"/>
      <c r="K127" s="56"/>
      <c r="L127" s="56"/>
    </row>
    <row r="128" spans="5:12" ht="14.25">
      <c r="E128" s="55"/>
      <c r="F128" s="55"/>
      <c r="G128" s="55"/>
      <c r="H128" s="55"/>
      <c r="I128" s="55"/>
      <c r="J128" s="55"/>
      <c r="K128" s="56"/>
      <c r="L128" s="56"/>
    </row>
    <row r="129" spans="5:12" ht="14.25">
      <c r="E129" s="55"/>
      <c r="F129" s="55"/>
      <c r="G129" s="55"/>
      <c r="H129" s="55"/>
      <c r="I129" s="55"/>
      <c r="J129" s="55"/>
      <c r="K129" s="56"/>
      <c r="L129" s="56"/>
    </row>
    <row r="130" spans="5:12" ht="14.25">
      <c r="E130" s="55"/>
      <c r="F130" s="55"/>
      <c r="G130" s="55"/>
      <c r="H130" s="55"/>
      <c r="I130" s="55"/>
      <c r="J130" s="55"/>
      <c r="K130" s="56"/>
      <c r="L130" s="56"/>
    </row>
    <row r="131" spans="5:12" ht="14.25">
      <c r="E131" s="55"/>
      <c r="F131" s="55"/>
      <c r="G131" s="55"/>
      <c r="H131" s="55"/>
      <c r="I131" s="55"/>
      <c r="J131" s="55"/>
      <c r="K131" s="56"/>
      <c r="L131" s="56"/>
    </row>
    <row r="132" spans="5:12" ht="14.25">
      <c r="E132" s="55"/>
      <c r="F132" s="55"/>
      <c r="G132" s="55"/>
      <c r="H132" s="55"/>
      <c r="I132" s="55"/>
      <c r="J132" s="55"/>
      <c r="K132" s="56"/>
      <c r="L132" s="56"/>
    </row>
    <row r="133" spans="5:12" ht="14.25">
      <c r="E133" s="55"/>
      <c r="F133" s="55"/>
      <c r="G133" s="55"/>
      <c r="H133" s="55"/>
      <c r="I133" s="55"/>
      <c r="J133" s="55"/>
      <c r="K133" s="56"/>
      <c r="L133" s="56"/>
    </row>
    <row r="134" spans="5:12" ht="14.25">
      <c r="E134" s="55"/>
      <c r="F134" s="55"/>
      <c r="G134" s="55"/>
      <c r="H134" s="55"/>
      <c r="I134" s="55"/>
      <c r="J134" s="55"/>
      <c r="K134" s="56"/>
      <c r="L134" s="56"/>
    </row>
    <row r="135" spans="5:12" ht="14.25">
      <c r="E135" s="55"/>
      <c r="F135" s="55"/>
      <c r="G135" s="55"/>
      <c r="H135" s="55"/>
      <c r="I135" s="55"/>
      <c r="J135" s="55"/>
      <c r="K135" s="56"/>
      <c r="L135" s="56"/>
    </row>
    <row r="136" spans="5:12" ht="14.25">
      <c r="E136" s="55"/>
      <c r="F136" s="55"/>
      <c r="G136" s="55"/>
      <c r="H136" s="55"/>
      <c r="I136" s="55"/>
      <c r="J136" s="55"/>
      <c r="K136" s="56"/>
      <c r="L136" s="56"/>
    </row>
    <row r="137" spans="5:12" ht="14.25">
      <c r="E137" s="55"/>
      <c r="F137" s="55"/>
      <c r="G137" s="55"/>
      <c r="H137" s="55"/>
      <c r="I137" s="55"/>
      <c r="J137" s="55"/>
      <c r="K137" s="56"/>
      <c r="L137" s="56"/>
    </row>
    <row r="138" spans="5:12" ht="14.25">
      <c r="E138" s="55"/>
      <c r="F138" s="55"/>
      <c r="G138" s="55"/>
      <c r="H138" s="55"/>
      <c r="I138" s="55"/>
      <c r="J138" s="55"/>
      <c r="K138" s="56"/>
      <c r="L138" s="56"/>
    </row>
    <row r="139" spans="5:12" ht="14.25">
      <c r="E139" s="55"/>
      <c r="F139" s="55"/>
      <c r="G139" s="55"/>
      <c r="H139" s="55"/>
      <c r="I139" s="55"/>
      <c r="J139" s="55"/>
      <c r="K139" s="56"/>
      <c r="L139" s="56"/>
    </row>
    <row r="140" spans="5:12" ht="14.25">
      <c r="E140" s="55"/>
      <c r="F140" s="55"/>
      <c r="G140" s="55"/>
      <c r="H140" s="55"/>
      <c r="I140" s="55"/>
      <c r="J140" s="55"/>
      <c r="K140" s="56"/>
      <c r="L140" s="56"/>
    </row>
    <row r="141" spans="5:12" ht="14.25">
      <c r="E141" s="55"/>
      <c r="F141" s="55"/>
      <c r="G141" s="55"/>
      <c r="H141" s="55"/>
      <c r="I141" s="55"/>
      <c r="J141" s="55"/>
      <c r="K141" s="56"/>
      <c r="L141" s="56"/>
    </row>
    <row r="142" spans="5:12" ht="14.25">
      <c r="E142" s="55"/>
      <c r="F142" s="55"/>
      <c r="G142" s="55"/>
      <c r="H142" s="55"/>
      <c r="I142" s="55"/>
      <c r="J142" s="55"/>
      <c r="K142" s="56"/>
      <c r="L142" s="56"/>
    </row>
    <row r="143" spans="5:12" ht="14.25">
      <c r="E143" s="55"/>
      <c r="F143" s="55"/>
      <c r="G143" s="55"/>
      <c r="H143" s="55"/>
      <c r="I143" s="55"/>
      <c r="J143" s="55"/>
      <c r="K143" s="56"/>
      <c r="L143" s="56"/>
    </row>
    <row r="144" spans="5:12" ht="14.25">
      <c r="E144" s="55"/>
      <c r="F144" s="55"/>
      <c r="G144" s="55"/>
      <c r="H144" s="55"/>
      <c r="I144" s="55"/>
      <c r="J144" s="55"/>
      <c r="K144" s="56"/>
      <c r="L144" s="56"/>
    </row>
    <row r="145" spans="5:12" ht="14.25">
      <c r="E145" s="55"/>
      <c r="F145" s="55"/>
      <c r="G145" s="55"/>
      <c r="H145" s="55"/>
      <c r="I145" s="55"/>
      <c r="J145" s="55"/>
      <c r="K145" s="56"/>
      <c r="L145" s="56"/>
    </row>
    <row r="146" spans="5:12" ht="14.25">
      <c r="E146" s="55"/>
      <c r="F146" s="55"/>
      <c r="G146" s="55"/>
      <c r="H146" s="55"/>
      <c r="I146" s="55"/>
      <c r="J146" s="55"/>
      <c r="K146" s="56"/>
      <c r="L146" s="56"/>
    </row>
    <row r="147" spans="5:12" ht="14.25">
      <c r="E147" s="55"/>
      <c r="F147" s="55"/>
      <c r="G147" s="55"/>
      <c r="H147" s="55"/>
      <c r="I147" s="55"/>
      <c r="J147" s="55"/>
      <c r="K147" s="56"/>
      <c r="L147" s="56"/>
    </row>
    <row r="148" spans="5:12" ht="14.25">
      <c r="E148" s="55"/>
      <c r="F148" s="55"/>
      <c r="G148" s="55"/>
      <c r="H148" s="55"/>
      <c r="I148" s="55"/>
      <c r="J148" s="55"/>
      <c r="K148" s="56"/>
      <c r="L148" s="56"/>
    </row>
    <row r="149" spans="5:12" ht="14.25">
      <c r="E149" s="55"/>
      <c r="F149" s="55"/>
      <c r="G149" s="55"/>
      <c r="H149" s="55"/>
      <c r="I149" s="55"/>
      <c r="J149" s="55"/>
      <c r="K149" s="56"/>
      <c r="L149" s="56"/>
    </row>
    <row r="150" spans="5:12" ht="14.25">
      <c r="E150" s="55"/>
      <c r="F150" s="55"/>
      <c r="G150" s="55"/>
      <c r="H150" s="55"/>
      <c r="I150" s="55"/>
      <c r="J150" s="55"/>
      <c r="K150" s="56"/>
      <c r="L150" s="56"/>
    </row>
    <row r="151" spans="5:12" ht="14.25">
      <c r="E151" s="55"/>
      <c r="F151" s="55"/>
      <c r="G151" s="55"/>
      <c r="H151" s="55"/>
      <c r="I151" s="55"/>
      <c r="J151" s="55"/>
      <c r="K151" s="56"/>
      <c r="L151" s="56"/>
    </row>
    <row r="152" spans="5:12" ht="14.25">
      <c r="E152" s="55"/>
      <c r="F152" s="55"/>
      <c r="G152" s="55"/>
      <c r="H152" s="55"/>
      <c r="I152" s="55"/>
      <c r="J152" s="55"/>
      <c r="K152" s="56"/>
      <c r="L152" s="56"/>
    </row>
    <row r="153" spans="5:12" ht="14.25">
      <c r="E153" s="55"/>
      <c r="F153" s="55"/>
      <c r="G153" s="55"/>
      <c r="H153" s="55"/>
      <c r="I153" s="55"/>
      <c r="J153" s="55"/>
      <c r="K153" s="56"/>
      <c r="L153" s="56"/>
    </row>
    <row r="154" spans="5:12" ht="14.25">
      <c r="E154" s="55"/>
      <c r="F154" s="55"/>
      <c r="G154" s="55"/>
      <c r="H154" s="55"/>
      <c r="I154" s="55"/>
      <c r="J154" s="55"/>
      <c r="K154" s="56"/>
      <c r="L154" s="56"/>
    </row>
    <row r="155" spans="5:12" ht="14.25">
      <c r="E155" s="55"/>
      <c r="F155" s="55"/>
      <c r="G155" s="55"/>
      <c r="H155" s="55"/>
      <c r="I155" s="55"/>
      <c r="J155" s="55"/>
      <c r="K155" s="56"/>
      <c r="L155" s="56"/>
    </row>
    <row r="156" spans="5:12" ht="14.25">
      <c r="E156" s="55"/>
      <c r="F156" s="55"/>
      <c r="G156" s="55"/>
      <c r="H156" s="55"/>
      <c r="I156" s="55"/>
      <c r="J156" s="55"/>
      <c r="K156" s="56"/>
      <c r="L156" s="56"/>
    </row>
    <row r="157" spans="5:12" ht="14.25">
      <c r="E157" s="55"/>
      <c r="F157" s="55"/>
      <c r="G157" s="55"/>
      <c r="H157" s="55"/>
      <c r="I157" s="55"/>
      <c r="J157" s="55"/>
      <c r="K157" s="56"/>
      <c r="L157" s="56"/>
    </row>
    <row r="158" spans="5:12" ht="14.25">
      <c r="E158" s="55"/>
      <c r="F158" s="55"/>
      <c r="G158" s="55"/>
      <c r="H158" s="55"/>
      <c r="I158" s="55"/>
      <c r="J158" s="55"/>
      <c r="K158" s="56"/>
      <c r="L158" s="56"/>
    </row>
    <row r="159" spans="5:12" ht="14.25">
      <c r="E159" s="55"/>
      <c r="F159" s="55"/>
      <c r="G159" s="55"/>
      <c r="H159" s="55"/>
      <c r="I159" s="55"/>
      <c r="J159" s="55"/>
      <c r="K159" s="56"/>
      <c r="L159" s="56"/>
    </row>
    <row r="160" spans="5:12" ht="14.25">
      <c r="E160" s="55"/>
      <c r="F160" s="55"/>
      <c r="G160" s="55"/>
      <c r="H160" s="55"/>
      <c r="I160" s="55"/>
      <c r="J160" s="55"/>
      <c r="K160" s="56"/>
      <c r="L160" s="56"/>
    </row>
    <row r="161" spans="5:12" ht="14.25">
      <c r="E161" s="55"/>
      <c r="F161" s="55"/>
      <c r="G161" s="55"/>
      <c r="H161" s="55"/>
      <c r="I161" s="55"/>
      <c r="J161" s="55"/>
      <c r="K161" s="56"/>
      <c r="L161" s="56"/>
    </row>
    <row r="162" spans="5:12" ht="14.25">
      <c r="E162" s="55"/>
      <c r="F162" s="55"/>
      <c r="G162" s="55"/>
      <c r="H162" s="55"/>
      <c r="I162" s="55"/>
      <c r="J162" s="55"/>
      <c r="K162" s="56"/>
      <c r="L162" s="56"/>
    </row>
    <row r="163" spans="5:12" ht="14.25">
      <c r="E163" s="55"/>
      <c r="F163" s="55"/>
      <c r="G163" s="55"/>
      <c r="H163" s="55"/>
      <c r="I163" s="55"/>
      <c r="J163" s="55"/>
      <c r="K163" s="56"/>
      <c r="L163" s="56"/>
    </row>
    <row r="164" spans="5:12" ht="14.25">
      <c r="E164" s="55"/>
      <c r="F164" s="55"/>
      <c r="G164" s="55"/>
      <c r="H164" s="55"/>
      <c r="I164" s="55"/>
      <c r="J164" s="55"/>
      <c r="K164" s="56"/>
      <c r="L164" s="56"/>
    </row>
    <row r="165" spans="5:12" ht="14.25">
      <c r="E165" s="55"/>
      <c r="F165" s="55"/>
      <c r="G165" s="55"/>
      <c r="H165" s="55"/>
      <c r="I165" s="55"/>
      <c r="J165" s="55"/>
      <c r="K165" s="56"/>
      <c r="L165" s="56"/>
    </row>
    <row r="166" spans="5:12" ht="14.25">
      <c r="E166" s="55"/>
      <c r="F166" s="55"/>
      <c r="G166" s="55"/>
      <c r="H166" s="55"/>
      <c r="I166" s="55"/>
      <c r="J166" s="55"/>
      <c r="K166" s="56"/>
      <c r="L166" s="56"/>
    </row>
    <row r="167" spans="5:12" ht="14.25">
      <c r="E167" s="55"/>
      <c r="F167" s="55"/>
      <c r="G167" s="55"/>
      <c r="H167" s="55"/>
      <c r="I167" s="55"/>
      <c r="J167" s="55"/>
      <c r="K167" s="56"/>
      <c r="L167" s="56"/>
    </row>
    <row r="168" spans="5:12" ht="14.25">
      <c r="E168" s="55"/>
      <c r="F168" s="55"/>
      <c r="G168" s="55"/>
      <c r="H168" s="55"/>
      <c r="I168" s="55"/>
      <c r="J168" s="55"/>
      <c r="K168" s="56"/>
      <c r="L168" s="56"/>
    </row>
    <row r="169" spans="5:12" ht="14.25">
      <c r="E169" s="55"/>
      <c r="F169" s="55"/>
      <c r="G169" s="55"/>
      <c r="H169" s="55"/>
      <c r="I169" s="55"/>
      <c r="J169" s="55"/>
      <c r="K169" s="56"/>
      <c r="L169" s="56"/>
    </row>
    <row r="170" spans="5:12" ht="14.25">
      <c r="E170" s="55"/>
      <c r="F170" s="55"/>
      <c r="G170" s="55"/>
      <c r="H170" s="55"/>
      <c r="I170" s="55"/>
      <c r="J170" s="55"/>
      <c r="K170" s="56"/>
      <c r="L170" s="56"/>
    </row>
    <row r="171" spans="5:12" ht="14.25">
      <c r="E171" s="55"/>
      <c r="F171" s="55"/>
      <c r="G171" s="55"/>
      <c r="H171" s="55"/>
      <c r="I171" s="55"/>
      <c r="J171" s="55"/>
      <c r="K171" s="56"/>
      <c r="L171" s="56"/>
    </row>
    <row r="172" spans="5:12" ht="14.25">
      <c r="E172" s="55"/>
      <c r="F172" s="55"/>
      <c r="G172" s="55"/>
      <c r="H172" s="55"/>
      <c r="I172" s="55"/>
      <c r="J172" s="55"/>
      <c r="K172" s="56"/>
      <c r="L172" s="56"/>
    </row>
    <row r="173" spans="5:12" ht="14.25">
      <c r="E173" s="55"/>
      <c r="F173" s="55"/>
      <c r="G173" s="55"/>
      <c r="H173" s="55"/>
      <c r="I173" s="55"/>
      <c r="J173" s="55"/>
      <c r="K173" s="56"/>
      <c r="L173" s="56"/>
    </row>
    <row r="174" spans="5:12" ht="14.25">
      <c r="E174" s="55"/>
      <c r="F174" s="55"/>
      <c r="G174" s="55"/>
      <c r="H174" s="55"/>
      <c r="I174" s="55"/>
      <c r="J174" s="55"/>
      <c r="K174" s="56"/>
      <c r="L174" s="56"/>
    </row>
    <row r="175" spans="5:12" ht="14.25">
      <c r="E175" s="55"/>
      <c r="F175" s="55"/>
      <c r="G175" s="55"/>
      <c r="H175" s="55"/>
      <c r="I175" s="55"/>
      <c r="J175" s="55"/>
      <c r="K175" s="56"/>
      <c r="L175" s="56"/>
    </row>
    <row r="176" spans="5:12" ht="14.25">
      <c r="E176" s="55"/>
      <c r="F176" s="55"/>
      <c r="G176" s="55"/>
      <c r="H176" s="55"/>
      <c r="I176" s="55"/>
      <c r="J176" s="55"/>
      <c r="K176" s="56"/>
      <c r="L176" s="56"/>
    </row>
    <row r="177" spans="5:12" ht="14.25">
      <c r="E177" s="55"/>
      <c r="F177" s="55"/>
      <c r="G177" s="55"/>
      <c r="H177" s="55"/>
      <c r="I177" s="55"/>
      <c r="J177" s="55"/>
      <c r="K177" s="56"/>
      <c r="L177" s="56"/>
    </row>
    <row r="178" spans="5:12" ht="14.25">
      <c r="E178" s="55"/>
      <c r="F178" s="55"/>
      <c r="G178" s="55"/>
      <c r="H178" s="55"/>
      <c r="I178" s="55"/>
      <c r="J178" s="55"/>
      <c r="K178" s="56"/>
      <c r="L178" s="56"/>
    </row>
    <row r="179" spans="5:12" ht="14.25">
      <c r="E179" s="55"/>
      <c r="F179" s="55"/>
      <c r="G179" s="55"/>
      <c r="H179" s="55"/>
      <c r="I179" s="55"/>
      <c r="J179" s="55"/>
      <c r="K179" s="56"/>
      <c r="L179" s="56"/>
    </row>
    <row r="180" spans="5:12" ht="14.25">
      <c r="E180" s="55"/>
      <c r="F180" s="55"/>
      <c r="G180" s="55"/>
      <c r="H180" s="55"/>
      <c r="I180" s="55"/>
      <c r="J180" s="55"/>
      <c r="K180" s="56"/>
      <c r="L180" s="56"/>
    </row>
    <row r="181" spans="5:12" ht="14.25">
      <c r="E181" s="55"/>
      <c r="F181" s="55"/>
      <c r="G181" s="55"/>
      <c r="H181" s="55"/>
      <c r="I181" s="55"/>
      <c r="J181" s="55"/>
      <c r="K181" s="56"/>
      <c r="L181" s="56"/>
    </row>
    <row r="182" spans="5:12" ht="14.25">
      <c r="E182" s="55"/>
      <c r="F182" s="55"/>
      <c r="G182" s="55"/>
      <c r="H182" s="55"/>
      <c r="I182" s="55"/>
      <c r="J182" s="55"/>
      <c r="K182" s="56"/>
      <c r="L182" s="56"/>
    </row>
    <row r="183" spans="5:12" ht="14.25">
      <c r="E183" s="55"/>
      <c r="F183" s="55"/>
      <c r="G183" s="55"/>
      <c r="H183" s="55"/>
      <c r="I183" s="55"/>
      <c r="J183" s="55"/>
      <c r="K183" s="56"/>
      <c r="L183" s="56"/>
    </row>
    <row r="184" spans="5:12" ht="14.25">
      <c r="E184" s="55"/>
      <c r="F184" s="55"/>
      <c r="G184" s="55"/>
      <c r="H184" s="55"/>
      <c r="I184" s="55"/>
      <c r="J184" s="55"/>
      <c r="K184" s="56"/>
      <c r="L184" s="56"/>
    </row>
    <row r="185" spans="5:12" ht="14.25">
      <c r="E185" s="55"/>
      <c r="F185" s="55"/>
      <c r="G185" s="55"/>
      <c r="H185" s="55"/>
      <c r="I185" s="55"/>
      <c r="J185" s="55"/>
      <c r="K185" s="56"/>
      <c r="L185" s="56"/>
    </row>
    <row r="186" spans="5:12" ht="14.25">
      <c r="E186" s="55"/>
      <c r="F186" s="55"/>
      <c r="G186" s="55"/>
      <c r="H186" s="55"/>
      <c r="I186" s="55"/>
      <c r="J186" s="55"/>
      <c r="K186" s="56"/>
      <c r="L186" s="56"/>
    </row>
    <row r="187" spans="5:12" ht="14.25">
      <c r="E187" s="55"/>
      <c r="F187" s="55"/>
      <c r="G187" s="55"/>
      <c r="H187" s="55"/>
      <c r="I187" s="55"/>
      <c r="J187" s="55"/>
      <c r="K187" s="56"/>
      <c r="L187" s="56"/>
    </row>
    <row r="188" spans="5:12" ht="14.25">
      <c r="E188" s="55"/>
      <c r="F188" s="55"/>
      <c r="G188" s="55"/>
      <c r="H188" s="55"/>
      <c r="I188" s="55"/>
      <c r="J188" s="55"/>
      <c r="K188" s="56"/>
      <c r="L188" s="56"/>
    </row>
    <row r="189" spans="5:12" ht="14.25">
      <c r="E189" s="55"/>
      <c r="F189" s="55"/>
      <c r="G189" s="55"/>
      <c r="H189" s="55"/>
      <c r="I189" s="55"/>
      <c r="J189" s="55"/>
      <c r="K189" s="56"/>
      <c r="L189" s="56"/>
    </row>
    <row r="190" spans="5:12" ht="14.25">
      <c r="E190" s="55"/>
      <c r="F190" s="55"/>
      <c r="G190" s="55"/>
      <c r="H190" s="55"/>
      <c r="I190" s="55"/>
      <c r="J190" s="55"/>
      <c r="K190" s="56"/>
      <c r="L190" s="56"/>
    </row>
    <row r="191" spans="5:12" ht="14.25">
      <c r="E191" s="55"/>
      <c r="F191" s="55"/>
      <c r="G191" s="55"/>
      <c r="H191" s="55"/>
      <c r="I191" s="55"/>
      <c r="J191" s="55"/>
      <c r="K191" s="56"/>
      <c r="L191" s="56"/>
    </row>
    <row r="192" spans="5:12" ht="14.25">
      <c r="E192" s="55"/>
      <c r="F192" s="55"/>
      <c r="G192" s="55"/>
      <c r="H192" s="55"/>
      <c r="I192" s="55"/>
      <c r="J192" s="55"/>
      <c r="K192" s="56"/>
      <c r="L192" s="56"/>
    </row>
    <row r="193" spans="5:12" ht="14.25">
      <c r="E193" s="55"/>
      <c r="F193" s="55"/>
      <c r="G193" s="55"/>
      <c r="H193" s="55"/>
      <c r="I193" s="55"/>
      <c r="J193" s="55"/>
      <c r="K193" s="56"/>
      <c r="L193" s="56"/>
    </row>
    <row r="194" spans="5:12" ht="14.25">
      <c r="E194" s="55"/>
      <c r="F194" s="55"/>
      <c r="G194" s="55"/>
      <c r="H194" s="55"/>
      <c r="I194" s="55"/>
      <c r="J194" s="55"/>
      <c r="K194" s="56"/>
      <c r="L194" s="56"/>
    </row>
    <row r="195" spans="5:12" ht="14.25">
      <c r="E195" s="55"/>
      <c r="F195" s="55"/>
      <c r="G195" s="55"/>
      <c r="H195" s="55"/>
      <c r="I195" s="55"/>
      <c r="J195" s="55"/>
      <c r="K195" s="56"/>
      <c r="L195" s="56"/>
    </row>
    <row r="196" spans="5:12" ht="14.25">
      <c r="E196" s="55"/>
      <c r="F196" s="55"/>
      <c r="G196" s="55"/>
      <c r="H196" s="55"/>
      <c r="I196" s="55"/>
      <c r="J196" s="55"/>
      <c r="K196" s="56"/>
      <c r="L196" s="56"/>
    </row>
    <row r="197" spans="5:12" ht="14.25">
      <c r="E197" s="55"/>
      <c r="F197" s="55"/>
      <c r="G197" s="55"/>
      <c r="H197" s="55"/>
      <c r="I197" s="55"/>
      <c r="J197" s="55"/>
      <c r="K197" s="56"/>
      <c r="L197" s="56"/>
    </row>
    <row r="198" spans="5:12" ht="14.25">
      <c r="E198" s="55"/>
      <c r="F198" s="55"/>
      <c r="G198" s="55"/>
      <c r="H198" s="55"/>
      <c r="I198" s="55"/>
      <c r="J198" s="55"/>
      <c r="K198" s="56"/>
      <c r="L198" s="56"/>
    </row>
    <row r="199" spans="5:12" ht="14.25">
      <c r="E199" s="55"/>
      <c r="F199" s="55"/>
      <c r="G199" s="55"/>
      <c r="H199" s="55"/>
      <c r="I199" s="55"/>
      <c r="J199" s="55"/>
      <c r="K199" s="56"/>
      <c r="L199" s="56"/>
    </row>
    <row r="200" spans="5:12" ht="14.25">
      <c r="E200" s="55"/>
      <c r="F200" s="55"/>
      <c r="G200" s="55"/>
      <c r="H200" s="55"/>
      <c r="I200" s="55"/>
      <c r="J200" s="55"/>
      <c r="K200" s="56"/>
      <c r="L200" s="56"/>
    </row>
    <row r="201" spans="5:12" ht="14.25">
      <c r="E201" s="55"/>
      <c r="F201" s="55"/>
      <c r="G201" s="55"/>
      <c r="H201" s="55"/>
      <c r="I201" s="55"/>
      <c r="J201" s="55"/>
      <c r="K201" s="56"/>
      <c r="L201" s="56"/>
    </row>
    <row r="202" spans="5:12" ht="14.25">
      <c r="E202" s="55"/>
      <c r="F202" s="55"/>
      <c r="G202" s="55"/>
      <c r="H202" s="55"/>
      <c r="I202" s="55"/>
      <c r="J202" s="55"/>
      <c r="K202" s="56"/>
      <c r="L202" s="56"/>
    </row>
    <row r="203" spans="5:12" ht="14.25">
      <c r="E203" s="55"/>
      <c r="F203" s="55"/>
      <c r="G203" s="55"/>
      <c r="H203" s="55"/>
      <c r="I203" s="55"/>
      <c r="J203" s="55"/>
      <c r="K203" s="56"/>
      <c r="L203" s="56"/>
    </row>
    <row r="204" spans="5:12" ht="14.25">
      <c r="E204" s="55"/>
      <c r="F204" s="55"/>
      <c r="G204" s="55"/>
      <c r="H204" s="55"/>
      <c r="I204" s="55"/>
      <c r="J204" s="55"/>
      <c r="K204" s="56"/>
      <c r="L204" s="56"/>
    </row>
    <row r="205" spans="5:12" ht="14.25">
      <c r="E205" s="55"/>
      <c r="F205" s="55"/>
      <c r="G205" s="55"/>
      <c r="H205" s="55"/>
      <c r="I205" s="55"/>
      <c r="J205" s="55"/>
      <c r="K205" s="56"/>
      <c r="L205" s="56"/>
    </row>
    <row r="206" spans="5:12" ht="14.25">
      <c r="E206" s="55"/>
      <c r="F206" s="55"/>
      <c r="G206" s="55"/>
      <c r="H206" s="55"/>
      <c r="I206" s="55"/>
      <c r="J206" s="55"/>
      <c r="K206" s="56"/>
      <c r="L206" s="56"/>
    </row>
    <row r="207" spans="5:12" ht="14.25">
      <c r="E207" s="55"/>
      <c r="F207" s="55"/>
      <c r="G207" s="55"/>
      <c r="H207" s="55"/>
      <c r="I207" s="55"/>
      <c r="J207" s="55"/>
      <c r="K207" s="56"/>
      <c r="L207" s="56"/>
    </row>
    <row r="208" spans="5:12" ht="14.25">
      <c r="E208" s="55"/>
      <c r="F208" s="55"/>
      <c r="G208" s="55"/>
      <c r="H208" s="55"/>
      <c r="I208" s="55"/>
      <c r="J208" s="55"/>
      <c r="K208" s="56"/>
      <c r="L208" s="56"/>
    </row>
    <row r="209" spans="5:12" ht="14.25">
      <c r="E209" s="55"/>
      <c r="F209" s="55"/>
      <c r="G209" s="55"/>
      <c r="H209" s="55"/>
      <c r="I209" s="55"/>
      <c r="J209" s="55"/>
      <c r="K209" s="56"/>
      <c r="L209" s="56"/>
    </row>
    <row r="210" spans="5:12" ht="14.25">
      <c r="E210" s="55"/>
      <c r="F210" s="55"/>
      <c r="G210" s="55"/>
      <c r="H210" s="55"/>
      <c r="I210" s="55"/>
      <c r="J210" s="55"/>
      <c r="K210" s="56"/>
      <c r="L210" s="56"/>
    </row>
    <row r="211" spans="5:12" ht="14.25">
      <c r="E211" s="55"/>
      <c r="F211" s="55"/>
      <c r="G211" s="55"/>
      <c r="H211" s="55"/>
      <c r="I211" s="55"/>
      <c r="J211" s="55"/>
      <c r="K211" s="56"/>
      <c r="L211" s="56"/>
    </row>
    <row r="212" spans="5:12" ht="14.25">
      <c r="E212" s="55"/>
      <c r="F212" s="55"/>
      <c r="G212" s="55"/>
      <c r="H212" s="55"/>
      <c r="I212" s="55"/>
      <c r="J212" s="55"/>
      <c r="K212" s="56"/>
      <c r="L212" s="56"/>
    </row>
    <row r="213" spans="5:12" ht="14.25">
      <c r="E213" s="55"/>
      <c r="F213" s="55"/>
      <c r="G213" s="55"/>
      <c r="H213" s="55"/>
      <c r="I213" s="55"/>
      <c r="J213" s="55"/>
      <c r="K213" s="56"/>
      <c r="L213" s="56"/>
    </row>
    <row r="214" spans="5:12" ht="14.25">
      <c r="E214" s="55"/>
      <c r="F214" s="55"/>
      <c r="G214" s="55"/>
      <c r="H214" s="55"/>
      <c r="I214" s="55"/>
      <c r="J214" s="55"/>
      <c r="K214" s="56"/>
      <c r="L214" s="56"/>
    </row>
    <row r="215" spans="5:12" ht="14.25">
      <c r="E215" s="55"/>
      <c r="F215" s="55"/>
      <c r="G215" s="55"/>
      <c r="H215" s="55"/>
      <c r="I215" s="55"/>
      <c r="J215" s="55"/>
      <c r="K215" s="56"/>
      <c r="L215" s="56"/>
    </row>
    <row r="216" spans="5:12" ht="14.25">
      <c r="E216" s="55"/>
      <c r="F216" s="55"/>
      <c r="G216" s="55"/>
      <c r="H216" s="55"/>
      <c r="I216" s="55"/>
      <c r="J216" s="55"/>
      <c r="K216" s="56"/>
      <c r="L216" s="56"/>
    </row>
    <row r="217" spans="5:12" ht="14.25">
      <c r="E217" s="55"/>
      <c r="F217" s="55"/>
      <c r="G217" s="55"/>
      <c r="H217" s="55"/>
      <c r="I217" s="55"/>
      <c r="J217" s="55"/>
      <c r="K217" s="56"/>
      <c r="L217" s="56"/>
    </row>
    <row r="218" spans="5:12" ht="14.25">
      <c r="E218" s="55"/>
      <c r="F218" s="55"/>
      <c r="G218" s="55"/>
      <c r="H218" s="55"/>
      <c r="I218" s="55"/>
      <c r="J218" s="55"/>
      <c r="K218" s="56"/>
      <c r="L218" s="56"/>
    </row>
    <row r="219" spans="5:12" ht="14.25">
      <c r="E219" s="55"/>
      <c r="F219" s="55"/>
      <c r="G219" s="55"/>
      <c r="H219" s="55"/>
      <c r="I219" s="55"/>
      <c r="J219" s="55"/>
      <c r="K219" s="56"/>
      <c r="L219" s="56"/>
    </row>
    <row r="220" spans="5:12" ht="14.25">
      <c r="E220" s="55"/>
      <c r="F220" s="55"/>
      <c r="G220" s="55"/>
      <c r="H220" s="55"/>
      <c r="I220" s="55"/>
      <c r="J220" s="55"/>
      <c r="K220" s="56"/>
      <c r="L220" s="56"/>
    </row>
    <row r="221" spans="5:12" ht="14.25">
      <c r="E221" s="55"/>
      <c r="F221" s="55"/>
      <c r="G221" s="55"/>
      <c r="H221" s="55"/>
      <c r="I221" s="55"/>
      <c r="J221" s="55"/>
      <c r="K221" s="56"/>
      <c r="L221" s="56"/>
    </row>
    <row r="222" spans="5:12" ht="14.25">
      <c r="E222" s="55"/>
      <c r="F222" s="55"/>
      <c r="G222" s="55"/>
      <c r="H222" s="55"/>
      <c r="I222" s="55"/>
      <c r="J222" s="55"/>
      <c r="K222" s="56"/>
      <c r="L222" s="56"/>
    </row>
    <row r="223" spans="5:12" ht="14.25">
      <c r="E223" s="55"/>
      <c r="F223" s="55"/>
      <c r="G223" s="55"/>
      <c r="H223" s="55"/>
      <c r="I223" s="55"/>
      <c r="J223" s="55"/>
      <c r="K223" s="56"/>
      <c r="L223" s="56"/>
    </row>
    <row r="224" spans="5:12" ht="14.25">
      <c r="E224" s="55"/>
      <c r="F224" s="55"/>
      <c r="G224" s="55"/>
      <c r="H224" s="55"/>
      <c r="I224" s="55"/>
      <c r="J224" s="55"/>
      <c r="K224" s="56"/>
      <c r="L224" s="56"/>
    </row>
    <row r="225" spans="5:12" ht="14.25">
      <c r="E225" s="55"/>
      <c r="F225" s="55"/>
      <c r="G225" s="55"/>
      <c r="H225" s="55"/>
      <c r="I225" s="55"/>
      <c r="J225" s="55"/>
      <c r="K225" s="56"/>
      <c r="L225" s="56"/>
    </row>
    <row r="226" spans="5:12" ht="14.25">
      <c r="E226" s="55"/>
      <c r="F226" s="55"/>
      <c r="G226" s="55"/>
      <c r="H226" s="55"/>
      <c r="I226" s="55"/>
      <c r="J226" s="55"/>
      <c r="K226" s="56"/>
      <c r="L226" s="56"/>
    </row>
    <row r="227" spans="5:12" ht="14.25">
      <c r="E227" s="55"/>
      <c r="F227" s="55"/>
      <c r="G227" s="55"/>
      <c r="H227" s="55"/>
      <c r="I227" s="55"/>
      <c r="J227" s="55"/>
      <c r="K227" s="56"/>
      <c r="L227" s="56"/>
    </row>
    <row r="228" spans="5:12" ht="14.25">
      <c r="E228" s="55"/>
      <c r="F228" s="55"/>
      <c r="G228" s="55"/>
      <c r="H228" s="55"/>
      <c r="I228" s="55"/>
      <c r="J228" s="55"/>
      <c r="K228" s="56"/>
      <c r="L228" s="56"/>
    </row>
    <row r="229" spans="5:12" ht="14.25">
      <c r="E229" s="55"/>
      <c r="F229" s="55"/>
      <c r="G229" s="55"/>
      <c r="H229" s="55"/>
      <c r="I229" s="55"/>
      <c r="J229" s="55"/>
      <c r="K229" s="56"/>
      <c r="L229" s="56"/>
    </row>
    <row r="230" spans="5:12" ht="14.25">
      <c r="E230" s="55"/>
      <c r="F230" s="55"/>
      <c r="G230" s="55"/>
      <c r="H230" s="55"/>
      <c r="I230" s="55"/>
      <c r="J230" s="55"/>
      <c r="K230" s="56"/>
      <c r="L230" s="56"/>
    </row>
    <row r="231" spans="5:12" ht="14.25">
      <c r="E231" s="55"/>
      <c r="F231" s="55"/>
      <c r="G231" s="55"/>
      <c r="H231" s="55"/>
      <c r="I231" s="55"/>
      <c r="J231" s="55"/>
      <c r="K231" s="56"/>
      <c r="L231" s="56"/>
    </row>
    <row r="232" spans="5:12" ht="14.25">
      <c r="E232" s="55"/>
      <c r="F232" s="55"/>
      <c r="G232" s="55"/>
      <c r="H232" s="55"/>
      <c r="I232" s="55"/>
      <c r="J232" s="55"/>
      <c r="K232" s="56"/>
      <c r="L232" s="56"/>
    </row>
    <row r="233" spans="5:12" ht="14.25">
      <c r="E233" s="55"/>
      <c r="F233" s="55"/>
      <c r="G233" s="55"/>
      <c r="H233" s="55"/>
      <c r="I233" s="55"/>
      <c r="J233" s="55"/>
      <c r="K233" s="56"/>
      <c r="L233" s="56"/>
    </row>
    <row r="234" spans="5:12" ht="14.25">
      <c r="E234" s="55"/>
      <c r="F234" s="55"/>
      <c r="G234" s="55"/>
      <c r="H234" s="55"/>
      <c r="I234" s="55"/>
      <c r="J234" s="55"/>
      <c r="K234" s="56"/>
      <c r="L234" s="56"/>
    </row>
    <row r="235" spans="5:12" ht="14.25">
      <c r="E235" s="55"/>
      <c r="F235" s="55"/>
      <c r="G235" s="55"/>
      <c r="H235" s="55"/>
      <c r="I235" s="55"/>
      <c r="J235" s="55"/>
      <c r="K235" s="56"/>
      <c r="L235" s="56"/>
    </row>
    <row r="236" spans="5:12" ht="14.25">
      <c r="E236" s="55"/>
      <c r="F236" s="55"/>
      <c r="G236" s="55"/>
      <c r="H236" s="55"/>
      <c r="I236" s="55"/>
      <c r="J236" s="55"/>
      <c r="K236" s="56"/>
      <c r="L236" s="56"/>
    </row>
    <row r="237" spans="5:12" ht="14.25">
      <c r="E237" s="55"/>
      <c r="F237" s="55"/>
      <c r="G237" s="55"/>
      <c r="H237" s="55"/>
      <c r="I237" s="55"/>
      <c r="J237" s="55"/>
      <c r="K237" s="56"/>
      <c r="L237" s="56"/>
    </row>
    <row r="238" spans="5:12" ht="14.25">
      <c r="E238" s="55"/>
      <c r="F238" s="55"/>
      <c r="G238" s="55"/>
      <c r="H238" s="55"/>
      <c r="I238" s="55"/>
      <c r="J238" s="55"/>
      <c r="K238" s="56"/>
      <c r="L238" s="56"/>
    </row>
    <row r="239" spans="5:12" ht="14.25">
      <c r="E239" s="55"/>
      <c r="F239" s="55"/>
      <c r="G239" s="55"/>
      <c r="H239" s="55"/>
      <c r="I239" s="55"/>
      <c r="J239" s="55"/>
      <c r="K239" s="56"/>
      <c r="L239" s="56"/>
    </row>
    <row r="240" spans="5:12" ht="14.25">
      <c r="E240" s="55"/>
      <c r="F240" s="55"/>
      <c r="G240" s="55"/>
      <c r="H240" s="55"/>
      <c r="I240" s="55"/>
      <c r="J240" s="55"/>
      <c r="K240" s="56"/>
      <c r="L240" s="56"/>
    </row>
    <row r="241" spans="5:12" ht="14.25">
      <c r="E241" s="55"/>
      <c r="F241" s="55"/>
      <c r="G241" s="55"/>
      <c r="H241" s="55"/>
      <c r="I241" s="55"/>
      <c r="J241" s="55"/>
      <c r="K241" s="56"/>
      <c r="L241" s="56"/>
    </row>
    <row r="242" spans="5:12" ht="14.25">
      <c r="E242" s="55"/>
      <c r="F242" s="55"/>
      <c r="G242" s="55"/>
      <c r="H242" s="55"/>
      <c r="I242" s="55"/>
      <c r="J242" s="55"/>
      <c r="K242" s="56"/>
      <c r="L242" s="56"/>
    </row>
    <row r="243" spans="5:12" ht="14.25">
      <c r="E243" s="55"/>
      <c r="F243" s="55"/>
      <c r="G243" s="55"/>
      <c r="H243" s="55"/>
      <c r="I243" s="55"/>
      <c r="J243" s="55"/>
      <c r="K243" s="56"/>
      <c r="L243" s="56"/>
    </row>
    <row r="244" spans="5:12" ht="14.25">
      <c r="E244" s="55"/>
      <c r="F244" s="55"/>
      <c r="G244" s="55"/>
      <c r="H244" s="55"/>
      <c r="I244" s="55"/>
      <c r="J244" s="55"/>
      <c r="K244" s="56"/>
      <c r="L244" s="56"/>
    </row>
    <row r="245" spans="5:12" ht="14.25">
      <c r="E245" s="55"/>
      <c r="F245" s="55"/>
      <c r="G245" s="55"/>
      <c r="H245" s="55"/>
      <c r="I245" s="55"/>
      <c r="J245" s="55"/>
      <c r="K245" s="56"/>
      <c r="L245" s="56"/>
    </row>
    <row r="246" spans="5:12" ht="14.25">
      <c r="E246" s="55"/>
      <c r="F246" s="55"/>
      <c r="G246" s="55"/>
      <c r="H246" s="55"/>
      <c r="I246" s="55"/>
      <c r="J246" s="55"/>
      <c r="K246" s="56"/>
      <c r="L246" s="56"/>
    </row>
    <row r="247" spans="5:12" ht="14.25">
      <c r="E247" s="55"/>
      <c r="F247" s="55"/>
      <c r="G247" s="55"/>
      <c r="H247" s="55"/>
      <c r="I247" s="55"/>
      <c r="J247" s="55"/>
      <c r="K247" s="56"/>
      <c r="L247" s="56"/>
    </row>
    <row r="248" spans="5:12" ht="14.25">
      <c r="E248" s="55"/>
      <c r="F248" s="55"/>
      <c r="G248" s="55"/>
      <c r="H248" s="55"/>
      <c r="I248" s="55"/>
      <c r="J248" s="55"/>
      <c r="K248" s="56"/>
      <c r="L248" s="56"/>
    </row>
    <row r="249" spans="5:12" ht="14.25">
      <c r="E249" s="55"/>
      <c r="F249" s="55"/>
      <c r="G249" s="55"/>
      <c r="H249" s="55"/>
      <c r="I249" s="55"/>
      <c r="J249" s="55"/>
      <c r="K249" s="56"/>
      <c r="L249" s="56"/>
    </row>
    <row r="250" spans="5:12" ht="14.25">
      <c r="E250" s="55"/>
      <c r="F250" s="55"/>
      <c r="G250" s="55"/>
      <c r="H250" s="55"/>
      <c r="I250" s="55"/>
      <c r="J250" s="55"/>
      <c r="K250" s="56"/>
      <c r="L250" s="56"/>
    </row>
    <row r="251" spans="5:12" ht="14.25">
      <c r="E251" s="55"/>
      <c r="F251" s="55"/>
      <c r="G251" s="55"/>
      <c r="H251" s="55"/>
      <c r="I251" s="55"/>
      <c r="J251" s="55"/>
      <c r="K251" s="56"/>
      <c r="L251" s="56"/>
    </row>
    <row r="252" spans="5:12" ht="14.25">
      <c r="E252" s="55"/>
      <c r="F252" s="55"/>
      <c r="G252" s="55"/>
      <c r="H252" s="55"/>
      <c r="I252" s="55"/>
      <c r="J252" s="55"/>
      <c r="K252" s="56"/>
      <c r="L252" s="56"/>
    </row>
    <row r="253" spans="5:12" ht="14.25">
      <c r="E253" s="55"/>
      <c r="F253" s="55"/>
      <c r="G253" s="55"/>
      <c r="H253" s="55"/>
      <c r="I253" s="55"/>
      <c r="J253" s="55"/>
      <c r="K253" s="56"/>
      <c r="L253" s="56"/>
    </row>
    <row r="254" spans="5:12" ht="14.25">
      <c r="E254" s="55"/>
      <c r="F254" s="55"/>
      <c r="G254" s="55"/>
      <c r="H254" s="55"/>
      <c r="I254" s="55"/>
      <c r="J254" s="55"/>
      <c r="K254" s="56"/>
      <c r="L254" s="56"/>
    </row>
    <row r="255" spans="5:12" ht="14.25">
      <c r="E255" s="55"/>
      <c r="F255" s="55"/>
      <c r="G255" s="55"/>
      <c r="H255" s="55"/>
      <c r="I255" s="55"/>
      <c r="J255" s="55"/>
      <c r="K255" s="56"/>
      <c r="L255" s="56"/>
    </row>
    <row r="256" spans="5:12" ht="14.25">
      <c r="E256" s="55"/>
      <c r="F256" s="55"/>
      <c r="G256" s="55"/>
      <c r="H256" s="55"/>
      <c r="I256" s="55"/>
      <c r="J256" s="55"/>
      <c r="K256" s="56"/>
      <c r="L256" s="56"/>
    </row>
    <row r="257" spans="5:12" ht="14.25">
      <c r="E257" s="55"/>
      <c r="F257" s="55"/>
      <c r="G257" s="55"/>
      <c r="H257" s="55"/>
      <c r="I257" s="55"/>
      <c r="J257" s="55"/>
      <c r="K257" s="56"/>
      <c r="L257" s="56"/>
    </row>
    <row r="258" spans="5:12" ht="14.25">
      <c r="E258" s="55"/>
      <c r="F258" s="55"/>
      <c r="G258" s="55"/>
      <c r="H258" s="55"/>
      <c r="I258" s="55"/>
      <c r="J258" s="55"/>
      <c r="K258" s="56"/>
      <c r="L258" s="56"/>
    </row>
    <row r="259" spans="5:12" ht="14.25">
      <c r="E259" s="55"/>
      <c r="F259" s="55"/>
      <c r="G259" s="55"/>
      <c r="H259" s="55"/>
      <c r="I259" s="55"/>
      <c r="J259" s="55"/>
      <c r="K259" s="56"/>
      <c r="L259" s="56"/>
    </row>
    <row r="260" spans="5:12" ht="14.25">
      <c r="E260" s="55"/>
      <c r="F260" s="55"/>
      <c r="G260" s="55"/>
      <c r="H260" s="55"/>
      <c r="I260" s="55"/>
      <c r="J260" s="55"/>
      <c r="K260" s="56"/>
      <c r="L260" s="56"/>
    </row>
    <row r="261" spans="5:12" ht="14.25">
      <c r="E261" s="55"/>
      <c r="F261" s="55"/>
      <c r="G261" s="55"/>
      <c r="H261" s="55"/>
      <c r="I261" s="55"/>
      <c r="J261" s="55"/>
      <c r="K261" s="56"/>
      <c r="L261" s="56"/>
    </row>
    <row r="262" spans="5:12" ht="14.25">
      <c r="E262" s="55"/>
      <c r="F262" s="55"/>
      <c r="G262" s="55"/>
      <c r="H262" s="55"/>
      <c r="I262" s="55"/>
      <c r="J262" s="55"/>
      <c r="K262" s="56"/>
      <c r="L262" s="56"/>
    </row>
    <row r="263" spans="5:12" ht="14.25">
      <c r="E263" s="55"/>
      <c r="F263" s="55"/>
      <c r="G263" s="55"/>
      <c r="H263" s="55"/>
      <c r="I263" s="55"/>
      <c r="J263" s="55"/>
      <c r="K263" s="56"/>
      <c r="L263" s="56"/>
    </row>
    <row r="264" spans="5:12" ht="14.25">
      <c r="E264" s="55"/>
      <c r="F264" s="55"/>
      <c r="G264" s="55"/>
      <c r="H264" s="55"/>
      <c r="I264" s="55"/>
      <c r="J264" s="55"/>
      <c r="K264" s="56"/>
      <c r="L264" s="56"/>
    </row>
    <row r="265" spans="5:12" ht="14.25">
      <c r="E265" s="55"/>
      <c r="F265" s="55"/>
      <c r="G265" s="55"/>
      <c r="H265" s="55"/>
      <c r="I265" s="55"/>
      <c r="J265" s="55"/>
      <c r="K265" s="56"/>
      <c r="L265" s="56"/>
    </row>
    <row r="266" spans="5:12" ht="14.25">
      <c r="E266" s="55"/>
      <c r="F266" s="55"/>
      <c r="G266" s="55"/>
      <c r="H266" s="55"/>
      <c r="I266" s="55"/>
      <c r="J266" s="55"/>
      <c r="K266" s="56"/>
      <c r="L266" s="56"/>
    </row>
    <row r="267" spans="5:12" ht="14.25">
      <c r="E267" s="55"/>
      <c r="F267" s="55"/>
      <c r="G267" s="55"/>
      <c r="H267" s="55"/>
      <c r="I267" s="55"/>
      <c r="J267" s="55"/>
      <c r="K267" s="56"/>
      <c r="L267" s="56"/>
    </row>
    <row r="268" spans="5:12" ht="14.25">
      <c r="E268" s="55"/>
      <c r="F268" s="55"/>
      <c r="G268" s="55"/>
      <c r="H268" s="55"/>
      <c r="I268" s="55"/>
      <c r="J268" s="55"/>
      <c r="K268" s="56"/>
      <c r="L268" s="56"/>
    </row>
    <row r="269" spans="5:12" ht="14.25">
      <c r="E269" s="55"/>
      <c r="F269" s="55"/>
      <c r="G269" s="55"/>
      <c r="H269" s="55"/>
      <c r="I269" s="55"/>
      <c r="J269" s="55"/>
      <c r="K269" s="56"/>
      <c r="L269" s="56"/>
    </row>
    <row r="270" spans="5:12" ht="14.25">
      <c r="E270" s="55"/>
      <c r="F270" s="55"/>
      <c r="G270" s="55"/>
      <c r="H270" s="55"/>
      <c r="I270" s="55"/>
      <c r="J270" s="55"/>
      <c r="K270" s="56"/>
      <c r="L270" s="56"/>
    </row>
    <row r="271" spans="5:12" ht="14.25">
      <c r="E271" s="55"/>
      <c r="F271" s="55"/>
      <c r="G271" s="55"/>
      <c r="H271" s="55"/>
      <c r="I271" s="55"/>
      <c r="J271" s="55"/>
      <c r="K271" s="56"/>
      <c r="L271" s="56"/>
    </row>
    <row r="272" spans="5:12" ht="14.25">
      <c r="E272" s="55"/>
      <c r="F272" s="55"/>
      <c r="G272" s="55"/>
      <c r="H272" s="55"/>
      <c r="I272" s="55"/>
      <c r="J272" s="55"/>
      <c r="K272" s="56"/>
      <c r="L272" s="56"/>
    </row>
    <row r="273" spans="5:12" ht="14.25">
      <c r="E273" s="55"/>
      <c r="F273" s="55"/>
      <c r="G273" s="55"/>
      <c r="H273" s="55"/>
      <c r="I273" s="55"/>
      <c r="J273" s="55"/>
      <c r="K273" s="56"/>
      <c r="L273" s="56"/>
    </row>
    <row r="274" spans="5:12" ht="14.25">
      <c r="E274" s="55"/>
      <c r="F274" s="55"/>
      <c r="G274" s="55"/>
      <c r="H274" s="55"/>
      <c r="I274" s="55"/>
      <c r="J274" s="55"/>
      <c r="K274" s="56"/>
      <c r="L274" s="56"/>
    </row>
    <row r="275" spans="5:12" ht="14.25">
      <c r="E275" s="55"/>
      <c r="F275" s="55"/>
      <c r="G275" s="55"/>
      <c r="H275" s="55"/>
      <c r="I275" s="55"/>
      <c r="J275" s="55"/>
      <c r="K275" s="56"/>
      <c r="L275" s="56"/>
    </row>
    <row r="276" spans="5:12" ht="14.25">
      <c r="E276" s="55"/>
      <c r="F276" s="55"/>
      <c r="G276" s="55"/>
      <c r="H276" s="55"/>
      <c r="I276" s="55"/>
      <c r="J276" s="55"/>
      <c r="K276" s="56"/>
      <c r="L276" s="56"/>
    </row>
    <row r="277" spans="5:12" ht="14.25">
      <c r="E277" s="55"/>
      <c r="F277" s="55"/>
      <c r="G277" s="55"/>
      <c r="H277" s="55"/>
      <c r="I277" s="55"/>
      <c r="J277" s="55"/>
      <c r="K277" s="56"/>
      <c r="L277" s="56"/>
    </row>
    <row r="278" spans="5:12" ht="14.25">
      <c r="E278" s="55"/>
      <c r="F278" s="55"/>
      <c r="G278" s="55"/>
      <c r="H278" s="55"/>
      <c r="I278" s="55"/>
      <c r="J278" s="55"/>
      <c r="K278" s="56"/>
      <c r="L278" s="56"/>
    </row>
    <row r="279" spans="5:12" ht="14.25">
      <c r="E279" s="55"/>
      <c r="F279" s="55"/>
      <c r="G279" s="55"/>
      <c r="H279" s="55"/>
      <c r="I279" s="55"/>
      <c r="J279" s="55"/>
      <c r="K279" s="56"/>
      <c r="L279" s="56"/>
    </row>
    <row r="280" spans="5:12" ht="14.25">
      <c r="E280" s="55"/>
      <c r="F280" s="55"/>
      <c r="G280" s="55"/>
      <c r="H280" s="55"/>
      <c r="I280" s="55"/>
      <c r="J280" s="55"/>
      <c r="K280" s="56"/>
      <c r="L280" s="56"/>
    </row>
    <row r="281" spans="5:12" ht="14.25">
      <c r="E281" s="55"/>
      <c r="F281" s="55"/>
      <c r="G281" s="55"/>
      <c r="H281" s="55"/>
      <c r="I281" s="55"/>
      <c r="J281" s="55"/>
      <c r="K281" s="56"/>
      <c r="L281" s="56"/>
    </row>
    <row r="282" spans="5:12" ht="14.25">
      <c r="E282" s="55"/>
      <c r="F282" s="55"/>
      <c r="G282" s="55"/>
      <c r="H282" s="55"/>
      <c r="I282" s="55"/>
      <c r="J282" s="55"/>
      <c r="K282" s="56"/>
      <c r="L282" s="56"/>
    </row>
    <row r="283" spans="5:12" ht="14.25">
      <c r="E283" s="55"/>
      <c r="F283" s="55"/>
      <c r="G283" s="55"/>
      <c r="H283" s="55"/>
      <c r="I283" s="55"/>
      <c r="J283" s="55"/>
      <c r="K283" s="56"/>
      <c r="L283" s="56"/>
    </row>
    <row r="284" spans="5:12" ht="14.25">
      <c r="E284" s="55"/>
      <c r="F284" s="55"/>
      <c r="G284" s="55"/>
      <c r="H284" s="55"/>
      <c r="I284" s="55"/>
      <c r="J284" s="55"/>
      <c r="K284" s="56"/>
      <c r="L284" s="56"/>
    </row>
    <row r="285" spans="5:12" ht="14.25">
      <c r="E285" s="55"/>
      <c r="F285" s="55"/>
      <c r="G285" s="55"/>
      <c r="H285" s="55"/>
      <c r="I285" s="55"/>
      <c r="J285" s="55"/>
      <c r="K285" s="56"/>
      <c r="L285" s="56"/>
    </row>
    <row r="286" spans="5:12" ht="14.25">
      <c r="E286" s="55"/>
      <c r="F286" s="55"/>
      <c r="G286" s="55"/>
      <c r="H286" s="55"/>
      <c r="I286" s="55"/>
      <c r="J286" s="55"/>
      <c r="K286" s="56"/>
      <c r="L286" s="56"/>
    </row>
    <row r="287" spans="5:12" ht="14.25">
      <c r="E287" s="55"/>
      <c r="F287" s="55"/>
      <c r="G287" s="55"/>
      <c r="H287" s="55"/>
      <c r="I287" s="55"/>
      <c r="J287" s="55"/>
      <c r="K287" s="56"/>
      <c r="L287" s="56"/>
    </row>
    <row r="288" spans="5:12" ht="14.25">
      <c r="E288" s="55"/>
      <c r="F288" s="55"/>
      <c r="G288" s="55"/>
      <c r="H288" s="55"/>
      <c r="I288" s="55"/>
      <c r="J288" s="55"/>
      <c r="K288" s="56"/>
      <c r="L288" s="56"/>
    </row>
    <row r="289" spans="5:12" ht="14.25">
      <c r="E289" s="55"/>
      <c r="F289" s="55"/>
      <c r="G289" s="55"/>
      <c r="H289" s="55"/>
      <c r="I289" s="55"/>
      <c r="J289" s="55"/>
      <c r="K289" s="56"/>
      <c r="L289" s="56"/>
    </row>
    <row r="290" spans="5:12" ht="14.25">
      <c r="E290" s="55"/>
      <c r="F290" s="55"/>
      <c r="G290" s="55"/>
      <c r="H290" s="55"/>
      <c r="I290" s="55"/>
      <c r="J290" s="55"/>
      <c r="K290" s="56"/>
      <c r="L290" s="56"/>
    </row>
    <row r="291" spans="5:12" ht="14.25">
      <c r="E291" s="55"/>
      <c r="F291" s="55"/>
      <c r="G291" s="55"/>
      <c r="H291" s="55"/>
      <c r="I291" s="55"/>
      <c r="J291" s="55"/>
      <c r="K291" s="56"/>
      <c r="L291" s="56"/>
    </row>
    <row r="292" spans="5:12" ht="14.25">
      <c r="E292" s="55"/>
      <c r="F292" s="55"/>
      <c r="G292" s="55"/>
      <c r="H292" s="55"/>
      <c r="I292" s="55"/>
      <c r="J292" s="55"/>
      <c r="K292" s="56"/>
      <c r="L292" s="56"/>
    </row>
    <row r="293" spans="5:12" ht="14.25">
      <c r="E293" s="55"/>
      <c r="F293" s="55"/>
      <c r="G293" s="55"/>
      <c r="H293" s="55"/>
      <c r="I293" s="55"/>
      <c r="J293" s="55"/>
      <c r="K293" s="56"/>
      <c r="L293" s="56"/>
    </row>
    <row r="294" spans="5:12" ht="14.25">
      <c r="E294" s="55"/>
      <c r="F294" s="55"/>
      <c r="G294" s="55"/>
      <c r="H294" s="55"/>
      <c r="I294" s="55"/>
      <c r="J294" s="55"/>
      <c r="K294" s="56"/>
      <c r="L294" s="56"/>
    </row>
    <row r="295" spans="5:12" ht="14.25">
      <c r="E295" s="55"/>
      <c r="F295" s="55"/>
      <c r="G295" s="55"/>
      <c r="H295" s="55"/>
      <c r="I295" s="55"/>
      <c r="J295" s="55"/>
      <c r="K295" s="56"/>
      <c r="L295" s="56"/>
    </row>
    <row r="296" spans="5:12" ht="14.25">
      <c r="E296" s="55"/>
      <c r="F296" s="55"/>
      <c r="G296" s="55"/>
      <c r="H296" s="55"/>
      <c r="I296" s="55"/>
      <c r="J296" s="55"/>
      <c r="K296" s="56"/>
      <c r="L296" s="56"/>
    </row>
    <row r="297" spans="5:12" ht="14.25">
      <c r="E297" s="55"/>
      <c r="F297" s="55"/>
      <c r="G297" s="55"/>
      <c r="H297" s="55"/>
      <c r="I297" s="55"/>
      <c r="J297" s="55"/>
      <c r="K297" s="56"/>
      <c r="L297" s="56"/>
    </row>
    <row r="298" spans="5:12" ht="14.25">
      <c r="E298" s="55"/>
      <c r="F298" s="55"/>
      <c r="G298" s="55"/>
      <c r="H298" s="55"/>
      <c r="I298" s="55"/>
      <c r="J298" s="55"/>
      <c r="K298" s="56"/>
      <c r="L298" s="56"/>
    </row>
    <row r="299" spans="5:12" ht="14.25">
      <c r="E299" s="55"/>
      <c r="F299" s="55"/>
      <c r="G299" s="55"/>
      <c r="H299" s="55"/>
      <c r="I299" s="55"/>
      <c r="J299" s="55"/>
      <c r="K299" s="56"/>
      <c r="L299" s="56"/>
    </row>
    <row r="300" spans="5:12" ht="14.25">
      <c r="E300" s="55"/>
      <c r="F300" s="55"/>
      <c r="G300" s="55"/>
      <c r="H300" s="55"/>
      <c r="I300" s="55"/>
      <c r="J300" s="55"/>
      <c r="K300" s="56"/>
      <c r="L300" s="56"/>
    </row>
    <row r="301" spans="5:12" ht="14.25">
      <c r="E301" s="55"/>
      <c r="F301" s="55"/>
      <c r="G301" s="55"/>
      <c r="H301" s="55"/>
      <c r="I301" s="55"/>
      <c r="J301" s="55"/>
      <c r="K301" s="56"/>
      <c r="L301" s="56"/>
    </row>
    <row r="302" spans="5:12" ht="14.25">
      <c r="E302" s="55"/>
      <c r="F302" s="55"/>
      <c r="G302" s="55"/>
      <c r="H302" s="55"/>
      <c r="I302" s="55"/>
      <c r="J302" s="55"/>
      <c r="K302" s="56"/>
      <c r="L302" s="56"/>
    </row>
    <row r="303" spans="5:12" ht="14.25">
      <c r="E303" s="55"/>
      <c r="F303" s="55"/>
      <c r="G303" s="55"/>
      <c r="H303" s="55"/>
      <c r="I303" s="55"/>
      <c r="J303" s="55"/>
      <c r="K303" s="56"/>
      <c r="L303" s="56"/>
    </row>
    <row r="304" spans="5:12" ht="14.25">
      <c r="E304" s="55"/>
      <c r="F304" s="55"/>
      <c r="G304" s="55"/>
      <c r="H304" s="55"/>
      <c r="I304" s="55"/>
      <c r="J304" s="55"/>
      <c r="K304" s="56"/>
      <c r="L304" s="56"/>
    </row>
    <row r="305" spans="5:12" ht="14.25">
      <c r="E305" s="55"/>
      <c r="F305" s="55"/>
      <c r="G305" s="55"/>
      <c r="H305" s="55"/>
      <c r="I305" s="55"/>
      <c r="J305" s="55"/>
      <c r="K305" s="56"/>
      <c r="L305" s="56"/>
    </row>
    <row r="306" spans="5:12" ht="14.25">
      <c r="E306" s="55"/>
      <c r="F306" s="55"/>
      <c r="G306" s="55"/>
      <c r="H306" s="55"/>
      <c r="I306" s="55"/>
      <c r="J306" s="55"/>
      <c r="K306" s="56"/>
      <c r="L306" s="56"/>
    </row>
    <row r="307" spans="5:12" ht="14.25">
      <c r="E307" s="55"/>
      <c r="F307" s="55"/>
      <c r="G307" s="55"/>
      <c r="H307" s="55"/>
      <c r="I307" s="55"/>
      <c r="J307" s="55"/>
      <c r="K307" s="56"/>
      <c r="L307" s="56"/>
    </row>
    <row r="308" spans="5:12" ht="14.25">
      <c r="E308" s="55"/>
      <c r="F308" s="55"/>
      <c r="G308" s="55"/>
      <c r="H308" s="55"/>
      <c r="I308" s="55"/>
      <c r="J308" s="55"/>
      <c r="K308" s="56"/>
      <c r="L308" s="56"/>
    </row>
    <row r="309" spans="5:12" ht="14.25">
      <c r="E309" s="55"/>
      <c r="F309" s="55"/>
      <c r="G309" s="55"/>
      <c r="H309" s="55"/>
      <c r="I309" s="55"/>
      <c r="J309" s="55"/>
      <c r="K309" s="56"/>
      <c r="L309" s="56"/>
    </row>
    <row r="310" spans="5:12" ht="14.25">
      <c r="E310" s="55"/>
      <c r="F310" s="55"/>
      <c r="G310" s="55"/>
      <c r="H310" s="55"/>
      <c r="I310" s="55"/>
      <c r="J310" s="55"/>
      <c r="K310" s="56"/>
      <c r="L310" s="56"/>
    </row>
    <row r="311" spans="5:12" ht="14.25">
      <c r="E311" s="55"/>
      <c r="F311" s="55"/>
      <c r="G311" s="55"/>
      <c r="H311" s="55"/>
      <c r="I311" s="55"/>
      <c r="J311" s="55"/>
      <c r="K311" s="56"/>
      <c r="L311" s="56"/>
    </row>
    <row r="312" spans="5:12" ht="14.25">
      <c r="E312" s="55"/>
      <c r="F312" s="55"/>
      <c r="G312" s="55"/>
      <c r="H312" s="55"/>
      <c r="I312" s="55"/>
      <c r="J312" s="55"/>
      <c r="K312" s="56"/>
      <c r="L312" s="56"/>
    </row>
    <row r="313" spans="5:12" ht="14.25">
      <c r="E313" s="55"/>
      <c r="F313" s="55"/>
      <c r="G313" s="55"/>
      <c r="H313" s="55"/>
      <c r="I313" s="55"/>
      <c r="J313" s="55"/>
      <c r="K313" s="56"/>
      <c r="L313" s="56"/>
    </row>
    <row r="314" spans="5:12" ht="14.25">
      <c r="E314" s="55"/>
      <c r="F314" s="55"/>
      <c r="G314" s="55"/>
      <c r="H314" s="55"/>
      <c r="I314" s="55"/>
      <c r="J314" s="55"/>
      <c r="K314" s="56"/>
      <c r="L314" s="56"/>
    </row>
    <row r="315" spans="5:12" ht="14.25">
      <c r="E315" s="55"/>
      <c r="F315" s="55"/>
      <c r="G315" s="55"/>
      <c r="H315" s="55"/>
      <c r="I315" s="55"/>
      <c r="J315" s="55"/>
      <c r="K315" s="56"/>
      <c r="L315" s="56"/>
    </row>
    <row r="316" spans="5:12" ht="14.25">
      <c r="E316" s="55"/>
      <c r="F316" s="55"/>
      <c r="G316" s="55"/>
      <c r="H316" s="55"/>
      <c r="I316" s="55"/>
      <c r="J316" s="55"/>
      <c r="K316" s="56"/>
      <c r="L316" s="56"/>
    </row>
    <row r="317" spans="5:12" ht="14.25">
      <c r="E317" s="55"/>
      <c r="F317" s="55"/>
      <c r="G317" s="55"/>
      <c r="H317" s="55"/>
      <c r="I317" s="55"/>
      <c r="J317" s="55"/>
      <c r="K317" s="56"/>
      <c r="L317" s="56"/>
    </row>
    <row r="318" spans="5:12" ht="14.25">
      <c r="E318" s="55"/>
      <c r="F318" s="55"/>
      <c r="G318" s="55"/>
      <c r="H318" s="55"/>
      <c r="I318" s="55"/>
      <c r="J318" s="55"/>
      <c r="K318" s="56"/>
      <c r="L318" s="56"/>
    </row>
    <row r="319" spans="5:12" ht="14.25">
      <c r="E319" s="55"/>
      <c r="F319" s="55"/>
      <c r="G319" s="55"/>
      <c r="H319" s="55"/>
      <c r="I319" s="55"/>
      <c r="J319" s="55"/>
      <c r="K319" s="56"/>
      <c r="L319" s="56"/>
    </row>
    <row r="320" spans="5:12" ht="14.25">
      <c r="E320" s="55"/>
      <c r="F320" s="55"/>
      <c r="G320" s="55"/>
      <c r="H320" s="55"/>
      <c r="I320" s="55"/>
      <c r="J320" s="55"/>
      <c r="K320" s="56"/>
      <c r="L320" s="56"/>
    </row>
    <row r="321" spans="5:12" ht="14.25">
      <c r="E321" s="55"/>
      <c r="F321" s="55"/>
      <c r="G321" s="55"/>
      <c r="H321" s="55"/>
      <c r="I321" s="55"/>
      <c r="J321" s="55"/>
      <c r="K321" s="56"/>
      <c r="L321" s="56"/>
    </row>
    <row r="322" spans="5:12" ht="14.25">
      <c r="E322" s="55"/>
      <c r="F322" s="55"/>
      <c r="G322" s="55"/>
      <c r="H322" s="55"/>
      <c r="I322" s="55"/>
      <c r="J322" s="55"/>
      <c r="K322" s="56"/>
      <c r="L322" s="56"/>
    </row>
    <row r="323" spans="5:12" ht="14.25">
      <c r="E323" s="55"/>
      <c r="F323" s="55"/>
      <c r="G323" s="55"/>
      <c r="H323" s="55"/>
      <c r="I323" s="55"/>
      <c r="J323" s="55"/>
      <c r="K323" s="56"/>
      <c r="L323" s="56"/>
    </row>
    <row r="324" spans="5:12" ht="14.25">
      <c r="E324" s="55"/>
      <c r="F324" s="55"/>
      <c r="G324" s="55"/>
      <c r="H324" s="55"/>
      <c r="I324" s="55"/>
      <c r="J324" s="55"/>
      <c r="K324" s="56"/>
      <c r="L324" s="56"/>
    </row>
    <row r="325" spans="5:12" ht="14.25">
      <c r="E325" s="55"/>
      <c r="F325" s="55"/>
      <c r="G325" s="55"/>
      <c r="H325" s="55"/>
      <c r="I325" s="55"/>
      <c r="J325" s="55"/>
      <c r="K325" s="56"/>
      <c r="L325" s="56"/>
    </row>
    <row r="326" spans="5:12" ht="14.25">
      <c r="E326" s="55"/>
      <c r="F326" s="55"/>
      <c r="G326" s="55"/>
      <c r="H326" s="55"/>
      <c r="I326" s="55"/>
      <c r="J326" s="55"/>
      <c r="K326" s="56"/>
      <c r="L326" s="56"/>
    </row>
    <row r="327" spans="5:12" ht="14.25">
      <c r="E327" s="55"/>
      <c r="F327" s="55"/>
      <c r="G327" s="55"/>
      <c r="H327" s="55"/>
      <c r="I327" s="55"/>
      <c r="J327" s="55"/>
      <c r="K327" s="56"/>
      <c r="L327" s="56"/>
    </row>
    <row r="328" spans="5:12" ht="14.25">
      <c r="E328" s="55"/>
      <c r="F328" s="55"/>
      <c r="G328" s="55"/>
      <c r="H328" s="55"/>
      <c r="I328" s="55"/>
      <c r="J328" s="55"/>
      <c r="K328" s="56"/>
      <c r="L328" s="56"/>
    </row>
    <row r="329" spans="5:12" ht="14.25">
      <c r="E329" s="55"/>
      <c r="F329" s="55"/>
      <c r="G329" s="55"/>
      <c r="H329" s="55"/>
      <c r="I329" s="55"/>
      <c r="J329" s="55"/>
      <c r="K329" s="56"/>
      <c r="L329" s="56"/>
    </row>
    <row r="330" spans="5:12" ht="14.25">
      <c r="E330" s="55"/>
      <c r="F330" s="55"/>
      <c r="G330" s="55"/>
      <c r="H330" s="55"/>
      <c r="I330" s="55"/>
      <c r="J330" s="55"/>
      <c r="K330" s="56"/>
      <c r="L330" s="56"/>
    </row>
    <row r="331" spans="5:12" ht="14.25">
      <c r="E331" s="55"/>
      <c r="F331" s="55"/>
      <c r="G331" s="55"/>
      <c r="H331" s="55"/>
      <c r="I331" s="55"/>
      <c r="J331" s="55"/>
      <c r="K331" s="56"/>
      <c r="L331" s="56"/>
    </row>
    <row r="332" spans="5:12" ht="14.25">
      <c r="E332" s="55"/>
      <c r="F332" s="55"/>
      <c r="G332" s="55"/>
      <c r="H332" s="55"/>
      <c r="I332" s="55"/>
      <c r="J332" s="55"/>
      <c r="K332" s="56"/>
      <c r="L332" s="56"/>
    </row>
    <row r="333" spans="5:12" ht="14.25">
      <c r="E333" s="55"/>
      <c r="F333" s="55"/>
      <c r="G333" s="55"/>
      <c r="H333" s="55"/>
      <c r="I333" s="55"/>
      <c r="J333" s="55"/>
      <c r="K333" s="56"/>
      <c r="L333" s="56"/>
    </row>
    <row r="334" spans="5:12" ht="14.25">
      <c r="E334" s="55"/>
      <c r="F334" s="55"/>
      <c r="G334" s="55"/>
      <c r="H334" s="55"/>
      <c r="I334" s="55"/>
      <c r="J334" s="55"/>
      <c r="K334" s="56"/>
      <c r="L334" s="56"/>
    </row>
    <row r="335" spans="5:12" ht="14.25">
      <c r="E335" s="55"/>
      <c r="F335" s="55"/>
      <c r="G335" s="55"/>
      <c r="H335" s="55"/>
      <c r="I335" s="55"/>
      <c r="J335" s="55"/>
      <c r="K335" s="56"/>
      <c r="L335" s="56"/>
    </row>
    <row r="336" spans="5:12" ht="14.25">
      <c r="E336" s="55"/>
      <c r="F336" s="55"/>
      <c r="G336" s="55"/>
      <c r="H336" s="55"/>
      <c r="I336" s="55"/>
      <c r="J336" s="55"/>
      <c r="K336" s="56"/>
      <c r="L336" s="56"/>
    </row>
    <row r="337" spans="5:12" ht="14.25">
      <c r="E337" s="55"/>
      <c r="F337" s="55"/>
      <c r="G337" s="55"/>
      <c r="H337" s="55"/>
      <c r="I337" s="55"/>
      <c r="J337" s="55"/>
      <c r="K337" s="56"/>
      <c r="L337" s="56"/>
    </row>
    <row r="338" spans="5:12" ht="14.25">
      <c r="E338" s="55"/>
      <c r="F338" s="55"/>
      <c r="G338" s="55"/>
      <c r="H338" s="55"/>
      <c r="I338" s="55"/>
      <c r="J338" s="55"/>
      <c r="K338" s="56"/>
      <c r="L338" s="56"/>
    </row>
    <row r="339" spans="5:12" ht="14.25">
      <c r="E339" s="55"/>
      <c r="F339" s="55"/>
      <c r="G339" s="55"/>
      <c r="H339" s="55"/>
      <c r="I339" s="55"/>
      <c r="J339" s="55"/>
      <c r="K339" s="56"/>
      <c r="L339" s="56"/>
    </row>
    <row r="340" spans="5:12" ht="14.25">
      <c r="E340" s="55"/>
      <c r="F340" s="55"/>
      <c r="G340" s="55"/>
      <c r="H340" s="55"/>
      <c r="I340" s="55"/>
      <c r="J340" s="55"/>
      <c r="K340" s="56"/>
      <c r="L340" s="56"/>
    </row>
    <row r="341" spans="5:12" ht="14.25">
      <c r="E341" s="55"/>
      <c r="F341" s="55"/>
      <c r="G341" s="55"/>
      <c r="H341" s="55"/>
      <c r="I341" s="55"/>
      <c r="J341" s="55"/>
      <c r="K341" s="56"/>
      <c r="L341" s="56"/>
    </row>
    <row r="342" spans="5:12" ht="14.25">
      <c r="E342" s="55"/>
      <c r="F342" s="55"/>
      <c r="G342" s="55"/>
      <c r="H342" s="55"/>
      <c r="I342" s="55"/>
      <c r="J342" s="55"/>
      <c r="K342" s="56"/>
      <c r="L342" s="56"/>
    </row>
    <row r="343" spans="5:12" ht="14.25">
      <c r="E343" s="55"/>
      <c r="F343" s="55"/>
      <c r="G343" s="55"/>
      <c r="H343" s="55"/>
      <c r="I343" s="55"/>
      <c r="J343" s="55"/>
      <c r="K343" s="56"/>
      <c r="L343" s="56"/>
    </row>
    <row r="344" spans="5:12" ht="14.25">
      <c r="E344" s="55"/>
      <c r="F344" s="55"/>
      <c r="G344" s="55"/>
      <c r="H344" s="55"/>
      <c r="I344" s="55"/>
      <c r="J344" s="55"/>
      <c r="K344" s="56"/>
      <c r="L344" s="56"/>
    </row>
    <row r="345" spans="5:12" ht="14.25">
      <c r="E345" s="55"/>
      <c r="F345" s="55"/>
      <c r="G345" s="55"/>
      <c r="H345" s="55"/>
      <c r="I345" s="55"/>
      <c r="J345" s="55"/>
      <c r="K345" s="56"/>
      <c r="L345" s="56"/>
    </row>
    <row r="346" spans="5:12" ht="14.25">
      <c r="E346" s="55"/>
      <c r="F346" s="55"/>
      <c r="G346" s="55"/>
      <c r="H346" s="55"/>
      <c r="I346" s="55"/>
      <c r="J346" s="55"/>
      <c r="K346" s="56"/>
      <c r="L346" s="56"/>
    </row>
    <row r="347" spans="5:12" ht="14.25">
      <c r="E347" s="55"/>
      <c r="F347" s="55"/>
      <c r="G347" s="55"/>
      <c r="H347" s="55"/>
      <c r="I347" s="55"/>
      <c r="J347" s="55"/>
      <c r="K347" s="56"/>
      <c r="L347" s="56"/>
    </row>
    <row r="348" spans="5:12" ht="14.25">
      <c r="E348" s="55"/>
      <c r="F348" s="55"/>
      <c r="G348" s="55"/>
      <c r="H348" s="55"/>
      <c r="I348" s="55"/>
      <c r="J348" s="55"/>
      <c r="K348" s="56"/>
      <c r="L348" s="56"/>
    </row>
    <row r="349" spans="5:12" ht="14.25">
      <c r="E349" s="55"/>
      <c r="F349" s="55"/>
      <c r="G349" s="55"/>
      <c r="H349" s="55"/>
      <c r="I349" s="55"/>
      <c r="J349" s="55"/>
      <c r="K349" s="56"/>
      <c r="L349" s="56"/>
    </row>
    <row r="350" spans="5:12" ht="14.25">
      <c r="E350" s="55"/>
      <c r="F350" s="55"/>
      <c r="G350" s="55"/>
      <c r="H350" s="55"/>
      <c r="I350" s="55"/>
      <c r="J350" s="55"/>
      <c r="K350" s="56"/>
      <c r="L350" s="56"/>
    </row>
    <row r="351" spans="5:12" ht="14.25">
      <c r="E351" s="55"/>
      <c r="F351" s="55"/>
      <c r="G351" s="55"/>
      <c r="H351" s="55"/>
      <c r="I351" s="55"/>
      <c r="J351" s="55"/>
      <c r="K351" s="56"/>
      <c r="L351" s="56"/>
    </row>
    <row r="352" spans="5:12" ht="14.25">
      <c r="E352" s="55"/>
      <c r="F352" s="55"/>
      <c r="G352" s="55"/>
      <c r="H352" s="55"/>
      <c r="I352" s="55"/>
      <c r="J352" s="55"/>
      <c r="K352" s="56"/>
      <c r="L352" s="56"/>
    </row>
    <row r="353" spans="5:12" ht="14.25">
      <c r="E353" s="55"/>
      <c r="F353" s="55"/>
      <c r="G353" s="55"/>
      <c r="H353" s="55"/>
      <c r="I353" s="55"/>
      <c r="J353" s="55"/>
      <c r="K353" s="56"/>
      <c r="L353" s="56"/>
    </row>
    <row r="354" spans="5:12" ht="14.25">
      <c r="E354" s="55"/>
      <c r="F354" s="55"/>
      <c r="G354" s="55"/>
      <c r="H354" s="55"/>
      <c r="I354" s="55"/>
      <c r="J354" s="55"/>
      <c r="K354" s="56"/>
      <c r="L354" s="56"/>
    </row>
    <row r="355" spans="5:12" ht="14.25">
      <c r="E355" s="55"/>
      <c r="F355" s="55"/>
      <c r="G355" s="55"/>
      <c r="H355" s="55"/>
      <c r="I355" s="55"/>
      <c r="J355" s="55"/>
      <c r="K355" s="56"/>
      <c r="L355" s="56"/>
    </row>
    <row r="356" spans="5:12" ht="14.25">
      <c r="E356" s="55"/>
      <c r="F356" s="55"/>
      <c r="G356" s="55"/>
      <c r="H356" s="55"/>
      <c r="I356" s="55"/>
      <c r="J356" s="55"/>
      <c r="K356" s="56"/>
      <c r="L356" s="56"/>
    </row>
    <row r="357" spans="5:12" ht="14.25">
      <c r="E357" s="55"/>
      <c r="F357" s="55"/>
      <c r="G357" s="55"/>
      <c r="H357" s="55"/>
      <c r="I357" s="55"/>
      <c r="J357" s="55"/>
      <c r="K357" s="56"/>
      <c r="L357" s="56"/>
    </row>
    <row r="358" spans="5:12" ht="14.25">
      <c r="E358" s="55"/>
      <c r="F358" s="55"/>
      <c r="G358" s="55"/>
      <c r="H358" s="55"/>
      <c r="I358" s="55"/>
      <c r="J358" s="55"/>
      <c r="K358" s="56"/>
      <c r="L358" s="56"/>
    </row>
    <row r="359" spans="5:12" ht="14.25">
      <c r="E359" s="55"/>
      <c r="F359" s="55"/>
      <c r="G359" s="55"/>
      <c r="H359" s="55"/>
      <c r="I359" s="55"/>
      <c r="J359" s="55"/>
      <c r="K359" s="56"/>
      <c r="L359" s="56"/>
    </row>
    <row r="360" spans="5:12" ht="14.25">
      <c r="E360" s="55"/>
      <c r="F360" s="55"/>
      <c r="G360" s="55"/>
      <c r="H360" s="55"/>
      <c r="I360" s="55"/>
      <c r="J360" s="55"/>
      <c r="K360" s="56"/>
      <c r="L360" s="56"/>
    </row>
    <row r="361" spans="5:12" ht="14.25">
      <c r="E361" s="55"/>
      <c r="F361" s="55"/>
      <c r="G361" s="55"/>
      <c r="H361" s="55"/>
      <c r="I361" s="55"/>
      <c r="J361" s="55"/>
      <c r="K361" s="56"/>
      <c r="L361" s="56"/>
    </row>
    <row r="362" spans="5:12" ht="14.25">
      <c r="E362" s="55"/>
      <c r="F362" s="55"/>
      <c r="G362" s="55"/>
      <c r="H362" s="55"/>
      <c r="I362" s="55"/>
      <c r="J362" s="55"/>
      <c r="K362" s="56"/>
      <c r="L362" s="56"/>
    </row>
    <row r="363" spans="5:12" ht="14.25">
      <c r="E363" s="55"/>
      <c r="F363" s="55"/>
      <c r="G363" s="55"/>
      <c r="H363" s="55"/>
      <c r="I363" s="55"/>
      <c r="J363" s="55"/>
      <c r="K363" s="56"/>
      <c r="L363" s="56"/>
    </row>
    <row r="364" spans="5:12" ht="14.25">
      <c r="E364" s="55"/>
      <c r="F364" s="55"/>
      <c r="G364" s="55"/>
      <c r="H364" s="55"/>
      <c r="I364" s="55"/>
      <c r="J364" s="55"/>
      <c r="K364" s="56"/>
      <c r="L364" s="56"/>
    </row>
    <row r="365" spans="5:12" ht="14.25">
      <c r="E365" s="55"/>
      <c r="F365" s="55"/>
      <c r="G365" s="55"/>
      <c r="H365" s="55"/>
      <c r="I365" s="55"/>
      <c r="J365" s="55"/>
      <c r="K365" s="56"/>
      <c r="L365" s="56"/>
    </row>
    <row r="366" spans="5:12" ht="14.25">
      <c r="E366" s="55"/>
      <c r="F366" s="55"/>
      <c r="G366" s="55"/>
      <c r="H366" s="55"/>
      <c r="I366" s="55"/>
      <c r="J366" s="55"/>
      <c r="K366" s="56"/>
      <c r="L366" s="56"/>
    </row>
    <row r="367" spans="5:12" ht="14.25">
      <c r="E367" s="55"/>
      <c r="F367" s="55"/>
      <c r="G367" s="55"/>
      <c r="H367" s="55"/>
      <c r="I367" s="55"/>
      <c r="J367" s="55"/>
      <c r="K367" s="56"/>
      <c r="L367" s="56"/>
    </row>
    <row r="368" spans="5:12" ht="14.25">
      <c r="E368" s="55"/>
      <c r="F368" s="55"/>
      <c r="G368" s="55"/>
      <c r="H368" s="55"/>
      <c r="I368" s="55"/>
      <c r="J368" s="55"/>
      <c r="K368" s="56"/>
      <c r="L368" s="56"/>
    </row>
    <row r="369" spans="5:12" ht="14.25">
      <c r="E369" s="55"/>
      <c r="F369" s="55"/>
      <c r="G369" s="55"/>
      <c r="H369" s="55"/>
      <c r="I369" s="55"/>
      <c r="J369" s="55"/>
      <c r="K369" s="56"/>
      <c r="L369" s="56"/>
    </row>
    <row r="370" spans="5:12" ht="14.25">
      <c r="E370" s="55"/>
      <c r="F370" s="55"/>
      <c r="G370" s="55"/>
      <c r="H370" s="55"/>
      <c r="I370" s="55"/>
      <c r="J370" s="55"/>
      <c r="K370" s="56"/>
      <c r="L370" s="56"/>
    </row>
    <row r="371" spans="5:12" ht="14.25">
      <c r="E371" s="55"/>
      <c r="F371" s="55"/>
      <c r="G371" s="55"/>
      <c r="H371" s="55"/>
      <c r="I371" s="55"/>
      <c r="J371" s="55"/>
      <c r="K371" s="56"/>
      <c r="L371" s="56"/>
    </row>
    <row r="372" spans="5:12" ht="14.25">
      <c r="E372" s="55"/>
      <c r="F372" s="55"/>
      <c r="G372" s="55"/>
      <c r="H372" s="55"/>
      <c r="I372" s="55"/>
      <c r="J372" s="55"/>
      <c r="K372" s="56"/>
      <c r="L372" s="56"/>
    </row>
    <row r="373" spans="5:12" ht="14.25">
      <c r="E373" s="55"/>
      <c r="F373" s="55"/>
      <c r="G373" s="55"/>
      <c r="H373" s="55"/>
      <c r="I373" s="55"/>
      <c r="J373" s="55"/>
      <c r="K373" s="56"/>
      <c r="L373" s="56"/>
    </row>
    <row r="374" spans="5:12" ht="14.25">
      <c r="E374" s="55"/>
      <c r="F374" s="55"/>
      <c r="G374" s="55"/>
      <c r="H374" s="55"/>
      <c r="I374" s="55"/>
      <c r="J374" s="55"/>
      <c r="K374" s="56"/>
      <c r="L374" s="56"/>
    </row>
    <row r="375" spans="5:12" ht="14.25">
      <c r="E375" s="55"/>
      <c r="F375" s="55"/>
      <c r="G375" s="55"/>
      <c r="H375" s="55"/>
      <c r="I375" s="55"/>
      <c r="J375" s="55"/>
      <c r="K375" s="56"/>
      <c r="L375" s="56"/>
    </row>
    <row r="376" spans="5:12" ht="14.25">
      <c r="E376" s="55"/>
      <c r="F376" s="55"/>
      <c r="G376" s="55"/>
      <c r="H376" s="55"/>
      <c r="I376" s="55"/>
      <c r="J376" s="55"/>
      <c r="K376" s="56"/>
      <c r="L376" s="56"/>
    </row>
    <row r="377" spans="5:12" ht="14.25">
      <c r="E377" s="55"/>
      <c r="F377" s="55"/>
      <c r="G377" s="55"/>
      <c r="H377" s="55"/>
      <c r="I377" s="55"/>
      <c r="J377" s="55"/>
      <c r="K377" s="56"/>
      <c r="L377" s="56"/>
    </row>
    <row r="378" spans="5:12" ht="14.25">
      <c r="E378" s="55"/>
      <c r="F378" s="55"/>
      <c r="G378" s="55"/>
      <c r="H378" s="55"/>
      <c r="I378" s="55"/>
      <c r="J378" s="55"/>
      <c r="K378" s="56"/>
      <c r="L378" s="56"/>
    </row>
    <row r="379" spans="5:12" ht="14.25">
      <c r="E379" s="55"/>
      <c r="F379" s="55"/>
      <c r="G379" s="55"/>
      <c r="H379" s="55"/>
      <c r="I379" s="55"/>
      <c r="J379" s="55"/>
      <c r="K379" s="56"/>
      <c r="L379" s="56"/>
    </row>
    <row r="380" spans="5:12" ht="14.25">
      <c r="E380" s="55"/>
      <c r="F380" s="55"/>
      <c r="G380" s="55"/>
      <c r="H380" s="55"/>
      <c r="I380" s="55"/>
      <c r="J380" s="55"/>
      <c r="K380" s="56"/>
      <c r="L380" s="56"/>
    </row>
    <row r="381" spans="5:12" ht="14.25">
      <c r="E381" s="55"/>
      <c r="F381" s="55"/>
      <c r="G381" s="55"/>
      <c r="H381" s="55"/>
      <c r="I381" s="55"/>
      <c r="J381" s="55"/>
      <c r="K381" s="56"/>
      <c r="L381" s="56"/>
    </row>
    <row r="382" spans="5:12" ht="14.25">
      <c r="E382" s="55"/>
      <c r="F382" s="55"/>
      <c r="G382" s="55"/>
      <c r="H382" s="55"/>
      <c r="I382" s="55"/>
      <c r="J382" s="55"/>
      <c r="K382" s="56"/>
      <c r="L382" s="56"/>
    </row>
    <row r="383" spans="5:12" ht="14.25">
      <c r="E383" s="55"/>
      <c r="F383" s="55"/>
      <c r="G383" s="55"/>
      <c r="H383" s="55"/>
      <c r="I383" s="55"/>
      <c r="J383" s="55"/>
      <c r="K383" s="56"/>
      <c r="L383" s="56"/>
    </row>
    <row r="384" spans="5:12" ht="14.25">
      <c r="E384" s="55"/>
      <c r="F384" s="55"/>
      <c r="G384" s="55"/>
      <c r="H384" s="55"/>
      <c r="I384" s="55"/>
      <c r="J384" s="55"/>
      <c r="K384" s="56"/>
      <c r="L384" s="56"/>
    </row>
    <row r="385" spans="5:12" ht="14.25">
      <c r="E385" s="55"/>
      <c r="F385" s="55"/>
      <c r="G385" s="55"/>
      <c r="H385" s="55"/>
      <c r="I385" s="55"/>
      <c r="J385" s="55"/>
      <c r="K385" s="56"/>
      <c r="L385" s="56"/>
    </row>
    <row r="386" spans="5:12" ht="14.25">
      <c r="E386" s="55"/>
      <c r="F386" s="55"/>
      <c r="G386" s="55"/>
      <c r="H386" s="55"/>
      <c r="I386" s="55"/>
      <c r="J386" s="55"/>
      <c r="K386" s="56"/>
      <c r="L386" s="56"/>
    </row>
    <row r="387" spans="5:12" ht="14.25">
      <c r="E387" s="55"/>
      <c r="F387" s="55"/>
      <c r="G387" s="55"/>
      <c r="H387" s="55"/>
      <c r="I387" s="55"/>
      <c r="J387" s="55"/>
      <c r="K387" s="56"/>
      <c r="L387" s="56"/>
    </row>
    <row r="388" spans="5:12" ht="14.25">
      <c r="E388" s="55"/>
      <c r="F388" s="55"/>
      <c r="G388" s="55"/>
      <c r="H388" s="55"/>
      <c r="I388" s="55"/>
      <c r="J388" s="55"/>
      <c r="K388" s="56"/>
      <c r="L388" s="56"/>
    </row>
    <row r="389" spans="5:12" ht="14.25">
      <c r="E389" s="55"/>
      <c r="F389" s="55"/>
      <c r="G389" s="55"/>
      <c r="H389" s="55"/>
      <c r="I389" s="55"/>
      <c r="J389" s="55"/>
      <c r="K389" s="56"/>
      <c r="L389" s="56"/>
    </row>
    <row r="390" spans="5:12" ht="14.25">
      <c r="E390" s="55"/>
      <c r="F390" s="55"/>
      <c r="G390" s="55"/>
      <c r="H390" s="55"/>
      <c r="I390" s="55"/>
      <c r="J390" s="55"/>
      <c r="K390" s="56"/>
      <c r="L390" s="56"/>
    </row>
    <row r="391" spans="5:12" ht="14.25">
      <c r="E391" s="55"/>
      <c r="F391" s="55"/>
      <c r="G391" s="55"/>
      <c r="H391" s="55"/>
      <c r="I391" s="55"/>
      <c r="J391" s="55"/>
      <c r="K391" s="56"/>
      <c r="L391" s="56"/>
    </row>
    <row r="392" spans="5:12" ht="14.25">
      <c r="E392" s="55"/>
      <c r="F392" s="55"/>
      <c r="G392" s="55"/>
      <c r="H392" s="55"/>
      <c r="I392" s="55"/>
      <c r="J392" s="55"/>
      <c r="K392" s="56"/>
      <c r="L392" s="56"/>
    </row>
    <row r="393" spans="5:12" ht="14.25">
      <c r="E393" s="55"/>
      <c r="F393" s="55"/>
      <c r="G393" s="55"/>
      <c r="H393" s="55"/>
      <c r="I393" s="55"/>
      <c r="J393" s="55"/>
      <c r="K393" s="56"/>
      <c r="L393" s="56"/>
    </row>
    <row r="394" spans="5:12" ht="14.25">
      <c r="E394" s="55"/>
      <c r="F394" s="55"/>
      <c r="G394" s="55"/>
      <c r="H394" s="55"/>
      <c r="I394" s="55"/>
      <c r="J394" s="55"/>
      <c r="K394" s="56"/>
      <c r="L394" s="56"/>
    </row>
    <row r="395" spans="5:12" ht="14.25">
      <c r="E395" s="55"/>
      <c r="F395" s="55"/>
      <c r="G395" s="55"/>
      <c r="H395" s="55"/>
      <c r="I395" s="55"/>
      <c r="J395" s="55"/>
      <c r="K395" s="56"/>
      <c r="L395" s="56"/>
    </row>
    <row r="396" spans="5:12" ht="14.25">
      <c r="E396" s="55"/>
      <c r="F396" s="55"/>
      <c r="G396" s="55"/>
      <c r="H396" s="55"/>
      <c r="I396" s="55"/>
      <c r="J396" s="55"/>
      <c r="K396" s="56"/>
      <c r="L396" s="56"/>
    </row>
    <row r="397" spans="5:12" ht="14.25">
      <c r="E397" s="55"/>
      <c r="F397" s="55"/>
      <c r="G397" s="55"/>
      <c r="H397" s="55"/>
      <c r="I397" s="55"/>
      <c r="J397" s="55"/>
      <c r="K397" s="56"/>
      <c r="L397" s="56"/>
    </row>
    <row r="398" spans="5:12" ht="14.25">
      <c r="E398" s="55"/>
      <c r="F398" s="55"/>
      <c r="G398" s="55"/>
      <c r="H398" s="55"/>
      <c r="I398" s="55"/>
      <c r="J398" s="55"/>
      <c r="K398" s="56"/>
      <c r="L398" s="56"/>
    </row>
    <row r="399" spans="5:12" ht="14.25">
      <c r="E399" s="55"/>
      <c r="F399" s="55"/>
      <c r="G399" s="55"/>
      <c r="H399" s="55"/>
      <c r="I399" s="55"/>
      <c r="J399" s="55"/>
      <c r="K399" s="56"/>
      <c r="L399" s="56"/>
    </row>
    <row r="400" spans="5:12" ht="14.25">
      <c r="E400" s="55"/>
      <c r="F400" s="55"/>
      <c r="G400" s="55"/>
      <c r="H400" s="55"/>
      <c r="I400" s="55"/>
      <c r="J400" s="55"/>
      <c r="K400" s="56"/>
      <c r="L400" s="56"/>
    </row>
    <row r="401" spans="5:12" ht="14.25">
      <c r="E401" s="55"/>
      <c r="F401" s="55"/>
      <c r="G401" s="55"/>
      <c r="H401" s="55"/>
      <c r="I401" s="55"/>
      <c r="J401" s="55"/>
      <c r="K401" s="56"/>
      <c r="L401" s="56"/>
    </row>
    <row r="402" spans="5:12" ht="14.25">
      <c r="E402" s="55"/>
      <c r="F402" s="55"/>
      <c r="G402" s="55"/>
      <c r="H402" s="55"/>
      <c r="I402" s="55"/>
      <c r="J402" s="55"/>
      <c r="K402" s="56"/>
      <c r="L402" s="56"/>
    </row>
    <row r="403" spans="5:12" ht="14.25">
      <c r="E403" s="55"/>
      <c r="F403" s="55"/>
      <c r="G403" s="55"/>
      <c r="H403" s="55"/>
      <c r="I403" s="55"/>
      <c r="J403" s="55"/>
      <c r="K403" s="56"/>
      <c r="L403" s="56"/>
    </row>
    <row r="404" spans="5:12" ht="14.25">
      <c r="E404" s="55"/>
      <c r="F404" s="55"/>
      <c r="G404" s="55"/>
      <c r="H404" s="55"/>
      <c r="I404" s="55"/>
      <c r="J404" s="55"/>
      <c r="K404" s="56"/>
      <c r="L404" s="56"/>
    </row>
    <row r="405" spans="5:12" ht="14.25">
      <c r="E405" s="55"/>
      <c r="F405" s="55"/>
      <c r="G405" s="55"/>
      <c r="H405" s="55"/>
      <c r="I405" s="55"/>
      <c r="J405" s="55"/>
      <c r="K405" s="56"/>
      <c r="L405" s="56"/>
    </row>
    <row r="406" spans="5:12" ht="14.25">
      <c r="E406" s="55"/>
      <c r="F406" s="55"/>
      <c r="G406" s="55"/>
      <c r="H406" s="55"/>
      <c r="I406" s="55"/>
      <c r="J406" s="55"/>
      <c r="K406" s="56"/>
      <c r="L406" s="56"/>
    </row>
    <row r="407" spans="5:12" ht="14.25">
      <c r="E407" s="55"/>
      <c r="F407" s="55"/>
      <c r="G407" s="55"/>
      <c r="H407" s="55"/>
      <c r="I407" s="55"/>
      <c r="J407" s="55"/>
      <c r="K407" s="56"/>
      <c r="L407" s="56"/>
    </row>
    <row r="408" spans="5:12" ht="14.25">
      <c r="E408" s="55"/>
      <c r="F408" s="55"/>
      <c r="G408" s="55"/>
      <c r="H408" s="55"/>
      <c r="I408" s="55"/>
      <c r="J408" s="55"/>
      <c r="K408" s="56"/>
      <c r="L408" s="56"/>
    </row>
    <row r="409" spans="5:12" ht="14.25">
      <c r="E409" s="55"/>
      <c r="F409" s="55"/>
      <c r="G409" s="55"/>
      <c r="H409" s="55"/>
      <c r="I409" s="55"/>
      <c r="J409" s="55"/>
      <c r="K409" s="56"/>
      <c r="L409" s="56"/>
    </row>
    <row r="410" spans="5:12" ht="14.25">
      <c r="E410" s="55"/>
      <c r="F410" s="55"/>
      <c r="G410" s="55"/>
      <c r="H410" s="55"/>
      <c r="I410" s="55"/>
      <c r="J410" s="55"/>
      <c r="K410" s="56"/>
      <c r="L410" s="56"/>
    </row>
    <row r="411" spans="5:12" ht="14.25">
      <c r="E411" s="55"/>
      <c r="F411" s="55"/>
      <c r="G411" s="55"/>
      <c r="H411" s="55"/>
      <c r="I411" s="55"/>
      <c r="J411" s="55"/>
      <c r="K411" s="56"/>
      <c r="L411" s="56"/>
    </row>
    <row r="412" spans="5:12" ht="14.25">
      <c r="E412" s="55"/>
      <c r="F412" s="55"/>
      <c r="G412" s="55"/>
      <c r="H412" s="55"/>
      <c r="I412" s="55"/>
      <c r="J412" s="55"/>
      <c r="K412" s="56"/>
      <c r="L412" s="56"/>
    </row>
    <row r="413" spans="5:12" ht="14.25">
      <c r="E413" s="55"/>
      <c r="F413" s="55"/>
      <c r="G413" s="55"/>
      <c r="H413" s="55"/>
      <c r="I413" s="55"/>
      <c r="J413" s="55"/>
      <c r="K413" s="56"/>
      <c r="L413" s="56"/>
    </row>
    <row r="414" spans="5:12" ht="14.25">
      <c r="E414" s="55"/>
      <c r="F414" s="55"/>
      <c r="G414" s="55"/>
      <c r="H414" s="55"/>
      <c r="I414" s="55"/>
      <c r="J414" s="55"/>
      <c r="K414" s="56"/>
      <c r="L414" s="56"/>
    </row>
    <row r="415" spans="5:12" ht="14.25">
      <c r="E415" s="55"/>
      <c r="F415" s="55"/>
      <c r="G415" s="55"/>
      <c r="H415" s="55"/>
      <c r="I415" s="55"/>
      <c r="J415" s="55"/>
      <c r="K415" s="56"/>
      <c r="L415" s="56"/>
    </row>
    <row r="416" spans="5:12" ht="14.25">
      <c r="E416" s="55"/>
      <c r="F416" s="55"/>
      <c r="G416" s="55"/>
      <c r="H416" s="55"/>
      <c r="I416" s="55"/>
      <c r="J416" s="55"/>
      <c r="K416" s="56"/>
      <c r="L416" s="56"/>
    </row>
    <row r="417" spans="5:12" ht="14.25">
      <c r="E417" s="55"/>
      <c r="F417" s="55"/>
      <c r="G417" s="55"/>
      <c r="H417" s="55"/>
      <c r="I417" s="55"/>
      <c r="J417" s="55"/>
      <c r="K417" s="56"/>
      <c r="L417" s="56"/>
    </row>
    <row r="418" spans="5:12" ht="14.25">
      <c r="E418" s="55"/>
      <c r="F418" s="55"/>
      <c r="G418" s="55"/>
      <c r="H418" s="55"/>
      <c r="I418" s="55"/>
      <c r="J418" s="55"/>
      <c r="K418" s="56"/>
      <c r="L418" s="56"/>
    </row>
    <row r="419" spans="5:12" ht="14.25">
      <c r="E419" s="55"/>
      <c r="F419" s="55"/>
      <c r="G419" s="55"/>
      <c r="H419" s="55"/>
      <c r="I419" s="55"/>
      <c r="J419" s="55"/>
      <c r="K419" s="56"/>
      <c r="L419" s="56"/>
    </row>
    <row r="420" spans="5:12" ht="14.25">
      <c r="E420" s="55"/>
      <c r="F420" s="55"/>
      <c r="G420" s="55"/>
      <c r="H420" s="55"/>
      <c r="I420" s="55"/>
      <c r="J420" s="55"/>
      <c r="K420" s="56"/>
      <c r="L420" s="56"/>
    </row>
    <row r="421" spans="5:12" ht="14.25">
      <c r="E421" s="55"/>
      <c r="F421" s="55"/>
      <c r="G421" s="55"/>
      <c r="H421" s="55"/>
      <c r="I421" s="55"/>
      <c r="J421" s="55"/>
      <c r="K421" s="56"/>
      <c r="L421" s="56"/>
    </row>
    <row r="422" spans="5:12" ht="14.25">
      <c r="E422" s="55"/>
      <c r="F422" s="55"/>
      <c r="G422" s="55"/>
      <c r="H422" s="55"/>
      <c r="I422" s="55"/>
      <c r="J422" s="55"/>
      <c r="K422" s="56"/>
      <c r="L422" s="56"/>
    </row>
    <row r="423" spans="5:12" ht="14.25">
      <c r="E423" s="55"/>
      <c r="F423" s="55"/>
      <c r="G423" s="55"/>
      <c r="H423" s="55"/>
      <c r="I423" s="55"/>
      <c r="J423" s="55"/>
      <c r="K423" s="56"/>
      <c r="L423" s="56"/>
    </row>
    <row r="424" spans="5:12" ht="14.25">
      <c r="E424" s="55"/>
      <c r="F424" s="55"/>
      <c r="G424" s="55"/>
      <c r="H424" s="55"/>
      <c r="I424" s="55"/>
      <c r="J424" s="55"/>
      <c r="K424" s="56"/>
      <c r="L424" s="56"/>
    </row>
    <row r="425" spans="5:12" ht="14.25">
      <c r="E425" s="55"/>
      <c r="F425" s="55"/>
      <c r="G425" s="55"/>
      <c r="H425" s="55"/>
      <c r="I425" s="55"/>
      <c r="J425" s="55"/>
      <c r="K425" s="56"/>
      <c r="L425" s="56"/>
    </row>
    <row r="426" spans="5:12" ht="14.25">
      <c r="E426" s="55"/>
      <c r="F426" s="55"/>
      <c r="G426" s="55"/>
      <c r="H426" s="55"/>
      <c r="I426" s="55"/>
      <c r="J426" s="55"/>
      <c r="K426" s="56"/>
      <c r="L426" s="56"/>
    </row>
    <row r="427" spans="5:12" ht="14.25">
      <c r="E427" s="55"/>
      <c r="F427" s="55"/>
      <c r="G427" s="55"/>
      <c r="H427" s="55"/>
      <c r="I427" s="55"/>
      <c r="J427" s="55"/>
      <c r="K427" s="56"/>
      <c r="L427" s="56"/>
    </row>
    <row r="428" spans="5:12" ht="14.25">
      <c r="E428" s="55"/>
      <c r="F428" s="55"/>
      <c r="G428" s="55"/>
      <c r="H428" s="55"/>
      <c r="I428" s="55"/>
      <c r="J428" s="55"/>
      <c r="K428" s="56"/>
      <c r="L428" s="56"/>
    </row>
    <row r="429" spans="5:12" ht="14.25">
      <c r="E429" s="55"/>
      <c r="F429" s="55"/>
      <c r="G429" s="55"/>
      <c r="H429" s="55"/>
      <c r="I429" s="55"/>
      <c r="J429" s="55"/>
      <c r="K429" s="56"/>
      <c r="L429" s="56"/>
    </row>
    <row r="430" spans="5:12" ht="14.25">
      <c r="E430" s="55"/>
      <c r="F430" s="55"/>
      <c r="G430" s="55"/>
      <c r="H430" s="55"/>
      <c r="I430" s="55"/>
      <c r="J430" s="55"/>
      <c r="K430" s="56"/>
      <c r="L430" s="56"/>
    </row>
    <row r="431" spans="5:12" ht="14.25">
      <c r="E431" s="55"/>
      <c r="F431" s="55"/>
      <c r="G431" s="55"/>
      <c r="H431" s="55"/>
      <c r="I431" s="55"/>
      <c r="J431" s="55"/>
      <c r="K431" s="56"/>
      <c r="L431" s="56"/>
    </row>
    <row r="432" spans="5:12" ht="14.25">
      <c r="E432" s="55"/>
      <c r="F432" s="55"/>
      <c r="G432" s="55"/>
      <c r="H432" s="55"/>
      <c r="I432" s="55"/>
      <c r="J432" s="55"/>
      <c r="K432" s="56"/>
      <c r="L432" s="56"/>
    </row>
    <row r="433" spans="5:12" ht="14.25">
      <c r="E433" s="55"/>
      <c r="F433" s="55"/>
      <c r="G433" s="55"/>
      <c r="H433" s="55"/>
      <c r="I433" s="55"/>
      <c r="J433" s="55"/>
      <c r="K433" s="56"/>
      <c r="L433" s="56"/>
    </row>
    <row r="434" spans="5:12" ht="14.25">
      <c r="E434" s="55"/>
      <c r="F434" s="55"/>
      <c r="G434" s="55"/>
      <c r="H434" s="55"/>
      <c r="I434" s="55"/>
      <c r="J434" s="55"/>
      <c r="K434" s="56"/>
      <c r="L434" s="56"/>
    </row>
    <row r="435" spans="5:12" ht="14.25">
      <c r="E435" s="55"/>
      <c r="F435" s="55"/>
      <c r="G435" s="55"/>
      <c r="H435" s="55"/>
      <c r="I435" s="55"/>
      <c r="J435" s="55"/>
      <c r="K435" s="56"/>
      <c r="L435" s="56"/>
    </row>
    <row r="436" spans="5:12" ht="14.25">
      <c r="E436" s="55"/>
      <c r="F436" s="55"/>
      <c r="G436" s="55"/>
      <c r="H436" s="55"/>
      <c r="I436" s="55"/>
      <c r="J436" s="55"/>
      <c r="K436" s="56"/>
      <c r="L436" s="56"/>
    </row>
    <row r="437" spans="5:12" ht="14.25">
      <c r="E437" s="55"/>
      <c r="F437" s="55"/>
      <c r="G437" s="55"/>
      <c r="H437" s="55"/>
      <c r="I437" s="55"/>
      <c r="J437" s="55"/>
      <c r="K437" s="56"/>
      <c r="L437" s="56"/>
    </row>
    <row r="438" spans="5:12" ht="14.25">
      <c r="E438" s="55"/>
      <c r="F438" s="55"/>
      <c r="G438" s="55"/>
      <c r="H438" s="55"/>
      <c r="I438" s="55"/>
      <c r="J438" s="55"/>
      <c r="K438" s="56"/>
      <c r="L438" s="56"/>
    </row>
    <row r="439" spans="5:12" ht="14.25">
      <c r="E439" s="55"/>
      <c r="F439" s="55"/>
      <c r="G439" s="55"/>
      <c r="H439" s="55"/>
      <c r="I439" s="55"/>
      <c r="J439" s="55"/>
      <c r="K439" s="56"/>
      <c r="L439" s="56"/>
    </row>
    <row r="440" spans="5:12" ht="14.25">
      <c r="E440" s="55"/>
      <c r="F440" s="55"/>
      <c r="G440" s="55"/>
      <c r="H440" s="55"/>
      <c r="I440" s="55"/>
      <c r="J440" s="55"/>
      <c r="K440" s="56"/>
      <c r="L440" s="56"/>
    </row>
    <row r="441" spans="5:12" ht="14.25">
      <c r="E441" s="55"/>
      <c r="F441" s="55"/>
      <c r="G441" s="55"/>
      <c r="H441" s="55"/>
      <c r="I441" s="55"/>
      <c r="J441" s="55"/>
      <c r="K441" s="56"/>
      <c r="L441" s="56"/>
    </row>
    <row r="442" spans="5:12" ht="14.25">
      <c r="E442" s="55"/>
      <c r="F442" s="55"/>
      <c r="G442" s="55"/>
      <c r="H442" s="55"/>
      <c r="I442" s="55"/>
      <c r="J442" s="55"/>
      <c r="K442" s="56"/>
      <c r="L442" s="56"/>
    </row>
    <row r="443" spans="5:12" ht="14.25">
      <c r="E443" s="55"/>
      <c r="F443" s="55"/>
      <c r="G443" s="55"/>
      <c r="H443" s="55"/>
      <c r="I443" s="55"/>
      <c r="J443" s="55"/>
      <c r="K443" s="56"/>
      <c r="L443" s="56"/>
    </row>
    <row r="444" spans="5:12" ht="14.25">
      <c r="E444" s="55"/>
      <c r="F444" s="55"/>
      <c r="G444" s="55"/>
      <c r="H444" s="55"/>
      <c r="I444" s="55"/>
      <c r="J444" s="55"/>
      <c r="K444" s="56"/>
      <c r="L444" s="56"/>
    </row>
    <row r="445" spans="5:12" ht="14.25">
      <c r="E445" s="55"/>
      <c r="F445" s="55"/>
      <c r="G445" s="55"/>
      <c r="H445" s="55"/>
      <c r="I445" s="55"/>
      <c r="J445" s="55"/>
      <c r="K445" s="56"/>
      <c r="L445" s="56"/>
    </row>
    <row r="446" spans="5:12" ht="14.25">
      <c r="E446" s="55"/>
      <c r="F446" s="55"/>
      <c r="G446" s="55"/>
      <c r="H446" s="55"/>
      <c r="I446" s="55"/>
      <c r="J446" s="55"/>
      <c r="K446" s="56"/>
      <c r="L446" s="56"/>
    </row>
    <row r="447" spans="5:12" ht="14.25">
      <c r="E447" s="55"/>
      <c r="F447" s="55"/>
      <c r="G447" s="55"/>
      <c r="H447" s="55"/>
      <c r="I447" s="55"/>
      <c r="J447" s="55"/>
      <c r="K447" s="56"/>
      <c r="L447" s="56"/>
    </row>
    <row r="448" spans="5:12" ht="14.25">
      <c r="E448" s="55"/>
      <c r="F448" s="55"/>
      <c r="G448" s="55"/>
      <c r="H448" s="55"/>
      <c r="I448" s="55"/>
      <c r="J448" s="55"/>
      <c r="K448" s="56"/>
      <c r="L448" s="56"/>
    </row>
    <row r="449" spans="5:12" ht="14.25">
      <c r="E449" s="55"/>
      <c r="F449" s="55"/>
      <c r="G449" s="55"/>
      <c r="H449" s="55"/>
      <c r="I449" s="55"/>
      <c r="J449" s="55"/>
      <c r="K449" s="56"/>
      <c r="L449" s="56"/>
    </row>
    <row r="450" spans="5:12" ht="14.25">
      <c r="E450" s="55"/>
      <c r="F450" s="55"/>
      <c r="G450" s="55"/>
      <c r="H450" s="55"/>
      <c r="I450" s="55"/>
      <c r="J450" s="55"/>
      <c r="K450" s="56"/>
      <c r="L450" s="56"/>
    </row>
    <row r="451" spans="5:12" ht="14.25">
      <c r="E451" s="55"/>
      <c r="F451" s="55"/>
      <c r="G451" s="55"/>
      <c r="H451" s="55"/>
      <c r="I451" s="55"/>
      <c r="J451" s="55"/>
      <c r="K451" s="56"/>
      <c r="L451" s="56"/>
    </row>
    <row r="452" spans="5:12" ht="14.25">
      <c r="E452" s="55"/>
      <c r="F452" s="55"/>
      <c r="G452" s="55"/>
      <c r="H452" s="55"/>
      <c r="I452" s="55"/>
      <c r="J452" s="55"/>
      <c r="K452" s="56"/>
      <c r="L452" s="56"/>
    </row>
    <row r="453" spans="5:12" ht="14.25">
      <c r="E453" s="55"/>
      <c r="F453" s="55"/>
      <c r="G453" s="55"/>
      <c r="H453" s="55"/>
      <c r="I453" s="55"/>
      <c r="J453" s="55"/>
      <c r="K453" s="56"/>
      <c r="L453" s="56"/>
    </row>
    <row r="454" spans="5:12" ht="14.25">
      <c r="E454" s="55"/>
      <c r="F454" s="55"/>
      <c r="G454" s="55"/>
      <c r="H454" s="55"/>
      <c r="I454" s="55"/>
      <c r="J454" s="55"/>
      <c r="K454" s="56"/>
      <c r="L454" s="56"/>
    </row>
    <row r="455" spans="5:12" ht="14.25">
      <c r="E455" s="55"/>
      <c r="F455" s="55"/>
      <c r="G455" s="55"/>
      <c r="H455" s="55"/>
      <c r="I455" s="55"/>
      <c r="J455" s="55"/>
      <c r="K455" s="56"/>
      <c r="L455" s="56"/>
    </row>
    <row r="456" spans="5:12" ht="14.25">
      <c r="E456" s="55"/>
      <c r="F456" s="55"/>
      <c r="G456" s="55"/>
      <c r="H456" s="55"/>
      <c r="I456" s="55"/>
      <c r="J456" s="55"/>
      <c r="K456" s="56"/>
      <c r="L456" s="56"/>
    </row>
    <row r="457" spans="5:12" ht="14.25">
      <c r="E457" s="55"/>
      <c r="F457" s="55"/>
      <c r="G457" s="55"/>
      <c r="H457" s="55"/>
      <c r="I457" s="55"/>
      <c r="J457" s="55"/>
      <c r="K457" s="56"/>
      <c r="L457" s="56"/>
    </row>
    <row r="458" spans="5:12" ht="14.25">
      <c r="E458" s="55"/>
      <c r="F458" s="55"/>
      <c r="G458" s="55"/>
      <c r="H458" s="55"/>
      <c r="I458" s="55"/>
      <c r="J458" s="55"/>
      <c r="K458" s="56"/>
      <c r="L458" s="56"/>
    </row>
    <row r="459" spans="5:12" ht="14.25">
      <c r="E459" s="55"/>
      <c r="F459" s="55"/>
      <c r="G459" s="55"/>
      <c r="H459" s="55"/>
      <c r="I459" s="55"/>
      <c r="J459" s="55"/>
      <c r="K459" s="56"/>
      <c r="L459" s="56"/>
    </row>
    <row r="460" spans="5:12" ht="14.25">
      <c r="E460" s="55"/>
      <c r="F460" s="55"/>
      <c r="G460" s="55"/>
      <c r="H460" s="55"/>
      <c r="I460" s="55"/>
      <c r="J460" s="55"/>
      <c r="K460" s="56"/>
      <c r="L460" s="56"/>
    </row>
    <row r="461" spans="5:12" ht="14.25">
      <c r="E461" s="55"/>
      <c r="F461" s="55"/>
      <c r="G461" s="55"/>
      <c r="H461" s="55"/>
      <c r="I461" s="55"/>
      <c r="J461" s="55"/>
      <c r="K461" s="56"/>
      <c r="L461" s="56"/>
    </row>
    <row r="462" spans="5:12" ht="14.25">
      <c r="E462" s="55"/>
      <c r="F462" s="55"/>
      <c r="G462" s="55"/>
      <c r="H462" s="55"/>
      <c r="I462" s="55"/>
      <c r="J462" s="55"/>
      <c r="K462" s="56"/>
      <c r="L462" s="56"/>
    </row>
    <row r="463" spans="5:12" ht="14.25">
      <c r="E463" s="55"/>
      <c r="F463" s="55"/>
      <c r="G463" s="55"/>
      <c r="H463" s="55"/>
      <c r="I463" s="55"/>
      <c r="J463" s="55"/>
      <c r="K463" s="56"/>
      <c r="L463" s="56"/>
    </row>
    <row r="464" spans="5:12" ht="14.25">
      <c r="E464" s="55"/>
      <c r="F464" s="55"/>
      <c r="G464" s="55"/>
      <c r="H464" s="55"/>
      <c r="I464" s="55"/>
      <c r="J464" s="55"/>
      <c r="K464" s="56"/>
      <c r="L464" s="56"/>
    </row>
    <row r="465" spans="5:12" ht="14.25">
      <c r="E465" s="55"/>
      <c r="F465" s="55"/>
      <c r="G465" s="55"/>
      <c r="H465" s="55"/>
      <c r="I465" s="55"/>
      <c r="J465" s="55"/>
      <c r="K465" s="56"/>
      <c r="L465" s="56"/>
    </row>
    <row r="466" spans="5:12" ht="14.25">
      <c r="E466" s="55"/>
      <c r="F466" s="55"/>
      <c r="G466" s="55"/>
      <c r="H466" s="55"/>
      <c r="I466" s="55"/>
      <c r="J466" s="55"/>
      <c r="K466" s="56"/>
      <c r="L466" s="56"/>
    </row>
    <row r="467" spans="5:12" ht="14.25">
      <c r="E467" s="55"/>
      <c r="F467" s="55"/>
      <c r="G467" s="55"/>
      <c r="H467" s="55"/>
      <c r="I467" s="55"/>
      <c r="J467" s="55"/>
      <c r="K467" s="56"/>
      <c r="L467" s="56"/>
    </row>
    <row r="468" spans="5:12" ht="14.25">
      <c r="E468" s="55"/>
      <c r="F468" s="55"/>
      <c r="G468" s="55"/>
      <c r="H468" s="55"/>
      <c r="I468" s="55"/>
      <c r="J468" s="55"/>
      <c r="K468" s="56"/>
      <c r="L468" s="56"/>
    </row>
    <row r="469" spans="5:12" ht="14.25">
      <c r="E469" s="55"/>
      <c r="F469" s="55"/>
      <c r="G469" s="55"/>
      <c r="H469" s="55"/>
      <c r="I469" s="55"/>
      <c r="J469" s="55"/>
      <c r="K469" s="56"/>
      <c r="L469" s="56"/>
    </row>
    <row r="470" spans="5:12" ht="14.25">
      <c r="E470" s="55"/>
      <c r="F470" s="55"/>
      <c r="G470" s="55"/>
      <c r="H470" s="55"/>
      <c r="I470" s="55"/>
      <c r="J470" s="55"/>
      <c r="K470" s="56"/>
      <c r="L470" s="56"/>
    </row>
    <row r="471" spans="5:12" ht="14.25">
      <c r="E471" s="55"/>
      <c r="F471" s="55"/>
      <c r="G471" s="55"/>
      <c r="H471" s="55"/>
      <c r="I471" s="55"/>
      <c r="J471" s="55"/>
      <c r="K471" s="56"/>
      <c r="L471" s="56"/>
    </row>
    <row r="472" spans="5:12" ht="14.25">
      <c r="E472" s="55"/>
      <c r="F472" s="55"/>
      <c r="G472" s="55"/>
      <c r="H472" s="55"/>
      <c r="I472" s="55"/>
      <c r="J472" s="55"/>
      <c r="K472" s="56"/>
      <c r="L472" s="56"/>
    </row>
    <row r="473" spans="5:12" ht="14.25">
      <c r="E473" s="55"/>
      <c r="F473" s="55"/>
      <c r="G473" s="55"/>
      <c r="H473" s="55"/>
      <c r="I473" s="55"/>
      <c r="J473" s="55"/>
      <c r="K473" s="56"/>
      <c r="L473" s="56"/>
    </row>
    <row r="474" spans="5:12" ht="14.25">
      <c r="E474" s="55"/>
      <c r="F474" s="55"/>
      <c r="G474" s="55"/>
      <c r="H474" s="55"/>
      <c r="I474" s="55"/>
      <c r="J474" s="55"/>
      <c r="K474" s="56"/>
      <c r="L474" s="56"/>
    </row>
    <row r="475" spans="5:12" ht="14.25">
      <c r="E475" s="55"/>
      <c r="F475" s="55"/>
      <c r="G475" s="55"/>
      <c r="H475" s="55"/>
      <c r="I475" s="55"/>
      <c r="J475" s="55"/>
      <c r="K475" s="56"/>
      <c r="L475" s="56"/>
    </row>
    <row r="476" spans="5:12" ht="14.25">
      <c r="E476" s="55"/>
      <c r="F476" s="55"/>
      <c r="G476" s="55"/>
      <c r="H476" s="55"/>
      <c r="I476" s="55"/>
      <c r="J476" s="55"/>
      <c r="K476" s="56"/>
      <c r="L476" s="56"/>
    </row>
    <row r="477" spans="5:12" ht="14.25">
      <c r="E477" s="55"/>
      <c r="F477" s="55"/>
      <c r="G477" s="55"/>
      <c r="H477" s="55"/>
      <c r="I477" s="55"/>
      <c r="J477" s="55"/>
      <c r="K477" s="56"/>
      <c r="L477" s="56"/>
    </row>
    <row r="478" spans="5:12" ht="14.25">
      <c r="E478" s="55"/>
      <c r="F478" s="55"/>
      <c r="G478" s="55"/>
      <c r="H478" s="55"/>
      <c r="I478" s="55"/>
      <c r="J478" s="55"/>
      <c r="K478" s="56"/>
      <c r="L478" s="56"/>
    </row>
    <row r="479" spans="5:12" ht="14.25">
      <c r="E479" s="55"/>
      <c r="F479" s="55"/>
      <c r="G479" s="55"/>
      <c r="H479" s="55"/>
      <c r="I479" s="55"/>
      <c r="J479" s="55"/>
      <c r="K479" s="56"/>
      <c r="L479" s="56"/>
    </row>
    <row r="480" spans="5:12" ht="14.25">
      <c r="E480" s="55"/>
      <c r="F480" s="55"/>
      <c r="G480" s="55"/>
      <c r="H480" s="55"/>
      <c r="I480" s="55"/>
      <c r="J480" s="55"/>
      <c r="K480" s="56"/>
      <c r="L480" s="56"/>
    </row>
    <row r="481" spans="5:12" ht="14.25">
      <c r="E481" s="55"/>
      <c r="F481" s="55"/>
      <c r="G481" s="55"/>
      <c r="H481" s="55"/>
      <c r="I481" s="55"/>
      <c r="J481" s="55"/>
      <c r="K481" s="56"/>
      <c r="L481" s="56"/>
    </row>
    <row r="482" spans="5:12" ht="14.25">
      <c r="E482" s="55"/>
      <c r="F482" s="55"/>
      <c r="G482" s="55"/>
      <c r="H482" s="55"/>
      <c r="I482" s="55"/>
      <c r="J482" s="55"/>
      <c r="K482" s="56"/>
      <c r="L482" s="56"/>
    </row>
    <row r="483" spans="5:12" ht="14.25">
      <c r="E483" s="55"/>
      <c r="F483" s="55"/>
      <c r="G483" s="55"/>
      <c r="H483" s="55"/>
      <c r="I483" s="55"/>
      <c r="J483" s="55"/>
      <c r="K483" s="56"/>
      <c r="L483" s="56"/>
    </row>
    <row r="484" spans="5:12" ht="14.25">
      <c r="E484" s="55"/>
      <c r="F484" s="55"/>
      <c r="G484" s="55"/>
      <c r="H484" s="55"/>
      <c r="I484" s="55"/>
      <c r="J484" s="55"/>
      <c r="K484" s="56"/>
      <c r="L484" s="56"/>
    </row>
    <row r="485" spans="5:12" ht="14.25">
      <c r="E485" s="55"/>
      <c r="F485" s="55"/>
      <c r="G485" s="55"/>
      <c r="H485" s="55"/>
      <c r="I485" s="55"/>
      <c r="J485" s="55"/>
      <c r="K485" s="56"/>
      <c r="L485" s="56"/>
    </row>
    <row r="486" spans="5:12" ht="14.25">
      <c r="E486" s="55"/>
      <c r="F486" s="55"/>
      <c r="G486" s="55"/>
      <c r="H486" s="55"/>
      <c r="I486" s="55"/>
      <c r="J486" s="55"/>
      <c r="K486" s="56"/>
      <c r="L486" s="56"/>
    </row>
    <row r="487" spans="5:12" ht="14.25">
      <c r="E487" s="55"/>
      <c r="F487" s="55"/>
      <c r="G487" s="55"/>
      <c r="H487" s="55"/>
      <c r="I487" s="55"/>
      <c r="J487" s="55"/>
      <c r="K487" s="56"/>
      <c r="L487" s="56"/>
    </row>
    <row r="488" spans="5:12" ht="14.25">
      <c r="E488" s="55"/>
      <c r="F488" s="55"/>
      <c r="G488" s="55"/>
      <c r="H488" s="55"/>
      <c r="I488" s="55"/>
      <c r="J488" s="55"/>
      <c r="K488" s="56"/>
      <c r="L488" s="56"/>
    </row>
    <row r="489" spans="5:12" ht="14.25">
      <c r="E489" s="55"/>
      <c r="F489" s="55"/>
      <c r="G489" s="55"/>
      <c r="H489" s="55"/>
      <c r="I489" s="55"/>
      <c r="J489" s="55"/>
      <c r="K489" s="56"/>
      <c r="L489" s="56"/>
    </row>
    <row r="490" spans="5:12" ht="14.25">
      <c r="E490" s="55"/>
      <c r="F490" s="55"/>
      <c r="G490" s="55"/>
      <c r="H490" s="55"/>
      <c r="I490" s="55"/>
      <c r="J490" s="55"/>
      <c r="K490" s="56"/>
      <c r="L490" s="56"/>
    </row>
    <row r="491" spans="5:12" ht="14.25">
      <c r="E491" s="55"/>
      <c r="F491" s="55"/>
      <c r="G491" s="55"/>
      <c r="H491" s="55"/>
      <c r="I491" s="55"/>
      <c r="J491" s="55"/>
      <c r="K491" s="56"/>
      <c r="L491" s="56"/>
    </row>
    <row r="492" spans="5:12" ht="14.25">
      <c r="E492" s="55"/>
      <c r="F492" s="55"/>
      <c r="G492" s="55"/>
      <c r="H492" s="55"/>
      <c r="I492" s="55"/>
      <c r="J492" s="55"/>
      <c r="K492" s="56"/>
      <c r="L492" s="56"/>
    </row>
    <row r="493" spans="5:12" ht="14.25">
      <c r="E493" s="55"/>
      <c r="F493" s="55"/>
      <c r="G493" s="55"/>
      <c r="H493" s="55"/>
      <c r="I493" s="55"/>
      <c r="J493" s="55"/>
      <c r="K493" s="56"/>
      <c r="L493" s="56"/>
    </row>
    <row r="494" spans="5:12" ht="14.25">
      <c r="E494" s="55"/>
      <c r="F494" s="55"/>
      <c r="G494" s="55"/>
      <c r="H494" s="55"/>
      <c r="I494" s="55"/>
      <c r="J494" s="55"/>
      <c r="K494" s="56"/>
      <c r="L494" s="56"/>
    </row>
    <row r="495" spans="5:12" ht="14.25">
      <c r="E495" s="55"/>
      <c r="F495" s="55"/>
      <c r="G495" s="55"/>
      <c r="H495" s="55"/>
      <c r="I495" s="55"/>
      <c r="J495" s="55"/>
      <c r="K495" s="56"/>
      <c r="L495" s="56"/>
    </row>
    <row r="496" spans="5:12" ht="14.25">
      <c r="E496" s="55"/>
      <c r="F496" s="55"/>
      <c r="G496" s="55"/>
      <c r="H496" s="55"/>
      <c r="I496" s="55"/>
      <c r="J496" s="55"/>
      <c r="K496" s="56"/>
      <c r="L496" s="56"/>
    </row>
    <row r="497" spans="5:12" ht="14.25">
      <c r="E497" s="55"/>
      <c r="F497" s="55"/>
      <c r="G497" s="55"/>
      <c r="H497" s="55"/>
      <c r="I497" s="55"/>
      <c r="J497" s="55"/>
      <c r="K497" s="56"/>
      <c r="L497" s="56"/>
    </row>
    <row r="498" spans="5:12" ht="14.25">
      <c r="E498" s="55"/>
      <c r="F498" s="55"/>
      <c r="G498" s="55"/>
      <c r="H498" s="55"/>
      <c r="I498" s="55"/>
      <c r="J498" s="55"/>
      <c r="K498" s="56"/>
      <c r="L498" s="56"/>
    </row>
    <row r="499" spans="5:12" ht="14.25">
      <c r="E499" s="55"/>
      <c r="F499" s="55"/>
      <c r="G499" s="55"/>
      <c r="H499" s="55"/>
      <c r="I499" s="55"/>
      <c r="J499" s="55"/>
      <c r="K499" s="56"/>
      <c r="L499" s="56"/>
    </row>
    <row r="500" spans="5:12" ht="14.25">
      <c r="E500" s="55"/>
      <c r="F500" s="55"/>
      <c r="G500" s="55"/>
      <c r="H500" s="55"/>
      <c r="I500" s="55"/>
      <c r="J500" s="55"/>
      <c r="K500" s="56"/>
      <c r="L500" s="56"/>
    </row>
    <row r="501" spans="5:12" ht="14.25">
      <c r="E501" s="55"/>
      <c r="F501" s="55"/>
      <c r="G501" s="55"/>
      <c r="H501" s="55"/>
      <c r="I501" s="55"/>
      <c r="J501" s="55"/>
      <c r="K501" s="56"/>
      <c r="L501" s="56"/>
    </row>
    <row r="502" spans="5:12" ht="14.25">
      <c r="E502" s="55"/>
      <c r="F502" s="55"/>
      <c r="G502" s="55"/>
      <c r="H502" s="55"/>
      <c r="I502" s="55"/>
      <c r="J502" s="55"/>
      <c r="K502" s="56"/>
      <c r="L502" s="56"/>
    </row>
    <row r="503" spans="5:12" ht="14.25">
      <c r="E503" s="55"/>
      <c r="F503" s="55"/>
      <c r="G503" s="55"/>
      <c r="H503" s="55"/>
      <c r="I503" s="55"/>
      <c r="J503" s="55"/>
      <c r="K503" s="56"/>
      <c r="L503" s="56"/>
    </row>
    <row r="504" spans="5:12" ht="14.25">
      <c r="E504" s="55"/>
      <c r="F504" s="55"/>
      <c r="G504" s="55"/>
      <c r="H504" s="55"/>
      <c r="I504" s="55"/>
      <c r="J504" s="55"/>
      <c r="K504" s="56"/>
      <c r="L504" s="56"/>
    </row>
    <row r="505" spans="5:12" ht="14.25">
      <c r="E505" s="55"/>
      <c r="F505" s="55"/>
      <c r="G505" s="55"/>
      <c r="H505" s="55"/>
      <c r="I505" s="55"/>
      <c r="J505" s="55"/>
      <c r="K505" s="56"/>
      <c r="L505" s="56"/>
    </row>
    <row r="506" spans="5:12" ht="14.25">
      <c r="E506" s="55"/>
      <c r="F506" s="55"/>
      <c r="G506" s="55"/>
      <c r="H506" s="55"/>
      <c r="I506" s="55"/>
      <c r="J506" s="55"/>
      <c r="K506" s="56"/>
      <c r="L506" s="56"/>
    </row>
    <row r="507" spans="5:12" ht="14.25">
      <c r="E507" s="55"/>
      <c r="F507" s="55"/>
      <c r="G507" s="55"/>
      <c r="H507" s="55"/>
      <c r="I507" s="55"/>
      <c r="J507" s="55"/>
      <c r="K507" s="56"/>
      <c r="L507" s="56"/>
    </row>
    <row r="508" spans="5:12" ht="14.25">
      <c r="E508" s="55"/>
      <c r="F508" s="55"/>
      <c r="G508" s="55"/>
      <c r="H508" s="55"/>
      <c r="I508" s="55"/>
      <c r="J508" s="55"/>
      <c r="K508" s="56"/>
      <c r="L508" s="56"/>
    </row>
    <row r="509" spans="5:12" ht="14.25">
      <c r="E509" s="55"/>
      <c r="F509" s="55"/>
      <c r="G509" s="55"/>
      <c r="H509" s="55"/>
      <c r="I509" s="55"/>
      <c r="J509" s="55"/>
      <c r="K509" s="56"/>
      <c r="L509" s="56"/>
    </row>
    <row r="510" spans="5:12" ht="14.25">
      <c r="E510" s="55"/>
      <c r="F510" s="55"/>
      <c r="G510" s="55"/>
      <c r="H510" s="55"/>
      <c r="I510" s="55"/>
      <c r="J510" s="55"/>
      <c r="K510" s="56"/>
      <c r="L510" s="56"/>
    </row>
    <row r="511" spans="5:12" ht="14.25">
      <c r="E511" s="55"/>
      <c r="F511" s="55"/>
      <c r="G511" s="55"/>
      <c r="H511" s="55"/>
      <c r="I511" s="55"/>
      <c r="J511" s="55"/>
      <c r="K511" s="56"/>
      <c r="L511" s="56"/>
    </row>
    <row r="512" spans="5:12" ht="14.25">
      <c r="E512" s="55"/>
      <c r="F512" s="55"/>
      <c r="G512" s="55"/>
      <c r="H512" s="55"/>
      <c r="I512" s="55"/>
      <c r="J512" s="55"/>
      <c r="K512" s="56"/>
      <c r="L512" s="56"/>
    </row>
    <row r="513" spans="5:12" ht="14.25">
      <c r="E513" s="55"/>
      <c r="F513" s="55"/>
      <c r="G513" s="55"/>
      <c r="H513" s="55"/>
      <c r="I513" s="55"/>
      <c r="J513" s="55"/>
      <c r="K513" s="56"/>
      <c r="L513" s="56"/>
    </row>
    <row r="514" spans="5:12" ht="14.25">
      <c r="E514" s="55"/>
      <c r="F514" s="55"/>
      <c r="G514" s="55"/>
      <c r="H514" s="55"/>
      <c r="I514" s="55"/>
      <c r="J514" s="55"/>
      <c r="K514" s="56"/>
      <c r="L514" s="56"/>
    </row>
    <row r="515" spans="5:12" ht="14.25">
      <c r="E515" s="55"/>
      <c r="F515" s="55"/>
      <c r="G515" s="55"/>
      <c r="H515" s="55"/>
      <c r="I515" s="55"/>
      <c r="J515" s="55"/>
      <c r="K515" s="56"/>
      <c r="L515" s="56"/>
    </row>
    <row r="516" spans="5:12" ht="14.25">
      <c r="E516" s="55"/>
      <c r="F516" s="55"/>
      <c r="G516" s="55"/>
      <c r="H516" s="55"/>
      <c r="I516" s="55"/>
      <c r="J516" s="55"/>
      <c r="K516" s="56"/>
      <c r="L516" s="56"/>
    </row>
    <row r="517" spans="5:12" ht="14.25">
      <c r="E517" s="55"/>
      <c r="F517" s="55"/>
      <c r="G517" s="55"/>
      <c r="H517" s="55"/>
      <c r="I517" s="55"/>
      <c r="J517" s="55"/>
      <c r="K517" s="56"/>
      <c r="L517" s="56"/>
    </row>
    <row r="518" spans="5:12" ht="14.25">
      <c r="E518" s="55"/>
      <c r="F518" s="55"/>
      <c r="G518" s="55"/>
      <c r="H518" s="55"/>
      <c r="I518" s="55"/>
      <c r="J518" s="55"/>
      <c r="K518" s="56"/>
      <c r="L518" s="56"/>
    </row>
    <row r="519" spans="5:12" ht="14.25">
      <c r="E519" s="55"/>
      <c r="F519" s="55"/>
      <c r="G519" s="55"/>
      <c r="H519" s="55"/>
      <c r="I519" s="55"/>
      <c r="J519" s="55"/>
      <c r="K519" s="56"/>
      <c r="L519" s="56"/>
    </row>
    <row r="520" spans="5:12" ht="14.25">
      <c r="E520" s="55"/>
      <c r="F520" s="55"/>
      <c r="G520" s="55"/>
      <c r="H520" s="55"/>
      <c r="I520" s="55"/>
      <c r="J520" s="55"/>
      <c r="K520" s="56"/>
      <c r="L520" s="56"/>
    </row>
    <row r="521" spans="5:12" ht="14.25">
      <c r="E521" s="55"/>
      <c r="F521" s="55"/>
      <c r="G521" s="55"/>
      <c r="H521" s="55"/>
      <c r="I521" s="55"/>
      <c r="J521" s="55"/>
      <c r="K521" s="56"/>
      <c r="L521" s="56"/>
    </row>
    <row r="522" spans="5:12" ht="14.25">
      <c r="E522" s="55"/>
      <c r="F522" s="55"/>
      <c r="G522" s="55"/>
      <c r="H522" s="55"/>
      <c r="I522" s="55"/>
      <c r="J522" s="55"/>
      <c r="K522" s="56"/>
      <c r="L522" s="56"/>
    </row>
    <row r="523" spans="5:12" ht="14.25">
      <c r="E523" s="55"/>
      <c r="F523" s="55"/>
      <c r="G523" s="55"/>
      <c r="H523" s="55"/>
      <c r="I523" s="55"/>
      <c r="J523" s="55"/>
      <c r="K523" s="56"/>
      <c r="L523" s="56"/>
    </row>
    <row r="524" spans="5:12" ht="14.25">
      <c r="E524" s="55"/>
      <c r="F524" s="55"/>
      <c r="G524" s="55"/>
      <c r="H524" s="55"/>
      <c r="I524" s="55"/>
      <c r="J524" s="55"/>
      <c r="K524" s="56"/>
      <c r="L524" s="56"/>
    </row>
    <row r="525" spans="5:12" ht="14.25">
      <c r="E525" s="55"/>
      <c r="F525" s="55"/>
      <c r="G525" s="55"/>
      <c r="H525" s="55"/>
      <c r="I525" s="55"/>
      <c r="J525" s="55"/>
      <c r="K525" s="56"/>
      <c r="L525" s="56"/>
    </row>
    <row r="526" spans="5:12" ht="14.25">
      <c r="E526" s="55"/>
      <c r="F526" s="55"/>
      <c r="G526" s="55"/>
      <c r="H526" s="55"/>
      <c r="I526" s="55"/>
      <c r="J526" s="55"/>
      <c r="K526" s="56"/>
      <c r="L526" s="56"/>
    </row>
    <row r="527" spans="5:12" ht="14.25">
      <c r="E527" s="55"/>
      <c r="F527" s="55"/>
      <c r="G527" s="55"/>
      <c r="H527" s="55"/>
      <c r="I527" s="55"/>
      <c r="J527" s="55"/>
      <c r="K527" s="56"/>
      <c r="L527" s="56"/>
    </row>
    <row r="528" spans="5:12" ht="14.25">
      <c r="E528" s="55"/>
      <c r="F528" s="55"/>
      <c r="G528" s="55"/>
      <c r="H528" s="55"/>
      <c r="I528" s="55"/>
      <c r="J528" s="55"/>
      <c r="K528" s="56"/>
      <c r="L528" s="56"/>
    </row>
    <row r="529" spans="5:12" ht="14.25">
      <c r="E529" s="55"/>
      <c r="F529" s="55"/>
      <c r="G529" s="55"/>
      <c r="H529" s="55"/>
      <c r="I529" s="55"/>
      <c r="J529" s="55"/>
      <c r="K529" s="56"/>
      <c r="L529" s="56"/>
    </row>
    <row r="530" spans="5:12" ht="14.25">
      <c r="E530" s="55"/>
      <c r="F530" s="55"/>
      <c r="G530" s="55"/>
      <c r="H530" s="55"/>
      <c r="I530" s="55"/>
      <c r="J530" s="55"/>
      <c r="K530" s="56"/>
      <c r="L530" s="56"/>
    </row>
    <row r="531" spans="5:12" ht="14.25">
      <c r="E531" s="55"/>
      <c r="F531" s="55"/>
      <c r="G531" s="55"/>
      <c r="H531" s="55"/>
      <c r="I531" s="55"/>
      <c r="J531" s="55"/>
      <c r="K531" s="56"/>
      <c r="L531" s="56"/>
    </row>
    <row r="532" spans="5:12" ht="14.25">
      <c r="E532" s="55"/>
      <c r="F532" s="55"/>
      <c r="G532" s="55"/>
      <c r="H532" s="55"/>
      <c r="I532" s="55"/>
      <c r="J532" s="55"/>
      <c r="K532" s="56"/>
      <c r="L532" s="56"/>
    </row>
    <row r="533" spans="5:12" ht="14.25">
      <c r="E533" s="55"/>
      <c r="F533" s="55"/>
      <c r="G533" s="55"/>
      <c r="H533" s="55"/>
      <c r="I533" s="55"/>
      <c r="J533" s="55"/>
      <c r="K533" s="56"/>
      <c r="L533" s="56"/>
    </row>
    <row r="534" spans="5:12" ht="14.25">
      <c r="E534" s="55"/>
      <c r="F534" s="55"/>
      <c r="G534" s="55"/>
      <c r="H534" s="55"/>
      <c r="I534" s="55"/>
      <c r="J534" s="55"/>
      <c r="K534" s="56"/>
      <c r="L534" s="56"/>
    </row>
    <row r="535" spans="5:12" ht="14.25">
      <c r="E535" s="55"/>
      <c r="F535" s="55"/>
      <c r="G535" s="55"/>
      <c r="H535" s="55"/>
      <c r="I535" s="55"/>
      <c r="J535" s="55"/>
      <c r="K535" s="56"/>
      <c r="L535" s="56"/>
    </row>
    <row r="536" spans="5:12" ht="14.25">
      <c r="E536" s="55"/>
      <c r="F536" s="55"/>
      <c r="G536" s="55"/>
      <c r="H536" s="55"/>
      <c r="I536" s="55"/>
      <c r="J536" s="55"/>
      <c r="K536" s="56"/>
      <c r="L536" s="56"/>
    </row>
    <row r="537" spans="5:12" ht="14.25">
      <c r="E537" s="55"/>
      <c r="F537" s="55"/>
      <c r="G537" s="55"/>
      <c r="H537" s="55"/>
      <c r="I537" s="55"/>
      <c r="J537" s="55"/>
      <c r="K537" s="56"/>
      <c r="L537" s="56"/>
    </row>
    <row r="538" spans="5:12" ht="14.25">
      <c r="E538" s="55"/>
      <c r="F538" s="55"/>
      <c r="G538" s="55"/>
      <c r="H538" s="55"/>
      <c r="I538" s="55"/>
      <c r="J538" s="55"/>
      <c r="K538" s="56"/>
      <c r="L538" s="56"/>
    </row>
    <row r="539" spans="5:12" ht="14.25">
      <c r="E539" s="55"/>
      <c r="F539" s="55"/>
      <c r="G539" s="55"/>
      <c r="H539" s="55"/>
      <c r="I539" s="55"/>
      <c r="J539" s="55"/>
      <c r="K539" s="56"/>
      <c r="L539" s="56"/>
    </row>
    <row r="540" spans="5:12" ht="14.25">
      <c r="E540" s="55"/>
      <c r="F540" s="55"/>
      <c r="G540" s="55"/>
      <c r="H540" s="55"/>
      <c r="I540" s="55"/>
      <c r="J540" s="55"/>
      <c r="K540" s="56"/>
      <c r="L540" s="56"/>
    </row>
    <row r="541" spans="5:12" ht="14.25">
      <c r="E541" s="55"/>
      <c r="F541" s="55"/>
      <c r="G541" s="55"/>
      <c r="H541" s="55"/>
      <c r="I541" s="55"/>
      <c r="J541" s="55"/>
      <c r="K541" s="56"/>
      <c r="L541" s="56"/>
    </row>
    <row r="542" spans="5:12" ht="14.25">
      <c r="E542" s="55"/>
      <c r="F542" s="55"/>
      <c r="G542" s="55"/>
      <c r="H542" s="55"/>
      <c r="I542" s="55"/>
      <c r="J542" s="55"/>
      <c r="K542" s="56"/>
      <c r="L542" s="56"/>
    </row>
    <row r="543" spans="5:12" ht="14.25">
      <c r="E543" s="55"/>
      <c r="F543" s="55"/>
      <c r="G543" s="55"/>
      <c r="H543" s="55"/>
      <c r="I543" s="55"/>
      <c r="J543" s="55"/>
      <c r="K543" s="56"/>
      <c r="L543" s="56"/>
    </row>
    <row r="544" spans="5:12" ht="14.25">
      <c r="E544" s="55"/>
      <c r="F544" s="55"/>
      <c r="G544" s="55"/>
      <c r="H544" s="55"/>
      <c r="I544" s="55"/>
      <c r="J544" s="55"/>
      <c r="K544" s="56"/>
      <c r="L544" s="56"/>
    </row>
    <row r="545" spans="5:12" ht="14.25">
      <c r="E545" s="55"/>
      <c r="F545" s="55"/>
      <c r="G545" s="55"/>
      <c r="H545" s="55"/>
      <c r="I545" s="55"/>
      <c r="J545" s="55"/>
      <c r="K545" s="56"/>
      <c r="L545" s="56"/>
    </row>
    <row r="546" spans="5:12" ht="14.25">
      <c r="E546" s="55"/>
      <c r="F546" s="55"/>
      <c r="G546" s="55"/>
      <c r="H546" s="55"/>
      <c r="I546" s="55"/>
      <c r="J546" s="55"/>
      <c r="K546" s="56"/>
      <c r="L546" s="56"/>
    </row>
    <row r="547" spans="5:12" ht="14.25">
      <c r="E547" s="55"/>
      <c r="F547" s="55"/>
      <c r="G547" s="55"/>
      <c r="H547" s="55"/>
      <c r="I547" s="55"/>
      <c r="J547" s="55"/>
      <c r="K547" s="56"/>
      <c r="L547" s="56"/>
    </row>
    <row r="548" spans="5:12" ht="14.25">
      <c r="E548" s="55"/>
      <c r="F548" s="55"/>
      <c r="G548" s="55"/>
      <c r="H548" s="55"/>
      <c r="I548" s="55"/>
      <c r="J548" s="55"/>
      <c r="K548" s="56"/>
      <c r="L548" s="56"/>
    </row>
    <row r="549" spans="5:12" ht="14.25">
      <c r="E549" s="55"/>
      <c r="F549" s="55"/>
      <c r="G549" s="55"/>
      <c r="H549" s="55"/>
      <c r="I549" s="55"/>
      <c r="J549" s="55"/>
      <c r="K549" s="56"/>
      <c r="L549" s="56"/>
    </row>
    <row r="550" spans="5:12" ht="14.25">
      <c r="E550" s="55"/>
      <c r="F550" s="55"/>
      <c r="G550" s="55"/>
      <c r="H550" s="55"/>
      <c r="I550" s="55"/>
      <c r="J550" s="55"/>
      <c r="K550" s="56"/>
      <c r="L550" s="56"/>
    </row>
    <row r="551" spans="5:12" ht="14.25">
      <c r="E551" s="55"/>
      <c r="F551" s="55"/>
      <c r="G551" s="55"/>
      <c r="H551" s="55"/>
      <c r="I551" s="55"/>
      <c r="J551" s="55"/>
      <c r="K551" s="56"/>
      <c r="L551" s="56"/>
    </row>
    <row r="552" spans="5:12" ht="14.25">
      <c r="E552" s="55"/>
      <c r="F552" s="55"/>
      <c r="G552" s="55"/>
      <c r="H552" s="55"/>
      <c r="I552" s="55"/>
      <c r="J552" s="55"/>
      <c r="K552" s="56"/>
      <c r="L552" s="56"/>
    </row>
    <row r="553" spans="5:12" ht="14.25">
      <c r="E553" s="55"/>
      <c r="F553" s="55"/>
      <c r="G553" s="55"/>
      <c r="H553" s="55"/>
      <c r="I553" s="55"/>
      <c r="J553" s="55"/>
      <c r="K553" s="56"/>
      <c r="L553" s="56"/>
    </row>
    <row r="554" spans="5:12" ht="14.25">
      <c r="E554" s="55"/>
      <c r="F554" s="55"/>
      <c r="G554" s="55"/>
      <c r="H554" s="55"/>
      <c r="I554" s="55"/>
      <c r="J554" s="55"/>
      <c r="K554" s="56"/>
      <c r="L554" s="56"/>
    </row>
    <row r="555" spans="5:12" ht="14.25">
      <c r="E555" s="55"/>
      <c r="F555" s="55"/>
      <c r="G555" s="55"/>
      <c r="H555" s="55"/>
      <c r="I555" s="55"/>
      <c r="J555" s="55"/>
      <c r="K555" s="56"/>
      <c r="L555" s="56"/>
    </row>
    <row r="556" spans="5:12" ht="14.25">
      <c r="E556" s="55"/>
      <c r="F556" s="55"/>
      <c r="G556" s="55"/>
      <c r="H556" s="55"/>
      <c r="I556" s="55"/>
      <c r="J556" s="55"/>
      <c r="K556" s="56"/>
      <c r="L556" s="56"/>
    </row>
    <row r="557" spans="5:12" ht="14.25">
      <c r="E557" s="55"/>
      <c r="F557" s="55"/>
      <c r="G557" s="55"/>
      <c r="H557" s="55"/>
      <c r="I557" s="55"/>
      <c r="J557" s="55"/>
      <c r="K557" s="56"/>
      <c r="L557" s="56"/>
    </row>
    <row r="558" spans="5:12" ht="14.25">
      <c r="E558" s="55"/>
      <c r="F558" s="55"/>
      <c r="G558" s="55"/>
      <c r="H558" s="55"/>
      <c r="I558" s="55"/>
      <c r="J558" s="55"/>
      <c r="K558" s="56"/>
      <c r="L558" s="56"/>
    </row>
    <row r="559" spans="5:12" ht="14.25">
      <c r="E559" s="55"/>
      <c r="F559" s="55"/>
      <c r="G559" s="55"/>
      <c r="H559" s="55"/>
      <c r="I559" s="55"/>
      <c r="J559" s="55"/>
      <c r="K559" s="56"/>
      <c r="L559" s="56"/>
    </row>
    <row r="560" spans="5:12" ht="14.25">
      <c r="E560" s="55"/>
      <c r="F560" s="55"/>
      <c r="G560" s="55"/>
      <c r="H560" s="55"/>
      <c r="I560" s="55"/>
      <c r="J560" s="55"/>
      <c r="K560" s="56"/>
      <c r="L560" s="56"/>
    </row>
    <row r="561" spans="5:12" ht="14.25">
      <c r="E561" s="55"/>
      <c r="F561" s="55"/>
      <c r="G561" s="55"/>
      <c r="H561" s="55"/>
      <c r="I561" s="55"/>
      <c r="J561" s="55"/>
      <c r="K561" s="56"/>
      <c r="L561" s="56"/>
    </row>
    <row r="562" spans="5:12" ht="14.25">
      <c r="E562" s="55"/>
      <c r="F562" s="55"/>
      <c r="G562" s="55"/>
      <c r="H562" s="55"/>
      <c r="I562" s="55"/>
      <c r="J562" s="55"/>
      <c r="K562" s="56"/>
      <c r="L562" s="56"/>
    </row>
    <row r="563" spans="5:12" ht="14.25">
      <c r="E563" s="55"/>
      <c r="F563" s="55"/>
      <c r="G563" s="55"/>
      <c r="H563" s="55"/>
      <c r="I563" s="55"/>
      <c r="J563" s="55"/>
      <c r="K563" s="56"/>
      <c r="L563" s="56"/>
    </row>
    <row r="564" spans="5:12" ht="14.25">
      <c r="E564" s="55"/>
      <c r="F564" s="55"/>
      <c r="G564" s="55"/>
      <c r="H564" s="55"/>
      <c r="I564" s="55"/>
      <c r="J564" s="55"/>
      <c r="K564" s="56"/>
      <c r="L564" s="56"/>
    </row>
    <row r="565" spans="5:12" ht="14.25">
      <c r="E565" s="55"/>
      <c r="F565" s="55"/>
      <c r="G565" s="55"/>
      <c r="H565" s="55"/>
      <c r="I565" s="55"/>
      <c r="J565" s="55"/>
      <c r="K565" s="56"/>
      <c r="L565" s="56"/>
    </row>
    <row r="566" spans="5:12" ht="14.25">
      <c r="E566" s="55"/>
      <c r="F566" s="55"/>
      <c r="G566" s="55"/>
      <c r="H566" s="55"/>
      <c r="I566" s="55"/>
      <c r="J566" s="55"/>
      <c r="K566" s="56"/>
      <c r="L566" s="56"/>
    </row>
    <row r="567" spans="5:12" ht="14.25">
      <c r="E567" s="55"/>
      <c r="F567" s="55"/>
      <c r="G567" s="55"/>
      <c r="H567" s="55"/>
      <c r="I567" s="55"/>
      <c r="J567" s="55"/>
      <c r="K567" s="56"/>
      <c r="L567" s="56"/>
    </row>
    <row r="568" spans="5:12" ht="14.25">
      <c r="E568" s="55"/>
      <c r="F568" s="55"/>
      <c r="G568" s="55"/>
      <c r="H568" s="55"/>
      <c r="I568" s="55"/>
      <c r="J568" s="55"/>
      <c r="K568" s="56"/>
      <c r="L568" s="56"/>
    </row>
    <row r="569" spans="5:12" ht="14.25">
      <c r="E569" s="55"/>
      <c r="F569" s="55"/>
      <c r="G569" s="55"/>
      <c r="H569" s="55"/>
      <c r="I569" s="55"/>
      <c r="J569" s="55"/>
      <c r="K569" s="56"/>
      <c r="L569" s="56"/>
    </row>
    <row r="570" spans="5:12" ht="14.25">
      <c r="E570" s="55"/>
      <c r="F570" s="55"/>
      <c r="G570" s="55"/>
      <c r="H570" s="55"/>
      <c r="I570" s="55"/>
      <c r="J570" s="55"/>
      <c r="K570" s="56"/>
      <c r="L570" s="56"/>
    </row>
    <row r="571" spans="5:12" ht="14.25">
      <c r="E571" s="55"/>
      <c r="F571" s="55"/>
      <c r="G571" s="55"/>
      <c r="H571" s="55"/>
      <c r="I571" s="55"/>
      <c r="J571" s="55"/>
      <c r="K571" s="56"/>
      <c r="L571" s="56"/>
    </row>
    <row r="572" spans="5:12" ht="14.25">
      <c r="E572" s="55"/>
      <c r="F572" s="55"/>
      <c r="G572" s="55"/>
      <c r="H572" s="55"/>
      <c r="I572" s="55"/>
      <c r="J572" s="55"/>
      <c r="K572" s="56"/>
      <c r="L572" s="56"/>
    </row>
    <row r="573" spans="5:12" ht="14.25">
      <c r="E573" s="55"/>
      <c r="F573" s="55"/>
      <c r="G573" s="55"/>
      <c r="H573" s="55"/>
      <c r="I573" s="55"/>
      <c r="J573" s="55"/>
      <c r="K573" s="56"/>
      <c r="L573" s="56"/>
    </row>
    <row r="574" spans="5:12" ht="14.25">
      <c r="E574" s="55"/>
      <c r="F574" s="55"/>
      <c r="G574" s="55"/>
      <c r="H574" s="55"/>
      <c r="I574" s="55"/>
      <c r="J574" s="55"/>
      <c r="K574" s="56"/>
      <c r="L574" s="56"/>
    </row>
    <row r="575" spans="5:12" ht="14.25">
      <c r="E575" s="55"/>
      <c r="F575" s="55"/>
      <c r="G575" s="55"/>
      <c r="H575" s="55"/>
      <c r="I575" s="55"/>
      <c r="J575" s="55"/>
      <c r="K575" s="56"/>
      <c r="L575" s="56"/>
    </row>
    <row r="576" spans="5:12" ht="14.25">
      <c r="E576" s="55"/>
      <c r="F576" s="55"/>
      <c r="G576" s="55"/>
      <c r="H576" s="55"/>
      <c r="I576" s="55"/>
      <c r="J576" s="55"/>
      <c r="K576" s="56"/>
      <c r="L576" s="56"/>
    </row>
    <row r="577" spans="5:12" ht="14.25">
      <c r="E577" s="55"/>
      <c r="F577" s="55"/>
      <c r="G577" s="55"/>
      <c r="H577" s="55"/>
      <c r="I577" s="55"/>
      <c r="J577" s="55"/>
      <c r="K577" s="56"/>
      <c r="L577" s="56"/>
    </row>
    <row r="578" spans="5:12" ht="14.25">
      <c r="E578" s="55"/>
      <c r="F578" s="55"/>
      <c r="G578" s="55"/>
      <c r="H578" s="55"/>
      <c r="I578" s="55"/>
      <c r="J578" s="55"/>
      <c r="K578" s="56"/>
      <c r="L578" s="56"/>
    </row>
    <row r="579" spans="5:12" ht="14.25">
      <c r="E579" s="55"/>
      <c r="F579" s="55"/>
      <c r="G579" s="55"/>
      <c r="H579" s="55"/>
      <c r="I579" s="55"/>
      <c r="J579" s="55"/>
      <c r="K579" s="56"/>
      <c r="L579" s="56"/>
    </row>
    <row r="580" spans="5:12" ht="14.25">
      <c r="E580" s="55"/>
      <c r="F580" s="55"/>
      <c r="G580" s="55"/>
      <c r="H580" s="55"/>
      <c r="I580" s="55"/>
      <c r="J580" s="55"/>
      <c r="K580" s="56"/>
      <c r="L580" s="56"/>
    </row>
    <row r="581" spans="5:12" ht="14.25">
      <c r="E581" s="55"/>
      <c r="F581" s="55"/>
      <c r="G581" s="55"/>
      <c r="H581" s="55"/>
      <c r="I581" s="55"/>
      <c r="J581" s="55"/>
      <c r="K581" s="56"/>
      <c r="L581" s="56"/>
    </row>
    <row r="582" spans="5:12" ht="14.25">
      <c r="E582" s="55"/>
      <c r="F582" s="55"/>
      <c r="G582" s="55"/>
      <c r="H582" s="55"/>
      <c r="I582" s="55"/>
      <c r="J582" s="55"/>
      <c r="K582" s="56"/>
      <c r="L582" s="56"/>
    </row>
    <row r="583" spans="5:12" ht="14.25">
      <c r="E583" s="55"/>
      <c r="F583" s="55"/>
      <c r="G583" s="55"/>
      <c r="H583" s="55"/>
      <c r="I583" s="55"/>
      <c r="J583" s="55"/>
      <c r="K583" s="56"/>
      <c r="L583" s="56"/>
    </row>
    <row r="584" spans="5:12" ht="14.25">
      <c r="E584" s="55"/>
      <c r="F584" s="55"/>
      <c r="G584" s="55"/>
      <c r="H584" s="55"/>
      <c r="I584" s="55"/>
      <c r="J584" s="55"/>
      <c r="K584" s="56"/>
      <c r="L584" s="56"/>
    </row>
    <row r="585" spans="5:12" ht="14.25">
      <c r="E585" s="55"/>
      <c r="F585" s="55"/>
      <c r="G585" s="55"/>
      <c r="H585" s="55"/>
      <c r="I585" s="55"/>
      <c r="J585" s="55"/>
      <c r="K585" s="56"/>
      <c r="L585" s="56"/>
    </row>
    <row r="586" spans="5:12" ht="14.25">
      <c r="E586" s="55"/>
      <c r="F586" s="55"/>
      <c r="G586" s="55"/>
      <c r="H586" s="55"/>
      <c r="I586" s="55"/>
      <c r="J586" s="55"/>
      <c r="K586" s="56"/>
      <c r="L586" s="56"/>
    </row>
    <row r="587" spans="5:12" ht="14.25">
      <c r="E587" s="55"/>
      <c r="F587" s="55"/>
      <c r="G587" s="55"/>
      <c r="H587" s="55"/>
      <c r="I587" s="55"/>
      <c r="J587" s="55"/>
      <c r="K587" s="56"/>
      <c r="L587" s="56"/>
    </row>
    <row r="588" spans="5:12" ht="14.25">
      <c r="E588" s="55"/>
      <c r="F588" s="55"/>
      <c r="G588" s="55"/>
      <c r="H588" s="55"/>
      <c r="I588" s="55"/>
      <c r="J588" s="55"/>
      <c r="K588" s="56"/>
      <c r="L588" s="56"/>
    </row>
    <row r="589" spans="5:12" ht="14.25">
      <c r="E589" s="55"/>
      <c r="F589" s="55"/>
      <c r="G589" s="55"/>
      <c r="H589" s="55"/>
      <c r="I589" s="55"/>
      <c r="J589" s="55"/>
      <c r="K589" s="56"/>
      <c r="L589" s="56"/>
    </row>
    <row r="590" spans="5:12" ht="14.25">
      <c r="E590" s="55"/>
      <c r="F590" s="55"/>
      <c r="G590" s="55"/>
      <c r="H590" s="55"/>
      <c r="I590" s="55"/>
      <c r="J590" s="55"/>
      <c r="K590" s="56"/>
      <c r="L590" s="56"/>
    </row>
    <row r="591" spans="5:12" ht="14.25">
      <c r="E591" s="55"/>
      <c r="F591" s="55"/>
      <c r="G591" s="55"/>
      <c r="H591" s="55"/>
      <c r="I591" s="55"/>
      <c r="J591" s="55"/>
      <c r="K591" s="56"/>
      <c r="L591" s="56"/>
    </row>
    <row r="592" spans="5:12" ht="14.25">
      <c r="E592" s="55"/>
      <c r="F592" s="55"/>
      <c r="G592" s="55"/>
      <c r="H592" s="55"/>
      <c r="I592" s="55"/>
      <c r="J592" s="55"/>
      <c r="K592" s="56"/>
      <c r="L592" s="56"/>
    </row>
    <row r="593" spans="5:12" ht="14.25">
      <c r="E593" s="55"/>
      <c r="F593" s="55"/>
      <c r="G593" s="55"/>
      <c r="H593" s="55"/>
      <c r="I593" s="55"/>
      <c r="J593" s="55"/>
      <c r="K593" s="56"/>
      <c r="L593" s="56"/>
    </row>
    <row r="594" spans="5:12" ht="14.25">
      <c r="E594" s="55"/>
      <c r="F594" s="55"/>
      <c r="G594" s="55"/>
      <c r="H594" s="55"/>
      <c r="I594" s="55"/>
      <c r="J594" s="55"/>
      <c r="K594" s="56"/>
      <c r="L594" s="56"/>
    </row>
    <row r="595" spans="5:12" ht="14.25">
      <c r="E595" s="55"/>
      <c r="F595" s="55"/>
      <c r="G595" s="55"/>
      <c r="H595" s="55"/>
      <c r="I595" s="55"/>
      <c r="J595" s="55"/>
      <c r="K595" s="56"/>
      <c r="L595" s="56"/>
    </row>
    <row r="596" spans="5:12" ht="14.25">
      <c r="E596" s="55"/>
      <c r="F596" s="55"/>
      <c r="G596" s="55"/>
      <c r="H596" s="55"/>
      <c r="I596" s="55"/>
      <c r="J596" s="55"/>
      <c r="K596" s="56"/>
      <c r="L596" s="56"/>
    </row>
    <row r="597" spans="5:12" ht="14.25">
      <c r="E597" s="55"/>
      <c r="F597" s="55"/>
      <c r="G597" s="55"/>
      <c r="H597" s="55"/>
      <c r="I597" s="55"/>
      <c r="J597" s="55"/>
      <c r="K597" s="56"/>
      <c r="L597" s="56"/>
    </row>
    <row r="598" spans="5:12" ht="14.25">
      <c r="E598" s="55"/>
      <c r="F598" s="55"/>
      <c r="G598" s="55"/>
      <c r="H598" s="55"/>
      <c r="I598" s="55"/>
      <c r="J598" s="55"/>
      <c r="K598" s="56"/>
      <c r="L598" s="56"/>
    </row>
    <row r="599" spans="5:12" ht="14.25">
      <c r="E599" s="55"/>
      <c r="F599" s="55"/>
      <c r="G599" s="55"/>
      <c r="H599" s="55"/>
      <c r="I599" s="55"/>
      <c r="J599" s="55"/>
      <c r="K599" s="56"/>
      <c r="L599" s="56"/>
    </row>
    <row r="600" spans="5:12" ht="14.25">
      <c r="E600" s="55"/>
      <c r="F600" s="55"/>
      <c r="G600" s="55"/>
      <c r="H600" s="55"/>
      <c r="I600" s="55"/>
      <c r="J600" s="55"/>
      <c r="K600" s="56"/>
      <c r="L600" s="56"/>
    </row>
    <row r="601" spans="5:12" ht="14.25">
      <c r="E601" s="55"/>
      <c r="F601" s="55"/>
      <c r="G601" s="55"/>
      <c r="H601" s="55"/>
      <c r="I601" s="55"/>
      <c r="J601" s="55"/>
      <c r="K601" s="56"/>
      <c r="L601" s="56"/>
    </row>
    <row r="602" spans="5:12" ht="14.25">
      <c r="E602" s="55"/>
      <c r="F602" s="55"/>
      <c r="G602" s="55"/>
      <c r="H602" s="55"/>
      <c r="I602" s="55"/>
      <c r="J602" s="55"/>
      <c r="K602" s="56"/>
      <c r="L602" s="56"/>
    </row>
    <row r="603" spans="5:12" ht="14.25">
      <c r="E603" s="55"/>
      <c r="F603" s="55"/>
      <c r="G603" s="55"/>
      <c r="H603" s="55"/>
      <c r="I603" s="55"/>
      <c r="J603" s="55"/>
      <c r="K603" s="56"/>
      <c r="L603" s="56"/>
    </row>
    <row r="604" spans="5:12" ht="14.25">
      <c r="E604" s="55"/>
      <c r="F604" s="55"/>
      <c r="G604" s="55"/>
      <c r="H604" s="55"/>
      <c r="I604" s="55"/>
      <c r="J604" s="55"/>
      <c r="K604" s="56"/>
      <c r="L604" s="56"/>
    </row>
    <row r="605" spans="5:12" ht="14.25">
      <c r="E605" s="55"/>
      <c r="F605" s="55"/>
      <c r="G605" s="55"/>
      <c r="H605" s="55"/>
      <c r="I605" s="55"/>
      <c r="J605" s="55"/>
      <c r="K605" s="56"/>
      <c r="L605" s="56"/>
    </row>
    <row r="606" spans="5:12" ht="14.25">
      <c r="E606" s="55"/>
      <c r="F606" s="55"/>
      <c r="G606" s="55"/>
      <c r="H606" s="55"/>
      <c r="I606" s="55"/>
      <c r="J606" s="55"/>
      <c r="K606" s="56"/>
      <c r="L606" s="56"/>
    </row>
    <row r="607" spans="5:12" ht="14.25">
      <c r="E607" s="55"/>
      <c r="F607" s="55"/>
      <c r="G607" s="55"/>
      <c r="H607" s="55"/>
      <c r="I607" s="55"/>
      <c r="J607" s="55"/>
      <c r="K607" s="56"/>
      <c r="L607" s="56"/>
    </row>
    <row r="608" spans="5:12" ht="14.25">
      <c r="E608" s="55"/>
      <c r="F608" s="55"/>
      <c r="G608" s="55"/>
      <c r="H608" s="55"/>
      <c r="I608" s="55"/>
      <c r="J608" s="55"/>
      <c r="K608" s="56"/>
      <c r="L608" s="56"/>
    </row>
    <row r="609" spans="5:12" ht="14.25">
      <c r="E609" s="55"/>
      <c r="F609" s="55"/>
      <c r="G609" s="55"/>
      <c r="H609" s="55"/>
      <c r="I609" s="55"/>
      <c r="J609" s="55"/>
      <c r="K609" s="56"/>
      <c r="L609" s="56"/>
    </row>
    <row r="610" spans="5:12" ht="14.25">
      <c r="E610" s="55"/>
      <c r="F610" s="55"/>
      <c r="G610" s="55"/>
      <c r="H610" s="55"/>
      <c r="I610" s="55"/>
      <c r="J610" s="55"/>
      <c r="K610" s="56"/>
      <c r="L610" s="56"/>
    </row>
    <row r="611" spans="5:12" ht="14.25">
      <c r="E611" s="55"/>
      <c r="F611" s="55"/>
      <c r="G611" s="55"/>
      <c r="H611" s="55"/>
      <c r="I611" s="55"/>
      <c r="J611" s="55"/>
      <c r="K611" s="56"/>
      <c r="L611" s="56"/>
    </row>
    <row r="612" spans="5:12" ht="14.25">
      <c r="E612" s="55"/>
      <c r="F612" s="55"/>
      <c r="G612" s="55"/>
      <c r="H612" s="55"/>
      <c r="I612" s="55"/>
      <c r="J612" s="55"/>
      <c r="K612" s="56"/>
      <c r="L612" s="56"/>
    </row>
    <row r="613" spans="5:12" ht="14.25">
      <c r="E613" s="55"/>
      <c r="F613" s="55"/>
      <c r="G613" s="55"/>
      <c r="H613" s="55"/>
      <c r="I613" s="55"/>
      <c r="J613" s="55"/>
      <c r="K613" s="56"/>
      <c r="L613" s="56"/>
    </row>
    <row r="614" spans="5:12" ht="14.25">
      <c r="E614" s="55"/>
      <c r="F614" s="55"/>
      <c r="G614" s="55"/>
      <c r="H614" s="55"/>
      <c r="I614" s="55"/>
      <c r="J614" s="55"/>
      <c r="K614" s="56"/>
      <c r="L614" s="56"/>
    </row>
    <row r="615" spans="5:12" ht="14.25">
      <c r="E615" s="55"/>
      <c r="F615" s="55"/>
      <c r="G615" s="55"/>
      <c r="H615" s="55"/>
      <c r="I615" s="55"/>
      <c r="J615" s="55"/>
      <c r="K615" s="56"/>
      <c r="L615" s="56"/>
    </row>
    <row r="616" spans="5:12" ht="14.25">
      <c r="E616" s="55"/>
      <c r="F616" s="55"/>
      <c r="G616" s="55"/>
      <c r="H616" s="55"/>
      <c r="I616" s="55"/>
      <c r="J616" s="55"/>
      <c r="K616" s="56"/>
      <c r="L616" s="56"/>
    </row>
    <row r="617" spans="5:12" ht="14.25">
      <c r="E617" s="55"/>
      <c r="F617" s="55"/>
      <c r="G617" s="55"/>
      <c r="H617" s="55"/>
      <c r="I617" s="55"/>
      <c r="J617" s="55"/>
      <c r="K617" s="56"/>
      <c r="L617" s="56"/>
    </row>
    <row r="618" spans="5:12" ht="14.25">
      <c r="E618" s="55"/>
      <c r="F618" s="55"/>
      <c r="G618" s="55"/>
      <c r="H618" s="55"/>
      <c r="I618" s="55"/>
      <c r="J618" s="55"/>
      <c r="K618" s="56"/>
      <c r="L618" s="56"/>
    </row>
    <row r="619" spans="5:12" ht="14.25">
      <c r="E619" s="55"/>
      <c r="F619" s="55"/>
      <c r="G619" s="55"/>
      <c r="H619" s="55"/>
      <c r="I619" s="55"/>
      <c r="J619" s="55"/>
      <c r="K619" s="56"/>
      <c r="L619" s="56"/>
    </row>
    <row r="620" spans="5:12" ht="14.25">
      <c r="E620" s="55"/>
      <c r="F620" s="55"/>
      <c r="G620" s="55"/>
      <c r="H620" s="55"/>
      <c r="I620" s="55"/>
      <c r="J620" s="55"/>
      <c r="K620" s="56"/>
      <c r="L620" s="56"/>
    </row>
    <row r="621" spans="5:12" ht="14.25">
      <c r="E621" s="55"/>
      <c r="F621" s="55"/>
      <c r="G621" s="55"/>
      <c r="H621" s="55"/>
      <c r="I621" s="55"/>
      <c r="J621" s="55"/>
      <c r="K621" s="56"/>
      <c r="L621" s="56"/>
    </row>
    <row r="622" spans="5:12" ht="14.25">
      <c r="E622" s="55"/>
      <c r="F622" s="55"/>
      <c r="G622" s="55"/>
      <c r="H622" s="55"/>
      <c r="I622" s="55"/>
      <c r="J622" s="55"/>
      <c r="K622" s="56"/>
      <c r="L622" s="56"/>
    </row>
    <row r="623" spans="5:12" ht="14.25">
      <c r="E623" s="55"/>
      <c r="F623" s="55"/>
      <c r="G623" s="55"/>
      <c r="H623" s="55"/>
      <c r="I623" s="55"/>
      <c r="J623" s="55"/>
      <c r="K623" s="56"/>
      <c r="L623" s="56"/>
    </row>
    <row r="624" spans="5:12" ht="14.25">
      <c r="E624" s="55"/>
      <c r="F624" s="55"/>
      <c r="G624" s="55"/>
      <c r="H624" s="55"/>
      <c r="I624" s="55"/>
      <c r="J624" s="55"/>
      <c r="K624" s="56"/>
      <c r="L624" s="56"/>
    </row>
    <row r="625" spans="5:12" ht="14.25">
      <c r="E625" s="55"/>
      <c r="F625" s="55"/>
      <c r="G625" s="55"/>
      <c r="H625" s="55"/>
      <c r="I625" s="55"/>
      <c r="J625" s="55"/>
      <c r="K625" s="56"/>
      <c r="L625" s="56"/>
    </row>
    <row r="626" spans="5:12" ht="14.25">
      <c r="E626" s="55"/>
      <c r="F626" s="55"/>
      <c r="G626" s="55"/>
      <c r="H626" s="55"/>
      <c r="I626" s="55"/>
      <c r="J626" s="55"/>
      <c r="K626" s="56"/>
      <c r="L626" s="56"/>
    </row>
    <row r="627" spans="5:12" ht="14.25">
      <c r="E627" s="55"/>
      <c r="F627" s="55"/>
      <c r="G627" s="55"/>
      <c r="H627" s="55"/>
      <c r="I627" s="55"/>
      <c r="J627" s="55"/>
      <c r="K627" s="56"/>
      <c r="L627" s="56"/>
    </row>
    <row r="628" spans="5:12" ht="14.25">
      <c r="E628" s="55"/>
      <c r="F628" s="55"/>
      <c r="G628" s="55"/>
      <c r="H628" s="55"/>
      <c r="I628" s="55"/>
      <c r="J628" s="55"/>
      <c r="K628" s="56"/>
      <c r="L628" s="56"/>
    </row>
    <row r="629" spans="5:12" ht="14.25">
      <c r="E629" s="55"/>
      <c r="F629" s="55"/>
      <c r="G629" s="55"/>
      <c r="H629" s="55"/>
      <c r="I629" s="55"/>
      <c r="J629" s="55"/>
      <c r="K629" s="56"/>
      <c r="L629" s="56"/>
    </row>
    <row r="630" spans="5:12" ht="14.25">
      <c r="E630" s="55"/>
      <c r="F630" s="55"/>
      <c r="G630" s="55"/>
      <c r="H630" s="55"/>
      <c r="I630" s="55"/>
      <c r="J630" s="55"/>
      <c r="K630" s="56"/>
      <c r="L630" s="56"/>
    </row>
    <row r="631" spans="5:12" ht="14.25">
      <c r="E631" s="55"/>
      <c r="F631" s="55"/>
      <c r="G631" s="55"/>
      <c r="H631" s="55"/>
      <c r="I631" s="55"/>
      <c r="J631" s="55"/>
      <c r="K631" s="56"/>
      <c r="L631" s="56"/>
    </row>
    <row r="632" spans="5:12" ht="14.25">
      <c r="E632" s="55"/>
      <c r="F632" s="55"/>
      <c r="G632" s="55"/>
      <c r="H632" s="55"/>
      <c r="I632" s="55"/>
      <c r="J632" s="55"/>
      <c r="K632" s="56"/>
      <c r="L632" s="56"/>
    </row>
    <row r="633" spans="5:12" ht="14.25">
      <c r="E633" s="55"/>
      <c r="F633" s="55"/>
      <c r="G633" s="55"/>
      <c r="H633" s="55"/>
      <c r="I633" s="55"/>
      <c r="J633" s="55"/>
      <c r="K633" s="56"/>
      <c r="L633" s="56"/>
    </row>
    <row r="634" spans="5:12" ht="14.25">
      <c r="E634" s="55"/>
      <c r="F634" s="55"/>
      <c r="G634" s="55"/>
      <c r="H634" s="55"/>
      <c r="I634" s="55"/>
      <c r="J634" s="55"/>
      <c r="K634" s="56"/>
      <c r="L634" s="56"/>
    </row>
    <row r="635" spans="5:12" ht="14.25">
      <c r="E635" s="55"/>
      <c r="F635" s="55"/>
      <c r="G635" s="55"/>
      <c r="H635" s="55"/>
      <c r="I635" s="55"/>
      <c r="J635" s="55"/>
      <c r="K635" s="56"/>
      <c r="L635" s="56"/>
    </row>
    <row r="636" spans="5:12" ht="14.25">
      <c r="E636" s="55"/>
      <c r="F636" s="55"/>
      <c r="G636" s="55"/>
      <c r="H636" s="55"/>
      <c r="I636" s="55"/>
      <c r="J636" s="55"/>
      <c r="K636" s="56"/>
      <c r="L636" s="56"/>
    </row>
    <row r="637" spans="5:12" ht="14.25">
      <c r="E637" s="55"/>
      <c r="F637" s="55"/>
      <c r="G637" s="55"/>
      <c r="H637" s="55"/>
      <c r="I637" s="55"/>
      <c r="J637" s="55"/>
      <c r="K637" s="56"/>
      <c r="L637" s="56"/>
    </row>
    <row r="638" spans="5:12" ht="14.25">
      <c r="E638" s="55"/>
      <c r="F638" s="55"/>
      <c r="G638" s="55"/>
      <c r="H638" s="55"/>
      <c r="I638" s="55"/>
      <c r="J638" s="55"/>
      <c r="K638" s="56"/>
      <c r="L638" s="56"/>
    </row>
    <row r="639" spans="5:12" ht="14.25">
      <c r="E639" s="55"/>
      <c r="F639" s="55"/>
      <c r="G639" s="55"/>
      <c r="H639" s="55"/>
      <c r="I639" s="55"/>
      <c r="J639" s="55"/>
      <c r="K639" s="56"/>
      <c r="L639" s="56"/>
    </row>
    <row r="640" spans="5:12" ht="14.25">
      <c r="E640" s="55"/>
      <c r="F640" s="55"/>
      <c r="G640" s="55"/>
      <c r="H640" s="55"/>
      <c r="I640" s="55"/>
      <c r="J640" s="55"/>
      <c r="K640" s="56"/>
      <c r="L640" s="56"/>
    </row>
    <row r="641" spans="5:12" ht="14.25">
      <c r="E641" s="55"/>
      <c r="F641" s="55"/>
      <c r="G641" s="55"/>
      <c r="H641" s="55"/>
      <c r="I641" s="55"/>
      <c r="J641" s="55"/>
      <c r="K641" s="56"/>
      <c r="L641" s="56"/>
    </row>
    <row r="642" spans="5:12" ht="14.25">
      <c r="E642" s="55"/>
      <c r="F642" s="55"/>
      <c r="G642" s="55"/>
      <c r="H642" s="55"/>
      <c r="I642" s="55"/>
      <c r="J642" s="55"/>
      <c r="K642" s="56"/>
      <c r="L642" s="56"/>
    </row>
    <row r="643" spans="5:12" ht="14.25">
      <c r="E643" s="55"/>
      <c r="F643" s="55"/>
      <c r="G643" s="55"/>
      <c r="H643" s="55"/>
      <c r="I643" s="55"/>
      <c r="J643" s="55"/>
      <c r="K643" s="56"/>
      <c r="L643" s="56"/>
    </row>
    <row r="644" spans="5:12" ht="14.25">
      <c r="E644" s="55"/>
      <c r="F644" s="55"/>
      <c r="G644" s="55"/>
      <c r="H644" s="55"/>
      <c r="I644" s="55"/>
      <c r="J644" s="55"/>
      <c r="K644" s="56"/>
      <c r="L644" s="56"/>
    </row>
    <row r="645" spans="5:12" ht="14.25">
      <c r="E645" s="55"/>
      <c r="F645" s="55"/>
      <c r="G645" s="55"/>
      <c r="H645" s="55"/>
      <c r="I645" s="55"/>
      <c r="J645" s="55"/>
      <c r="K645" s="56"/>
      <c r="L645" s="56"/>
    </row>
    <row r="646" spans="5:12" ht="14.25">
      <c r="E646" s="55"/>
      <c r="F646" s="55"/>
      <c r="G646" s="55"/>
      <c r="H646" s="55"/>
      <c r="I646" s="55"/>
      <c r="J646" s="55"/>
      <c r="K646" s="56"/>
      <c r="L646" s="56"/>
    </row>
    <row r="647" spans="5:12" ht="14.25">
      <c r="E647" s="55"/>
      <c r="F647" s="55"/>
      <c r="G647" s="55"/>
      <c r="H647" s="55"/>
      <c r="I647" s="55"/>
      <c r="J647" s="55"/>
      <c r="K647" s="56"/>
      <c r="L647" s="56"/>
    </row>
    <row r="648" spans="5:12" ht="14.25">
      <c r="E648" s="55"/>
      <c r="F648" s="55"/>
      <c r="G648" s="55"/>
      <c r="H648" s="55"/>
      <c r="I648" s="55"/>
      <c r="J648" s="55"/>
      <c r="K648" s="56"/>
      <c r="L648" s="56"/>
    </row>
    <row r="649" spans="5:12" ht="14.25">
      <c r="E649" s="55"/>
      <c r="F649" s="55"/>
      <c r="G649" s="55"/>
      <c r="H649" s="55"/>
      <c r="I649" s="55"/>
      <c r="J649" s="55"/>
      <c r="K649" s="56"/>
      <c r="L649" s="56"/>
    </row>
    <row r="650" spans="5:12" ht="14.25">
      <c r="E650" s="55"/>
      <c r="F650" s="55"/>
      <c r="G650" s="55"/>
      <c r="H650" s="55"/>
      <c r="I650" s="55"/>
      <c r="J650" s="55"/>
      <c r="K650" s="56"/>
      <c r="L650" s="56"/>
    </row>
    <row r="651" spans="5:12" ht="14.25">
      <c r="E651" s="55"/>
      <c r="F651" s="55"/>
      <c r="G651" s="55"/>
      <c r="H651" s="55"/>
      <c r="I651" s="55"/>
      <c r="J651" s="55"/>
      <c r="K651" s="56"/>
      <c r="L651" s="56"/>
    </row>
    <row r="652" spans="5:12" ht="14.25">
      <c r="E652" s="55"/>
      <c r="F652" s="55"/>
      <c r="G652" s="55"/>
      <c r="H652" s="55"/>
      <c r="I652" s="55"/>
      <c r="J652" s="55"/>
      <c r="K652" s="56"/>
      <c r="L652" s="56"/>
    </row>
    <row r="653" spans="5:12" ht="14.25">
      <c r="E653" s="55"/>
      <c r="F653" s="55"/>
      <c r="G653" s="55"/>
      <c r="H653" s="55"/>
      <c r="I653" s="55"/>
      <c r="J653" s="55"/>
      <c r="K653" s="56"/>
      <c r="L653" s="56"/>
    </row>
    <row r="654" spans="5:12" ht="14.25">
      <c r="E654" s="55"/>
      <c r="F654" s="55"/>
      <c r="G654" s="55"/>
      <c r="H654" s="55"/>
      <c r="I654" s="55"/>
      <c r="J654" s="55"/>
      <c r="K654" s="56"/>
      <c r="L654" s="56"/>
    </row>
    <row r="655" spans="5:12" ht="14.25">
      <c r="E655" s="55"/>
      <c r="F655" s="55"/>
      <c r="G655" s="55"/>
      <c r="H655" s="55"/>
      <c r="I655" s="55"/>
      <c r="J655" s="55"/>
      <c r="K655" s="56"/>
      <c r="L655" s="56"/>
    </row>
    <row r="656" spans="5:12" ht="14.25">
      <c r="E656" s="55"/>
      <c r="F656" s="55"/>
      <c r="G656" s="55"/>
      <c r="H656" s="55"/>
      <c r="I656" s="55"/>
      <c r="J656" s="55"/>
      <c r="K656" s="56"/>
      <c r="L656" s="56"/>
    </row>
    <row r="657" spans="5:12" ht="14.25">
      <c r="E657" s="55"/>
      <c r="F657" s="55"/>
      <c r="G657" s="55"/>
      <c r="H657" s="55"/>
      <c r="I657" s="55"/>
      <c r="J657" s="55"/>
      <c r="K657" s="56"/>
      <c r="L657" s="56"/>
    </row>
    <row r="658" spans="5:12" ht="14.25">
      <c r="E658" s="55"/>
      <c r="F658" s="55"/>
      <c r="G658" s="55"/>
      <c r="H658" s="55"/>
      <c r="I658" s="55"/>
      <c r="J658" s="55"/>
      <c r="K658" s="56"/>
      <c r="L658" s="56"/>
    </row>
    <row r="659" spans="5:12" ht="14.25">
      <c r="E659" s="55"/>
      <c r="F659" s="55"/>
      <c r="G659" s="55"/>
      <c r="H659" s="55"/>
      <c r="I659" s="55"/>
      <c r="J659" s="55"/>
      <c r="K659" s="56"/>
      <c r="L659" s="56"/>
    </row>
    <row r="660" spans="5:12" ht="14.25">
      <c r="E660" s="55"/>
      <c r="F660" s="55"/>
      <c r="G660" s="55"/>
      <c r="H660" s="55"/>
      <c r="I660" s="55"/>
      <c r="J660" s="55"/>
      <c r="K660" s="56"/>
      <c r="L660" s="56"/>
    </row>
    <row r="661" spans="5:12" ht="14.25">
      <c r="E661" s="55"/>
      <c r="F661" s="55"/>
      <c r="G661" s="55"/>
      <c r="H661" s="55"/>
      <c r="I661" s="55"/>
      <c r="J661" s="55"/>
      <c r="K661" s="56"/>
      <c r="L661" s="56"/>
    </row>
    <row r="662" spans="5:12" ht="14.25">
      <c r="E662" s="55"/>
      <c r="F662" s="55"/>
      <c r="G662" s="55"/>
      <c r="H662" s="55"/>
      <c r="I662" s="55"/>
      <c r="J662" s="55"/>
      <c r="K662" s="56"/>
      <c r="L662" s="56"/>
    </row>
    <row r="663" spans="5:12" ht="14.25">
      <c r="E663" s="55"/>
      <c r="F663" s="55"/>
      <c r="G663" s="55"/>
      <c r="H663" s="55"/>
      <c r="I663" s="55"/>
      <c r="J663" s="55"/>
      <c r="K663" s="56"/>
      <c r="L663" s="56"/>
    </row>
    <row r="664" spans="5:12" ht="14.25">
      <c r="E664" s="55"/>
      <c r="F664" s="55"/>
      <c r="G664" s="55"/>
      <c r="H664" s="55"/>
      <c r="I664" s="55"/>
      <c r="J664" s="55"/>
      <c r="K664" s="56"/>
      <c r="L664" s="56"/>
    </row>
    <row r="665" spans="5:12" ht="14.25">
      <c r="E665" s="55"/>
      <c r="F665" s="55"/>
      <c r="G665" s="55"/>
      <c r="H665" s="55"/>
      <c r="I665" s="55"/>
      <c r="J665" s="55"/>
      <c r="K665" s="56"/>
      <c r="L665" s="56"/>
    </row>
    <row r="666" spans="5:12" ht="14.25">
      <c r="E666" s="55"/>
      <c r="F666" s="55"/>
      <c r="G666" s="55"/>
      <c r="H666" s="55"/>
      <c r="I666" s="55"/>
      <c r="J666" s="55"/>
      <c r="K666" s="56"/>
      <c r="L666" s="56"/>
    </row>
    <row r="667" spans="5:12" ht="14.25">
      <c r="E667" s="55"/>
      <c r="F667" s="55"/>
      <c r="G667" s="55"/>
      <c r="H667" s="55"/>
      <c r="I667" s="55"/>
      <c r="J667" s="55"/>
      <c r="K667" s="56"/>
      <c r="L667" s="56"/>
    </row>
    <row r="668" spans="5:12" ht="14.25">
      <c r="E668" s="55"/>
      <c r="F668" s="55"/>
      <c r="G668" s="55"/>
      <c r="H668" s="55"/>
      <c r="I668" s="55"/>
      <c r="J668" s="55"/>
      <c r="K668" s="56"/>
      <c r="L668" s="56"/>
    </row>
    <row r="669" spans="5:12" ht="14.25">
      <c r="E669" s="55"/>
      <c r="F669" s="55"/>
      <c r="G669" s="55"/>
      <c r="H669" s="55"/>
      <c r="I669" s="55"/>
      <c r="J669" s="55"/>
      <c r="K669" s="56"/>
      <c r="L669" s="56"/>
    </row>
    <row r="670" spans="5:12" ht="14.25">
      <c r="E670" s="55"/>
      <c r="F670" s="55"/>
      <c r="G670" s="55"/>
      <c r="H670" s="55"/>
      <c r="I670" s="55"/>
      <c r="J670" s="55"/>
      <c r="K670" s="56"/>
      <c r="L670" s="56"/>
    </row>
    <row r="671" spans="5:12" ht="14.25">
      <c r="E671" s="55"/>
      <c r="F671" s="55"/>
      <c r="G671" s="55"/>
      <c r="H671" s="55"/>
      <c r="I671" s="55"/>
      <c r="J671" s="55"/>
      <c r="K671" s="56"/>
      <c r="L671" s="56"/>
    </row>
    <row r="672" spans="5:12" ht="14.25">
      <c r="E672" s="55"/>
      <c r="F672" s="55"/>
      <c r="G672" s="55"/>
      <c r="H672" s="55"/>
      <c r="I672" s="55"/>
      <c r="J672" s="55"/>
      <c r="K672" s="56"/>
      <c r="L672" s="56"/>
    </row>
    <row r="673" spans="5:12" ht="14.25">
      <c r="E673" s="55"/>
      <c r="F673" s="55"/>
      <c r="G673" s="55"/>
      <c r="H673" s="55"/>
      <c r="I673" s="55"/>
      <c r="J673" s="55"/>
      <c r="K673" s="56"/>
      <c r="L673" s="56"/>
    </row>
    <row r="674" spans="5:12" ht="14.25">
      <c r="E674" s="55"/>
      <c r="F674" s="55"/>
      <c r="G674" s="55"/>
      <c r="H674" s="55"/>
      <c r="I674" s="55"/>
      <c r="J674" s="55"/>
      <c r="K674" s="56"/>
      <c r="L674" s="56"/>
    </row>
    <row r="675" spans="5:12" ht="14.25">
      <c r="E675" s="55"/>
      <c r="F675" s="55"/>
      <c r="G675" s="55"/>
      <c r="H675" s="55"/>
      <c r="I675" s="55"/>
      <c r="J675" s="55"/>
      <c r="K675" s="56"/>
      <c r="L675" s="56"/>
    </row>
    <row r="676" spans="5:12" ht="14.25">
      <c r="E676" s="55"/>
      <c r="F676" s="55"/>
      <c r="G676" s="55"/>
      <c r="H676" s="55"/>
      <c r="I676" s="55"/>
      <c r="J676" s="55"/>
      <c r="K676" s="56"/>
      <c r="L676" s="56"/>
    </row>
    <row r="677" spans="5:12" ht="14.25">
      <c r="E677" s="55"/>
      <c r="F677" s="55"/>
      <c r="G677" s="55"/>
      <c r="H677" s="55"/>
      <c r="I677" s="55"/>
      <c r="J677" s="55"/>
      <c r="K677" s="56"/>
      <c r="L677" s="56"/>
    </row>
    <row r="678" spans="5:12" ht="14.25">
      <c r="E678" s="55"/>
      <c r="F678" s="55"/>
      <c r="G678" s="55"/>
      <c r="H678" s="55"/>
      <c r="I678" s="55"/>
      <c r="J678" s="55"/>
      <c r="K678" s="56"/>
      <c r="L678" s="56"/>
    </row>
    <row r="679" spans="5:12" ht="14.25">
      <c r="E679" s="55"/>
      <c r="F679" s="55"/>
      <c r="G679" s="55"/>
      <c r="H679" s="55"/>
      <c r="I679" s="55"/>
      <c r="J679" s="55"/>
      <c r="K679" s="56"/>
      <c r="L679" s="56"/>
    </row>
    <row r="680" spans="5:12" ht="14.25">
      <c r="E680" s="55"/>
      <c r="F680" s="55"/>
      <c r="G680" s="55"/>
      <c r="H680" s="55"/>
      <c r="I680" s="55"/>
      <c r="J680" s="55"/>
      <c r="K680" s="56"/>
      <c r="L680" s="56"/>
    </row>
    <row r="681" spans="5:12" ht="14.25">
      <c r="E681" s="55"/>
      <c r="F681" s="55"/>
      <c r="G681" s="55"/>
      <c r="H681" s="55"/>
      <c r="I681" s="55"/>
      <c r="J681" s="55"/>
      <c r="K681" s="56"/>
      <c r="L681" s="56"/>
    </row>
    <row r="682" spans="5:12" ht="14.25">
      <c r="E682" s="55"/>
      <c r="F682" s="55"/>
      <c r="G682" s="55"/>
      <c r="H682" s="55"/>
      <c r="I682" s="55"/>
      <c r="J682" s="55"/>
      <c r="K682" s="56"/>
      <c r="L682" s="56"/>
    </row>
    <row r="683" spans="5:12" ht="14.25">
      <c r="E683" s="55"/>
      <c r="F683" s="55"/>
      <c r="G683" s="55"/>
      <c r="H683" s="55"/>
      <c r="I683" s="55"/>
      <c r="J683" s="55"/>
      <c r="K683" s="56"/>
      <c r="L683" s="56"/>
    </row>
    <row r="684" spans="5:12" ht="14.25">
      <c r="E684" s="55"/>
      <c r="F684" s="55"/>
      <c r="G684" s="55"/>
      <c r="H684" s="55"/>
      <c r="I684" s="55"/>
      <c r="J684" s="55"/>
      <c r="K684" s="56"/>
      <c r="L684" s="56"/>
    </row>
    <row r="685" spans="5:12" ht="14.25">
      <c r="E685" s="55"/>
      <c r="F685" s="55"/>
      <c r="G685" s="55"/>
      <c r="H685" s="55"/>
      <c r="I685" s="55"/>
      <c r="J685" s="55"/>
      <c r="K685" s="56"/>
      <c r="L685" s="56"/>
    </row>
    <row r="686" spans="5:12" ht="14.25">
      <c r="E686" s="55"/>
      <c r="F686" s="55"/>
      <c r="G686" s="55"/>
      <c r="H686" s="55"/>
      <c r="I686" s="55"/>
      <c r="J686" s="55"/>
      <c r="K686" s="56"/>
      <c r="L686" s="56"/>
    </row>
    <row r="687" spans="5:12" ht="14.25">
      <c r="E687" s="55"/>
      <c r="F687" s="55"/>
      <c r="G687" s="55"/>
      <c r="H687" s="55"/>
      <c r="I687" s="55"/>
      <c r="J687" s="55"/>
      <c r="K687" s="56"/>
      <c r="L687" s="56"/>
    </row>
    <row r="688" spans="5:12" ht="14.25">
      <c r="E688" s="55"/>
      <c r="F688" s="55"/>
      <c r="G688" s="55"/>
      <c r="H688" s="55"/>
      <c r="I688" s="55"/>
      <c r="J688" s="55"/>
      <c r="K688" s="56"/>
      <c r="L688" s="56"/>
    </row>
    <row r="689" spans="5:12" ht="14.25">
      <c r="E689" s="55"/>
      <c r="F689" s="55"/>
      <c r="G689" s="55"/>
      <c r="H689" s="55"/>
      <c r="I689" s="55"/>
      <c r="J689" s="55"/>
      <c r="K689" s="56"/>
      <c r="L689" s="56"/>
    </row>
    <row r="690" spans="5:12" ht="14.25">
      <c r="E690" s="55"/>
      <c r="F690" s="55"/>
      <c r="G690" s="55"/>
      <c r="H690" s="55"/>
      <c r="I690" s="55"/>
      <c r="J690" s="55"/>
      <c r="K690" s="56"/>
      <c r="L690" s="56"/>
    </row>
    <row r="691" spans="5:12" ht="14.25">
      <c r="E691" s="55"/>
      <c r="F691" s="55"/>
      <c r="G691" s="55"/>
      <c r="H691" s="55"/>
      <c r="I691" s="55"/>
      <c r="J691" s="55"/>
      <c r="K691" s="56"/>
      <c r="L691" s="56"/>
    </row>
    <row r="692" spans="5:12" ht="14.25">
      <c r="E692" s="55"/>
      <c r="F692" s="55"/>
      <c r="G692" s="55"/>
      <c r="H692" s="55"/>
      <c r="I692" s="55"/>
      <c r="J692" s="55"/>
      <c r="K692" s="56"/>
      <c r="L692" s="56"/>
    </row>
    <row r="693" spans="5:12" ht="14.25">
      <c r="E693" s="55"/>
      <c r="F693" s="55"/>
      <c r="G693" s="55"/>
      <c r="H693" s="55"/>
      <c r="I693" s="55"/>
      <c r="J693" s="55"/>
      <c r="K693" s="56"/>
      <c r="L693" s="56"/>
    </row>
    <row r="694" spans="5:12" ht="14.25">
      <c r="E694" s="55"/>
      <c r="F694" s="55"/>
      <c r="G694" s="55"/>
      <c r="H694" s="55"/>
      <c r="I694" s="55"/>
      <c r="J694" s="55"/>
      <c r="K694" s="56"/>
      <c r="L694" s="56"/>
    </row>
    <row r="695" spans="5:12" ht="14.25">
      <c r="E695" s="55"/>
      <c r="F695" s="55"/>
      <c r="G695" s="55"/>
      <c r="H695" s="55"/>
      <c r="I695" s="55"/>
      <c r="J695" s="55"/>
      <c r="K695" s="56"/>
      <c r="L695" s="56"/>
    </row>
    <row r="696" spans="5:12" ht="14.25">
      <c r="E696" s="55"/>
      <c r="F696" s="55"/>
      <c r="G696" s="55"/>
      <c r="H696" s="55"/>
      <c r="I696" s="55"/>
      <c r="J696" s="55"/>
      <c r="K696" s="56"/>
      <c r="L696" s="56"/>
    </row>
    <row r="697" spans="5:12" ht="14.25">
      <c r="E697" s="55"/>
      <c r="F697" s="55"/>
      <c r="G697" s="55"/>
      <c r="H697" s="55"/>
      <c r="I697" s="55"/>
      <c r="J697" s="55"/>
      <c r="K697" s="56"/>
      <c r="L697" s="56"/>
    </row>
    <row r="698" spans="5:12" ht="14.25">
      <c r="E698" s="55"/>
      <c r="F698" s="55"/>
      <c r="G698" s="55"/>
      <c r="H698" s="55"/>
      <c r="I698" s="55"/>
      <c r="J698" s="55"/>
      <c r="K698" s="56"/>
      <c r="L698" s="56"/>
    </row>
    <row r="699" spans="5:12" ht="14.25">
      <c r="E699" s="55"/>
      <c r="F699" s="55"/>
      <c r="G699" s="55"/>
      <c r="H699" s="55"/>
      <c r="I699" s="55"/>
      <c r="J699" s="55"/>
      <c r="K699" s="56"/>
      <c r="L699" s="56"/>
    </row>
    <row r="700" spans="5:12" ht="14.25">
      <c r="E700" s="55"/>
      <c r="F700" s="55"/>
      <c r="G700" s="55"/>
      <c r="H700" s="55"/>
      <c r="I700" s="55"/>
      <c r="J700" s="55"/>
      <c r="K700" s="56"/>
      <c r="L700" s="56"/>
    </row>
    <row r="701" spans="5:12" ht="14.25">
      <c r="E701" s="55"/>
      <c r="F701" s="55"/>
      <c r="G701" s="55"/>
      <c r="H701" s="55"/>
      <c r="I701" s="55"/>
      <c r="J701" s="55"/>
      <c r="K701" s="56"/>
      <c r="L701" s="56"/>
    </row>
    <row r="702" spans="5:12" ht="14.25">
      <c r="E702" s="55"/>
      <c r="F702" s="55"/>
      <c r="G702" s="55"/>
      <c r="H702" s="55"/>
      <c r="I702" s="55"/>
      <c r="J702" s="55"/>
      <c r="K702" s="56"/>
      <c r="L702" s="56"/>
    </row>
    <row r="703" spans="5:12" ht="14.25">
      <c r="E703" s="55"/>
      <c r="F703" s="55"/>
      <c r="G703" s="55"/>
      <c r="H703" s="55"/>
      <c r="I703" s="55"/>
      <c r="J703" s="55"/>
      <c r="K703" s="56"/>
      <c r="L703" s="56"/>
    </row>
    <row r="704" spans="5:12" ht="14.25">
      <c r="E704" s="55"/>
      <c r="F704" s="55"/>
      <c r="G704" s="55"/>
      <c r="H704" s="55"/>
      <c r="I704" s="55"/>
      <c r="J704" s="55"/>
      <c r="K704" s="56"/>
      <c r="L704" s="56"/>
    </row>
    <row r="705" spans="5:12" ht="14.25">
      <c r="E705" s="55"/>
      <c r="F705" s="55"/>
      <c r="G705" s="55"/>
      <c r="H705" s="55"/>
      <c r="I705" s="55"/>
      <c r="J705" s="55"/>
      <c r="K705" s="56"/>
      <c r="L705" s="56"/>
    </row>
    <row r="706" spans="5:12" ht="14.25">
      <c r="E706" s="55"/>
      <c r="F706" s="55"/>
      <c r="G706" s="55"/>
      <c r="H706" s="55"/>
      <c r="I706" s="55"/>
      <c r="J706" s="55"/>
      <c r="K706" s="56"/>
      <c r="L706" s="56"/>
    </row>
    <row r="707" spans="5:12" ht="14.25">
      <c r="E707" s="55"/>
      <c r="F707" s="55"/>
      <c r="G707" s="55"/>
      <c r="H707" s="55"/>
      <c r="I707" s="55"/>
      <c r="J707" s="55"/>
      <c r="K707" s="56"/>
      <c r="L707" s="56"/>
    </row>
    <row r="708" spans="5:12" ht="14.25">
      <c r="E708" s="55"/>
      <c r="F708" s="55"/>
      <c r="G708" s="55"/>
      <c r="H708" s="55"/>
      <c r="I708" s="55"/>
      <c r="J708" s="55"/>
      <c r="K708" s="56"/>
      <c r="L708" s="56"/>
    </row>
    <row r="709" spans="5:12" ht="14.25">
      <c r="E709" s="55"/>
      <c r="F709" s="55"/>
      <c r="G709" s="55"/>
      <c r="H709" s="55"/>
      <c r="I709" s="55"/>
      <c r="J709" s="55"/>
      <c r="K709" s="56"/>
      <c r="L709" s="56"/>
    </row>
    <row r="710" spans="5:12" ht="14.25">
      <c r="E710" s="55"/>
      <c r="F710" s="55"/>
      <c r="G710" s="55"/>
      <c r="H710" s="55"/>
      <c r="I710" s="55"/>
      <c r="J710" s="55"/>
      <c r="K710" s="56"/>
      <c r="L710" s="56"/>
    </row>
    <row r="711" spans="5:12" ht="14.25">
      <c r="E711" s="55"/>
      <c r="F711" s="55"/>
      <c r="G711" s="55"/>
      <c r="H711" s="55"/>
      <c r="I711" s="55"/>
      <c r="J711" s="55"/>
      <c r="K711" s="56"/>
      <c r="L711" s="56"/>
    </row>
    <row r="712" spans="5:12" ht="14.25">
      <c r="E712" s="55"/>
      <c r="F712" s="55"/>
      <c r="G712" s="55"/>
      <c r="H712" s="55"/>
      <c r="I712" s="55"/>
      <c r="J712" s="55"/>
      <c r="K712" s="56"/>
      <c r="L712" s="56"/>
    </row>
    <row r="713" spans="5:12" ht="14.25">
      <c r="E713" s="55"/>
      <c r="F713" s="55"/>
      <c r="G713" s="55"/>
      <c r="H713" s="55"/>
      <c r="I713" s="55"/>
      <c r="J713" s="55"/>
      <c r="K713" s="56"/>
      <c r="L713" s="56"/>
    </row>
    <row r="714" spans="5:12" ht="14.25">
      <c r="E714" s="55"/>
      <c r="F714" s="55"/>
      <c r="G714" s="55"/>
      <c r="H714" s="55"/>
      <c r="I714" s="55"/>
      <c r="J714" s="55"/>
      <c r="K714" s="56"/>
      <c r="L714" s="56"/>
    </row>
    <row r="715" spans="5:12" ht="14.25">
      <c r="E715" s="55"/>
      <c r="F715" s="55"/>
      <c r="G715" s="55"/>
      <c r="H715" s="55"/>
      <c r="I715" s="55"/>
      <c r="J715" s="55"/>
      <c r="K715" s="56"/>
      <c r="L715" s="56"/>
    </row>
    <row r="716" spans="5:12" ht="14.25">
      <c r="E716" s="55"/>
      <c r="F716" s="55"/>
      <c r="G716" s="55"/>
      <c r="H716" s="55"/>
      <c r="I716" s="55"/>
      <c r="J716" s="55"/>
      <c r="K716" s="56"/>
      <c r="L716" s="56"/>
    </row>
    <row r="717" spans="5:12" ht="14.25">
      <c r="E717" s="55"/>
      <c r="F717" s="55"/>
      <c r="G717" s="55"/>
      <c r="H717" s="55"/>
      <c r="I717" s="55"/>
      <c r="J717" s="55"/>
      <c r="K717" s="56"/>
      <c r="L717" s="56"/>
    </row>
    <row r="718" spans="5:12" ht="14.25">
      <c r="E718" s="55"/>
      <c r="F718" s="55"/>
      <c r="G718" s="55"/>
      <c r="H718" s="55"/>
      <c r="I718" s="55"/>
      <c r="J718" s="55"/>
      <c r="K718" s="56"/>
      <c r="L718" s="56"/>
    </row>
    <row r="719" spans="5:12" ht="14.25">
      <c r="E719" s="55"/>
      <c r="F719" s="55"/>
      <c r="G719" s="55"/>
      <c r="H719" s="55"/>
      <c r="I719" s="55"/>
      <c r="J719" s="55"/>
      <c r="K719" s="56"/>
      <c r="L719" s="56"/>
    </row>
    <row r="720" spans="5:12" ht="14.25">
      <c r="E720" s="55"/>
      <c r="F720" s="55"/>
      <c r="G720" s="55"/>
      <c r="H720" s="55"/>
      <c r="I720" s="55"/>
      <c r="J720" s="55"/>
      <c r="K720" s="56"/>
      <c r="L720" s="56"/>
    </row>
    <row r="721" spans="5:12" ht="14.25">
      <c r="E721" s="55"/>
      <c r="F721" s="55"/>
      <c r="G721" s="55"/>
      <c r="H721" s="55"/>
      <c r="I721" s="55"/>
      <c r="J721" s="55"/>
      <c r="K721" s="56"/>
      <c r="L721" s="56"/>
    </row>
    <row r="722" spans="5:12" ht="14.25">
      <c r="E722" s="55"/>
      <c r="F722" s="55"/>
      <c r="G722" s="55"/>
      <c r="H722" s="55"/>
      <c r="I722" s="55"/>
      <c r="J722" s="55"/>
      <c r="K722" s="56"/>
      <c r="L722" s="56"/>
    </row>
    <row r="723" spans="5:12" ht="14.25">
      <c r="E723" s="55"/>
      <c r="F723" s="55"/>
      <c r="G723" s="55"/>
      <c r="H723" s="55"/>
      <c r="I723" s="55"/>
      <c r="J723" s="55"/>
      <c r="K723" s="56"/>
      <c r="L723" s="56"/>
    </row>
    <row r="724" spans="5:12" ht="14.25">
      <c r="E724" s="55"/>
      <c r="F724" s="55"/>
      <c r="G724" s="55"/>
      <c r="H724" s="55"/>
      <c r="I724" s="55"/>
      <c r="J724" s="55"/>
      <c r="K724" s="56"/>
      <c r="L724" s="56"/>
    </row>
    <row r="725" spans="5:12" ht="14.25">
      <c r="E725" s="55"/>
      <c r="F725" s="55"/>
      <c r="G725" s="55"/>
      <c r="H725" s="55"/>
      <c r="I725" s="55"/>
      <c r="J725" s="55"/>
      <c r="K725" s="56"/>
      <c r="L725" s="56"/>
    </row>
    <row r="726" spans="5:12" ht="14.25">
      <c r="E726" s="55"/>
      <c r="F726" s="55"/>
      <c r="G726" s="55"/>
      <c r="H726" s="55"/>
      <c r="I726" s="55"/>
      <c r="J726" s="55"/>
      <c r="K726" s="56"/>
      <c r="L726" s="56"/>
    </row>
    <row r="727" spans="5:12" ht="14.25">
      <c r="E727" s="55"/>
      <c r="F727" s="55"/>
      <c r="G727" s="55"/>
      <c r="H727" s="55"/>
      <c r="I727" s="55"/>
      <c r="J727" s="55"/>
      <c r="K727" s="56"/>
      <c r="L727" s="56"/>
    </row>
    <row r="728" spans="5:12" ht="14.25">
      <c r="E728" s="55"/>
      <c r="F728" s="55"/>
      <c r="G728" s="55"/>
      <c r="H728" s="55"/>
      <c r="I728" s="55"/>
      <c r="J728" s="55"/>
      <c r="K728" s="56"/>
      <c r="L728" s="56"/>
    </row>
    <row r="729" spans="5:12" ht="14.25">
      <c r="E729" s="55"/>
      <c r="F729" s="55"/>
      <c r="G729" s="55"/>
      <c r="H729" s="55"/>
      <c r="I729" s="55"/>
      <c r="J729" s="55"/>
      <c r="K729" s="56"/>
      <c r="L729" s="56"/>
    </row>
    <row r="730" spans="5:12" ht="14.25">
      <c r="E730" s="55"/>
      <c r="F730" s="55"/>
      <c r="G730" s="55"/>
      <c r="H730" s="55"/>
      <c r="I730" s="55"/>
      <c r="J730" s="55"/>
      <c r="K730" s="56"/>
      <c r="L730" s="56"/>
    </row>
    <row r="731" spans="5:12" ht="14.25">
      <c r="E731" s="55"/>
      <c r="F731" s="55"/>
      <c r="G731" s="55"/>
      <c r="H731" s="55"/>
      <c r="I731" s="55"/>
      <c r="J731" s="55"/>
      <c r="K731" s="56"/>
      <c r="L731" s="56"/>
    </row>
    <row r="732" spans="5:12" ht="14.25">
      <c r="E732" s="55"/>
      <c r="F732" s="55"/>
      <c r="G732" s="55"/>
      <c r="H732" s="55"/>
      <c r="I732" s="55"/>
      <c r="J732" s="55"/>
      <c r="K732" s="56"/>
      <c r="L732" s="56"/>
    </row>
    <row r="733" spans="5:12" ht="14.25">
      <c r="E733" s="55"/>
      <c r="F733" s="55"/>
      <c r="G733" s="55"/>
      <c r="H733" s="55"/>
      <c r="I733" s="55"/>
      <c r="J733" s="55"/>
      <c r="K733" s="56"/>
      <c r="L733" s="56"/>
    </row>
    <row r="734" spans="5:12" ht="14.25">
      <c r="E734" s="55"/>
      <c r="F734" s="55"/>
      <c r="G734" s="55"/>
      <c r="H734" s="55"/>
      <c r="I734" s="55"/>
      <c r="J734" s="55"/>
      <c r="K734" s="56"/>
      <c r="L734" s="56"/>
    </row>
    <row r="735" spans="5:12" ht="14.25">
      <c r="E735" s="55"/>
      <c r="F735" s="55"/>
      <c r="G735" s="55"/>
      <c r="H735" s="55"/>
      <c r="I735" s="55"/>
      <c r="J735" s="55"/>
      <c r="K735" s="56"/>
      <c r="L735" s="56"/>
    </row>
    <row r="736" spans="5:12" ht="14.25">
      <c r="E736" s="55"/>
      <c r="F736" s="55"/>
      <c r="G736" s="55"/>
      <c r="H736" s="55"/>
      <c r="I736" s="55"/>
      <c r="J736" s="55"/>
      <c r="K736" s="56"/>
      <c r="L736" s="56"/>
    </row>
    <row r="737" spans="5:12" ht="14.25">
      <c r="E737" s="55"/>
      <c r="F737" s="55"/>
      <c r="G737" s="55"/>
      <c r="H737" s="55"/>
      <c r="I737" s="55"/>
      <c r="J737" s="55"/>
      <c r="K737" s="56"/>
      <c r="L737" s="56"/>
    </row>
    <row r="738" spans="5:12" ht="14.25">
      <c r="E738" s="55"/>
      <c r="F738" s="55"/>
      <c r="G738" s="55"/>
      <c r="H738" s="55"/>
      <c r="I738" s="55"/>
      <c r="J738" s="55"/>
      <c r="K738" s="56"/>
      <c r="L738" s="56"/>
    </row>
    <row r="739" spans="5:12" ht="14.25">
      <c r="E739" s="55"/>
      <c r="F739" s="55"/>
      <c r="G739" s="55"/>
      <c r="H739" s="55"/>
      <c r="I739" s="55"/>
      <c r="J739" s="55"/>
      <c r="K739" s="56"/>
      <c r="L739" s="56"/>
    </row>
    <row r="740" spans="5:12" ht="14.25">
      <c r="E740" s="55"/>
      <c r="F740" s="55"/>
      <c r="G740" s="55"/>
      <c r="H740" s="55"/>
      <c r="I740" s="55"/>
      <c r="J740" s="55"/>
      <c r="K740" s="56"/>
      <c r="L740" s="56"/>
    </row>
    <row r="741" spans="5:12" ht="14.25">
      <c r="E741" s="55"/>
      <c r="F741" s="55"/>
      <c r="G741" s="55"/>
      <c r="H741" s="55"/>
      <c r="I741" s="55"/>
      <c r="J741" s="55"/>
      <c r="K741" s="56"/>
      <c r="L741" s="56"/>
    </row>
    <row r="742" spans="5:12" ht="14.25">
      <c r="E742" s="55"/>
      <c r="F742" s="55"/>
      <c r="G742" s="55"/>
      <c r="H742" s="55"/>
      <c r="I742" s="55"/>
      <c r="J742" s="55"/>
      <c r="K742" s="56"/>
      <c r="L742" s="56"/>
    </row>
    <row r="743" spans="5:12" ht="14.25">
      <c r="E743" s="55"/>
      <c r="F743" s="55"/>
      <c r="G743" s="55"/>
      <c r="H743" s="55"/>
      <c r="I743" s="55"/>
      <c r="J743" s="55"/>
      <c r="K743" s="56"/>
      <c r="L743" s="56"/>
    </row>
    <row r="744" spans="5:12" ht="14.25">
      <c r="E744" s="55"/>
      <c r="F744" s="55"/>
      <c r="G744" s="55"/>
      <c r="H744" s="55"/>
      <c r="I744" s="55"/>
      <c r="J744" s="55"/>
      <c r="K744" s="56"/>
      <c r="L744" s="56"/>
    </row>
    <row r="745" spans="5:12" ht="14.25">
      <c r="E745" s="55"/>
      <c r="F745" s="55"/>
      <c r="G745" s="55"/>
      <c r="H745" s="55"/>
      <c r="I745" s="55"/>
      <c r="J745" s="55"/>
      <c r="K745" s="56"/>
      <c r="L745" s="56"/>
    </row>
    <row r="746" spans="5:12" ht="14.25">
      <c r="E746" s="55"/>
      <c r="F746" s="55"/>
      <c r="G746" s="55"/>
      <c r="H746" s="55"/>
      <c r="I746" s="55"/>
      <c r="J746" s="55"/>
      <c r="K746" s="56"/>
      <c r="L746" s="56"/>
    </row>
    <row r="747" spans="5:12" ht="14.25">
      <c r="E747" s="55"/>
      <c r="F747" s="55"/>
      <c r="G747" s="55"/>
      <c r="H747" s="55"/>
      <c r="I747" s="55"/>
      <c r="J747" s="55"/>
      <c r="K747" s="56"/>
      <c r="L747" s="56"/>
    </row>
    <row r="748" spans="5:12" ht="14.25">
      <c r="E748" s="55"/>
      <c r="F748" s="55"/>
      <c r="G748" s="55"/>
      <c r="H748" s="55"/>
      <c r="I748" s="55"/>
      <c r="J748" s="55"/>
      <c r="K748" s="56"/>
      <c r="L748" s="56"/>
    </row>
    <row r="749" spans="5:12" ht="14.25">
      <c r="E749" s="55"/>
      <c r="F749" s="55"/>
      <c r="G749" s="55"/>
      <c r="H749" s="55"/>
      <c r="I749" s="55"/>
      <c r="J749" s="55"/>
      <c r="K749" s="56"/>
      <c r="L749" s="56"/>
    </row>
    <row r="750" spans="5:12" ht="14.25">
      <c r="E750" s="55"/>
      <c r="F750" s="55"/>
      <c r="G750" s="55"/>
      <c r="H750" s="55"/>
      <c r="I750" s="55"/>
      <c r="J750" s="55"/>
      <c r="K750" s="56"/>
      <c r="L750" s="56"/>
    </row>
    <row r="751" spans="5:12" ht="14.25">
      <c r="E751" s="55"/>
      <c r="F751" s="55"/>
      <c r="G751" s="55"/>
      <c r="H751" s="55"/>
      <c r="I751" s="55"/>
      <c r="J751" s="55"/>
      <c r="K751" s="56"/>
      <c r="L751" s="56"/>
    </row>
    <row r="752" spans="5:12" ht="14.25">
      <c r="E752" s="55"/>
      <c r="F752" s="55"/>
      <c r="G752" s="55"/>
      <c r="H752" s="55"/>
      <c r="I752" s="55"/>
      <c r="J752" s="55"/>
      <c r="K752" s="56"/>
      <c r="L752" s="56"/>
    </row>
    <row r="753" spans="5:12" ht="14.25">
      <c r="E753" s="55"/>
      <c r="F753" s="55"/>
      <c r="G753" s="55"/>
      <c r="H753" s="55"/>
      <c r="I753" s="55"/>
      <c r="J753" s="55"/>
      <c r="K753" s="56"/>
      <c r="L753" s="56"/>
    </row>
    <row r="754" spans="5:12" ht="14.25">
      <c r="E754" s="55"/>
      <c r="F754" s="55"/>
      <c r="G754" s="55"/>
      <c r="H754" s="55"/>
      <c r="I754" s="55"/>
      <c r="J754" s="55"/>
      <c r="K754" s="56"/>
      <c r="L754" s="56"/>
    </row>
    <row r="755" spans="5:12" ht="14.25">
      <c r="E755" s="55"/>
      <c r="F755" s="55"/>
      <c r="G755" s="55"/>
      <c r="H755" s="55"/>
      <c r="I755" s="55"/>
      <c r="J755" s="55"/>
      <c r="K755" s="56"/>
      <c r="L755" s="56"/>
    </row>
    <row r="756" spans="5:12" ht="14.25">
      <c r="E756" s="55"/>
      <c r="F756" s="55"/>
      <c r="G756" s="55"/>
      <c r="H756" s="55"/>
      <c r="I756" s="55"/>
      <c r="J756" s="55"/>
      <c r="K756" s="56"/>
      <c r="L756" s="56"/>
    </row>
    <row r="757" spans="5:12" ht="14.25">
      <c r="E757" s="55"/>
      <c r="F757" s="55"/>
      <c r="G757" s="55"/>
      <c r="H757" s="55"/>
      <c r="I757" s="55"/>
      <c r="J757" s="55"/>
      <c r="K757" s="56"/>
      <c r="L757" s="56"/>
    </row>
    <row r="758" spans="5:12" ht="14.25">
      <c r="E758" s="55"/>
      <c r="F758" s="55"/>
      <c r="G758" s="55"/>
      <c r="H758" s="55"/>
      <c r="I758" s="55"/>
      <c r="J758" s="55"/>
      <c r="K758" s="56"/>
      <c r="L758" s="56"/>
    </row>
    <row r="759" spans="5:12" ht="14.25">
      <c r="E759" s="55"/>
      <c r="F759" s="55"/>
      <c r="G759" s="55"/>
      <c r="H759" s="55"/>
      <c r="I759" s="55"/>
      <c r="J759" s="55"/>
      <c r="K759" s="56"/>
      <c r="L759" s="56"/>
    </row>
    <row r="760" spans="5:12" ht="14.25">
      <c r="E760" s="55"/>
      <c r="F760" s="55"/>
      <c r="G760" s="55"/>
      <c r="H760" s="55"/>
      <c r="I760" s="55"/>
      <c r="J760" s="55"/>
      <c r="K760" s="56"/>
      <c r="L760" s="56"/>
    </row>
    <row r="761" spans="5:12" ht="14.25">
      <c r="E761" s="55"/>
      <c r="F761" s="55"/>
      <c r="G761" s="55"/>
      <c r="H761" s="55"/>
      <c r="I761" s="55"/>
      <c r="J761" s="55"/>
      <c r="K761" s="56"/>
      <c r="L761" s="56"/>
    </row>
    <row r="762" spans="5:12" ht="14.25">
      <c r="E762" s="55"/>
      <c r="F762" s="55"/>
      <c r="G762" s="55"/>
      <c r="H762" s="55"/>
      <c r="I762" s="55"/>
      <c r="J762" s="55"/>
      <c r="K762" s="56"/>
      <c r="L762" s="56"/>
    </row>
    <row r="763" spans="5:12" ht="14.25">
      <c r="E763" s="55"/>
      <c r="F763" s="55"/>
      <c r="G763" s="55"/>
      <c r="H763" s="55"/>
      <c r="I763" s="55"/>
      <c r="J763" s="55"/>
      <c r="K763" s="56"/>
      <c r="L763" s="56"/>
    </row>
    <row r="764" spans="5:12" ht="14.25">
      <c r="E764" s="55"/>
      <c r="F764" s="55"/>
      <c r="G764" s="55"/>
      <c r="H764" s="55"/>
      <c r="I764" s="55"/>
      <c r="J764" s="55"/>
      <c r="K764" s="56"/>
      <c r="L764" s="56"/>
    </row>
    <row r="765" spans="5:12" ht="14.25">
      <c r="E765" s="55"/>
      <c r="F765" s="55"/>
      <c r="G765" s="55"/>
      <c r="H765" s="55"/>
      <c r="I765" s="55"/>
      <c r="J765" s="55"/>
      <c r="K765" s="56"/>
      <c r="L765" s="56"/>
    </row>
    <row r="766" spans="5:12" ht="14.25">
      <c r="E766" s="55"/>
      <c r="F766" s="55"/>
      <c r="G766" s="55"/>
      <c r="H766" s="55"/>
      <c r="I766" s="55"/>
      <c r="J766" s="55"/>
      <c r="K766" s="56"/>
      <c r="L766" s="56"/>
    </row>
    <row r="767" spans="5:12" ht="14.25">
      <c r="E767" s="55"/>
      <c r="F767" s="55"/>
      <c r="G767" s="55"/>
      <c r="H767" s="55"/>
      <c r="I767" s="55"/>
      <c r="J767" s="55"/>
      <c r="K767" s="56"/>
      <c r="L767" s="56"/>
    </row>
    <row r="768" spans="5:12" ht="14.25">
      <c r="E768" s="55"/>
      <c r="F768" s="55"/>
      <c r="G768" s="55"/>
      <c r="H768" s="55"/>
      <c r="I768" s="55"/>
      <c r="J768" s="55"/>
      <c r="K768" s="56"/>
      <c r="L768" s="56"/>
    </row>
    <row r="769" spans="5:12" ht="14.25">
      <c r="E769" s="55"/>
      <c r="F769" s="55"/>
      <c r="G769" s="55"/>
      <c r="H769" s="55"/>
      <c r="I769" s="55"/>
      <c r="J769" s="55"/>
      <c r="K769" s="56"/>
      <c r="L769" s="56"/>
    </row>
    <row r="770" spans="5:12" ht="14.25">
      <c r="E770" s="55"/>
      <c r="F770" s="55"/>
      <c r="G770" s="55"/>
      <c r="H770" s="55"/>
      <c r="I770" s="55"/>
      <c r="J770" s="55"/>
      <c r="K770" s="56"/>
      <c r="L770" s="56"/>
    </row>
    <row r="771" spans="5:12" ht="14.25">
      <c r="E771" s="55"/>
      <c r="F771" s="55"/>
      <c r="G771" s="55"/>
      <c r="H771" s="55"/>
      <c r="I771" s="55"/>
      <c r="J771" s="55"/>
      <c r="K771" s="56"/>
      <c r="L771" s="56"/>
    </row>
    <row r="772" spans="5:12" ht="14.25">
      <c r="E772" s="55"/>
      <c r="F772" s="55"/>
      <c r="G772" s="55"/>
      <c r="H772" s="55"/>
      <c r="I772" s="55"/>
      <c r="J772" s="55"/>
      <c r="K772" s="56"/>
      <c r="L772" s="56"/>
    </row>
    <row r="773" spans="5:12" ht="14.25">
      <c r="E773" s="55"/>
      <c r="F773" s="55"/>
      <c r="G773" s="55"/>
      <c r="H773" s="55"/>
      <c r="I773" s="55"/>
      <c r="J773" s="55"/>
      <c r="K773" s="56"/>
      <c r="L773" s="56"/>
    </row>
    <row r="774" spans="5:12" ht="14.25">
      <c r="E774" s="55"/>
      <c r="F774" s="55"/>
      <c r="G774" s="55"/>
      <c r="H774" s="55"/>
      <c r="I774" s="55"/>
      <c r="J774" s="55"/>
      <c r="K774" s="56"/>
      <c r="L774" s="56"/>
    </row>
    <row r="775" spans="5:12" ht="14.25">
      <c r="E775" s="55"/>
      <c r="F775" s="55"/>
      <c r="G775" s="55"/>
      <c r="H775" s="55"/>
      <c r="I775" s="55"/>
      <c r="J775" s="55"/>
      <c r="K775" s="56"/>
      <c r="L775" s="56"/>
    </row>
    <row r="776" spans="5:12" ht="14.25">
      <c r="E776" s="55"/>
      <c r="F776" s="55"/>
      <c r="G776" s="55"/>
      <c r="H776" s="55"/>
      <c r="I776" s="55"/>
      <c r="J776" s="55"/>
      <c r="K776" s="56"/>
      <c r="L776" s="56"/>
    </row>
    <row r="777" spans="5:12" ht="14.25">
      <c r="E777" s="55"/>
      <c r="F777" s="55"/>
      <c r="G777" s="55"/>
      <c r="H777" s="55"/>
      <c r="I777" s="55"/>
      <c r="J777" s="55"/>
      <c r="K777" s="56"/>
      <c r="L777" s="56"/>
    </row>
    <row r="778" spans="5:12" ht="14.25">
      <c r="E778" s="55"/>
      <c r="F778" s="55"/>
      <c r="G778" s="55"/>
      <c r="H778" s="55"/>
      <c r="I778" s="55"/>
      <c r="J778" s="55"/>
      <c r="K778" s="56"/>
      <c r="L778" s="56"/>
    </row>
    <row r="779" spans="5:12" ht="14.25">
      <c r="E779" s="55"/>
      <c r="F779" s="55"/>
      <c r="G779" s="55"/>
      <c r="H779" s="55"/>
      <c r="I779" s="55"/>
      <c r="J779" s="55"/>
      <c r="K779" s="56"/>
      <c r="L779" s="56"/>
    </row>
    <row r="780" spans="5:12" ht="14.25">
      <c r="E780" s="55"/>
      <c r="F780" s="55"/>
      <c r="G780" s="55"/>
      <c r="H780" s="55"/>
      <c r="I780" s="55"/>
      <c r="J780" s="55"/>
      <c r="K780" s="56"/>
      <c r="L780" s="56"/>
    </row>
    <row r="781" spans="5:12" ht="14.25">
      <c r="E781" s="55"/>
      <c r="F781" s="55"/>
      <c r="G781" s="55"/>
      <c r="H781" s="55"/>
      <c r="I781" s="55"/>
      <c r="J781" s="55"/>
      <c r="K781" s="56"/>
      <c r="L781" s="56"/>
    </row>
    <row r="782" spans="5:12" ht="14.25">
      <c r="E782" s="55"/>
      <c r="F782" s="55"/>
      <c r="G782" s="55"/>
      <c r="H782" s="55"/>
      <c r="I782" s="55"/>
      <c r="J782" s="55"/>
      <c r="K782" s="56"/>
      <c r="L782" s="56"/>
    </row>
    <row r="783" spans="5:12" ht="14.25">
      <c r="E783" s="55"/>
      <c r="F783" s="55"/>
      <c r="G783" s="55"/>
      <c r="H783" s="55"/>
      <c r="I783" s="55"/>
      <c r="J783" s="55"/>
      <c r="K783" s="56"/>
      <c r="L783" s="56"/>
    </row>
    <row r="784" spans="5:12" ht="14.25">
      <c r="E784" s="55"/>
      <c r="F784" s="55"/>
      <c r="G784" s="55"/>
      <c r="H784" s="55"/>
      <c r="I784" s="55"/>
      <c r="J784" s="55"/>
      <c r="K784" s="56"/>
      <c r="L784" s="56"/>
    </row>
    <row r="785" spans="5:12" ht="14.25">
      <c r="E785" s="55"/>
      <c r="F785" s="55"/>
      <c r="G785" s="55"/>
      <c r="H785" s="55"/>
      <c r="I785" s="55"/>
      <c r="J785" s="55"/>
      <c r="K785" s="56"/>
      <c r="L785" s="56"/>
    </row>
    <row r="786" spans="5:12" ht="14.25">
      <c r="E786" s="55"/>
      <c r="F786" s="55"/>
      <c r="G786" s="55"/>
      <c r="H786" s="55"/>
      <c r="I786" s="55"/>
      <c r="J786" s="55"/>
      <c r="K786" s="56"/>
      <c r="L786" s="56"/>
    </row>
    <row r="787" spans="5:12" ht="14.25">
      <c r="E787" s="55"/>
      <c r="F787" s="55"/>
      <c r="G787" s="55"/>
      <c r="H787" s="55"/>
      <c r="I787" s="55"/>
      <c r="J787" s="55"/>
      <c r="K787" s="56"/>
      <c r="L787" s="56"/>
    </row>
    <row r="788" spans="5:12" ht="14.25">
      <c r="E788" s="55"/>
      <c r="F788" s="55"/>
      <c r="G788" s="55"/>
      <c r="H788" s="55"/>
      <c r="I788" s="55"/>
      <c r="J788" s="55"/>
      <c r="K788" s="56"/>
      <c r="L788" s="56"/>
    </row>
    <row r="789" spans="5:12" ht="14.25">
      <c r="E789" s="55"/>
      <c r="F789" s="55"/>
      <c r="G789" s="55"/>
      <c r="H789" s="55"/>
      <c r="I789" s="55"/>
      <c r="J789" s="55"/>
      <c r="K789" s="56"/>
      <c r="L789" s="56"/>
    </row>
    <row r="790" spans="5:12" ht="14.25">
      <c r="E790" s="55"/>
      <c r="F790" s="55"/>
      <c r="G790" s="55"/>
      <c r="H790" s="55"/>
      <c r="I790" s="55"/>
      <c r="J790" s="55"/>
      <c r="K790" s="56"/>
      <c r="L790" s="56"/>
    </row>
    <row r="791" spans="5:12" ht="14.25">
      <c r="E791" s="55"/>
      <c r="F791" s="55"/>
      <c r="G791" s="55"/>
      <c r="H791" s="55"/>
      <c r="I791" s="55"/>
      <c r="J791" s="55"/>
      <c r="K791" s="56"/>
      <c r="L791" s="56"/>
    </row>
    <row r="792" spans="5:12" ht="14.25">
      <c r="E792" s="55"/>
      <c r="F792" s="55"/>
      <c r="G792" s="55"/>
      <c r="H792" s="55"/>
      <c r="I792" s="55"/>
      <c r="J792" s="55"/>
      <c r="K792" s="56"/>
      <c r="L792" s="56"/>
    </row>
    <row r="793" spans="5:12" ht="14.25">
      <c r="E793" s="55"/>
      <c r="F793" s="55"/>
      <c r="G793" s="55"/>
      <c r="H793" s="55"/>
      <c r="I793" s="55"/>
      <c r="J793" s="55"/>
      <c r="K793" s="56"/>
      <c r="L793" s="56"/>
    </row>
    <row r="794" spans="5:12" ht="14.25">
      <c r="E794" s="55"/>
      <c r="F794" s="55"/>
      <c r="G794" s="55"/>
      <c r="H794" s="55"/>
      <c r="I794" s="55"/>
      <c r="J794" s="55"/>
      <c r="K794" s="56"/>
      <c r="L794" s="56"/>
    </row>
    <row r="795" spans="5:12" ht="14.25">
      <c r="E795" s="55"/>
      <c r="F795" s="55"/>
      <c r="G795" s="55"/>
      <c r="H795" s="55"/>
      <c r="I795" s="55"/>
      <c r="J795" s="55"/>
      <c r="K795" s="56"/>
      <c r="L795" s="56"/>
    </row>
    <row r="796" spans="5:12" ht="14.25">
      <c r="E796" s="55"/>
      <c r="F796" s="55"/>
      <c r="G796" s="55"/>
      <c r="H796" s="55"/>
      <c r="I796" s="55"/>
      <c r="J796" s="55"/>
      <c r="K796" s="56"/>
      <c r="L796" s="56"/>
    </row>
    <row r="797" spans="5:12" ht="14.25">
      <c r="E797" s="55"/>
      <c r="F797" s="55"/>
      <c r="G797" s="55"/>
      <c r="H797" s="55"/>
      <c r="I797" s="55"/>
      <c r="J797" s="55"/>
      <c r="K797" s="56"/>
      <c r="L797" s="56"/>
    </row>
    <row r="798" spans="5:12" ht="14.25">
      <c r="E798" s="55"/>
      <c r="F798" s="55"/>
      <c r="G798" s="55"/>
      <c r="H798" s="55"/>
      <c r="I798" s="55"/>
      <c r="J798" s="55"/>
      <c r="K798" s="56"/>
      <c r="L798" s="56"/>
    </row>
    <row r="799" spans="5:12" ht="14.25">
      <c r="E799" s="55"/>
      <c r="F799" s="55"/>
      <c r="G799" s="55"/>
      <c r="H799" s="55"/>
      <c r="I799" s="55"/>
      <c r="J799" s="55"/>
      <c r="K799" s="56"/>
      <c r="L799" s="56"/>
    </row>
    <row r="800" spans="5:12" ht="14.25">
      <c r="E800" s="55"/>
      <c r="F800" s="55"/>
      <c r="G800" s="55"/>
      <c r="H800" s="55"/>
      <c r="I800" s="55"/>
      <c r="J800" s="55"/>
      <c r="K800" s="56"/>
      <c r="L800" s="56"/>
    </row>
    <row r="801" spans="5:12" ht="14.25">
      <c r="E801" s="55"/>
      <c r="F801" s="55"/>
      <c r="G801" s="55"/>
      <c r="H801" s="55"/>
      <c r="I801" s="55"/>
      <c r="J801" s="55"/>
      <c r="K801" s="56"/>
      <c r="L801" s="56"/>
    </row>
    <row r="802" spans="5:12" ht="14.25">
      <c r="E802" s="55"/>
      <c r="F802" s="55"/>
      <c r="G802" s="55"/>
      <c r="H802" s="55"/>
      <c r="I802" s="55"/>
      <c r="J802" s="55"/>
      <c r="K802" s="56"/>
      <c r="L802" s="56"/>
    </row>
    <row r="803" spans="5:12" ht="14.25">
      <c r="E803" s="55"/>
      <c r="F803" s="55"/>
      <c r="G803" s="55"/>
      <c r="H803" s="55"/>
      <c r="I803" s="55"/>
      <c r="J803" s="55"/>
      <c r="K803" s="56"/>
      <c r="L803" s="56"/>
    </row>
    <row r="804" spans="5:12" ht="14.25">
      <c r="E804" s="55"/>
      <c r="F804" s="55"/>
      <c r="G804" s="55"/>
      <c r="H804" s="55"/>
      <c r="I804" s="55"/>
      <c r="J804" s="55"/>
      <c r="K804" s="56"/>
      <c r="L804" s="56"/>
    </row>
    <row r="805" spans="5:12" ht="14.25">
      <c r="E805" s="55"/>
      <c r="F805" s="55"/>
      <c r="G805" s="55"/>
      <c r="H805" s="55"/>
      <c r="I805" s="55"/>
      <c r="J805" s="55"/>
      <c r="K805" s="56"/>
      <c r="L805" s="56"/>
    </row>
    <row r="806" spans="5:12" ht="14.25">
      <c r="E806" s="55"/>
      <c r="F806" s="55"/>
      <c r="G806" s="55"/>
      <c r="H806" s="55"/>
      <c r="I806" s="55"/>
      <c r="J806" s="55"/>
      <c r="K806" s="56"/>
      <c r="L806" s="56"/>
    </row>
    <row r="807" spans="5:12" ht="14.25">
      <c r="E807" s="55"/>
      <c r="F807" s="55"/>
      <c r="G807" s="55"/>
      <c r="H807" s="55"/>
      <c r="I807" s="55"/>
      <c r="J807" s="55"/>
      <c r="K807" s="56"/>
      <c r="L807" s="56"/>
    </row>
    <row r="808" spans="5:12" ht="14.25">
      <c r="E808" s="55"/>
      <c r="F808" s="55"/>
      <c r="G808" s="55"/>
      <c r="H808" s="55"/>
      <c r="I808" s="55"/>
      <c r="J808" s="55"/>
      <c r="K808" s="56"/>
      <c r="L808" s="56"/>
    </row>
    <row r="809" spans="5:12" ht="14.25">
      <c r="E809" s="55"/>
      <c r="F809" s="55"/>
      <c r="G809" s="55"/>
      <c r="H809" s="55"/>
      <c r="I809" s="55"/>
      <c r="J809" s="55"/>
      <c r="K809" s="56"/>
      <c r="L809" s="56"/>
    </row>
    <row r="810" spans="5:12" ht="14.25">
      <c r="E810" s="55"/>
      <c r="F810" s="55"/>
      <c r="G810" s="55"/>
      <c r="H810" s="55"/>
      <c r="I810" s="55"/>
      <c r="J810" s="55"/>
      <c r="K810" s="56"/>
      <c r="L810" s="56"/>
    </row>
    <row r="811" spans="5:12" ht="14.25">
      <c r="E811" s="55"/>
      <c r="F811" s="55"/>
      <c r="G811" s="55"/>
      <c r="H811" s="55"/>
      <c r="I811" s="55"/>
      <c r="J811" s="55"/>
      <c r="K811" s="56"/>
      <c r="L811" s="56"/>
    </row>
    <row r="812" spans="5:12" ht="14.25">
      <c r="E812" s="55"/>
      <c r="F812" s="55"/>
      <c r="G812" s="55"/>
      <c r="H812" s="55"/>
      <c r="I812" s="55"/>
      <c r="J812" s="55"/>
      <c r="K812" s="56"/>
      <c r="L812" s="56"/>
    </row>
    <row r="813" spans="5:12" ht="14.25">
      <c r="E813" s="55"/>
      <c r="F813" s="55"/>
      <c r="G813" s="55"/>
      <c r="H813" s="55"/>
      <c r="I813" s="55"/>
      <c r="J813" s="55"/>
      <c r="K813" s="56"/>
      <c r="L813" s="56"/>
    </row>
    <row r="814" spans="5:12" ht="14.25">
      <c r="E814" s="55"/>
      <c r="F814" s="55"/>
      <c r="G814" s="55"/>
      <c r="H814" s="55"/>
      <c r="I814" s="55"/>
      <c r="J814" s="55"/>
      <c r="K814" s="56"/>
      <c r="L814" s="56"/>
    </row>
    <row r="815" spans="5:12" ht="14.25">
      <c r="E815" s="55"/>
      <c r="F815" s="55"/>
      <c r="G815" s="55"/>
      <c r="H815" s="55"/>
      <c r="I815" s="55"/>
      <c r="J815" s="55"/>
      <c r="K815" s="56"/>
      <c r="L815" s="56"/>
    </row>
    <row r="816" spans="5:12" ht="14.25">
      <c r="E816" s="55"/>
      <c r="F816" s="55"/>
      <c r="G816" s="55"/>
      <c r="H816" s="55"/>
      <c r="I816" s="55"/>
      <c r="J816" s="55"/>
      <c r="K816" s="56"/>
      <c r="L816" s="56"/>
    </row>
    <row r="817" spans="5:12" ht="14.25">
      <c r="E817" s="55"/>
      <c r="F817" s="55"/>
      <c r="G817" s="55"/>
      <c r="H817" s="55"/>
      <c r="I817" s="55"/>
      <c r="J817" s="55"/>
      <c r="K817" s="56"/>
      <c r="L817" s="56"/>
    </row>
    <row r="818" spans="5:12" ht="14.25">
      <c r="E818" s="55"/>
      <c r="F818" s="55"/>
      <c r="G818" s="55"/>
      <c r="H818" s="55"/>
      <c r="I818" s="55"/>
      <c r="J818" s="55"/>
      <c r="K818" s="56"/>
      <c r="L818" s="56"/>
    </row>
    <row r="819" spans="5:12" ht="14.25">
      <c r="E819" s="55"/>
      <c r="F819" s="55"/>
      <c r="G819" s="55"/>
      <c r="H819" s="55"/>
      <c r="I819" s="55"/>
      <c r="J819" s="55"/>
      <c r="K819" s="56"/>
      <c r="L819" s="56"/>
    </row>
    <row r="820" spans="5:12" ht="14.25">
      <c r="E820" s="55"/>
      <c r="F820" s="55"/>
      <c r="G820" s="55"/>
      <c r="H820" s="55"/>
      <c r="I820" s="55"/>
      <c r="J820" s="55"/>
      <c r="K820" s="56"/>
      <c r="L820" s="56"/>
    </row>
    <row r="821" spans="5:12" ht="14.25">
      <c r="E821" s="55"/>
      <c r="F821" s="55"/>
      <c r="G821" s="55"/>
      <c r="H821" s="55"/>
      <c r="I821" s="55"/>
      <c r="J821" s="55"/>
      <c r="K821" s="56"/>
      <c r="L821" s="56"/>
    </row>
    <row r="822" spans="5:12" ht="14.25">
      <c r="E822" s="55"/>
      <c r="F822" s="55"/>
      <c r="G822" s="55"/>
      <c r="H822" s="55"/>
      <c r="I822" s="55"/>
      <c r="J822" s="55"/>
      <c r="K822" s="56"/>
      <c r="L822" s="56"/>
    </row>
    <row r="823" spans="5:12" ht="14.25">
      <c r="E823" s="55"/>
      <c r="F823" s="55"/>
      <c r="G823" s="55"/>
      <c r="H823" s="55"/>
      <c r="I823" s="55"/>
      <c r="J823" s="55"/>
      <c r="K823" s="56"/>
      <c r="L823" s="56"/>
    </row>
    <row r="824" spans="5:12" ht="14.25">
      <c r="E824" s="55"/>
      <c r="F824" s="55"/>
      <c r="G824" s="55"/>
      <c r="H824" s="55"/>
      <c r="I824" s="55"/>
      <c r="J824" s="55"/>
      <c r="K824" s="56"/>
      <c r="L824" s="56"/>
    </row>
    <row r="825" spans="5:12" ht="14.25">
      <c r="E825" s="55"/>
      <c r="F825" s="55"/>
      <c r="G825" s="55"/>
      <c r="H825" s="55"/>
      <c r="I825" s="55"/>
      <c r="J825" s="55"/>
      <c r="K825" s="56"/>
      <c r="L825" s="56"/>
    </row>
    <row r="826" spans="5:12" ht="14.25">
      <c r="E826" s="55"/>
      <c r="F826" s="55"/>
      <c r="G826" s="55"/>
      <c r="H826" s="55"/>
      <c r="I826" s="55"/>
      <c r="J826" s="55"/>
      <c r="K826" s="56"/>
      <c r="L826" s="56"/>
    </row>
    <row r="827" spans="5:12" ht="14.25">
      <c r="E827" s="55"/>
      <c r="F827" s="55"/>
      <c r="G827" s="55"/>
      <c r="H827" s="55"/>
      <c r="I827" s="55"/>
      <c r="J827" s="55"/>
      <c r="K827" s="56"/>
      <c r="L827" s="56"/>
    </row>
    <row r="828" spans="5:12" ht="14.25">
      <c r="E828" s="55"/>
      <c r="F828" s="55"/>
      <c r="G828" s="55"/>
      <c r="H828" s="55"/>
      <c r="I828" s="55"/>
      <c r="J828" s="55"/>
      <c r="K828" s="56"/>
      <c r="L828" s="56"/>
    </row>
    <row r="829" spans="5:12" ht="14.25">
      <c r="E829" s="55"/>
      <c r="F829" s="55"/>
      <c r="G829" s="55"/>
      <c r="H829" s="55"/>
      <c r="I829" s="55"/>
      <c r="J829" s="55"/>
      <c r="K829" s="56"/>
      <c r="L829" s="56"/>
    </row>
    <row r="830" spans="5:12" ht="14.25">
      <c r="E830" s="55"/>
      <c r="F830" s="55"/>
      <c r="G830" s="55"/>
      <c r="H830" s="55"/>
      <c r="I830" s="55"/>
      <c r="J830" s="55"/>
      <c r="K830" s="56"/>
      <c r="L830" s="56"/>
    </row>
    <row r="831" spans="5:12" ht="14.25">
      <c r="E831" s="55"/>
      <c r="F831" s="55"/>
      <c r="G831" s="55"/>
      <c r="H831" s="55"/>
      <c r="I831" s="55"/>
      <c r="J831" s="55"/>
      <c r="K831" s="56"/>
      <c r="L831" s="56"/>
    </row>
    <row r="832" spans="5:12" ht="14.25">
      <c r="E832" s="55"/>
      <c r="F832" s="55"/>
      <c r="G832" s="55"/>
      <c r="H832" s="55"/>
      <c r="I832" s="55"/>
      <c r="J832" s="55"/>
      <c r="K832" s="56"/>
      <c r="L832" s="56"/>
    </row>
    <row r="833" spans="5:12" ht="14.25">
      <c r="E833" s="55"/>
      <c r="F833" s="55"/>
      <c r="G833" s="55"/>
      <c r="H833" s="55"/>
      <c r="I833" s="55"/>
      <c r="J833" s="55"/>
      <c r="K833" s="56"/>
      <c r="L833" s="56"/>
    </row>
    <row r="834" spans="5:12" ht="14.25">
      <c r="E834" s="55"/>
      <c r="F834" s="55"/>
      <c r="G834" s="55"/>
      <c r="H834" s="55"/>
      <c r="I834" s="55"/>
      <c r="J834" s="55"/>
      <c r="K834" s="56"/>
      <c r="L834" s="56"/>
    </row>
    <row r="835" spans="5:12" ht="14.25">
      <c r="E835" s="55"/>
      <c r="F835" s="55"/>
      <c r="G835" s="55"/>
      <c r="H835" s="55"/>
      <c r="I835" s="55"/>
      <c r="J835" s="55"/>
      <c r="K835" s="56"/>
      <c r="L835" s="56"/>
    </row>
    <row r="836" spans="5:12" ht="14.25">
      <c r="E836" s="55"/>
      <c r="F836" s="55"/>
      <c r="G836" s="55"/>
      <c r="H836" s="55"/>
      <c r="I836" s="55"/>
      <c r="J836" s="55"/>
      <c r="K836" s="56"/>
      <c r="L836" s="56"/>
    </row>
    <row r="837" spans="5:12" ht="14.25">
      <c r="E837" s="55"/>
      <c r="F837" s="55"/>
      <c r="G837" s="55"/>
      <c r="H837" s="55"/>
      <c r="I837" s="55"/>
      <c r="J837" s="55"/>
      <c r="K837" s="56"/>
      <c r="L837" s="56"/>
    </row>
    <row r="838" spans="5:12" ht="14.25">
      <c r="E838" s="55"/>
      <c r="F838" s="55"/>
      <c r="G838" s="55"/>
      <c r="H838" s="55"/>
      <c r="I838" s="55"/>
      <c r="J838" s="55"/>
      <c r="K838" s="56"/>
      <c r="L838" s="56"/>
    </row>
    <row r="839" spans="5:12" ht="14.25">
      <c r="E839" s="55"/>
      <c r="F839" s="55"/>
      <c r="G839" s="55"/>
      <c r="H839" s="55"/>
      <c r="I839" s="55"/>
      <c r="J839" s="55"/>
      <c r="K839" s="56"/>
      <c r="L839" s="56"/>
    </row>
    <row r="840" spans="5:12" ht="14.25">
      <c r="E840" s="55"/>
      <c r="F840" s="55"/>
      <c r="G840" s="55"/>
      <c r="H840" s="55"/>
      <c r="I840" s="55"/>
      <c r="J840" s="55"/>
      <c r="K840" s="56"/>
      <c r="L840" s="56"/>
    </row>
    <row r="841" spans="5:12" ht="14.25">
      <c r="E841" s="55"/>
      <c r="F841" s="55"/>
      <c r="G841" s="55"/>
      <c r="H841" s="55"/>
      <c r="I841" s="55"/>
      <c r="J841" s="55"/>
      <c r="K841" s="56"/>
      <c r="L841" s="56"/>
    </row>
    <row r="842" spans="5:12" ht="14.25">
      <c r="E842" s="55"/>
      <c r="F842" s="55"/>
      <c r="G842" s="55"/>
      <c r="H842" s="55"/>
      <c r="I842" s="55"/>
      <c r="J842" s="55"/>
      <c r="K842" s="56"/>
      <c r="L842" s="56"/>
    </row>
    <row r="843" spans="5:12" ht="14.25">
      <c r="E843" s="55"/>
      <c r="F843" s="55"/>
      <c r="G843" s="55"/>
      <c r="H843" s="55"/>
      <c r="I843" s="55"/>
      <c r="J843" s="55"/>
      <c r="K843" s="56"/>
      <c r="L843" s="56"/>
    </row>
    <row r="844" spans="5:12" ht="14.25">
      <c r="E844" s="55"/>
      <c r="F844" s="55"/>
      <c r="G844" s="55"/>
      <c r="H844" s="55"/>
      <c r="I844" s="55"/>
      <c r="J844" s="55"/>
      <c r="K844" s="56"/>
      <c r="L844" s="56"/>
    </row>
    <row r="845" spans="5:12" ht="14.25">
      <c r="E845" s="55"/>
      <c r="F845" s="55"/>
      <c r="G845" s="55"/>
      <c r="H845" s="55"/>
      <c r="I845" s="55"/>
      <c r="J845" s="55"/>
      <c r="K845" s="56"/>
      <c r="L845" s="56"/>
    </row>
    <row r="846" spans="5:12" ht="14.25">
      <c r="E846" s="55"/>
      <c r="F846" s="55"/>
      <c r="G846" s="55"/>
      <c r="H846" s="55"/>
      <c r="I846" s="55"/>
      <c r="J846" s="55"/>
      <c r="K846" s="56"/>
      <c r="L846" s="56"/>
    </row>
    <row r="847" spans="5:12" ht="14.25">
      <c r="E847" s="55"/>
      <c r="F847" s="55"/>
      <c r="G847" s="55"/>
      <c r="H847" s="55"/>
      <c r="I847" s="55"/>
      <c r="J847" s="55"/>
      <c r="K847" s="56"/>
      <c r="L847" s="56"/>
    </row>
    <row r="848" spans="5:12" ht="14.25">
      <c r="E848" s="55"/>
      <c r="F848" s="55"/>
      <c r="G848" s="55"/>
      <c r="H848" s="55"/>
      <c r="I848" s="55"/>
      <c r="J848" s="55"/>
      <c r="K848" s="56"/>
      <c r="L848" s="56"/>
    </row>
    <row r="849" spans="5:12" ht="14.25">
      <c r="E849" s="55"/>
      <c r="F849" s="55"/>
      <c r="G849" s="55"/>
      <c r="H849" s="55"/>
      <c r="I849" s="55"/>
      <c r="J849" s="55"/>
      <c r="K849" s="56"/>
      <c r="L849" s="56"/>
    </row>
    <row r="850" spans="5:12" ht="14.25">
      <c r="E850" s="55"/>
      <c r="F850" s="55"/>
      <c r="G850" s="55"/>
      <c r="H850" s="55"/>
      <c r="I850" s="55"/>
      <c r="J850" s="55"/>
      <c r="K850" s="56"/>
      <c r="L850" s="56"/>
    </row>
    <row r="851" spans="5:12" ht="14.25">
      <c r="E851" s="55"/>
      <c r="F851" s="55"/>
      <c r="G851" s="55"/>
      <c r="H851" s="55"/>
      <c r="I851" s="55"/>
      <c r="J851" s="55"/>
      <c r="K851" s="56"/>
      <c r="L851" s="56"/>
    </row>
    <row r="852" spans="5:12" ht="14.25">
      <c r="E852" s="55"/>
      <c r="F852" s="55"/>
      <c r="G852" s="55"/>
      <c r="H852" s="55"/>
      <c r="I852" s="55"/>
      <c r="J852" s="55"/>
      <c r="K852" s="56"/>
      <c r="L852" s="56"/>
    </row>
    <row r="853" spans="5:12" ht="14.25">
      <c r="E853" s="55"/>
      <c r="F853" s="55"/>
      <c r="G853" s="55"/>
      <c r="H853" s="55"/>
      <c r="I853" s="55"/>
      <c r="J853" s="55"/>
      <c r="K853" s="56"/>
      <c r="L853" s="56"/>
    </row>
    <row r="854" spans="5:12" ht="14.25">
      <c r="E854" s="55"/>
      <c r="F854" s="55"/>
      <c r="G854" s="55"/>
      <c r="H854" s="55"/>
      <c r="I854" s="55"/>
      <c r="J854" s="55"/>
      <c r="K854" s="56"/>
      <c r="L854" s="56"/>
    </row>
    <row r="855" spans="5:12" ht="14.25">
      <c r="E855" s="55"/>
      <c r="F855" s="55"/>
      <c r="G855" s="55"/>
      <c r="H855" s="55"/>
      <c r="I855" s="55"/>
      <c r="J855" s="55"/>
      <c r="K855" s="56"/>
      <c r="L855" s="56"/>
    </row>
    <row r="856" spans="5:12" ht="14.25">
      <c r="E856" s="55"/>
      <c r="F856" s="55"/>
      <c r="G856" s="55"/>
      <c r="H856" s="55"/>
      <c r="I856" s="55"/>
      <c r="J856" s="55"/>
      <c r="K856" s="56"/>
      <c r="L856" s="56"/>
    </row>
    <row r="857" spans="5:12" ht="14.25">
      <c r="E857" s="55"/>
      <c r="F857" s="55"/>
      <c r="G857" s="55"/>
      <c r="H857" s="55"/>
      <c r="I857" s="55"/>
      <c r="J857" s="55"/>
      <c r="K857" s="56"/>
      <c r="L857" s="56"/>
    </row>
    <row r="858" spans="5:12" ht="14.25">
      <c r="E858" s="55"/>
      <c r="F858" s="55"/>
      <c r="G858" s="55"/>
      <c r="H858" s="55"/>
      <c r="I858" s="55"/>
      <c r="J858" s="55"/>
      <c r="K858" s="56"/>
      <c r="L858" s="56"/>
    </row>
    <row r="859" spans="5:12" ht="14.25">
      <c r="E859" s="55"/>
      <c r="F859" s="55"/>
      <c r="G859" s="55"/>
      <c r="H859" s="55"/>
      <c r="I859" s="55"/>
      <c r="J859" s="55"/>
      <c r="K859" s="56"/>
      <c r="L859" s="56"/>
    </row>
    <row r="860" spans="5:12" ht="14.25">
      <c r="E860" s="55"/>
      <c r="F860" s="55"/>
      <c r="G860" s="55"/>
      <c r="H860" s="55"/>
      <c r="I860" s="55"/>
      <c r="J860" s="55"/>
      <c r="K860" s="56"/>
      <c r="L860" s="56"/>
    </row>
    <row r="861" spans="5:12" ht="14.25">
      <c r="E861" s="55"/>
      <c r="F861" s="55"/>
      <c r="G861" s="55"/>
      <c r="H861" s="55"/>
      <c r="I861" s="55"/>
      <c r="J861" s="55"/>
      <c r="K861" s="56"/>
      <c r="L861" s="56"/>
    </row>
    <row r="862" spans="5:12" ht="14.25">
      <c r="E862" s="55"/>
      <c r="F862" s="55"/>
      <c r="G862" s="55"/>
      <c r="H862" s="55"/>
      <c r="I862" s="55"/>
      <c r="J862" s="55"/>
      <c r="K862" s="56"/>
      <c r="L862" s="56"/>
    </row>
    <row r="863" spans="5:12" ht="14.25">
      <c r="E863" s="55"/>
      <c r="F863" s="55"/>
      <c r="G863" s="55"/>
      <c r="H863" s="55"/>
      <c r="I863" s="55"/>
      <c r="J863" s="55"/>
      <c r="K863" s="56"/>
      <c r="L863" s="56"/>
    </row>
    <row r="864" spans="5:12" ht="14.25">
      <c r="E864" s="55"/>
      <c r="F864" s="55"/>
      <c r="G864" s="55"/>
      <c r="H864" s="55"/>
      <c r="I864" s="55"/>
      <c r="J864" s="55"/>
      <c r="K864" s="56"/>
      <c r="L864" s="56"/>
    </row>
    <row r="865" spans="5:12" ht="14.25">
      <c r="E865" s="55"/>
      <c r="F865" s="55"/>
      <c r="G865" s="55"/>
      <c r="H865" s="55"/>
      <c r="I865" s="55"/>
      <c r="J865" s="55"/>
      <c r="K865" s="56"/>
      <c r="L865" s="56"/>
    </row>
    <row r="866" spans="5:12" ht="14.25">
      <c r="E866" s="55"/>
      <c r="F866" s="55"/>
      <c r="G866" s="55"/>
      <c r="H866" s="55"/>
      <c r="I866" s="55"/>
      <c r="J866" s="55"/>
      <c r="K866" s="56"/>
      <c r="L866" s="56"/>
    </row>
    <row r="867" spans="5:12" ht="14.25">
      <c r="E867" s="55"/>
      <c r="F867" s="55"/>
      <c r="G867" s="55"/>
      <c r="H867" s="55"/>
      <c r="I867" s="55"/>
      <c r="J867" s="55"/>
      <c r="K867" s="56"/>
      <c r="L867" s="56"/>
    </row>
    <row r="868" spans="5:12" ht="14.25">
      <c r="E868" s="55"/>
      <c r="F868" s="55"/>
      <c r="G868" s="55"/>
      <c r="H868" s="55"/>
      <c r="I868" s="55"/>
      <c r="J868" s="55"/>
      <c r="K868" s="56"/>
      <c r="L868" s="56"/>
    </row>
    <row r="869" spans="5:12" ht="14.25">
      <c r="E869" s="55"/>
      <c r="F869" s="55"/>
      <c r="G869" s="55"/>
      <c r="H869" s="55"/>
      <c r="I869" s="55"/>
      <c r="J869" s="55"/>
      <c r="K869" s="56"/>
      <c r="L869" s="56"/>
    </row>
    <row r="870" spans="5:12" ht="14.25">
      <c r="E870" s="55"/>
      <c r="F870" s="55"/>
      <c r="G870" s="55"/>
      <c r="H870" s="55"/>
      <c r="I870" s="55"/>
      <c r="J870" s="55"/>
      <c r="K870" s="56"/>
      <c r="L870" s="56"/>
    </row>
    <row r="871" spans="5:12" ht="14.25">
      <c r="E871" s="55"/>
      <c r="F871" s="55"/>
      <c r="G871" s="55"/>
      <c r="H871" s="55"/>
      <c r="I871" s="55"/>
      <c r="J871" s="55"/>
      <c r="K871" s="56"/>
      <c r="L871" s="56"/>
    </row>
    <row r="872" spans="5:12" ht="14.25">
      <c r="E872" s="55"/>
      <c r="F872" s="55"/>
      <c r="G872" s="55"/>
      <c r="H872" s="55"/>
      <c r="I872" s="55"/>
      <c r="J872" s="55"/>
      <c r="K872" s="56"/>
      <c r="L872" s="56"/>
    </row>
    <row r="873" spans="5:12" ht="14.25">
      <c r="E873" s="55"/>
      <c r="F873" s="55"/>
      <c r="G873" s="55"/>
      <c r="H873" s="55"/>
      <c r="I873" s="55"/>
      <c r="J873" s="55"/>
      <c r="K873" s="56"/>
      <c r="L873" s="56"/>
    </row>
    <row r="874" spans="5:12" ht="14.25">
      <c r="E874" s="55"/>
      <c r="F874" s="55"/>
      <c r="G874" s="55"/>
      <c r="H874" s="55"/>
      <c r="I874" s="55"/>
      <c r="J874" s="55"/>
      <c r="K874" s="56"/>
      <c r="L874" s="56"/>
    </row>
    <row r="875" spans="5:12" ht="14.25">
      <c r="E875" s="55"/>
      <c r="F875" s="55"/>
      <c r="G875" s="55"/>
      <c r="H875" s="55"/>
      <c r="I875" s="55"/>
      <c r="J875" s="55"/>
      <c r="K875" s="56"/>
      <c r="L875" s="56"/>
    </row>
    <row r="876" spans="5:12" ht="14.25">
      <c r="E876" s="55"/>
      <c r="F876" s="55"/>
      <c r="G876" s="55"/>
      <c r="H876" s="55"/>
      <c r="I876" s="55"/>
      <c r="J876" s="55"/>
      <c r="K876" s="56"/>
      <c r="L876" s="56"/>
    </row>
    <row r="877" spans="5:12" ht="14.25">
      <c r="E877" s="55"/>
      <c r="F877" s="55"/>
      <c r="G877" s="55"/>
      <c r="H877" s="55"/>
      <c r="I877" s="55"/>
      <c r="J877" s="55"/>
      <c r="K877" s="56"/>
      <c r="L877" s="56"/>
    </row>
    <row r="878" spans="5:12" ht="14.25">
      <c r="E878" s="55"/>
      <c r="F878" s="55"/>
      <c r="G878" s="55"/>
      <c r="H878" s="55"/>
      <c r="I878" s="55"/>
      <c r="J878" s="55"/>
      <c r="K878" s="56"/>
      <c r="L878" s="56"/>
    </row>
    <row r="879" spans="5:12" ht="14.25">
      <c r="E879" s="55"/>
      <c r="F879" s="55"/>
      <c r="G879" s="55"/>
      <c r="H879" s="55"/>
      <c r="I879" s="55"/>
      <c r="J879" s="55"/>
      <c r="K879" s="56"/>
      <c r="L879" s="56"/>
    </row>
    <row r="880" spans="5:12" ht="14.25">
      <c r="E880" s="55"/>
      <c r="F880" s="55"/>
      <c r="G880" s="55"/>
      <c r="H880" s="55"/>
      <c r="I880" s="55"/>
      <c r="J880" s="55"/>
      <c r="K880" s="56"/>
      <c r="L880" s="56"/>
    </row>
    <row r="881" spans="5:12" ht="14.25">
      <c r="E881" s="55"/>
      <c r="F881" s="55"/>
      <c r="G881" s="55"/>
      <c r="H881" s="55"/>
      <c r="I881" s="55"/>
      <c r="J881" s="55"/>
      <c r="K881" s="56"/>
      <c r="L881" s="56"/>
    </row>
    <row r="882" spans="5:12" ht="14.25">
      <c r="E882" s="55"/>
      <c r="F882" s="55"/>
      <c r="G882" s="55"/>
      <c r="H882" s="55"/>
      <c r="I882" s="55"/>
      <c r="J882" s="55"/>
      <c r="K882" s="56"/>
      <c r="L882" s="56"/>
    </row>
    <row r="883" spans="5:12" ht="14.25">
      <c r="E883" s="55"/>
      <c r="F883" s="55"/>
      <c r="G883" s="55"/>
      <c r="H883" s="55"/>
      <c r="I883" s="55"/>
      <c r="J883" s="55"/>
      <c r="K883" s="56"/>
      <c r="L883" s="56"/>
    </row>
    <row r="884" spans="5:12" ht="14.25">
      <c r="E884" s="55"/>
      <c r="F884" s="55"/>
      <c r="G884" s="55"/>
      <c r="H884" s="55"/>
      <c r="I884" s="55"/>
      <c r="J884" s="55"/>
      <c r="K884" s="56"/>
      <c r="L884" s="56"/>
    </row>
    <row r="885" spans="5:12" ht="14.25">
      <c r="E885" s="55"/>
      <c r="F885" s="55"/>
      <c r="G885" s="55"/>
      <c r="H885" s="55"/>
      <c r="I885" s="55"/>
      <c r="J885" s="55"/>
      <c r="K885" s="56"/>
      <c r="L885" s="56"/>
    </row>
    <row r="886" spans="5:12" ht="14.25">
      <c r="E886" s="55"/>
      <c r="F886" s="55"/>
      <c r="G886" s="55"/>
      <c r="H886" s="55"/>
      <c r="I886" s="55"/>
      <c r="J886" s="55"/>
      <c r="K886" s="56"/>
      <c r="L886" s="56"/>
    </row>
    <row r="887" spans="5:12" ht="14.25">
      <c r="E887" s="55"/>
      <c r="F887" s="55"/>
      <c r="G887" s="55"/>
      <c r="H887" s="55"/>
      <c r="I887" s="55"/>
      <c r="J887" s="55"/>
      <c r="K887" s="56"/>
      <c r="L887" s="56"/>
    </row>
    <row r="888" spans="5:12" ht="14.25">
      <c r="E888" s="55"/>
      <c r="F888" s="55"/>
      <c r="G888" s="55"/>
      <c r="H888" s="55"/>
      <c r="I888" s="55"/>
      <c r="J888" s="55"/>
      <c r="K888" s="56"/>
      <c r="L888" s="56"/>
    </row>
    <row r="889" spans="5:12" ht="14.25">
      <c r="E889" s="55"/>
      <c r="F889" s="55"/>
      <c r="G889" s="55"/>
      <c r="H889" s="55"/>
      <c r="I889" s="55"/>
      <c r="J889" s="55"/>
      <c r="K889" s="56"/>
      <c r="L889" s="56"/>
    </row>
    <row r="890" spans="5:12" ht="14.25">
      <c r="E890" s="55"/>
      <c r="F890" s="55"/>
      <c r="G890" s="55"/>
      <c r="H890" s="55"/>
      <c r="I890" s="55"/>
      <c r="J890" s="55"/>
      <c r="K890" s="56"/>
      <c r="L890" s="56"/>
    </row>
    <row r="891" spans="5:12" ht="14.25">
      <c r="E891" s="55"/>
      <c r="F891" s="55"/>
      <c r="G891" s="55"/>
      <c r="H891" s="55"/>
      <c r="I891" s="55"/>
      <c r="J891" s="55"/>
      <c r="K891" s="56"/>
      <c r="L891" s="56"/>
    </row>
    <row r="892" spans="5:12" ht="14.25">
      <c r="E892" s="55"/>
      <c r="F892" s="55"/>
      <c r="G892" s="55"/>
      <c r="H892" s="55"/>
      <c r="I892" s="55"/>
      <c r="J892" s="55"/>
      <c r="K892" s="56"/>
      <c r="L892" s="56"/>
    </row>
    <row r="893" spans="5:12" ht="14.25">
      <c r="E893" s="55"/>
      <c r="F893" s="55"/>
      <c r="G893" s="55"/>
      <c r="H893" s="55"/>
      <c r="I893" s="55"/>
      <c r="J893" s="55"/>
      <c r="K893" s="56"/>
      <c r="L893" s="56"/>
    </row>
    <row r="894" spans="5:12" ht="14.25">
      <c r="E894" s="55"/>
      <c r="F894" s="55"/>
      <c r="G894" s="55"/>
      <c r="H894" s="55"/>
      <c r="I894" s="55"/>
      <c r="J894" s="55"/>
      <c r="K894" s="56"/>
      <c r="L894" s="56"/>
    </row>
    <row r="895" spans="5:12" ht="14.25">
      <c r="E895" s="55"/>
      <c r="F895" s="55"/>
      <c r="G895" s="55"/>
      <c r="H895" s="55"/>
      <c r="I895" s="55"/>
      <c r="J895" s="55"/>
      <c r="K895" s="56"/>
      <c r="L895" s="56"/>
    </row>
    <row r="896" spans="5:12" ht="14.25">
      <c r="E896" s="55"/>
      <c r="F896" s="55"/>
      <c r="G896" s="55"/>
      <c r="H896" s="55"/>
      <c r="I896" s="55"/>
      <c r="J896" s="55"/>
      <c r="K896" s="56"/>
      <c r="L896" s="56"/>
    </row>
    <row r="897" spans="5:12" ht="14.25">
      <c r="E897" s="55"/>
      <c r="F897" s="55"/>
      <c r="G897" s="55"/>
      <c r="H897" s="55"/>
      <c r="I897" s="55"/>
      <c r="J897" s="55"/>
      <c r="K897" s="56"/>
      <c r="L897" s="56"/>
    </row>
    <row r="898" spans="5:12" ht="14.25">
      <c r="E898" s="55"/>
      <c r="F898" s="55"/>
      <c r="G898" s="55"/>
      <c r="H898" s="55"/>
      <c r="I898" s="55"/>
      <c r="J898" s="55"/>
      <c r="K898" s="56"/>
      <c r="L898" s="56"/>
    </row>
    <row r="899" spans="5:12" ht="14.25">
      <c r="E899" s="55"/>
      <c r="F899" s="55"/>
      <c r="G899" s="55"/>
      <c r="H899" s="55"/>
      <c r="I899" s="55"/>
      <c r="J899" s="55"/>
      <c r="K899" s="56"/>
      <c r="L899" s="56"/>
    </row>
    <row r="900" spans="5:12" ht="14.25">
      <c r="E900" s="55"/>
      <c r="F900" s="55"/>
      <c r="G900" s="55"/>
      <c r="H900" s="55"/>
      <c r="I900" s="55"/>
      <c r="J900" s="55"/>
      <c r="K900" s="56"/>
      <c r="L900" s="56"/>
    </row>
    <row r="901" spans="5:12" ht="14.25">
      <c r="E901" s="55"/>
      <c r="F901" s="55"/>
      <c r="G901" s="55"/>
      <c r="H901" s="55"/>
      <c r="I901" s="55"/>
      <c r="J901" s="55"/>
      <c r="K901" s="56"/>
      <c r="L901" s="56"/>
    </row>
    <row r="902" spans="5:12" ht="14.25">
      <c r="E902" s="55"/>
      <c r="F902" s="55"/>
      <c r="G902" s="55"/>
      <c r="H902" s="55"/>
      <c r="I902" s="55"/>
      <c r="J902" s="55"/>
      <c r="K902" s="56"/>
      <c r="L902" s="56"/>
    </row>
    <row r="903" spans="5:12" ht="14.25">
      <c r="E903" s="55"/>
      <c r="F903" s="55"/>
      <c r="G903" s="55"/>
      <c r="H903" s="55"/>
      <c r="I903" s="55"/>
      <c r="J903" s="55"/>
      <c r="K903" s="56"/>
      <c r="L903" s="56"/>
    </row>
    <row r="904" spans="5:12" ht="14.25">
      <c r="E904" s="55"/>
      <c r="F904" s="55"/>
      <c r="G904" s="55"/>
      <c r="H904" s="55"/>
      <c r="I904" s="55"/>
      <c r="J904" s="55"/>
      <c r="K904" s="56"/>
      <c r="L904" s="56"/>
    </row>
    <row r="905" spans="5:12" ht="14.25">
      <c r="E905" s="55"/>
      <c r="F905" s="55"/>
      <c r="G905" s="55"/>
      <c r="H905" s="55"/>
      <c r="I905" s="55"/>
      <c r="J905" s="55"/>
      <c r="K905" s="56"/>
      <c r="L905" s="56"/>
    </row>
    <row r="906" spans="5:12" ht="14.25">
      <c r="E906" s="55"/>
      <c r="F906" s="55"/>
      <c r="G906" s="55"/>
      <c r="H906" s="55"/>
      <c r="I906" s="55"/>
      <c r="J906" s="55"/>
      <c r="K906" s="56"/>
      <c r="L906" s="56"/>
    </row>
    <row r="907" spans="5:12" ht="14.25">
      <c r="E907" s="55"/>
      <c r="F907" s="55"/>
      <c r="G907" s="55"/>
      <c r="H907" s="55"/>
      <c r="I907" s="55"/>
      <c r="J907" s="55"/>
      <c r="K907" s="56"/>
      <c r="L907" s="56"/>
    </row>
    <row r="908" spans="5:12" ht="14.25">
      <c r="E908" s="55"/>
      <c r="F908" s="55"/>
      <c r="G908" s="55"/>
      <c r="H908" s="55"/>
      <c r="I908" s="55"/>
      <c r="J908" s="55"/>
      <c r="K908" s="56"/>
      <c r="L908" s="56"/>
    </row>
    <row r="909" spans="5:12" ht="14.25">
      <c r="E909" s="55"/>
      <c r="F909" s="55"/>
      <c r="G909" s="55"/>
      <c r="H909" s="55"/>
      <c r="I909" s="55"/>
      <c r="J909" s="55"/>
      <c r="K909" s="56"/>
      <c r="L909" s="56"/>
    </row>
    <row r="910" spans="5:12" ht="14.25">
      <c r="E910" s="55"/>
      <c r="F910" s="55"/>
      <c r="G910" s="55"/>
      <c r="H910" s="55"/>
      <c r="I910" s="55"/>
      <c r="J910" s="55"/>
      <c r="K910" s="56"/>
      <c r="L910" s="56"/>
    </row>
    <row r="911" spans="5:12" ht="14.25">
      <c r="E911" s="55"/>
      <c r="F911" s="55"/>
      <c r="G911" s="55"/>
      <c r="H911" s="55"/>
      <c r="I911" s="55"/>
      <c r="J911" s="55"/>
      <c r="K911" s="56"/>
      <c r="L911" s="56"/>
    </row>
    <row r="912" spans="5:12" ht="14.25">
      <c r="E912" s="55"/>
      <c r="F912" s="55"/>
      <c r="G912" s="55"/>
      <c r="H912" s="55"/>
      <c r="I912" s="55"/>
      <c r="J912" s="55"/>
      <c r="K912" s="56"/>
      <c r="L912" s="56"/>
    </row>
    <row r="913" spans="5:12" ht="14.25">
      <c r="E913" s="55"/>
      <c r="F913" s="55"/>
      <c r="G913" s="55"/>
      <c r="H913" s="55"/>
      <c r="I913" s="55"/>
      <c r="J913" s="55"/>
      <c r="K913" s="56"/>
      <c r="L913" s="56"/>
    </row>
    <row r="914" spans="5:12" ht="14.25">
      <c r="E914" s="55"/>
      <c r="F914" s="55"/>
      <c r="G914" s="55"/>
      <c r="H914" s="55"/>
      <c r="I914" s="55"/>
      <c r="J914" s="55"/>
      <c r="K914" s="56"/>
      <c r="L914" s="56"/>
    </row>
    <row r="915" spans="5:12" ht="14.25">
      <c r="E915" s="55"/>
      <c r="F915" s="55"/>
      <c r="G915" s="55"/>
      <c r="H915" s="55"/>
      <c r="I915" s="55"/>
      <c r="J915" s="55"/>
      <c r="K915" s="56"/>
      <c r="L915" s="56"/>
    </row>
    <row r="916" spans="5:12" ht="14.25">
      <c r="E916" s="55"/>
      <c r="F916" s="55"/>
      <c r="G916" s="55"/>
      <c r="H916" s="55"/>
      <c r="I916" s="55"/>
      <c r="J916" s="55"/>
      <c r="K916" s="56"/>
      <c r="L916" s="56"/>
    </row>
    <row r="917" spans="5:12" ht="14.25">
      <c r="E917" s="55"/>
      <c r="F917" s="55"/>
      <c r="G917" s="55"/>
      <c r="H917" s="55"/>
      <c r="I917" s="55"/>
      <c r="J917" s="55"/>
      <c r="K917" s="56"/>
      <c r="L917" s="56"/>
    </row>
    <row r="918" spans="5:12" ht="14.25">
      <c r="E918" s="55"/>
      <c r="F918" s="55"/>
      <c r="G918" s="55"/>
      <c r="H918" s="55"/>
      <c r="I918" s="55"/>
      <c r="J918" s="55"/>
      <c r="K918" s="56"/>
      <c r="L918" s="56"/>
    </row>
    <row r="919" spans="5:12" ht="14.25">
      <c r="E919" s="55"/>
      <c r="F919" s="55"/>
      <c r="G919" s="55"/>
      <c r="H919" s="55"/>
      <c r="I919" s="55"/>
      <c r="J919" s="55"/>
      <c r="K919" s="56"/>
      <c r="L919" s="56"/>
    </row>
    <row r="920" spans="5:12" ht="14.25">
      <c r="E920" s="55"/>
      <c r="F920" s="55"/>
      <c r="G920" s="55"/>
      <c r="H920" s="55"/>
      <c r="I920" s="55"/>
      <c r="J920" s="55"/>
      <c r="K920" s="56"/>
      <c r="L920" s="56"/>
    </row>
    <row r="921" spans="5:12" ht="14.25">
      <c r="E921" s="55"/>
      <c r="F921" s="55"/>
      <c r="G921" s="55"/>
      <c r="H921" s="55"/>
      <c r="I921" s="55"/>
      <c r="J921" s="55"/>
      <c r="K921" s="56"/>
      <c r="L921" s="56"/>
    </row>
    <row r="922" spans="5:12" ht="14.25">
      <c r="E922" s="55"/>
      <c r="F922" s="55"/>
      <c r="G922" s="55"/>
      <c r="H922" s="55"/>
      <c r="I922" s="55"/>
      <c r="J922" s="55"/>
      <c r="K922" s="56"/>
      <c r="L922" s="56"/>
    </row>
    <row r="923" spans="5:12" ht="14.25">
      <c r="E923" s="55"/>
      <c r="F923" s="55"/>
      <c r="G923" s="55"/>
      <c r="H923" s="55"/>
      <c r="I923" s="55"/>
      <c r="J923" s="55"/>
      <c r="K923" s="56"/>
      <c r="L923" s="56"/>
    </row>
    <row r="924" spans="5:12" ht="14.25">
      <c r="E924" s="55"/>
      <c r="F924" s="55"/>
      <c r="G924" s="55"/>
      <c r="H924" s="55"/>
      <c r="I924" s="55"/>
      <c r="J924" s="55"/>
      <c r="K924" s="56"/>
      <c r="L924" s="56"/>
    </row>
    <row r="925" spans="5:12" ht="14.25">
      <c r="E925" s="55"/>
      <c r="F925" s="55"/>
      <c r="G925" s="55"/>
      <c r="H925" s="55"/>
      <c r="I925" s="55"/>
      <c r="J925" s="55"/>
      <c r="K925" s="56"/>
      <c r="L925" s="56"/>
    </row>
    <row r="926" spans="5:12" ht="14.25">
      <c r="E926" s="55"/>
      <c r="F926" s="55"/>
      <c r="G926" s="55"/>
      <c r="H926" s="55"/>
      <c r="I926" s="55"/>
      <c r="J926" s="55"/>
      <c r="K926" s="56"/>
      <c r="L926" s="56"/>
    </row>
    <row r="927" spans="5:12" ht="14.25">
      <c r="E927" s="55"/>
      <c r="F927" s="55"/>
      <c r="G927" s="55"/>
      <c r="H927" s="55"/>
      <c r="I927" s="55"/>
      <c r="J927" s="55"/>
      <c r="K927" s="56"/>
      <c r="L927" s="56"/>
    </row>
    <row r="928" spans="5:12" ht="14.25">
      <c r="E928" s="55"/>
      <c r="F928" s="55"/>
      <c r="G928" s="55"/>
      <c r="H928" s="55"/>
      <c r="I928" s="55"/>
      <c r="J928" s="55"/>
      <c r="K928" s="56"/>
      <c r="L928" s="56"/>
    </row>
    <row r="929" spans="5:12" ht="14.25">
      <c r="E929" s="55"/>
      <c r="F929" s="55"/>
      <c r="G929" s="55"/>
      <c r="H929" s="55"/>
      <c r="I929" s="55"/>
      <c r="J929" s="55"/>
      <c r="K929" s="56"/>
      <c r="L929" s="56"/>
    </row>
    <row r="930" spans="5:12" ht="14.25">
      <c r="E930" s="55"/>
      <c r="F930" s="55"/>
      <c r="G930" s="55"/>
      <c r="H930" s="55"/>
      <c r="I930" s="55"/>
      <c r="J930" s="55"/>
      <c r="K930" s="56"/>
      <c r="L930" s="56"/>
    </row>
    <row r="931" spans="5:12" ht="14.25">
      <c r="E931" s="55"/>
      <c r="F931" s="55"/>
      <c r="G931" s="55"/>
      <c r="H931" s="55"/>
      <c r="I931" s="55"/>
      <c r="J931" s="55"/>
      <c r="K931" s="56"/>
      <c r="L931" s="56"/>
    </row>
    <row r="932" spans="5:12" ht="14.25">
      <c r="E932" s="55"/>
      <c r="F932" s="55"/>
      <c r="G932" s="55"/>
      <c r="H932" s="55"/>
      <c r="I932" s="55"/>
      <c r="J932" s="55"/>
      <c r="K932" s="56"/>
      <c r="L932" s="56"/>
    </row>
    <row r="933" spans="5:12" ht="14.25">
      <c r="E933" s="55"/>
      <c r="F933" s="55"/>
      <c r="G933" s="55"/>
      <c r="H933" s="55"/>
      <c r="I933" s="55"/>
      <c r="J933" s="55"/>
      <c r="K933" s="56"/>
      <c r="L933" s="56"/>
    </row>
    <row r="934" spans="5:12" ht="14.25">
      <c r="E934" s="55"/>
      <c r="F934" s="55"/>
      <c r="G934" s="55"/>
      <c r="H934" s="55"/>
      <c r="I934" s="55"/>
      <c r="J934" s="55"/>
      <c r="K934" s="56"/>
      <c r="L934" s="56"/>
    </row>
    <row r="935" spans="5:12" ht="14.25">
      <c r="E935" s="55"/>
      <c r="F935" s="55"/>
      <c r="G935" s="55"/>
      <c r="H935" s="55"/>
      <c r="I935" s="55"/>
      <c r="J935" s="55"/>
      <c r="K935" s="56"/>
      <c r="L935" s="56"/>
    </row>
    <row r="936" spans="5:12" ht="14.25">
      <c r="E936" s="55"/>
      <c r="F936" s="55"/>
      <c r="G936" s="55"/>
      <c r="H936" s="55"/>
      <c r="I936" s="55"/>
      <c r="J936" s="55"/>
      <c r="K936" s="56"/>
      <c r="L936" s="56"/>
    </row>
    <row r="937" spans="5:12" ht="14.25">
      <c r="E937" s="55"/>
      <c r="F937" s="55"/>
      <c r="G937" s="55"/>
      <c r="H937" s="55"/>
      <c r="I937" s="55"/>
      <c r="J937" s="55"/>
      <c r="K937" s="56"/>
      <c r="L937" s="56"/>
    </row>
    <row r="938" spans="5:12" ht="14.25">
      <c r="E938" s="55"/>
      <c r="F938" s="55"/>
      <c r="G938" s="55"/>
      <c r="H938" s="55"/>
      <c r="I938" s="55"/>
      <c r="J938" s="55"/>
      <c r="K938" s="56"/>
      <c r="L938" s="56"/>
    </row>
    <row r="939" spans="5:12" ht="14.25">
      <c r="E939" s="55"/>
      <c r="F939" s="55"/>
      <c r="G939" s="55"/>
      <c r="H939" s="55"/>
      <c r="I939" s="55"/>
      <c r="J939" s="55"/>
      <c r="K939" s="56"/>
      <c r="L939" s="56"/>
    </row>
    <row r="940" spans="5:12" ht="14.25">
      <c r="E940" s="55"/>
      <c r="F940" s="55"/>
      <c r="G940" s="55"/>
      <c r="H940" s="55"/>
      <c r="I940" s="55"/>
      <c r="J940" s="55"/>
      <c r="K940" s="56"/>
      <c r="L940" s="56"/>
    </row>
    <row r="941" spans="5:12" ht="14.25">
      <c r="E941" s="55"/>
      <c r="F941" s="55"/>
      <c r="G941" s="55"/>
      <c r="H941" s="55"/>
      <c r="I941" s="55"/>
      <c r="J941" s="55"/>
      <c r="K941" s="56"/>
      <c r="L941" s="56"/>
    </row>
    <row r="942" spans="5:12" ht="14.25">
      <c r="E942" s="55"/>
      <c r="F942" s="55"/>
      <c r="G942" s="55"/>
      <c r="H942" s="55"/>
      <c r="I942" s="55"/>
      <c r="J942" s="55"/>
      <c r="K942" s="56"/>
      <c r="L942" s="56"/>
    </row>
    <row r="943" spans="5:12" ht="14.25">
      <c r="E943" s="55"/>
      <c r="F943" s="55"/>
      <c r="G943" s="55"/>
      <c r="H943" s="55"/>
      <c r="I943" s="55"/>
      <c r="J943" s="55"/>
      <c r="K943" s="56"/>
      <c r="L943" s="56"/>
    </row>
    <row r="944" spans="5:12" ht="14.25">
      <c r="E944" s="55"/>
      <c r="F944" s="55"/>
      <c r="G944" s="55"/>
      <c r="H944" s="55"/>
      <c r="I944" s="55"/>
      <c r="J944" s="55"/>
      <c r="K944" s="56"/>
      <c r="L944" s="56"/>
    </row>
    <row r="945" spans="5:12" ht="14.25">
      <c r="E945" s="55"/>
      <c r="F945" s="55"/>
      <c r="G945" s="55"/>
      <c r="H945" s="55"/>
      <c r="I945" s="55"/>
      <c r="J945" s="55"/>
      <c r="K945" s="56"/>
      <c r="L945" s="56"/>
    </row>
    <row r="946" spans="5:12" ht="14.25">
      <c r="E946" s="55"/>
      <c r="F946" s="55"/>
      <c r="G946" s="55"/>
      <c r="H946" s="55"/>
      <c r="I946" s="55"/>
      <c r="J946" s="55"/>
      <c r="K946" s="56"/>
      <c r="L946" s="56"/>
    </row>
    <row r="947" spans="5:12" ht="14.25">
      <c r="E947" s="55"/>
      <c r="F947" s="55"/>
      <c r="G947" s="55"/>
      <c r="H947" s="55"/>
      <c r="I947" s="55"/>
      <c r="J947" s="55"/>
      <c r="K947" s="56"/>
      <c r="L947" s="56"/>
    </row>
    <row r="948" spans="5:12" ht="14.25">
      <c r="E948" s="55"/>
      <c r="F948" s="55"/>
      <c r="G948" s="55"/>
      <c r="H948" s="55"/>
      <c r="I948" s="55"/>
      <c r="J948" s="55"/>
      <c r="K948" s="56"/>
      <c r="L948" s="56"/>
    </row>
    <row r="949" spans="5:12" ht="14.25">
      <c r="E949" s="55"/>
      <c r="F949" s="55"/>
      <c r="G949" s="55"/>
      <c r="H949" s="55"/>
      <c r="I949" s="55"/>
      <c r="J949" s="55"/>
      <c r="K949" s="56"/>
      <c r="L949" s="56"/>
    </row>
    <row r="950" spans="5:12" ht="14.25">
      <c r="E950" s="55"/>
      <c r="F950" s="55"/>
      <c r="G950" s="55"/>
      <c r="H950" s="55"/>
      <c r="I950" s="55"/>
      <c r="J950" s="55"/>
      <c r="K950" s="56"/>
      <c r="L950" s="56"/>
    </row>
    <row r="951" spans="5:12" ht="14.25">
      <c r="E951" s="55"/>
      <c r="F951" s="55"/>
      <c r="G951" s="55"/>
      <c r="H951" s="55"/>
      <c r="I951" s="55"/>
      <c r="J951" s="55"/>
      <c r="K951" s="56"/>
      <c r="L951" s="56"/>
    </row>
    <row r="952" spans="5:12" ht="14.25">
      <c r="E952" s="55"/>
      <c r="F952" s="55"/>
      <c r="G952" s="55"/>
      <c r="H952" s="55"/>
      <c r="I952" s="55"/>
      <c r="J952" s="55"/>
      <c r="K952" s="56"/>
      <c r="L952" s="56"/>
    </row>
    <row r="953" spans="5:12" ht="14.25">
      <c r="E953" s="55"/>
      <c r="F953" s="55"/>
      <c r="G953" s="55"/>
      <c r="H953" s="55"/>
      <c r="I953" s="55"/>
      <c r="J953" s="55"/>
      <c r="K953" s="56"/>
      <c r="L953" s="56"/>
    </row>
    <row r="954" spans="5:12" ht="14.25">
      <c r="E954" s="55"/>
      <c r="F954" s="55"/>
      <c r="G954" s="55"/>
      <c r="H954" s="55"/>
      <c r="I954" s="55"/>
      <c r="J954" s="55"/>
      <c r="K954" s="56"/>
      <c r="L954" s="56"/>
    </row>
    <row r="955" spans="5:12" ht="14.25">
      <c r="E955" s="55"/>
      <c r="F955" s="55"/>
      <c r="G955" s="55"/>
      <c r="H955" s="55"/>
      <c r="I955" s="55"/>
      <c r="J955" s="55"/>
      <c r="K955" s="56"/>
      <c r="L955" s="56"/>
    </row>
    <row r="956" spans="5:12" ht="14.25">
      <c r="E956" s="55"/>
      <c r="F956" s="55"/>
      <c r="G956" s="55"/>
      <c r="H956" s="55"/>
      <c r="I956" s="55"/>
      <c r="J956" s="55"/>
      <c r="K956" s="56"/>
      <c r="L956" s="56"/>
    </row>
    <row r="957" spans="5:12" ht="14.25">
      <c r="E957" s="55"/>
      <c r="F957" s="55"/>
      <c r="G957" s="55"/>
      <c r="H957" s="55"/>
      <c r="I957" s="55"/>
      <c r="J957" s="55"/>
      <c r="K957" s="56"/>
      <c r="L957" s="56"/>
    </row>
    <row r="958" spans="5:12" ht="14.25">
      <c r="E958" s="55"/>
      <c r="F958" s="55"/>
      <c r="G958" s="55"/>
      <c r="H958" s="55"/>
      <c r="I958" s="55"/>
      <c r="J958" s="55"/>
      <c r="K958" s="56"/>
      <c r="L958" s="56"/>
    </row>
    <row r="959" spans="5:12" ht="14.25">
      <c r="E959" s="55"/>
      <c r="F959" s="55"/>
      <c r="G959" s="55"/>
      <c r="H959" s="55"/>
      <c r="I959" s="55"/>
      <c r="J959" s="55"/>
      <c r="K959" s="56"/>
      <c r="L959" s="56"/>
    </row>
    <row r="960" spans="5:12" ht="14.25">
      <c r="E960" s="55"/>
      <c r="F960" s="55"/>
      <c r="G960" s="55"/>
      <c r="H960" s="55"/>
      <c r="I960" s="55"/>
      <c r="J960" s="55"/>
      <c r="K960" s="56"/>
      <c r="L960" s="56"/>
    </row>
    <row r="961" spans="5:12" ht="14.25">
      <c r="E961" s="55"/>
      <c r="F961" s="55"/>
      <c r="G961" s="55"/>
      <c r="H961" s="55"/>
      <c r="I961" s="55"/>
      <c r="J961" s="55"/>
      <c r="K961" s="56"/>
      <c r="L961" s="56"/>
    </row>
    <row r="962" spans="5:12" ht="14.25">
      <c r="E962" s="55"/>
      <c r="F962" s="55"/>
      <c r="G962" s="55"/>
      <c r="H962" s="55"/>
      <c r="I962" s="55"/>
      <c r="J962" s="55"/>
      <c r="K962" s="56"/>
      <c r="L962" s="56"/>
    </row>
    <row r="963" spans="5:12" ht="14.25">
      <c r="E963" s="55"/>
      <c r="F963" s="55"/>
      <c r="G963" s="55"/>
      <c r="H963" s="55"/>
      <c r="I963" s="55"/>
      <c r="J963" s="55"/>
      <c r="K963" s="56"/>
      <c r="L963" s="56"/>
    </row>
    <row r="964" spans="5:12" ht="14.25">
      <c r="E964" s="55"/>
      <c r="F964" s="55"/>
      <c r="G964" s="55"/>
      <c r="H964" s="55"/>
      <c r="I964" s="55"/>
      <c r="J964" s="55"/>
      <c r="K964" s="56"/>
      <c r="L964" s="56"/>
    </row>
    <row r="965" spans="5:12" ht="14.25">
      <c r="E965" s="55"/>
      <c r="F965" s="55"/>
      <c r="G965" s="55"/>
      <c r="H965" s="55"/>
      <c r="I965" s="55"/>
      <c r="J965" s="55"/>
      <c r="K965" s="56"/>
      <c r="L965" s="56"/>
    </row>
    <row r="966" spans="5:12" ht="14.25">
      <c r="E966" s="55"/>
      <c r="F966" s="55"/>
      <c r="G966" s="55"/>
      <c r="H966" s="55"/>
      <c r="I966" s="55"/>
      <c r="J966" s="55"/>
      <c r="K966" s="56"/>
      <c r="L966" s="56"/>
    </row>
    <row r="967" spans="5:12" ht="14.25">
      <c r="E967" s="55"/>
      <c r="F967" s="55"/>
      <c r="G967" s="55"/>
      <c r="H967" s="55"/>
      <c r="I967" s="55"/>
      <c r="J967" s="55"/>
      <c r="K967" s="56"/>
      <c r="L967" s="56"/>
    </row>
    <row r="968" spans="5:12" ht="14.25">
      <c r="E968" s="55"/>
      <c r="F968" s="55"/>
      <c r="G968" s="55"/>
      <c r="H968" s="55"/>
      <c r="I968" s="55"/>
      <c r="J968" s="55"/>
      <c r="K968" s="56"/>
      <c r="L968" s="56"/>
    </row>
    <row r="969" spans="5:12" ht="14.25">
      <c r="E969" s="55"/>
      <c r="F969" s="55"/>
      <c r="G969" s="55"/>
      <c r="H969" s="55"/>
      <c r="I969" s="55"/>
      <c r="J969" s="55"/>
      <c r="K969" s="56"/>
      <c r="L969" s="56"/>
    </row>
    <row r="970" spans="5:12" ht="14.25">
      <c r="E970" s="55"/>
      <c r="F970" s="55"/>
      <c r="G970" s="55"/>
      <c r="H970" s="55"/>
      <c r="I970" s="55"/>
      <c r="J970" s="55"/>
      <c r="K970" s="56"/>
      <c r="L970" s="56"/>
    </row>
    <row r="971" spans="5:12" ht="14.25">
      <c r="E971" s="55"/>
      <c r="F971" s="55"/>
      <c r="G971" s="55"/>
      <c r="H971" s="55"/>
      <c r="I971" s="55"/>
      <c r="J971" s="55"/>
      <c r="K971" s="56"/>
      <c r="L971" s="56"/>
    </row>
    <row r="972" spans="5:12" ht="14.25">
      <c r="E972" s="55"/>
      <c r="F972" s="55"/>
      <c r="G972" s="55"/>
      <c r="H972" s="55"/>
      <c r="I972" s="55"/>
      <c r="J972" s="55"/>
      <c r="K972" s="56"/>
      <c r="L972" s="56"/>
    </row>
    <row r="973" spans="5:12" ht="14.25">
      <c r="E973" s="55"/>
      <c r="F973" s="55"/>
      <c r="G973" s="55"/>
      <c r="H973" s="55"/>
      <c r="I973" s="55"/>
      <c r="J973" s="55"/>
      <c r="K973" s="56"/>
      <c r="L973" s="56"/>
    </row>
    <row r="974" spans="5:12" ht="14.25">
      <c r="E974" s="55"/>
      <c r="F974" s="55"/>
      <c r="G974" s="55"/>
      <c r="H974" s="55"/>
      <c r="I974" s="55"/>
      <c r="J974" s="55"/>
      <c r="K974" s="56"/>
      <c r="L974" s="56"/>
    </row>
    <row r="975" spans="5:12" ht="14.25">
      <c r="E975" s="55"/>
      <c r="F975" s="55"/>
      <c r="G975" s="55"/>
      <c r="H975" s="55"/>
      <c r="I975" s="55"/>
      <c r="J975" s="55"/>
      <c r="K975" s="56"/>
      <c r="L975" s="56"/>
    </row>
    <row r="976" spans="5:12" ht="14.25">
      <c r="E976" s="55"/>
      <c r="F976" s="55"/>
      <c r="G976" s="55"/>
      <c r="H976" s="55"/>
      <c r="I976" s="55"/>
      <c r="J976" s="55"/>
      <c r="K976" s="56"/>
      <c r="L976" s="56"/>
    </row>
    <row r="977" spans="5:12" ht="14.25">
      <c r="E977" s="55"/>
      <c r="F977" s="55"/>
      <c r="G977" s="55"/>
      <c r="H977" s="55"/>
      <c r="I977" s="55"/>
      <c r="J977" s="55"/>
      <c r="K977" s="56"/>
      <c r="L977" s="56"/>
    </row>
    <row r="978" spans="5:12" ht="14.25">
      <c r="E978" s="55"/>
      <c r="F978" s="55"/>
      <c r="G978" s="55"/>
      <c r="H978" s="55"/>
      <c r="I978" s="55"/>
      <c r="J978" s="55"/>
      <c r="K978" s="56"/>
      <c r="L978" s="56"/>
    </row>
    <row r="979" spans="5:12" ht="14.25">
      <c r="E979" s="55"/>
      <c r="F979" s="55"/>
      <c r="G979" s="55"/>
      <c r="H979" s="55"/>
      <c r="I979" s="55"/>
      <c r="J979" s="55"/>
      <c r="K979" s="56"/>
      <c r="L979" s="56"/>
    </row>
    <row r="980" spans="5:12" ht="14.25">
      <c r="E980" s="55"/>
      <c r="F980" s="55"/>
      <c r="G980" s="55"/>
      <c r="H980" s="55"/>
      <c r="I980" s="55"/>
      <c r="J980" s="55"/>
      <c r="K980" s="56"/>
      <c r="L980" s="56"/>
    </row>
    <row r="981" spans="5:12" ht="14.25">
      <c r="E981" s="55"/>
      <c r="F981" s="55"/>
      <c r="G981" s="55"/>
      <c r="H981" s="55"/>
      <c r="I981" s="55"/>
      <c r="J981" s="55"/>
      <c r="K981" s="56"/>
      <c r="L981" s="56"/>
    </row>
    <row r="982" spans="5:12" ht="14.25">
      <c r="E982" s="55"/>
      <c r="F982" s="55"/>
      <c r="G982" s="55"/>
      <c r="H982" s="55"/>
      <c r="I982" s="55"/>
      <c r="J982" s="55"/>
      <c r="K982" s="56"/>
      <c r="L982" s="56"/>
    </row>
    <row r="983" spans="5:12" ht="14.25">
      <c r="E983" s="55"/>
      <c r="F983" s="55"/>
      <c r="G983" s="55"/>
      <c r="H983" s="55"/>
      <c r="I983" s="55"/>
      <c r="J983" s="55"/>
      <c r="K983" s="56"/>
      <c r="L983" s="56"/>
    </row>
    <row r="984" spans="5:12" ht="14.25">
      <c r="E984" s="55"/>
      <c r="F984" s="55"/>
      <c r="G984" s="55"/>
      <c r="H984" s="55"/>
      <c r="I984" s="55"/>
      <c r="J984" s="55"/>
      <c r="K984" s="56"/>
      <c r="L984" s="56"/>
    </row>
    <row r="985" spans="5:12" ht="14.25">
      <c r="E985" s="55"/>
      <c r="F985" s="55"/>
      <c r="G985" s="55"/>
      <c r="H985" s="55"/>
      <c r="I985" s="55"/>
      <c r="J985" s="55"/>
      <c r="K985" s="56"/>
      <c r="L985" s="56"/>
    </row>
    <row r="986" spans="5:12" ht="14.25">
      <c r="E986" s="55"/>
      <c r="F986" s="55"/>
      <c r="G986" s="55"/>
      <c r="H986" s="55"/>
      <c r="I986" s="55"/>
      <c r="J986" s="55"/>
      <c r="K986" s="56"/>
      <c r="L986" s="56"/>
    </row>
    <row r="987" spans="5:12" ht="14.25">
      <c r="E987" s="55"/>
      <c r="F987" s="55"/>
      <c r="G987" s="55"/>
      <c r="H987" s="55"/>
      <c r="I987" s="55"/>
      <c r="J987" s="55"/>
      <c r="K987" s="56"/>
      <c r="L987" s="56"/>
    </row>
    <row r="988" spans="5:12" ht="14.25">
      <c r="E988" s="55"/>
      <c r="F988" s="55"/>
      <c r="G988" s="55"/>
      <c r="H988" s="55"/>
      <c r="I988" s="55"/>
      <c r="J988" s="55"/>
      <c r="K988" s="56"/>
      <c r="L988" s="56"/>
    </row>
    <row r="989" spans="5:12" ht="14.25">
      <c r="E989" s="55"/>
      <c r="F989" s="55"/>
      <c r="G989" s="55"/>
      <c r="H989" s="55"/>
      <c r="I989" s="55"/>
      <c r="J989" s="55"/>
      <c r="K989" s="56"/>
      <c r="L989" s="56"/>
    </row>
    <row r="990" spans="5:12" ht="14.25">
      <c r="E990" s="55"/>
      <c r="F990" s="55"/>
      <c r="G990" s="55"/>
      <c r="H990" s="55"/>
      <c r="I990" s="55"/>
      <c r="J990" s="55"/>
      <c r="K990" s="56"/>
      <c r="L990" s="56"/>
    </row>
    <row r="991" spans="5:12" ht="14.25">
      <c r="E991" s="55"/>
      <c r="F991" s="55"/>
      <c r="G991" s="55"/>
      <c r="H991" s="55"/>
      <c r="I991" s="55"/>
      <c r="J991" s="55"/>
      <c r="K991" s="56"/>
      <c r="L991" s="56"/>
    </row>
    <row r="992" spans="5:12" ht="14.25">
      <c r="E992" s="55"/>
      <c r="F992" s="55"/>
      <c r="G992" s="55"/>
      <c r="H992" s="55"/>
      <c r="I992" s="55"/>
      <c r="J992" s="55"/>
      <c r="K992" s="56"/>
      <c r="L992" s="56"/>
    </row>
    <row r="993" spans="5:12" ht="14.25">
      <c r="E993" s="55"/>
      <c r="F993" s="55"/>
      <c r="G993" s="55"/>
      <c r="H993" s="55"/>
      <c r="I993" s="55"/>
      <c r="J993" s="55"/>
      <c r="K993" s="56"/>
      <c r="L993" s="56"/>
    </row>
    <row r="994" spans="5:12" ht="14.25">
      <c r="E994" s="55"/>
      <c r="F994" s="55"/>
      <c r="G994" s="55"/>
      <c r="H994" s="55"/>
      <c r="I994" s="55"/>
      <c r="J994" s="55"/>
      <c r="K994" s="56"/>
      <c r="L994" s="56"/>
    </row>
    <row r="995" spans="5:12" ht="14.25">
      <c r="E995" s="55"/>
      <c r="F995" s="55"/>
      <c r="G995" s="55"/>
      <c r="H995" s="55"/>
      <c r="I995" s="55"/>
      <c r="J995" s="55"/>
      <c r="K995" s="56"/>
      <c r="L995" s="56"/>
    </row>
    <row r="996" spans="5:12" ht="14.25">
      <c r="E996" s="55"/>
      <c r="F996" s="55"/>
      <c r="G996" s="55"/>
      <c r="H996" s="55"/>
      <c r="I996" s="55"/>
      <c r="J996" s="55"/>
      <c r="K996" s="56"/>
      <c r="L996" s="56"/>
    </row>
    <row r="997" spans="5:12" ht="14.25">
      <c r="E997" s="55"/>
      <c r="F997" s="55"/>
      <c r="G997" s="55"/>
      <c r="H997" s="55"/>
      <c r="I997" s="55"/>
      <c r="J997" s="55"/>
      <c r="K997" s="56"/>
      <c r="L997" s="56"/>
    </row>
    <row r="998" spans="5:12" ht="14.25">
      <c r="E998" s="55"/>
      <c r="F998" s="55"/>
      <c r="G998" s="55"/>
      <c r="H998" s="55"/>
      <c r="I998" s="55"/>
      <c r="J998" s="55"/>
      <c r="K998" s="56"/>
      <c r="L998" s="56"/>
    </row>
    <row r="999" spans="5:12" ht="14.25">
      <c r="E999" s="55"/>
      <c r="F999" s="55"/>
      <c r="G999" s="55"/>
      <c r="H999" s="55"/>
      <c r="I999" s="55"/>
      <c r="J999" s="55"/>
      <c r="K999" s="56"/>
      <c r="L999" s="56"/>
    </row>
  </sheetData>
  <mergeCells count="1">
    <mergeCell ref="P1:R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Sheet - Housing</vt:lpstr>
      <vt:lpstr>Cost Calculations</vt:lpstr>
      <vt:lpstr>Variables</vt:lpstr>
      <vt:lpstr>Population</vt:lpstr>
      <vt:lpstr>Household Information, Deficit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Mihir Prakash</cp:lastModifiedBy>
  <dcterms:created xsi:type="dcterms:W3CDTF">2019-07-15T11:45:00Z</dcterms:created>
  <dcterms:modified xsi:type="dcterms:W3CDTF">2020-01-30T15:18:45Z</dcterms:modified>
</cp:coreProperties>
</file>