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suzan\OneDrive\DOCUME~1\Adulting\Jobs\AIDDAT~1\UNHABI~1\Report\INDIAB~1\"/>
    </mc:Choice>
  </mc:AlternateContent>
  <xr:revisionPtr revIDLastSave="0" documentId="8_{1AE26A05-8ACB-4E3E-A03C-389D4076E1FA}" xr6:coauthVersionLast="44" xr6:coauthVersionMax="44" xr10:uidLastSave="{00000000-0000-0000-0000-000000000000}"/>
  <bookViews>
    <workbookView xWindow="28680" yWindow="-120" windowWidth="19440" windowHeight="15000" xr2:uid="{00000000-000D-0000-FFFF-FFFF00000000}"/>
  </bookViews>
  <sheets>
    <sheet name="Summary Sheet - Housing" sheetId="1" r:id="rId1"/>
    <sheet name="Cost Calculations" sheetId="8" r:id="rId2"/>
    <sheet name="Variables" sheetId="3" r:id="rId3"/>
    <sheet name="State Urban CPI" sheetId="18" state="hidden" r:id="rId4"/>
    <sheet name="State CPI" sheetId="20" state="hidden" r:id="rId5"/>
    <sheet name="Housing Statistics" sheetId="19" state="hidden" r:id="rId6"/>
    <sheet name="Housing Costs" sheetId="23" state="hidden" r:id="rId7"/>
    <sheet name="Redevelopment Projects" sheetId="16" state="hidden" r:id="rId8"/>
    <sheet name="Population" sheetId="22" state="hidden" r:id="rId9"/>
  </sheets>
  <definedNames>
    <definedName name="_xlnm._FilterDatabase" localSheetId="4" hidden="1">'State CPI'!$A$1:$L$43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22" l="1"/>
  <c r="F2" i="22"/>
  <c r="G2" i="22"/>
  <c r="H2" i="22"/>
  <c r="I2" i="22"/>
  <c r="J2" i="22"/>
  <c r="K2" i="22"/>
  <c r="L2" i="22"/>
  <c r="M2" i="22"/>
  <c r="N2" i="22"/>
  <c r="O2" i="22"/>
  <c r="E3" i="22"/>
  <c r="F3" i="22"/>
  <c r="G3" i="22"/>
  <c r="H3" i="22"/>
  <c r="I3" i="22"/>
  <c r="J3" i="22"/>
  <c r="K3" i="22"/>
  <c r="L3" i="22"/>
  <c r="M3" i="22"/>
  <c r="N3" i="22"/>
  <c r="O3" i="22"/>
  <c r="E4" i="22"/>
  <c r="F4" i="22"/>
  <c r="G4" i="22"/>
  <c r="H4" i="22"/>
  <c r="I4" i="22"/>
  <c r="J4" i="22"/>
  <c r="K4" i="22"/>
  <c r="L4" i="22"/>
  <c r="M4" i="22"/>
  <c r="N4" i="22"/>
  <c r="O4" i="22"/>
  <c r="E5" i="22"/>
  <c r="F5" i="22"/>
  <c r="G5" i="22"/>
  <c r="H5" i="22"/>
  <c r="I5" i="22"/>
  <c r="J5" i="22"/>
  <c r="K5" i="22"/>
  <c r="L5" i="22"/>
  <c r="M5" i="22"/>
  <c r="N5" i="22"/>
  <c r="O5" i="22"/>
  <c r="E6" i="22"/>
  <c r="F6" i="22"/>
  <c r="G6" i="22"/>
  <c r="H6" i="22"/>
  <c r="I6" i="22"/>
  <c r="J6" i="22"/>
  <c r="K6" i="22"/>
  <c r="L6" i="22"/>
  <c r="M6" i="22"/>
  <c r="N6" i="22"/>
  <c r="O6" i="22"/>
  <c r="E7" i="22"/>
  <c r="F7" i="22"/>
  <c r="G7" i="22"/>
  <c r="H7" i="22"/>
  <c r="I7" i="22"/>
  <c r="J7" i="22"/>
  <c r="K7" i="22"/>
  <c r="L7" i="22"/>
  <c r="M7" i="22"/>
  <c r="N7" i="22"/>
  <c r="O7" i="22"/>
  <c r="E8" i="22"/>
  <c r="F8" i="22"/>
  <c r="G8" i="22"/>
  <c r="H8" i="22"/>
  <c r="I8" i="22"/>
  <c r="J8" i="22"/>
  <c r="K8" i="22"/>
  <c r="L8" i="22"/>
  <c r="M8" i="22"/>
  <c r="N8" i="22"/>
  <c r="O8" i="22"/>
  <c r="E9" i="22"/>
  <c r="F9" i="22"/>
  <c r="G9" i="22"/>
  <c r="H9" i="22"/>
  <c r="I9" i="22"/>
  <c r="J9" i="22"/>
  <c r="K9" i="22"/>
  <c r="L9" i="22"/>
  <c r="M9" i="22"/>
  <c r="N9" i="22"/>
  <c r="O9" i="22"/>
  <c r="E10" i="22"/>
  <c r="F10" i="22"/>
  <c r="G10" i="22"/>
  <c r="H10" i="22"/>
  <c r="I10" i="22"/>
  <c r="J10" i="22"/>
  <c r="K10" i="22"/>
  <c r="L10" i="22"/>
  <c r="M10" i="22"/>
  <c r="N10" i="22"/>
  <c r="O10" i="22"/>
  <c r="E11" i="22"/>
  <c r="F11" i="22"/>
  <c r="G11" i="22"/>
  <c r="H11" i="22"/>
  <c r="I11" i="22"/>
  <c r="J11" i="22"/>
  <c r="K11" i="22"/>
  <c r="L11" i="22"/>
  <c r="M11" i="22"/>
  <c r="N11" i="22"/>
  <c r="O11" i="22"/>
  <c r="E12" i="22"/>
  <c r="F12" i="22"/>
  <c r="G12" i="22"/>
  <c r="H12" i="22"/>
  <c r="I12" i="22"/>
  <c r="J12" i="22"/>
  <c r="K12" i="22"/>
  <c r="L12" i="22"/>
  <c r="M12" i="22"/>
  <c r="N12" i="22"/>
  <c r="O12" i="22"/>
  <c r="E13" i="22"/>
  <c r="F13" i="22"/>
  <c r="G13" i="22"/>
  <c r="H13" i="22"/>
  <c r="I13" i="22"/>
  <c r="J13" i="22"/>
  <c r="K13" i="22"/>
  <c r="L13" i="22"/>
  <c r="M13" i="22"/>
  <c r="N13" i="22"/>
  <c r="O13" i="22"/>
  <c r="E14" i="22"/>
  <c r="F14" i="22"/>
  <c r="G14" i="22"/>
  <c r="H14" i="22"/>
  <c r="I14" i="22"/>
  <c r="J14" i="22"/>
  <c r="K14" i="22"/>
  <c r="L14" i="22"/>
  <c r="M14" i="22"/>
  <c r="N14" i="22"/>
  <c r="O14" i="22"/>
  <c r="E15" i="22"/>
  <c r="F15" i="22"/>
  <c r="G15" i="22"/>
  <c r="H15" i="22"/>
  <c r="I15" i="22"/>
  <c r="J15" i="22"/>
  <c r="K15" i="22"/>
  <c r="L15" i="22"/>
  <c r="M15" i="22"/>
  <c r="N15" i="22"/>
  <c r="O15" i="22"/>
  <c r="E16" i="22"/>
  <c r="F16" i="22"/>
  <c r="G16" i="22"/>
  <c r="H16" i="22"/>
  <c r="I16" i="22"/>
  <c r="J16" i="22"/>
  <c r="K16" i="22"/>
  <c r="L16" i="22"/>
  <c r="M16" i="22"/>
  <c r="N16" i="22"/>
  <c r="O16" i="22"/>
  <c r="E17" i="22"/>
  <c r="F17" i="22"/>
  <c r="G17" i="22"/>
  <c r="H17" i="22"/>
  <c r="I17" i="22"/>
  <c r="J17" i="22"/>
  <c r="K17" i="22"/>
  <c r="L17" i="22"/>
  <c r="M17" i="22"/>
  <c r="N17" i="22"/>
  <c r="O17" i="22"/>
  <c r="E18" i="22"/>
  <c r="F18" i="22"/>
  <c r="G18" i="22"/>
  <c r="H18" i="22"/>
  <c r="I18" i="22"/>
  <c r="J18" i="22"/>
  <c r="K18" i="22"/>
  <c r="L18" i="22"/>
  <c r="M18" i="22"/>
  <c r="N18" i="22"/>
  <c r="O18" i="22"/>
  <c r="E19" i="22"/>
  <c r="F19" i="22"/>
  <c r="G19" i="22"/>
  <c r="H19" i="22"/>
  <c r="I19" i="22"/>
  <c r="J19" i="22"/>
  <c r="K19" i="22"/>
  <c r="L19" i="22"/>
  <c r="M19" i="22"/>
  <c r="N19" i="22"/>
  <c r="O19" i="22"/>
  <c r="E20" i="22"/>
  <c r="F20" i="22"/>
  <c r="G20" i="22"/>
  <c r="H20" i="22"/>
  <c r="I20" i="22"/>
  <c r="J20" i="22"/>
  <c r="K20" i="22"/>
  <c r="L20" i="22"/>
  <c r="M20" i="22"/>
  <c r="N20" i="22"/>
  <c r="O20" i="22"/>
  <c r="E21" i="22"/>
  <c r="F21" i="22"/>
  <c r="G21" i="22"/>
  <c r="H21" i="22"/>
  <c r="I21" i="22"/>
  <c r="J21" i="22"/>
  <c r="K21" i="22"/>
  <c r="L21" i="22"/>
  <c r="M21" i="22"/>
  <c r="N21" i="22"/>
  <c r="O21" i="22"/>
  <c r="E22" i="22"/>
  <c r="F22" i="22"/>
  <c r="G22" i="22"/>
  <c r="H22" i="22"/>
  <c r="I22" i="22"/>
  <c r="J22" i="22"/>
  <c r="K22" i="22"/>
  <c r="L22" i="22"/>
  <c r="M22" i="22"/>
  <c r="N22" i="22"/>
  <c r="O22" i="22"/>
  <c r="E23" i="22"/>
  <c r="F23" i="22"/>
  <c r="G23" i="22"/>
  <c r="H23" i="22"/>
  <c r="I23" i="22"/>
  <c r="J23" i="22"/>
  <c r="K23" i="22"/>
  <c r="L23" i="22"/>
  <c r="M23" i="22"/>
  <c r="N23" i="22"/>
  <c r="O23" i="22"/>
  <c r="E24" i="22"/>
  <c r="F24" i="22"/>
  <c r="G24" i="22"/>
  <c r="H24" i="22"/>
  <c r="I24" i="22"/>
  <c r="J24" i="22"/>
  <c r="K24" i="22"/>
  <c r="L24" i="22"/>
  <c r="M24" i="22"/>
  <c r="N24" i="22"/>
  <c r="O24" i="22"/>
  <c r="E25" i="22"/>
  <c r="F25" i="22"/>
  <c r="G25" i="22"/>
  <c r="H25" i="22"/>
  <c r="I25" i="22"/>
  <c r="J25" i="22"/>
  <c r="K25" i="22"/>
  <c r="L25" i="22"/>
  <c r="M25" i="22"/>
  <c r="N25" i="22"/>
  <c r="O25" i="22"/>
  <c r="E26" i="22"/>
  <c r="F26" i="22"/>
  <c r="G26" i="22"/>
  <c r="H26" i="22"/>
  <c r="I26" i="22"/>
  <c r="J26" i="22"/>
  <c r="K26" i="22"/>
  <c r="L26" i="22"/>
  <c r="M26" i="22"/>
  <c r="N26" i="22"/>
  <c r="O26" i="22"/>
  <c r="E27" i="22"/>
  <c r="F27" i="22"/>
  <c r="G27" i="22"/>
  <c r="H27" i="22"/>
  <c r="I27" i="22"/>
  <c r="J27" i="22"/>
  <c r="K27" i="22"/>
  <c r="L27" i="22"/>
  <c r="M27" i="22"/>
  <c r="N27" i="22"/>
  <c r="O27" i="22"/>
  <c r="E28" i="22"/>
  <c r="F28" i="22"/>
  <c r="G28" i="22"/>
  <c r="H28" i="22"/>
  <c r="I28" i="22"/>
  <c r="J28" i="22"/>
  <c r="K28" i="22"/>
  <c r="L28" i="22"/>
  <c r="M28" i="22"/>
  <c r="N28" i="22"/>
  <c r="O28" i="22"/>
  <c r="E29" i="22"/>
  <c r="F29" i="22"/>
  <c r="G29" i="22"/>
  <c r="H29" i="22"/>
  <c r="I29" i="22"/>
  <c r="J29" i="22"/>
  <c r="K29" i="22"/>
  <c r="L29" i="22"/>
  <c r="M29" i="22"/>
  <c r="N29" i="22"/>
  <c r="O29" i="22"/>
  <c r="E30" i="22"/>
  <c r="F30" i="22"/>
  <c r="G30" i="22"/>
  <c r="H30" i="22"/>
  <c r="I30" i="22"/>
  <c r="J30" i="22"/>
  <c r="K30" i="22"/>
  <c r="L30" i="22"/>
  <c r="M30" i="22"/>
  <c r="N30" i="22"/>
  <c r="O30" i="22"/>
  <c r="E31" i="22"/>
  <c r="F31" i="22"/>
  <c r="G31" i="22"/>
  <c r="H31" i="22"/>
  <c r="I31" i="22"/>
  <c r="J31" i="22"/>
  <c r="K31" i="22"/>
  <c r="L31" i="22"/>
  <c r="M31" i="22"/>
  <c r="N31" i="22"/>
  <c r="O31" i="22"/>
  <c r="E32" i="22"/>
  <c r="F32" i="22"/>
  <c r="G32" i="22"/>
  <c r="H32" i="22"/>
  <c r="I32" i="22"/>
  <c r="J32" i="22"/>
  <c r="K32" i="22"/>
  <c r="L32" i="22"/>
  <c r="M32" i="22"/>
  <c r="N32" i="22"/>
  <c r="O32" i="22"/>
  <c r="E33" i="22"/>
  <c r="F33" i="22"/>
  <c r="G33" i="22"/>
  <c r="H33" i="22"/>
  <c r="I33" i="22"/>
  <c r="J33" i="22"/>
  <c r="K33" i="22"/>
  <c r="L33" i="22"/>
  <c r="M33" i="22"/>
  <c r="N33" i="22"/>
  <c r="O33" i="22"/>
  <c r="E34" i="22"/>
  <c r="F34" i="22"/>
  <c r="G34" i="22"/>
  <c r="H34" i="22"/>
  <c r="I34" i="22"/>
  <c r="J34" i="22"/>
  <c r="K34" i="22"/>
  <c r="L34" i="22"/>
  <c r="M34" i="22"/>
  <c r="N34" i="22"/>
  <c r="O34" i="22"/>
  <c r="E35" i="22"/>
  <c r="F35" i="22"/>
  <c r="G35" i="22"/>
  <c r="H35" i="22"/>
  <c r="I35" i="22"/>
  <c r="J35" i="22"/>
  <c r="K35" i="22"/>
  <c r="L35" i="22"/>
  <c r="M35" i="22"/>
  <c r="N35" i="22"/>
  <c r="O35" i="22"/>
  <c r="E36" i="22"/>
  <c r="F36" i="22"/>
  <c r="G36" i="22"/>
  <c r="H36" i="22"/>
  <c r="I36" i="22"/>
  <c r="J36" i="22"/>
  <c r="K36" i="22"/>
  <c r="L36" i="22"/>
  <c r="M36" i="22"/>
  <c r="N36" i="22"/>
  <c r="O36" i="22"/>
  <c r="E37" i="22"/>
  <c r="F37" i="22"/>
  <c r="G37" i="22"/>
  <c r="H37" i="22"/>
  <c r="I37" i="22"/>
  <c r="J37" i="22"/>
  <c r="K37" i="22"/>
  <c r="L37" i="22"/>
  <c r="M37" i="22"/>
  <c r="N37" i="22"/>
  <c r="O37" i="22"/>
  <c r="E38" i="22"/>
  <c r="F38" i="22"/>
  <c r="G38" i="22"/>
  <c r="H38" i="22"/>
  <c r="I38" i="22"/>
  <c r="J38" i="22"/>
  <c r="K38" i="22"/>
  <c r="L38" i="22"/>
  <c r="M38" i="22"/>
  <c r="N38" i="22"/>
  <c r="O38" i="22"/>
  <c r="E39" i="22"/>
  <c r="F39" i="22"/>
  <c r="G39" i="22"/>
  <c r="H39" i="22"/>
  <c r="I39" i="22"/>
  <c r="J39" i="22"/>
  <c r="K39" i="22"/>
  <c r="L39" i="22"/>
  <c r="M39" i="22"/>
  <c r="N39" i="22"/>
  <c r="O39" i="22"/>
  <c r="E40" i="22"/>
  <c r="F40" i="22"/>
  <c r="G40" i="22"/>
  <c r="H40" i="22"/>
  <c r="I40" i="22"/>
  <c r="J40" i="22"/>
  <c r="K40" i="22"/>
  <c r="L40" i="22"/>
  <c r="M40" i="22"/>
  <c r="N40" i="22"/>
  <c r="O40" i="22"/>
  <c r="E41" i="22"/>
  <c r="F41" i="22"/>
  <c r="G41" i="22"/>
  <c r="H41" i="22"/>
  <c r="I41" i="22"/>
  <c r="J41" i="22"/>
  <c r="K41" i="22"/>
  <c r="L41" i="22"/>
  <c r="M41" i="22"/>
  <c r="N41" i="22"/>
  <c r="O41" i="22"/>
  <c r="E42" i="22"/>
  <c r="F42" i="22"/>
  <c r="G42" i="22"/>
  <c r="H42" i="22"/>
  <c r="I42" i="22"/>
  <c r="J42" i="22"/>
  <c r="K42" i="22"/>
  <c r="L42" i="22"/>
  <c r="M42" i="22"/>
  <c r="N42" i="22"/>
  <c r="O42" i="22"/>
  <c r="E43" i="22"/>
  <c r="F43" i="22"/>
  <c r="G43" i="22"/>
  <c r="H43" i="22"/>
  <c r="I43" i="22"/>
  <c r="J43" i="22"/>
  <c r="K43" i="22"/>
  <c r="L43" i="22"/>
  <c r="M43" i="22"/>
  <c r="N43" i="22"/>
  <c r="O43" i="22"/>
  <c r="D3" i="22"/>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3" i="22"/>
  <c r="D34" i="22"/>
  <c r="D35" i="22"/>
  <c r="D36" i="22"/>
  <c r="D37" i="22"/>
  <c r="D38" i="22"/>
  <c r="D39" i="22"/>
  <c r="D40" i="22"/>
  <c r="D41" i="22"/>
  <c r="D42" i="22"/>
  <c r="D43" i="22"/>
  <c r="D2" i="22"/>
  <c r="H24" i="19" l="1"/>
  <c r="N46" i="8" l="1"/>
  <c r="N88" i="8" s="1"/>
  <c r="N130" i="8" s="1"/>
  <c r="N172" i="8" s="1"/>
  <c r="N214" i="8" s="1"/>
  <c r="N256" i="8" s="1"/>
  <c r="N298" i="8" s="1"/>
  <c r="N340" i="8" s="1"/>
  <c r="N382" i="8" s="1"/>
  <c r="N424" i="8" s="1"/>
  <c r="N466" i="8" s="1"/>
  <c r="N45" i="8"/>
  <c r="N87" i="8" s="1"/>
  <c r="N129" i="8" s="1"/>
  <c r="N171" i="8" s="1"/>
  <c r="N213" i="8" s="1"/>
  <c r="N255" i="8" s="1"/>
  <c r="N297" i="8" s="1"/>
  <c r="N339" i="8" s="1"/>
  <c r="N381" i="8" s="1"/>
  <c r="N423" i="8" s="1"/>
  <c r="N465" i="8" s="1"/>
  <c r="N507" i="8" s="1"/>
  <c r="N5" i="8"/>
  <c r="N47" i="8" s="1"/>
  <c r="N89" i="8" s="1"/>
  <c r="N131" i="8" s="1"/>
  <c r="N173" i="8" s="1"/>
  <c r="N215" i="8" s="1"/>
  <c r="N257" i="8" s="1"/>
  <c r="N299" i="8" s="1"/>
  <c r="N341" i="8" s="1"/>
  <c r="N383" i="8" s="1"/>
  <c r="N425" i="8" s="1"/>
  <c r="N467" i="8" s="1"/>
  <c r="N6" i="8"/>
  <c r="N48" i="8" s="1"/>
  <c r="N90" i="8" s="1"/>
  <c r="N132" i="8" s="1"/>
  <c r="N174" i="8" s="1"/>
  <c r="N216" i="8" s="1"/>
  <c r="N258" i="8" s="1"/>
  <c r="N300" i="8" s="1"/>
  <c r="N342" i="8" s="1"/>
  <c r="N384" i="8" s="1"/>
  <c r="N426" i="8" s="1"/>
  <c r="N468" i="8" s="1"/>
  <c r="N7" i="8"/>
  <c r="N49" i="8" s="1"/>
  <c r="N91" i="8" s="1"/>
  <c r="N133" i="8" s="1"/>
  <c r="N175" i="8" s="1"/>
  <c r="N217" i="8" s="1"/>
  <c r="N259" i="8" s="1"/>
  <c r="N301" i="8" s="1"/>
  <c r="N343" i="8" s="1"/>
  <c r="N385" i="8" s="1"/>
  <c r="N427" i="8" s="1"/>
  <c r="N469" i="8" s="1"/>
  <c r="N8" i="8"/>
  <c r="N50" i="8" s="1"/>
  <c r="N92" i="8" s="1"/>
  <c r="N134" i="8" s="1"/>
  <c r="N176" i="8" s="1"/>
  <c r="N218" i="8" s="1"/>
  <c r="N260" i="8" s="1"/>
  <c r="N302" i="8" s="1"/>
  <c r="N344" i="8" s="1"/>
  <c r="N386" i="8" s="1"/>
  <c r="N428" i="8" s="1"/>
  <c r="N470" i="8" s="1"/>
  <c r="N9" i="8"/>
  <c r="N51" i="8" s="1"/>
  <c r="N93" i="8" s="1"/>
  <c r="N135" i="8" s="1"/>
  <c r="N177" i="8" s="1"/>
  <c r="N219" i="8" s="1"/>
  <c r="N261" i="8" s="1"/>
  <c r="N303" i="8" s="1"/>
  <c r="N345" i="8" s="1"/>
  <c r="N387" i="8" s="1"/>
  <c r="N429" i="8" s="1"/>
  <c r="N471" i="8" s="1"/>
  <c r="N10" i="8"/>
  <c r="N52" i="8" s="1"/>
  <c r="N94" i="8" s="1"/>
  <c r="N136" i="8" s="1"/>
  <c r="N178" i="8" s="1"/>
  <c r="N220" i="8" s="1"/>
  <c r="N262" i="8" s="1"/>
  <c r="N304" i="8" s="1"/>
  <c r="N346" i="8" s="1"/>
  <c r="N388" i="8" s="1"/>
  <c r="N430" i="8" s="1"/>
  <c r="N472" i="8" s="1"/>
  <c r="N11" i="8"/>
  <c r="N53" i="8" s="1"/>
  <c r="N95" i="8" s="1"/>
  <c r="N137" i="8" s="1"/>
  <c r="N179" i="8" s="1"/>
  <c r="N221" i="8" s="1"/>
  <c r="N263" i="8" s="1"/>
  <c r="N305" i="8" s="1"/>
  <c r="N347" i="8" s="1"/>
  <c r="N389" i="8" s="1"/>
  <c r="N431" i="8" s="1"/>
  <c r="N473" i="8" s="1"/>
  <c r="N12" i="8"/>
  <c r="N54" i="8" s="1"/>
  <c r="N96" i="8" s="1"/>
  <c r="N138" i="8" s="1"/>
  <c r="N180" i="8" s="1"/>
  <c r="N222" i="8" s="1"/>
  <c r="N264" i="8" s="1"/>
  <c r="N306" i="8" s="1"/>
  <c r="N348" i="8" s="1"/>
  <c r="N390" i="8" s="1"/>
  <c r="N432" i="8" s="1"/>
  <c r="N474" i="8" s="1"/>
  <c r="N13" i="8"/>
  <c r="N55" i="8" s="1"/>
  <c r="N97" i="8" s="1"/>
  <c r="N139" i="8" s="1"/>
  <c r="N181" i="8" s="1"/>
  <c r="N223" i="8" s="1"/>
  <c r="N265" i="8" s="1"/>
  <c r="N307" i="8" s="1"/>
  <c r="N349" i="8" s="1"/>
  <c r="N391" i="8" s="1"/>
  <c r="N433" i="8" s="1"/>
  <c r="N475" i="8" s="1"/>
  <c r="N14" i="8"/>
  <c r="N56" i="8" s="1"/>
  <c r="N98" i="8" s="1"/>
  <c r="N140" i="8" s="1"/>
  <c r="N182" i="8" s="1"/>
  <c r="N224" i="8" s="1"/>
  <c r="N266" i="8" s="1"/>
  <c r="N308" i="8" s="1"/>
  <c r="N350" i="8" s="1"/>
  <c r="N392" i="8" s="1"/>
  <c r="N434" i="8" s="1"/>
  <c r="N476" i="8" s="1"/>
  <c r="N15" i="8"/>
  <c r="N57" i="8" s="1"/>
  <c r="N99" i="8" s="1"/>
  <c r="N141" i="8" s="1"/>
  <c r="N183" i="8" s="1"/>
  <c r="N225" i="8" s="1"/>
  <c r="N267" i="8" s="1"/>
  <c r="N309" i="8" s="1"/>
  <c r="N351" i="8" s="1"/>
  <c r="N393" i="8" s="1"/>
  <c r="N435" i="8" s="1"/>
  <c r="N477" i="8" s="1"/>
  <c r="N16" i="8"/>
  <c r="N58" i="8" s="1"/>
  <c r="N100" i="8" s="1"/>
  <c r="N142" i="8" s="1"/>
  <c r="N184" i="8" s="1"/>
  <c r="N226" i="8" s="1"/>
  <c r="N268" i="8" s="1"/>
  <c r="N310" i="8" s="1"/>
  <c r="N352" i="8" s="1"/>
  <c r="N394" i="8" s="1"/>
  <c r="N436" i="8" s="1"/>
  <c r="N478" i="8" s="1"/>
  <c r="N17" i="8"/>
  <c r="N59" i="8" s="1"/>
  <c r="N101" i="8" s="1"/>
  <c r="N143" i="8" s="1"/>
  <c r="N185" i="8" s="1"/>
  <c r="N227" i="8" s="1"/>
  <c r="N269" i="8" s="1"/>
  <c r="N311" i="8" s="1"/>
  <c r="N353" i="8" s="1"/>
  <c r="N395" i="8" s="1"/>
  <c r="N437" i="8" s="1"/>
  <c r="N479" i="8" s="1"/>
  <c r="N18" i="8"/>
  <c r="N60" i="8" s="1"/>
  <c r="N102" i="8" s="1"/>
  <c r="N144" i="8" s="1"/>
  <c r="N186" i="8" s="1"/>
  <c r="N228" i="8" s="1"/>
  <c r="N270" i="8" s="1"/>
  <c r="N312" i="8" s="1"/>
  <c r="N354" i="8" s="1"/>
  <c r="N396" i="8" s="1"/>
  <c r="N438" i="8" s="1"/>
  <c r="N480" i="8" s="1"/>
  <c r="N19" i="8"/>
  <c r="N61" i="8" s="1"/>
  <c r="N103" i="8" s="1"/>
  <c r="N145" i="8" s="1"/>
  <c r="N187" i="8" s="1"/>
  <c r="N229" i="8" s="1"/>
  <c r="N271" i="8" s="1"/>
  <c r="N313" i="8" s="1"/>
  <c r="N355" i="8" s="1"/>
  <c r="N397" i="8" s="1"/>
  <c r="N439" i="8" s="1"/>
  <c r="N481" i="8" s="1"/>
  <c r="N20" i="8"/>
  <c r="N62" i="8" s="1"/>
  <c r="N104" i="8" s="1"/>
  <c r="N146" i="8" s="1"/>
  <c r="N188" i="8" s="1"/>
  <c r="N230" i="8" s="1"/>
  <c r="N272" i="8" s="1"/>
  <c r="N314" i="8" s="1"/>
  <c r="N356" i="8" s="1"/>
  <c r="N398" i="8" s="1"/>
  <c r="N440" i="8" s="1"/>
  <c r="N482" i="8" s="1"/>
  <c r="N21" i="8"/>
  <c r="N63" i="8" s="1"/>
  <c r="N105" i="8" s="1"/>
  <c r="N147" i="8" s="1"/>
  <c r="N189" i="8" s="1"/>
  <c r="N231" i="8" s="1"/>
  <c r="N273" i="8" s="1"/>
  <c r="N315" i="8" s="1"/>
  <c r="N357" i="8" s="1"/>
  <c r="N399" i="8" s="1"/>
  <c r="N441" i="8" s="1"/>
  <c r="N483" i="8" s="1"/>
  <c r="N22" i="8"/>
  <c r="N64" i="8" s="1"/>
  <c r="N106" i="8" s="1"/>
  <c r="N148" i="8" s="1"/>
  <c r="N190" i="8" s="1"/>
  <c r="N232" i="8" s="1"/>
  <c r="N274" i="8" s="1"/>
  <c r="N316" i="8" s="1"/>
  <c r="N358" i="8" s="1"/>
  <c r="N400" i="8" s="1"/>
  <c r="N442" i="8" s="1"/>
  <c r="N484" i="8" s="1"/>
  <c r="N23" i="8"/>
  <c r="N65" i="8" s="1"/>
  <c r="N107" i="8" s="1"/>
  <c r="N149" i="8" s="1"/>
  <c r="N191" i="8" s="1"/>
  <c r="N233" i="8" s="1"/>
  <c r="N275" i="8" s="1"/>
  <c r="N317" i="8" s="1"/>
  <c r="N359" i="8" s="1"/>
  <c r="N401" i="8" s="1"/>
  <c r="N443" i="8" s="1"/>
  <c r="N485" i="8" s="1"/>
  <c r="N24" i="8"/>
  <c r="N66" i="8" s="1"/>
  <c r="N108" i="8" s="1"/>
  <c r="N150" i="8" s="1"/>
  <c r="N192" i="8" s="1"/>
  <c r="N234" i="8" s="1"/>
  <c r="N276" i="8" s="1"/>
  <c r="N318" i="8" s="1"/>
  <c r="N360" i="8" s="1"/>
  <c r="N402" i="8" s="1"/>
  <c r="N444" i="8" s="1"/>
  <c r="N486" i="8" s="1"/>
  <c r="N25" i="8"/>
  <c r="N67" i="8" s="1"/>
  <c r="N109" i="8" s="1"/>
  <c r="N151" i="8" s="1"/>
  <c r="N193" i="8" s="1"/>
  <c r="N235" i="8" s="1"/>
  <c r="N277" i="8" s="1"/>
  <c r="N319" i="8" s="1"/>
  <c r="N361" i="8" s="1"/>
  <c r="N403" i="8" s="1"/>
  <c r="N445" i="8" s="1"/>
  <c r="N487" i="8" s="1"/>
  <c r="N26" i="8"/>
  <c r="N68" i="8" s="1"/>
  <c r="N110" i="8" s="1"/>
  <c r="N152" i="8" s="1"/>
  <c r="N194" i="8" s="1"/>
  <c r="N236" i="8" s="1"/>
  <c r="N278" i="8" s="1"/>
  <c r="N320" i="8" s="1"/>
  <c r="N362" i="8" s="1"/>
  <c r="N404" i="8" s="1"/>
  <c r="N446" i="8" s="1"/>
  <c r="N488" i="8" s="1"/>
  <c r="N27" i="8"/>
  <c r="N69" i="8" s="1"/>
  <c r="N111" i="8" s="1"/>
  <c r="N153" i="8" s="1"/>
  <c r="N195" i="8" s="1"/>
  <c r="N237" i="8" s="1"/>
  <c r="N279" i="8" s="1"/>
  <c r="N321" i="8" s="1"/>
  <c r="N363" i="8" s="1"/>
  <c r="N405" i="8" s="1"/>
  <c r="N447" i="8" s="1"/>
  <c r="N489" i="8" s="1"/>
  <c r="N28" i="8"/>
  <c r="N70" i="8" s="1"/>
  <c r="N112" i="8" s="1"/>
  <c r="N154" i="8" s="1"/>
  <c r="N196" i="8" s="1"/>
  <c r="N238" i="8" s="1"/>
  <c r="N280" i="8" s="1"/>
  <c r="N322" i="8" s="1"/>
  <c r="N364" i="8" s="1"/>
  <c r="N406" i="8" s="1"/>
  <c r="N448" i="8" s="1"/>
  <c r="N490" i="8" s="1"/>
  <c r="N29" i="8"/>
  <c r="N71" i="8" s="1"/>
  <c r="N113" i="8" s="1"/>
  <c r="N155" i="8" s="1"/>
  <c r="N197" i="8" s="1"/>
  <c r="N239" i="8" s="1"/>
  <c r="N281" i="8" s="1"/>
  <c r="N323" i="8" s="1"/>
  <c r="N365" i="8" s="1"/>
  <c r="N407" i="8" s="1"/>
  <c r="N449" i="8" s="1"/>
  <c r="N491" i="8" s="1"/>
  <c r="N30" i="8"/>
  <c r="N72" i="8" s="1"/>
  <c r="N114" i="8" s="1"/>
  <c r="N156" i="8" s="1"/>
  <c r="N198" i="8" s="1"/>
  <c r="N240" i="8" s="1"/>
  <c r="N282" i="8" s="1"/>
  <c r="N324" i="8" s="1"/>
  <c r="N366" i="8" s="1"/>
  <c r="N408" i="8" s="1"/>
  <c r="N450" i="8" s="1"/>
  <c r="N492" i="8" s="1"/>
  <c r="N31" i="8"/>
  <c r="N73" i="8" s="1"/>
  <c r="N115" i="8" s="1"/>
  <c r="N157" i="8" s="1"/>
  <c r="N199" i="8" s="1"/>
  <c r="N241" i="8" s="1"/>
  <c r="N283" i="8" s="1"/>
  <c r="N325" i="8" s="1"/>
  <c r="N367" i="8" s="1"/>
  <c r="N409" i="8" s="1"/>
  <c r="N451" i="8" s="1"/>
  <c r="N493" i="8" s="1"/>
  <c r="N32" i="8"/>
  <c r="N74" i="8" s="1"/>
  <c r="N116" i="8" s="1"/>
  <c r="N158" i="8" s="1"/>
  <c r="N200" i="8" s="1"/>
  <c r="N242" i="8" s="1"/>
  <c r="N284" i="8" s="1"/>
  <c r="N326" i="8" s="1"/>
  <c r="N368" i="8" s="1"/>
  <c r="N410" i="8" s="1"/>
  <c r="N452" i="8" s="1"/>
  <c r="N494" i="8" s="1"/>
  <c r="N33" i="8"/>
  <c r="N75" i="8" s="1"/>
  <c r="N117" i="8" s="1"/>
  <c r="N159" i="8" s="1"/>
  <c r="N201" i="8" s="1"/>
  <c r="N243" i="8" s="1"/>
  <c r="N285" i="8" s="1"/>
  <c r="N327" i="8" s="1"/>
  <c r="N369" i="8" s="1"/>
  <c r="N411" i="8" s="1"/>
  <c r="N453" i="8" s="1"/>
  <c r="N495" i="8" s="1"/>
  <c r="N34" i="8"/>
  <c r="N76" i="8" s="1"/>
  <c r="N118" i="8" s="1"/>
  <c r="N160" i="8" s="1"/>
  <c r="N202" i="8" s="1"/>
  <c r="N244" i="8" s="1"/>
  <c r="N286" i="8" s="1"/>
  <c r="N328" i="8" s="1"/>
  <c r="N370" i="8" s="1"/>
  <c r="N412" i="8" s="1"/>
  <c r="N454" i="8" s="1"/>
  <c r="N496" i="8" s="1"/>
  <c r="N35" i="8"/>
  <c r="N77" i="8" s="1"/>
  <c r="N119" i="8" s="1"/>
  <c r="N161" i="8" s="1"/>
  <c r="N203" i="8" s="1"/>
  <c r="N245" i="8" s="1"/>
  <c r="N287" i="8" s="1"/>
  <c r="N329" i="8" s="1"/>
  <c r="N371" i="8" s="1"/>
  <c r="N413" i="8" s="1"/>
  <c r="N455" i="8" s="1"/>
  <c r="N497" i="8" s="1"/>
  <c r="N36" i="8"/>
  <c r="N78" i="8" s="1"/>
  <c r="N120" i="8" s="1"/>
  <c r="N162" i="8" s="1"/>
  <c r="N204" i="8" s="1"/>
  <c r="N246" i="8" s="1"/>
  <c r="N288" i="8" s="1"/>
  <c r="N330" i="8" s="1"/>
  <c r="N372" i="8" s="1"/>
  <c r="N414" i="8" s="1"/>
  <c r="N456" i="8" s="1"/>
  <c r="N498" i="8" s="1"/>
  <c r="N37" i="8"/>
  <c r="N79" i="8" s="1"/>
  <c r="N121" i="8" s="1"/>
  <c r="N163" i="8" s="1"/>
  <c r="N205" i="8" s="1"/>
  <c r="N247" i="8" s="1"/>
  <c r="N289" i="8" s="1"/>
  <c r="N331" i="8" s="1"/>
  <c r="N373" i="8" s="1"/>
  <c r="N415" i="8" s="1"/>
  <c r="N457" i="8" s="1"/>
  <c r="N499" i="8" s="1"/>
  <c r="N38" i="8"/>
  <c r="N80" i="8" s="1"/>
  <c r="N122" i="8" s="1"/>
  <c r="N164" i="8" s="1"/>
  <c r="N206" i="8" s="1"/>
  <c r="N248" i="8" s="1"/>
  <c r="N290" i="8" s="1"/>
  <c r="N332" i="8" s="1"/>
  <c r="N374" i="8" s="1"/>
  <c r="N416" i="8" s="1"/>
  <c r="N458" i="8" s="1"/>
  <c r="N500" i="8" s="1"/>
  <c r="N39" i="8"/>
  <c r="N81" i="8" s="1"/>
  <c r="N123" i="8" s="1"/>
  <c r="N165" i="8" s="1"/>
  <c r="N207" i="8" s="1"/>
  <c r="N249" i="8" s="1"/>
  <c r="N291" i="8" s="1"/>
  <c r="N333" i="8" s="1"/>
  <c r="N375" i="8" s="1"/>
  <c r="N417" i="8" s="1"/>
  <c r="N459" i="8" s="1"/>
  <c r="N501" i="8" s="1"/>
  <c r="N40" i="8"/>
  <c r="N82" i="8" s="1"/>
  <c r="N124" i="8" s="1"/>
  <c r="N166" i="8" s="1"/>
  <c r="N208" i="8" s="1"/>
  <c r="N250" i="8" s="1"/>
  <c r="N292" i="8" s="1"/>
  <c r="N334" i="8" s="1"/>
  <c r="N376" i="8" s="1"/>
  <c r="N418" i="8" s="1"/>
  <c r="N460" i="8" s="1"/>
  <c r="N502" i="8" s="1"/>
  <c r="N41" i="8"/>
  <c r="N83" i="8" s="1"/>
  <c r="N125" i="8" s="1"/>
  <c r="N167" i="8" s="1"/>
  <c r="N209" i="8" s="1"/>
  <c r="N251" i="8" s="1"/>
  <c r="N293" i="8" s="1"/>
  <c r="N335" i="8" s="1"/>
  <c r="N377" i="8" s="1"/>
  <c r="N419" i="8" s="1"/>
  <c r="N461" i="8" s="1"/>
  <c r="N503" i="8" s="1"/>
  <c r="N42" i="8"/>
  <c r="N84" i="8" s="1"/>
  <c r="N126" i="8" s="1"/>
  <c r="N168" i="8" s="1"/>
  <c r="N210" i="8" s="1"/>
  <c r="N252" i="8" s="1"/>
  <c r="N294" i="8" s="1"/>
  <c r="N336" i="8" s="1"/>
  <c r="N378" i="8" s="1"/>
  <c r="N420" i="8" s="1"/>
  <c r="N462" i="8" s="1"/>
  <c r="N504" i="8" s="1"/>
  <c r="N43" i="8"/>
  <c r="N85" i="8" s="1"/>
  <c r="N127" i="8" s="1"/>
  <c r="N169" i="8" s="1"/>
  <c r="N211" i="8" s="1"/>
  <c r="N253" i="8" s="1"/>
  <c r="N295" i="8" s="1"/>
  <c r="N337" i="8" s="1"/>
  <c r="N379" i="8" s="1"/>
  <c r="N421" i="8" s="1"/>
  <c r="N463" i="8" s="1"/>
  <c r="N505" i="8" s="1"/>
  <c r="N44" i="8"/>
  <c r="N86" i="8" s="1"/>
  <c r="N128" i="8" s="1"/>
  <c r="N170" i="8" s="1"/>
  <c r="N212" i="8" s="1"/>
  <c r="N254" i="8" s="1"/>
  <c r="N296" i="8" s="1"/>
  <c r="N338" i="8" s="1"/>
  <c r="N380" i="8" s="1"/>
  <c r="N422" i="8" s="1"/>
  <c r="N464" i="8" s="1"/>
  <c r="N506" i="8" s="1"/>
  <c r="N4" i="8"/>
  <c r="D36" i="23" l="1"/>
  <c r="D31" i="23"/>
  <c r="D27" i="23"/>
  <c r="D19" i="23"/>
  <c r="D11" i="23"/>
  <c r="D42" i="23"/>
  <c r="D40" i="23"/>
  <c r="D18" i="23"/>
  <c r="D16" i="23"/>
  <c r="D9" i="23"/>
  <c r="D3" i="23"/>
  <c r="M84" i="8" l="1"/>
  <c r="M168" i="8"/>
  <c r="M252" i="8"/>
  <c r="M336" i="8"/>
  <c r="M42" i="8"/>
  <c r="M126" i="8"/>
  <c r="M210" i="8"/>
  <c r="M294" i="8"/>
  <c r="M420" i="8"/>
  <c r="M504" i="8"/>
  <c r="M378" i="8"/>
  <c r="M462" i="8"/>
  <c r="M20" i="8"/>
  <c r="M104" i="8"/>
  <c r="M188" i="8"/>
  <c r="M272" i="8"/>
  <c r="M62" i="8"/>
  <c r="M146" i="8"/>
  <c r="M230" i="8"/>
  <c r="M314" i="8"/>
  <c r="M356" i="8"/>
  <c r="M440" i="8"/>
  <c r="M398" i="8"/>
  <c r="M482" i="8"/>
  <c r="M21" i="8"/>
  <c r="M105" i="8"/>
  <c r="M189" i="8"/>
  <c r="M273" i="8"/>
  <c r="M147" i="8"/>
  <c r="M231" i="8"/>
  <c r="M357" i="8"/>
  <c r="M441" i="8"/>
  <c r="M315" i="8"/>
  <c r="M63" i="8"/>
  <c r="M399" i="8"/>
  <c r="M483" i="8"/>
  <c r="M33" i="8"/>
  <c r="M117" i="8"/>
  <c r="M201" i="8"/>
  <c r="M285" i="8"/>
  <c r="M243" i="8"/>
  <c r="M327" i="8"/>
  <c r="M369" i="8"/>
  <c r="M453" i="8"/>
  <c r="M75" i="8"/>
  <c r="M411" i="8"/>
  <c r="M159" i="8"/>
  <c r="M495" i="8"/>
  <c r="M5" i="8"/>
  <c r="M89" i="8"/>
  <c r="M173" i="8"/>
  <c r="M257" i="8"/>
  <c r="M131" i="8"/>
  <c r="M215" i="8"/>
  <c r="M425" i="8"/>
  <c r="M299" i="8"/>
  <c r="M341" i="8"/>
  <c r="M383" i="8"/>
  <c r="M47" i="8"/>
  <c r="M467" i="8"/>
  <c r="M29" i="8"/>
  <c r="M113" i="8"/>
  <c r="M197" i="8"/>
  <c r="M281" i="8"/>
  <c r="M71" i="8"/>
  <c r="M365" i="8"/>
  <c r="M449" i="8"/>
  <c r="M155" i="8"/>
  <c r="M323" i="8"/>
  <c r="M407" i="8"/>
  <c r="M491" i="8"/>
  <c r="M239" i="8"/>
  <c r="M53" i="8"/>
  <c r="M137" i="8"/>
  <c r="M221" i="8"/>
  <c r="M179" i="8"/>
  <c r="M263" i="8"/>
  <c r="M305" i="8"/>
  <c r="M389" i="8"/>
  <c r="M473" i="8"/>
  <c r="M11" i="8"/>
  <c r="M347" i="8"/>
  <c r="M95" i="8"/>
  <c r="M431" i="8"/>
  <c r="M44" i="8"/>
  <c r="M128" i="8"/>
  <c r="M212" i="8"/>
  <c r="M296" i="8"/>
  <c r="M86" i="8"/>
  <c r="M170" i="8"/>
  <c r="M254" i="8"/>
  <c r="M338" i="8"/>
  <c r="M380" i="8"/>
  <c r="M464" i="8"/>
  <c r="M422" i="8"/>
  <c r="M506" i="8"/>
  <c r="M60" i="8"/>
  <c r="M144" i="8"/>
  <c r="M228" i="8"/>
  <c r="M312" i="8"/>
  <c r="M18" i="8"/>
  <c r="M102" i="8"/>
  <c r="M186" i="8"/>
  <c r="M270" i="8"/>
  <c r="M396" i="8"/>
  <c r="M480" i="8"/>
  <c r="M354" i="8"/>
  <c r="M438" i="8"/>
  <c r="M13" i="8"/>
  <c r="M97" i="8"/>
  <c r="M181" i="8"/>
  <c r="M265" i="8"/>
  <c r="M55" i="8"/>
  <c r="M349" i="8"/>
  <c r="M433" i="8"/>
  <c r="M139" i="8"/>
  <c r="M307" i="8"/>
  <c r="M391" i="8"/>
  <c r="M475" i="8"/>
  <c r="M223" i="8"/>
  <c r="M80" i="8"/>
  <c r="M164" i="8"/>
  <c r="M248" i="8"/>
  <c r="M332" i="8"/>
  <c r="M38" i="8"/>
  <c r="M122" i="8"/>
  <c r="M206" i="8"/>
  <c r="M290" i="8"/>
  <c r="M416" i="8"/>
  <c r="M500" i="8"/>
  <c r="M374" i="8"/>
  <c r="M458" i="8"/>
  <c r="E142" i="8"/>
  <c r="E154" i="8"/>
  <c r="E184" i="8"/>
  <c r="E196" i="8"/>
  <c r="E226" i="8"/>
  <c r="E238" i="8"/>
  <c r="E268" i="8"/>
  <c r="E280" i="8"/>
  <c r="E310" i="8"/>
  <c r="E322" i="8"/>
  <c r="E352" i="8"/>
  <c r="E364" i="8"/>
  <c r="E394" i="8"/>
  <c r="E406" i="8"/>
  <c r="E436" i="8"/>
  <c r="E448" i="8"/>
  <c r="E478" i="8"/>
  <c r="E490" i="8"/>
  <c r="E16" i="8"/>
  <c r="E28" i="8"/>
  <c r="E58" i="8"/>
  <c r="E70" i="8"/>
  <c r="E100" i="8"/>
  <c r="E112" i="8"/>
  <c r="H11" i="8"/>
  <c r="H13" i="8"/>
  <c r="H26" i="8"/>
  <c r="H42" i="8"/>
  <c r="H43" i="8"/>
  <c r="H44" i="8"/>
  <c r="H45" i="8"/>
  <c r="F4" i="23"/>
  <c r="F5" i="23"/>
  <c r="F6" i="23"/>
  <c r="F7" i="23"/>
  <c r="F8" i="23"/>
  <c r="F10" i="23"/>
  <c r="F12" i="23"/>
  <c r="F13" i="23"/>
  <c r="F14" i="23"/>
  <c r="F15" i="23"/>
  <c r="F16" i="23"/>
  <c r="F17" i="23"/>
  <c r="F20" i="23"/>
  <c r="F21" i="23"/>
  <c r="F22" i="23"/>
  <c r="F23" i="23"/>
  <c r="F24" i="23"/>
  <c r="F25" i="23"/>
  <c r="F26" i="23"/>
  <c r="F28" i="23"/>
  <c r="F29" i="23"/>
  <c r="F30" i="23"/>
  <c r="F32" i="23"/>
  <c r="F33" i="23"/>
  <c r="F34" i="23"/>
  <c r="F35" i="23"/>
  <c r="F37" i="23"/>
  <c r="F38" i="23"/>
  <c r="F39" i="23"/>
  <c r="F41" i="23"/>
  <c r="F2" i="23"/>
  <c r="D43" i="23"/>
  <c r="D41" i="23"/>
  <c r="D39" i="23"/>
  <c r="D38" i="23"/>
  <c r="D37" i="23"/>
  <c r="D35" i="23"/>
  <c r="D34" i="23"/>
  <c r="D33" i="23"/>
  <c r="D32" i="23"/>
  <c r="D30" i="23"/>
  <c r="D29" i="23"/>
  <c r="D28" i="23"/>
  <c r="D26" i="23"/>
  <c r="D25" i="23"/>
  <c r="D24" i="23"/>
  <c r="D23" i="23"/>
  <c r="D22" i="23"/>
  <c r="D21" i="23"/>
  <c r="D20" i="23"/>
  <c r="D17" i="23"/>
  <c r="D15" i="23"/>
  <c r="D14" i="23"/>
  <c r="D13" i="23"/>
  <c r="D12" i="23"/>
  <c r="D10" i="23"/>
  <c r="D8" i="23"/>
  <c r="D7" i="23"/>
  <c r="D6" i="23"/>
  <c r="D5" i="23"/>
  <c r="D4" i="23"/>
  <c r="D2" i="23"/>
  <c r="D32" i="19"/>
  <c r="H32" i="19" s="1"/>
  <c r="H28" i="8" s="1"/>
  <c r="H25" i="19"/>
  <c r="H21" i="8" s="1"/>
  <c r="D12" i="16"/>
  <c r="D44" i="16"/>
  <c r="E44" i="16" s="1"/>
  <c r="G44" i="16" s="1"/>
  <c r="D42" i="16"/>
  <c r="C42" i="16"/>
  <c r="D38" i="16"/>
  <c r="E38" i="16" s="1"/>
  <c r="G38" i="16" s="1"/>
  <c r="D29" i="16"/>
  <c r="E29" i="16" s="1"/>
  <c r="G29" i="16" s="1"/>
  <c r="D22" i="16"/>
  <c r="E22" i="16" s="1"/>
  <c r="G22" i="16" s="1"/>
  <c r="D20" i="16"/>
  <c r="E20" i="16" s="1"/>
  <c r="G20" i="16" s="1"/>
  <c r="D40" i="16"/>
  <c r="E40" i="16" s="1"/>
  <c r="G40" i="16" s="1"/>
  <c r="E24" i="16"/>
  <c r="G24" i="16" s="1"/>
  <c r="E21" i="16"/>
  <c r="G21" i="16" s="1"/>
  <c r="D11" i="16"/>
  <c r="E11" i="16" s="1"/>
  <c r="G11" i="16" s="1"/>
  <c r="D10" i="16"/>
  <c r="E10" i="16" s="1"/>
  <c r="G10" i="16" s="1"/>
  <c r="M16" i="8" l="1"/>
  <c r="M100" i="8"/>
  <c r="M184" i="8"/>
  <c r="M268" i="8"/>
  <c r="M58" i="8"/>
  <c r="M142" i="8"/>
  <c r="M226" i="8"/>
  <c r="M310" i="8"/>
  <c r="M352" i="8"/>
  <c r="M436" i="8"/>
  <c r="M394" i="8"/>
  <c r="M478" i="8"/>
  <c r="M32" i="8"/>
  <c r="M116" i="8"/>
  <c r="M200" i="8"/>
  <c r="M284" i="8"/>
  <c r="M74" i="8"/>
  <c r="M158" i="8"/>
  <c r="M242" i="8"/>
  <c r="M326" i="8"/>
  <c r="M368" i="8"/>
  <c r="M452" i="8"/>
  <c r="M410" i="8"/>
  <c r="M494" i="8"/>
  <c r="K83" i="8"/>
  <c r="K41" i="8"/>
  <c r="K209" i="8"/>
  <c r="K377" i="8"/>
  <c r="K167" i="8"/>
  <c r="K335" i="8"/>
  <c r="K125" i="8"/>
  <c r="K293" i="8"/>
  <c r="K419" i="8"/>
  <c r="K461" i="8"/>
  <c r="K503" i="8"/>
  <c r="K251" i="8"/>
  <c r="K73" i="8"/>
  <c r="K31" i="8"/>
  <c r="K199" i="8"/>
  <c r="K367" i="8"/>
  <c r="K157" i="8"/>
  <c r="K325" i="8"/>
  <c r="K115" i="8"/>
  <c r="K283" i="8"/>
  <c r="K451" i="8"/>
  <c r="K493" i="8"/>
  <c r="K409" i="8"/>
  <c r="K241" i="8"/>
  <c r="K52" i="8"/>
  <c r="K10" i="8"/>
  <c r="K94" i="8"/>
  <c r="K178" i="8"/>
  <c r="K346" i="8"/>
  <c r="K136" i="8"/>
  <c r="K304" i="8"/>
  <c r="K262" i="8"/>
  <c r="K430" i="8"/>
  <c r="K472" i="8"/>
  <c r="K388" i="8"/>
  <c r="K220" i="8"/>
  <c r="M49" i="8"/>
  <c r="M133" i="8"/>
  <c r="M217" i="8"/>
  <c r="M259" i="8"/>
  <c r="M343" i="8"/>
  <c r="M7" i="8"/>
  <c r="M385" i="8"/>
  <c r="M469" i="8"/>
  <c r="M91" i="8"/>
  <c r="M427" i="8"/>
  <c r="M301" i="8"/>
  <c r="M175" i="8"/>
  <c r="M12" i="8"/>
  <c r="M96" i="8"/>
  <c r="M180" i="8"/>
  <c r="M264" i="8"/>
  <c r="M54" i="8"/>
  <c r="M138" i="8"/>
  <c r="M222" i="8"/>
  <c r="M306" i="8"/>
  <c r="M348" i="8"/>
  <c r="M432" i="8"/>
  <c r="M390" i="8"/>
  <c r="M474" i="8"/>
  <c r="M17" i="8"/>
  <c r="M101" i="8"/>
  <c r="M185" i="8"/>
  <c r="M269" i="8"/>
  <c r="M227" i="8"/>
  <c r="M311" i="8"/>
  <c r="M353" i="8"/>
  <c r="M437" i="8"/>
  <c r="M59" i="8"/>
  <c r="M143" i="8"/>
  <c r="M395" i="8"/>
  <c r="M479" i="8"/>
  <c r="M24" i="8"/>
  <c r="M108" i="8"/>
  <c r="M192" i="8"/>
  <c r="M276" i="8"/>
  <c r="M66" i="8"/>
  <c r="M150" i="8"/>
  <c r="M234" i="8"/>
  <c r="M318" i="8"/>
  <c r="M360" i="8"/>
  <c r="M444" i="8"/>
  <c r="M402" i="8"/>
  <c r="M486" i="8"/>
  <c r="M28" i="8"/>
  <c r="M112" i="8"/>
  <c r="M196" i="8"/>
  <c r="M280" i="8"/>
  <c r="M70" i="8"/>
  <c r="M154" i="8"/>
  <c r="M238" i="8"/>
  <c r="M322" i="8"/>
  <c r="M364" i="8"/>
  <c r="M448" i="8"/>
  <c r="M406" i="8"/>
  <c r="M490" i="8"/>
  <c r="M76" i="8"/>
  <c r="M160" i="8"/>
  <c r="M244" i="8"/>
  <c r="M328" i="8"/>
  <c r="M34" i="8"/>
  <c r="M118" i="8"/>
  <c r="M202" i="8"/>
  <c r="M286" i="8"/>
  <c r="M412" i="8"/>
  <c r="M496" i="8"/>
  <c r="M370" i="8"/>
  <c r="M454" i="8"/>
  <c r="M81" i="8"/>
  <c r="M165" i="8"/>
  <c r="M249" i="8"/>
  <c r="M291" i="8"/>
  <c r="M39" i="8"/>
  <c r="M417" i="8"/>
  <c r="M501" i="8"/>
  <c r="M123" i="8"/>
  <c r="M375" i="8"/>
  <c r="M207" i="8"/>
  <c r="M459" i="8"/>
  <c r="M333" i="8"/>
  <c r="M45" i="8"/>
  <c r="M129" i="8"/>
  <c r="M213" i="8"/>
  <c r="M297" i="8"/>
  <c r="M87" i="8"/>
  <c r="M381" i="8"/>
  <c r="M465" i="8"/>
  <c r="M171" i="8"/>
  <c r="M339" i="8"/>
  <c r="M255" i="8"/>
  <c r="M423" i="8"/>
  <c r="M507" i="8"/>
  <c r="K82" i="8"/>
  <c r="K40" i="8"/>
  <c r="K166" i="8"/>
  <c r="K334" i="8"/>
  <c r="K124" i="8"/>
  <c r="K292" i="8"/>
  <c r="K250" i="8"/>
  <c r="K418" i="8"/>
  <c r="K376" i="8"/>
  <c r="K208" i="8"/>
  <c r="K502" i="8"/>
  <c r="K460" i="8"/>
  <c r="K77" i="8"/>
  <c r="K35" i="8"/>
  <c r="K161" i="8"/>
  <c r="K329" i="8"/>
  <c r="K119" i="8"/>
  <c r="K287" i="8"/>
  <c r="K245" i="8"/>
  <c r="K413" i="8"/>
  <c r="K203" i="8"/>
  <c r="K497" i="8"/>
  <c r="K371" i="8"/>
  <c r="K455" i="8"/>
  <c r="K72" i="8"/>
  <c r="K30" i="8"/>
  <c r="K156" i="8"/>
  <c r="K324" i="8"/>
  <c r="K114" i="8"/>
  <c r="K282" i="8"/>
  <c r="K450" i="8"/>
  <c r="K240" i="8"/>
  <c r="K408" i="8"/>
  <c r="K366" i="8"/>
  <c r="K492" i="8"/>
  <c r="K198" i="8"/>
  <c r="K67" i="8"/>
  <c r="K25" i="8"/>
  <c r="K151" i="8"/>
  <c r="K319" i="8"/>
  <c r="K109" i="8"/>
  <c r="K277" i="8"/>
  <c r="K445" i="8"/>
  <c r="K235" i="8"/>
  <c r="K403" i="8"/>
  <c r="K361" i="8"/>
  <c r="K193" i="8"/>
  <c r="K487" i="8"/>
  <c r="K61" i="8"/>
  <c r="K19" i="8"/>
  <c r="K145" i="8"/>
  <c r="K313" i="8"/>
  <c r="K271" i="8"/>
  <c r="K439" i="8"/>
  <c r="K229" i="8"/>
  <c r="K397" i="8"/>
  <c r="K355" i="8"/>
  <c r="K187" i="8"/>
  <c r="K103" i="8"/>
  <c r="K481" i="8"/>
  <c r="K57" i="8"/>
  <c r="K15" i="8"/>
  <c r="K141" i="8"/>
  <c r="K309" i="8"/>
  <c r="K99" i="8"/>
  <c r="K267" i="8"/>
  <c r="K435" i="8"/>
  <c r="K225" i="8"/>
  <c r="K393" i="8"/>
  <c r="K183" i="8"/>
  <c r="K477" i="8"/>
  <c r="K351" i="8"/>
  <c r="K51" i="8"/>
  <c r="K9" i="8"/>
  <c r="K135" i="8"/>
  <c r="K303" i="8"/>
  <c r="K261" i="8"/>
  <c r="K429" i="8"/>
  <c r="K219" i="8"/>
  <c r="K387" i="8"/>
  <c r="K93" i="8"/>
  <c r="K345" i="8"/>
  <c r="K471" i="8"/>
  <c r="K177" i="8"/>
  <c r="M48" i="8"/>
  <c r="M132" i="8"/>
  <c r="M216" i="8"/>
  <c r="M300" i="8"/>
  <c r="M6" i="8"/>
  <c r="M90" i="8"/>
  <c r="M174" i="8"/>
  <c r="M258" i="8"/>
  <c r="M342" i="8"/>
  <c r="M384" i="8"/>
  <c r="M468" i="8"/>
  <c r="M426" i="8"/>
  <c r="M52" i="8"/>
  <c r="M136" i="8"/>
  <c r="M220" i="8"/>
  <c r="M304" i="8"/>
  <c r="M10" i="8"/>
  <c r="M94" i="8"/>
  <c r="M178" i="8"/>
  <c r="M262" i="8"/>
  <c r="M388" i="8"/>
  <c r="M472" i="8"/>
  <c r="M346" i="8"/>
  <c r="M430" i="8"/>
  <c r="M69" i="8"/>
  <c r="M153" i="8"/>
  <c r="M237" i="8"/>
  <c r="M195" i="8"/>
  <c r="M279" i="8"/>
  <c r="M321" i="8"/>
  <c r="M405" i="8"/>
  <c r="M489" i="8"/>
  <c r="M27" i="8"/>
  <c r="M363" i="8"/>
  <c r="M447" i="8"/>
  <c r="M111" i="8"/>
  <c r="M85" i="8"/>
  <c r="M169" i="8"/>
  <c r="M253" i="8"/>
  <c r="M211" i="8"/>
  <c r="M295" i="8"/>
  <c r="M337" i="8"/>
  <c r="M421" i="8"/>
  <c r="M505" i="8"/>
  <c r="M43" i="8"/>
  <c r="M127" i="8"/>
  <c r="M379" i="8"/>
  <c r="M463" i="8"/>
  <c r="K78" i="8"/>
  <c r="K36" i="8"/>
  <c r="K204" i="8"/>
  <c r="K372" i="8"/>
  <c r="K162" i="8"/>
  <c r="K330" i="8"/>
  <c r="K120" i="8"/>
  <c r="K288" i="8"/>
  <c r="K246" i="8"/>
  <c r="K456" i="8"/>
  <c r="K414" i="8"/>
  <c r="K498" i="8"/>
  <c r="K68" i="8"/>
  <c r="K26" i="8"/>
  <c r="K194" i="8"/>
  <c r="K362" i="8"/>
  <c r="K152" i="8"/>
  <c r="K320" i="8"/>
  <c r="K110" i="8"/>
  <c r="K278" i="8"/>
  <c r="K446" i="8"/>
  <c r="K488" i="8"/>
  <c r="K404" i="8"/>
  <c r="K236" i="8"/>
  <c r="K64" i="8"/>
  <c r="K22" i="8"/>
  <c r="K106" i="8"/>
  <c r="K190" i="8"/>
  <c r="K358" i="8"/>
  <c r="K148" i="8"/>
  <c r="K316" i="8"/>
  <c r="K274" i="8"/>
  <c r="K442" i="8"/>
  <c r="K400" i="8"/>
  <c r="K232" i="8"/>
  <c r="K484" i="8"/>
  <c r="K48" i="8"/>
  <c r="K6" i="8"/>
  <c r="K174" i="8"/>
  <c r="K342" i="8"/>
  <c r="K132" i="8"/>
  <c r="K300" i="8"/>
  <c r="K90" i="8"/>
  <c r="K258" i="8"/>
  <c r="K426" i="8"/>
  <c r="K384" i="8"/>
  <c r="K468" i="8"/>
  <c r="K216" i="8"/>
  <c r="M8" i="8"/>
  <c r="M92" i="8"/>
  <c r="M176" i="8"/>
  <c r="M260" i="8"/>
  <c r="M344" i="8"/>
  <c r="M50" i="8"/>
  <c r="M134" i="8"/>
  <c r="M218" i="8"/>
  <c r="M302" i="8"/>
  <c r="M428" i="8"/>
  <c r="M386" i="8"/>
  <c r="M470" i="8"/>
  <c r="M56" i="8"/>
  <c r="M140" i="8"/>
  <c r="M224" i="8"/>
  <c r="M308" i="8"/>
  <c r="M14" i="8"/>
  <c r="M98" i="8"/>
  <c r="M182" i="8"/>
  <c r="M266" i="8"/>
  <c r="M392" i="8"/>
  <c r="M476" i="8"/>
  <c r="M350" i="8"/>
  <c r="M434" i="8"/>
  <c r="M61" i="8"/>
  <c r="M145" i="8"/>
  <c r="M229" i="8"/>
  <c r="M19" i="8"/>
  <c r="M103" i="8"/>
  <c r="M313" i="8"/>
  <c r="M397" i="8"/>
  <c r="M481" i="8"/>
  <c r="M187" i="8"/>
  <c r="M439" i="8"/>
  <c r="M271" i="8"/>
  <c r="M355" i="8"/>
  <c r="M25" i="8"/>
  <c r="M109" i="8"/>
  <c r="M193" i="8"/>
  <c r="M277" i="8"/>
  <c r="M67" i="8"/>
  <c r="M319" i="8"/>
  <c r="M151" i="8"/>
  <c r="M361" i="8"/>
  <c r="M445" i="8"/>
  <c r="M235" i="8"/>
  <c r="M487" i="8"/>
  <c r="M403" i="8"/>
  <c r="M72" i="8"/>
  <c r="M156" i="8"/>
  <c r="M240" i="8"/>
  <c r="M324" i="8"/>
  <c r="M30" i="8"/>
  <c r="M114" i="8"/>
  <c r="M198" i="8"/>
  <c r="M282" i="8"/>
  <c r="M408" i="8"/>
  <c r="M492" i="8"/>
  <c r="M366" i="8"/>
  <c r="M450" i="8"/>
  <c r="M77" i="8"/>
  <c r="M161" i="8"/>
  <c r="M245" i="8"/>
  <c r="M35" i="8"/>
  <c r="M119" i="8"/>
  <c r="M329" i="8"/>
  <c r="M413" i="8"/>
  <c r="M497" i="8"/>
  <c r="M203" i="8"/>
  <c r="M455" i="8"/>
  <c r="M287" i="8"/>
  <c r="M371" i="8"/>
  <c r="M40" i="8"/>
  <c r="M124" i="8"/>
  <c r="M208" i="8"/>
  <c r="M292" i="8"/>
  <c r="M82" i="8"/>
  <c r="M166" i="8"/>
  <c r="M250" i="8"/>
  <c r="M334" i="8"/>
  <c r="M376" i="8"/>
  <c r="M460" i="8"/>
  <c r="M418" i="8"/>
  <c r="M502" i="8"/>
  <c r="K46" i="8"/>
  <c r="K4" i="8"/>
  <c r="K130" i="8"/>
  <c r="K298" i="8"/>
  <c r="K88" i="8"/>
  <c r="K256" i="8"/>
  <c r="K424" i="8"/>
  <c r="K214" i="8"/>
  <c r="K382" i="8"/>
  <c r="K340" i="8"/>
  <c r="K172" i="8"/>
  <c r="K466" i="8"/>
  <c r="K39" i="8"/>
  <c r="K81" i="8"/>
  <c r="K123" i="8"/>
  <c r="K291" i="8"/>
  <c r="K249" i="8"/>
  <c r="K417" i="8"/>
  <c r="K207" i="8"/>
  <c r="K375" i="8"/>
  <c r="K333" i="8"/>
  <c r="K165" i="8"/>
  <c r="K501" i="8"/>
  <c r="K459" i="8"/>
  <c r="K34" i="8"/>
  <c r="K118" i="8"/>
  <c r="K286" i="8"/>
  <c r="K244" i="8"/>
  <c r="K412" i="8"/>
  <c r="K202" i="8"/>
  <c r="K370" i="8"/>
  <c r="K76" i="8"/>
  <c r="K160" i="8"/>
  <c r="K496" i="8"/>
  <c r="K454" i="8"/>
  <c r="K328" i="8"/>
  <c r="K28" i="8"/>
  <c r="K112" i="8"/>
  <c r="K280" i="8"/>
  <c r="K238" i="8"/>
  <c r="K406" i="8"/>
  <c r="K70" i="8"/>
  <c r="K196" i="8"/>
  <c r="K364" i="8"/>
  <c r="K490" i="8"/>
  <c r="K322" i="8"/>
  <c r="K154" i="8"/>
  <c r="K448" i="8"/>
  <c r="K24" i="8"/>
  <c r="K108" i="8"/>
  <c r="K276" i="8"/>
  <c r="K66" i="8"/>
  <c r="K234" i="8"/>
  <c r="K402" i="8"/>
  <c r="K192" i="8"/>
  <c r="K360" i="8"/>
  <c r="K318" i="8"/>
  <c r="K444" i="8"/>
  <c r="K486" i="8"/>
  <c r="K150" i="8"/>
  <c r="K18" i="8"/>
  <c r="K102" i="8"/>
  <c r="K60" i="8"/>
  <c r="K270" i="8"/>
  <c r="K228" i="8"/>
  <c r="K396" i="8"/>
  <c r="K186" i="8"/>
  <c r="K354" i="8"/>
  <c r="K312" i="8"/>
  <c r="K144" i="8"/>
  <c r="K480" i="8"/>
  <c r="K438" i="8"/>
  <c r="K14" i="8"/>
  <c r="K98" i="8"/>
  <c r="K266" i="8"/>
  <c r="K224" i="8"/>
  <c r="K392" i="8"/>
  <c r="K182" i="8"/>
  <c r="K350" i="8"/>
  <c r="K140" i="8"/>
  <c r="K434" i="8"/>
  <c r="K476" i="8"/>
  <c r="K56" i="8"/>
  <c r="K308" i="8"/>
  <c r="K8" i="8"/>
  <c r="K92" i="8"/>
  <c r="K260" i="8"/>
  <c r="K218" i="8"/>
  <c r="K386" i="8"/>
  <c r="K50" i="8"/>
  <c r="K176" i="8"/>
  <c r="K344" i="8"/>
  <c r="K470" i="8"/>
  <c r="K302" i="8"/>
  <c r="K134" i="8"/>
  <c r="K428" i="8"/>
  <c r="M65" i="8"/>
  <c r="M149" i="8"/>
  <c r="M233" i="8"/>
  <c r="M275" i="8"/>
  <c r="M23" i="8"/>
  <c r="M401" i="8"/>
  <c r="M485" i="8"/>
  <c r="M107" i="8"/>
  <c r="M191" i="8"/>
  <c r="M359" i="8"/>
  <c r="M317" i="8"/>
  <c r="M443" i="8"/>
  <c r="M37" i="8"/>
  <c r="M121" i="8"/>
  <c r="M205" i="8"/>
  <c r="M289" i="8"/>
  <c r="M163" i="8"/>
  <c r="M247" i="8"/>
  <c r="M373" i="8"/>
  <c r="M457" i="8"/>
  <c r="M331" i="8"/>
  <c r="M79" i="8"/>
  <c r="M415" i="8"/>
  <c r="M499" i="8"/>
  <c r="K58" i="8"/>
  <c r="K16" i="8"/>
  <c r="K184" i="8"/>
  <c r="K352" i="8"/>
  <c r="K142" i="8"/>
  <c r="K310" i="8"/>
  <c r="K100" i="8"/>
  <c r="K268" i="8"/>
  <c r="K436" i="8"/>
  <c r="K226" i="8"/>
  <c r="K478" i="8"/>
  <c r="K394" i="8"/>
  <c r="K3" i="23"/>
  <c r="M88" i="8"/>
  <c r="M172" i="8"/>
  <c r="M256" i="8"/>
  <c r="M340" i="8"/>
  <c r="M46" i="8"/>
  <c r="M130" i="8"/>
  <c r="M214" i="8"/>
  <c r="M298" i="8"/>
  <c r="M424" i="8"/>
  <c r="M4" i="8"/>
  <c r="M382" i="8"/>
  <c r="M466" i="8"/>
  <c r="M9" i="8"/>
  <c r="M93" i="8"/>
  <c r="M177" i="8"/>
  <c r="M261" i="8"/>
  <c r="M51" i="8"/>
  <c r="M303" i="8"/>
  <c r="M135" i="8"/>
  <c r="M345" i="8"/>
  <c r="M429" i="8"/>
  <c r="M219" i="8"/>
  <c r="M471" i="8"/>
  <c r="M387" i="8"/>
  <c r="M57" i="8"/>
  <c r="M141" i="8"/>
  <c r="M225" i="8"/>
  <c r="M99" i="8"/>
  <c r="M183" i="8"/>
  <c r="M393" i="8"/>
  <c r="M477" i="8"/>
  <c r="M267" i="8"/>
  <c r="M309" i="8"/>
  <c r="M15" i="8"/>
  <c r="M351" i="8"/>
  <c r="M435" i="8"/>
  <c r="M64" i="8"/>
  <c r="M148" i="8"/>
  <c r="M232" i="8"/>
  <c r="M316" i="8"/>
  <c r="M22" i="8"/>
  <c r="M106" i="8"/>
  <c r="M190" i="8"/>
  <c r="M274" i="8"/>
  <c r="M400" i="8"/>
  <c r="M484" i="8"/>
  <c r="M358" i="8"/>
  <c r="M442" i="8"/>
  <c r="M68" i="8"/>
  <c r="M152" i="8"/>
  <c r="M236" i="8"/>
  <c r="M320" i="8"/>
  <c r="M26" i="8"/>
  <c r="M110" i="8"/>
  <c r="M194" i="8"/>
  <c r="M278" i="8"/>
  <c r="M404" i="8"/>
  <c r="M488" i="8"/>
  <c r="M362" i="8"/>
  <c r="M446" i="8"/>
  <c r="M73" i="8"/>
  <c r="M157" i="8"/>
  <c r="M241" i="8"/>
  <c r="M115" i="8"/>
  <c r="M199" i="8"/>
  <c r="M409" i="8"/>
  <c r="M493" i="8"/>
  <c r="M283" i="8"/>
  <c r="M31" i="8"/>
  <c r="M325" i="8"/>
  <c r="M367" i="8"/>
  <c r="M451" i="8"/>
  <c r="M36" i="8"/>
  <c r="M120" i="8"/>
  <c r="M204" i="8"/>
  <c r="M288" i="8"/>
  <c r="M78" i="8"/>
  <c r="M162" i="8"/>
  <c r="M246" i="8"/>
  <c r="M330" i="8"/>
  <c r="M372" i="8"/>
  <c r="M456" i="8"/>
  <c r="M414" i="8"/>
  <c r="M498" i="8"/>
  <c r="M41" i="8"/>
  <c r="M125" i="8"/>
  <c r="M209" i="8"/>
  <c r="M293" i="8"/>
  <c r="M83" i="8"/>
  <c r="M335" i="8"/>
  <c r="M167" i="8"/>
  <c r="M377" i="8"/>
  <c r="M461" i="8"/>
  <c r="M251" i="8"/>
  <c r="M503" i="8"/>
  <c r="M419" i="8"/>
  <c r="K85" i="8"/>
  <c r="K253" i="8"/>
  <c r="K43" i="8"/>
  <c r="K211" i="8"/>
  <c r="K379" i="8"/>
  <c r="K169" i="8"/>
  <c r="K337" i="8"/>
  <c r="K505" i="8"/>
  <c r="K295" i="8"/>
  <c r="K421" i="8"/>
  <c r="K463" i="8"/>
  <c r="K127" i="8"/>
  <c r="K79" i="8"/>
  <c r="K37" i="8"/>
  <c r="K247" i="8"/>
  <c r="K415" i="8"/>
  <c r="K205" i="8"/>
  <c r="K373" i="8"/>
  <c r="K163" i="8"/>
  <c r="K331" i="8"/>
  <c r="K289" i="8"/>
  <c r="K499" i="8"/>
  <c r="K121" i="8"/>
  <c r="K457" i="8"/>
  <c r="K74" i="8"/>
  <c r="K242" i="8"/>
  <c r="K410" i="8"/>
  <c r="K200" i="8"/>
  <c r="K368" i="8"/>
  <c r="K158" i="8"/>
  <c r="K326" i="8"/>
  <c r="K116" i="8"/>
  <c r="K494" i="8"/>
  <c r="K452" i="8"/>
  <c r="K32" i="8"/>
  <c r="K284" i="8"/>
  <c r="K69" i="8"/>
  <c r="K237" i="8"/>
  <c r="K405" i="8"/>
  <c r="K195" i="8"/>
  <c r="K363" i="8"/>
  <c r="K27" i="8"/>
  <c r="K153" i="8"/>
  <c r="K321" i="8"/>
  <c r="K489" i="8"/>
  <c r="K279" i="8"/>
  <c r="K447" i="8"/>
  <c r="K111" i="8"/>
  <c r="K107" i="8"/>
  <c r="K65" i="8"/>
  <c r="K233" i="8"/>
  <c r="K401" i="8"/>
  <c r="K23" i="8"/>
  <c r="K191" i="8"/>
  <c r="K359" i="8"/>
  <c r="K149" i="8"/>
  <c r="K317" i="8"/>
  <c r="K443" i="8"/>
  <c r="K485" i="8"/>
  <c r="K275" i="8"/>
  <c r="K101" i="8"/>
  <c r="K59" i="8"/>
  <c r="K17" i="8"/>
  <c r="K227" i="8"/>
  <c r="K395" i="8"/>
  <c r="K185" i="8"/>
  <c r="K353" i="8"/>
  <c r="K143" i="8"/>
  <c r="K311" i="8"/>
  <c r="K269" i="8"/>
  <c r="K479" i="8"/>
  <c r="K437" i="8"/>
  <c r="K96" i="8"/>
  <c r="K54" i="8"/>
  <c r="K222" i="8"/>
  <c r="K390" i="8"/>
  <c r="K180" i="8"/>
  <c r="K348" i="8"/>
  <c r="K138" i="8"/>
  <c r="K306" i="8"/>
  <c r="K432" i="8"/>
  <c r="K474" i="8"/>
  <c r="K12" i="8"/>
  <c r="K264" i="8"/>
  <c r="K91" i="8"/>
  <c r="K49" i="8"/>
  <c r="K217" i="8"/>
  <c r="K385" i="8"/>
  <c r="K175" i="8"/>
  <c r="K343" i="8"/>
  <c r="K7" i="8"/>
  <c r="K133" i="8"/>
  <c r="K301" i="8"/>
  <c r="K469" i="8"/>
  <c r="K259" i="8"/>
  <c r="K427" i="8"/>
  <c r="K5" i="23"/>
  <c r="K4" i="23"/>
  <c r="E42" i="16"/>
  <c r="G42" i="16" s="1"/>
  <c r="E12" i="16"/>
  <c r="G12" i="16" s="1"/>
  <c r="D6" i="16"/>
  <c r="E6" i="16" s="1"/>
  <c r="G6" i="16" s="1"/>
  <c r="D2" i="16"/>
  <c r="E2" i="16" s="1"/>
  <c r="G2" i="16" s="1"/>
  <c r="F3" i="23" l="1"/>
  <c r="F31" i="23"/>
  <c r="F36" i="23"/>
  <c r="F19" i="23"/>
  <c r="F11" i="23"/>
  <c r="F27" i="23"/>
  <c r="F9" i="23"/>
  <c r="F43" i="23"/>
  <c r="F40" i="23"/>
  <c r="F42" i="23"/>
  <c r="F18" i="23"/>
  <c r="F2" i="19"/>
  <c r="F3" i="19"/>
  <c r="F4" i="19"/>
  <c r="F5" i="19"/>
  <c r="F6" i="19"/>
  <c r="F7" i="19"/>
  <c r="F8" i="19"/>
  <c r="D11" i="8"/>
  <c r="D12" i="8"/>
  <c r="F11" i="19"/>
  <c r="D14" i="8"/>
  <c r="D15" i="8"/>
  <c r="D17" i="8"/>
  <c r="F18" i="19"/>
  <c r="E22" i="19"/>
  <c r="D22" i="19"/>
  <c r="H22" i="19" s="1"/>
  <c r="H19" i="8" s="1"/>
  <c r="D20" i="8"/>
  <c r="F25" i="19"/>
  <c r="F26" i="19"/>
  <c r="F27" i="19"/>
  <c r="F28" i="19"/>
  <c r="F29" i="19"/>
  <c r="D26" i="8"/>
  <c r="F31" i="19"/>
  <c r="D28" i="8"/>
  <c r="F33" i="19"/>
  <c r="D29" i="8"/>
  <c r="F34" i="19"/>
  <c r="F35" i="19"/>
  <c r="D31" i="8"/>
  <c r="F36" i="19"/>
  <c r="F37" i="19"/>
  <c r="D33" i="8"/>
  <c r="D34" i="8"/>
  <c r="F39" i="19"/>
  <c r="F40" i="19"/>
  <c r="G50" i="16"/>
  <c r="G30" i="16" s="1"/>
  <c r="H2" i="19"/>
  <c r="H4" i="8" s="1"/>
  <c r="D51" i="8"/>
  <c r="D9" i="8"/>
  <c r="D52" i="8"/>
  <c r="D10" i="8"/>
  <c r="D53" i="8"/>
  <c r="F9" i="19"/>
  <c r="D54" i="8"/>
  <c r="D55" i="8"/>
  <c r="D13" i="8"/>
  <c r="D56" i="8"/>
  <c r="D57" i="8"/>
  <c r="D58" i="8"/>
  <c r="F58" i="8" s="1"/>
  <c r="D16" i="8"/>
  <c r="F16" i="8" s="1"/>
  <c r="D59" i="8"/>
  <c r="D60" i="8"/>
  <c r="D18" i="8"/>
  <c r="D61" i="8"/>
  <c r="D19" i="8"/>
  <c r="D62" i="8"/>
  <c r="D63" i="8"/>
  <c r="D21" i="8"/>
  <c r="D64" i="8"/>
  <c r="D22" i="8"/>
  <c r="D65" i="8"/>
  <c r="D23" i="8"/>
  <c r="D66" i="8"/>
  <c r="D24" i="8"/>
  <c r="D67" i="8"/>
  <c r="D25" i="8"/>
  <c r="D68" i="8"/>
  <c r="D69" i="8"/>
  <c r="D27" i="8"/>
  <c r="D70" i="8"/>
  <c r="D71" i="8"/>
  <c r="D72" i="8"/>
  <c r="D30" i="8"/>
  <c r="D73" i="8"/>
  <c r="D74" i="8"/>
  <c r="D32" i="8"/>
  <c r="D75" i="8"/>
  <c r="D76" i="8"/>
  <c r="D77" i="8"/>
  <c r="D35" i="8"/>
  <c r="D78" i="8"/>
  <c r="D36" i="8"/>
  <c r="D79" i="8"/>
  <c r="F41" i="19"/>
  <c r="D37" i="8"/>
  <c r="D80" i="8"/>
  <c r="F42" i="19"/>
  <c r="D38" i="8"/>
  <c r="D81" i="8"/>
  <c r="F43" i="19"/>
  <c r="D39" i="8"/>
  <c r="D82" i="8"/>
  <c r="F44" i="19"/>
  <c r="D40" i="8"/>
  <c r="D83" i="8"/>
  <c r="F45" i="19"/>
  <c r="D41" i="8"/>
  <c r="D84" i="8"/>
  <c r="F46" i="19"/>
  <c r="D42" i="8"/>
  <c r="D85" i="8"/>
  <c r="F47" i="19"/>
  <c r="D43" i="8"/>
  <c r="D86" i="8"/>
  <c r="F48" i="19"/>
  <c r="D44" i="8"/>
  <c r="D87" i="8"/>
  <c r="F49" i="19"/>
  <c r="D45" i="8"/>
  <c r="D88" i="8"/>
  <c r="D46" i="8"/>
  <c r="D89" i="8"/>
  <c r="D47" i="8"/>
  <c r="D90" i="8"/>
  <c r="D48" i="8"/>
  <c r="D91" i="8"/>
  <c r="D49" i="8"/>
  <c r="D92" i="8"/>
  <c r="D50" i="8"/>
  <c r="D93" i="8"/>
  <c r="D94" i="8"/>
  <c r="D95" i="8"/>
  <c r="D96" i="8"/>
  <c r="D97" i="8"/>
  <c r="D98" i="8"/>
  <c r="D99" i="8"/>
  <c r="D100" i="8"/>
  <c r="F100" i="8" s="1"/>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F142" i="8" s="1"/>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F184" i="8" s="1"/>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F226" i="8" s="1"/>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F268" i="8" s="1"/>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F310" i="8" s="1"/>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F352" i="8" s="1"/>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F394" i="8" s="1"/>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F436" i="8" s="1"/>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F478" i="8" s="1"/>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 i="8"/>
  <c r="D6" i="8"/>
  <c r="D7" i="8"/>
  <c r="D8" i="8"/>
  <c r="D4" i="8"/>
  <c r="H41" i="19"/>
  <c r="H37" i="8" s="1"/>
  <c r="H42" i="19"/>
  <c r="H38" i="8" s="1"/>
  <c r="H43" i="19"/>
  <c r="H39" i="8" s="1"/>
  <c r="H44" i="19"/>
  <c r="H40" i="8" s="1"/>
  <c r="H45" i="19"/>
  <c r="H41" i="8" s="1"/>
  <c r="D14" i="19"/>
  <c r="H14" i="19" s="1"/>
  <c r="H16" i="8" s="1"/>
  <c r="F10" i="19"/>
  <c r="F12" i="19"/>
  <c r="F13" i="19"/>
  <c r="F15" i="19"/>
  <c r="F16" i="19"/>
  <c r="E17" i="19"/>
  <c r="D17" i="19"/>
  <c r="H17" i="19" s="1"/>
  <c r="H17" i="8" s="1"/>
  <c r="F19" i="19"/>
  <c r="F20" i="19"/>
  <c r="F21" i="19"/>
  <c r="F23" i="19"/>
  <c r="F24" i="19"/>
  <c r="F30" i="19"/>
  <c r="F38" i="19"/>
  <c r="H20" i="8"/>
  <c r="H37" i="19"/>
  <c r="H33" i="8" s="1"/>
  <c r="H35" i="19"/>
  <c r="H31" i="8" s="1"/>
  <c r="H33" i="19"/>
  <c r="H29" i="8" s="1"/>
  <c r="H34" i="19"/>
  <c r="H30" i="8" s="1"/>
  <c r="H29" i="19"/>
  <c r="H25" i="8" s="1"/>
  <c r="H12" i="19"/>
  <c r="H14" i="8" s="1"/>
  <c r="H10" i="19"/>
  <c r="H12" i="8" s="1"/>
  <c r="H3" i="19"/>
  <c r="H5" i="8" s="1"/>
  <c r="H4" i="19"/>
  <c r="H6" i="8" s="1"/>
  <c r="H18" i="19"/>
  <c r="H18" i="8" s="1"/>
  <c r="H5" i="19"/>
  <c r="H7" i="8" s="1"/>
  <c r="H6" i="19"/>
  <c r="H8" i="8" s="1"/>
  <c r="H7" i="19"/>
  <c r="H9" i="8" s="1"/>
  <c r="H8" i="19"/>
  <c r="H10" i="8" s="1"/>
  <c r="H26" i="19"/>
  <c r="H22" i="8" s="1"/>
  <c r="H27" i="19"/>
  <c r="H23" i="8" s="1"/>
  <c r="H28" i="19"/>
  <c r="H24" i="8" s="1"/>
  <c r="H31" i="19"/>
  <c r="H27" i="8" s="1"/>
  <c r="H36" i="19"/>
  <c r="H32" i="8" s="1"/>
  <c r="H39" i="19"/>
  <c r="H35" i="8" s="1"/>
  <c r="H40" i="19"/>
  <c r="H36" i="8" s="1"/>
  <c r="H38" i="19"/>
  <c r="H34" i="8" s="1"/>
  <c r="H23" i="19"/>
  <c r="H21" i="19"/>
  <c r="H20" i="19"/>
  <c r="H19" i="19"/>
  <c r="H16" i="19"/>
  <c r="H15" i="19"/>
  <c r="H13" i="19"/>
  <c r="H15" i="8" s="1"/>
  <c r="M3" i="20"/>
  <c r="M4" i="20"/>
  <c r="M5" i="20"/>
  <c r="M6" i="20"/>
  <c r="M7" i="20"/>
  <c r="M8" i="20"/>
  <c r="M9" i="20"/>
  <c r="M10" i="20"/>
  <c r="M11" i="20"/>
  <c r="M12" i="20"/>
  <c r="M13" i="20"/>
  <c r="M14" i="20"/>
  <c r="M15" i="20"/>
  <c r="M16" i="20"/>
  <c r="M17" i="20"/>
  <c r="M18" i="20"/>
  <c r="M19" i="20"/>
  <c r="M20" i="20"/>
  <c r="M21" i="20"/>
  <c r="M22" i="20"/>
  <c r="M23" i="20"/>
  <c r="M24" i="20"/>
  <c r="M25" i="20"/>
  <c r="M26" i="20"/>
  <c r="M27" i="20"/>
  <c r="M28" i="20"/>
  <c r="M29" i="20"/>
  <c r="M30" i="20"/>
  <c r="M31" i="20"/>
  <c r="M32" i="20"/>
  <c r="M33" i="20"/>
  <c r="M34" i="20"/>
  <c r="M35" i="20"/>
  <c r="M36" i="20"/>
  <c r="M37" i="20"/>
  <c r="M2" i="20"/>
  <c r="K2" i="20"/>
  <c r="L2" i="20"/>
  <c r="K37" i="20"/>
  <c r="L37" i="20" s="1"/>
  <c r="K36" i="20"/>
  <c r="L36" i="20" s="1"/>
  <c r="K35" i="20"/>
  <c r="L35" i="20" s="1"/>
  <c r="K34" i="20"/>
  <c r="L34" i="20" s="1"/>
  <c r="K33" i="20"/>
  <c r="L33" i="20" s="1"/>
  <c r="K32" i="20"/>
  <c r="L32" i="20" s="1"/>
  <c r="K31" i="20"/>
  <c r="L31" i="20" s="1"/>
  <c r="K30" i="20"/>
  <c r="L30" i="20"/>
  <c r="K29" i="20"/>
  <c r="L29" i="20" s="1"/>
  <c r="K28" i="20"/>
  <c r="L28" i="20" s="1"/>
  <c r="K27" i="20"/>
  <c r="L27" i="20" s="1"/>
  <c r="K26" i="20"/>
  <c r="L26" i="20"/>
  <c r="K25" i="20"/>
  <c r="L25" i="20" s="1"/>
  <c r="K24" i="20"/>
  <c r="L24" i="20" s="1"/>
  <c r="K23" i="20"/>
  <c r="L23" i="20" s="1"/>
  <c r="K22" i="20"/>
  <c r="L22" i="20" s="1"/>
  <c r="K21" i="20"/>
  <c r="L21" i="20" s="1"/>
  <c r="K20" i="20"/>
  <c r="L20" i="20"/>
  <c r="K19" i="20"/>
  <c r="L19" i="20" s="1"/>
  <c r="K18" i="20"/>
  <c r="L18" i="20"/>
  <c r="K17" i="20"/>
  <c r="L17" i="20" s="1"/>
  <c r="K16" i="20"/>
  <c r="L16" i="20" s="1"/>
  <c r="K15" i="20"/>
  <c r="L15" i="20" s="1"/>
  <c r="K14" i="20"/>
  <c r="L14" i="20"/>
  <c r="K13" i="20"/>
  <c r="L13" i="20" s="1"/>
  <c r="K12" i="20"/>
  <c r="L12" i="20"/>
  <c r="K11" i="20"/>
  <c r="L11" i="20" s="1"/>
  <c r="K10" i="20"/>
  <c r="L10" i="20" s="1"/>
  <c r="K9" i="20"/>
  <c r="L9" i="20" s="1"/>
  <c r="K8" i="20"/>
  <c r="L8" i="20" s="1"/>
  <c r="K7" i="20"/>
  <c r="L7" i="20" s="1"/>
  <c r="K6" i="20"/>
  <c r="L6" i="20" s="1"/>
  <c r="K5" i="20"/>
  <c r="L5" i="20" s="1"/>
  <c r="K4" i="20"/>
  <c r="L4" i="20" s="1"/>
  <c r="K3" i="20"/>
  <c r="L3" i="20" s="1"/>
  <c r="AL11" i="18"/>
  <c r="AL12" i="18" s="1"/>
  <c r="AK11" i="18"/>
  <c r="AK12" i="18" s="1"/>
  <c r="AJ11" i="18"/>
  <c r="AJ12" i="18" s="1"/>
  <c r="AI11" i="18"/>
  <c r="AI12" i="18" s="1"/>
  <c r="AH11" i="18"/>
  <c r="AH12" i="18" s="1"/>
  <c r="AG11" i="18"/>
  <c r="AG12" i="18" s="1"/>
  <c r="AF11" i="18"/>
  <c r="AF12" i="18" s="1"/>
  <c r="AE11" i="18"/>
  <c r="AE12" i="18" s="1"/>
  <c r="AD11" i="18"/>
  <c r="AD12" i="18"/>
  <c r="AC11" i="18"/>
  <c r="AC12" i="18" s="1"/>
  <c r="AB11" i="18"/>
  <c r="AB12" i="18" s="1"/>
  <c r="AA11" i="18"/>
  <c r="AA12" i="18" s="1"/>
  <c r="Z11" i="18"/>
  <c r="Z12" i="18" s="1"/>
  <c r="Y11" i="18"/>
  <c r="Y12" i="18" s="1"/>
  <c r="X11" i="18"/>
  <c r="X12" i="18" s="1"/>
  <c r="W11" i="18"/>
  <c r="W12" i="18" s="1"/>
  <c r="V11" i="18"/>
  <c r="V12" i="18"/>
  <c r="U11" i="18"/>
  <c r="U12" i="18" s="1"/>
  <c r="T11" i="18"/>
  <c r="T12" i="18" s="1"/>
  <c r="S11" i="18"/>
  <c r="S12" i="18" s="1"/>
  <c r="R11" i="18"/>
  <c r="R12" i="18" s="1"/>
  <c r="Q11" i="18"/>
  <c r="Q12" i="18" s="1"/>
  <c r="P11" i="18"/>
  <c r="P12" i="18"/>
  <c r="O11" i="18"/>
  <c r="O12" i="18" s="1"/>
  <c r="N11" i="18"/>
  <c r="N12" i="18" s="1"/>
  <c r="M11" i="18"/>
  <c r="M12" i="18" s="1"/>
  <c r="L11" i="18"/>
  <c r="L12" i="18" s="1"/>
  <c r="K11" i="18"/>
  <c r="K12" i="18" s="1"/>
  <c r="J11" i="18"/>
  <c r="J12" i="18"/>
  <c r="I11" i="18"/>
  <c r="I12" i="18" s="1"/>
  <c r="H11" i="18"/>
  <c r="H12" i="18" s="1"/>
  <c r="G11" i="18"/>
  <c r="G12" i="18" s="1"/>
  <c r="F11" i="18"/>
  <c r="F12" i="18" s="1"/>
  <c r="E11" i="18"/>
  <c r="E12" i="18" s="1"/>
  <c r="D11" i="18"/>
  <c r="D12" i="18" s="1"/>
  <c r="C11" i="18"/>
  <c r="C12" i="18" s="1"/>
  <c r="K21" i="8" l="1"/>
  <c r="K105" i="8"/>
  <c r="K189" i="8"/>
  <c r="K273" i="8"/>
  <c r="K357" i="8"/>
  <c r="K441" i="8"/>
  <c r="K63" i="8"/>
  <c r="K147" i="8"/>
  <c r="K231" i="8"/>
  <c r="K315" i="8"/>
  <c r="K399" i="8"/>
  <c r="K483" i="8"/>
  <c r="K62" i="8"/>
  <c r="K146" i="8"/>
  <c r="K230" i="8"/>
  <c r="K314" i="8"/>
  <c r="K398" i="8"/>
  <c r="K482" i="8"/>
  <c r="K272" i="8"/>
  <c r="K356" i="8"/>
  <c r="K440" i="8"/>
  <c r="K20" i="8"/>
  <c r="K104" i="8"/>
  <c r="K188" i="8"/>
  <c r="K53" i="8"/>
  <c r="K137" i="8"/>
  <c r="K221" i="8"/>
  <c r="K305" i="8"/>
  <c r="K389" i="8"/>
  <c r="K473" i="8"/>
  <c r="K11" i="8"/>
  <c r="K95" i="8"/>
  <c r="K179" i="8"/>
  <c r="K263" i="8"/>
  <c r="K347" i="8"/>
  <c r="K431" i="8"/>
  <c r="K332" i="8"/>
  <c r="K416" i="8"/>
  <c r="K500" i="8"/>
  <c r="K38" i="8"/>
  <c r="K122" i="8"/>
  <c r="K206" i="8"/>
  <c r="K290" i="8"/>
  <c r="K374" i="8"/>
  <c r="K458" i="8"/>
  <c r="K80" i="8"/>
  <c r="K164" i="8"/>
  <c r="K248" i="8"/>
  <c r="K45" i="8"/>
  <c r="K129" i="8"/>
  <c r="K213" i="8"/>
  <c r="K297" i="8"/>
  <c r="K381" i="8"/>
  <c r="K465" i="8"/>
  <c r="K87" i="8"/>
  <c r="K171" i="8"/>
  <c r="K255" i="8"/>
  <c r="K339" i="8"/>
  <c r="K423" i="8"/>
  <c r="K507" i="8"/>
  <c r="K212" i="8"/>
  <c r="K86" i="8"/>
  <c r="K170" i="8"/>
  <c r="K254" i="8"/>
  <c r="K338" i="8"/>
  <c r="K422" i="8"/>
  <c r="K506" i="8"/>
  <c r="K296" i="8"/>
  <c r="K380" i="8"/>
  <c r="K464" i="8"/>
  <c r="K44" i="8"/>
  <c r="K128" i="8"/>
  <c r="K29" i="8"/>
  <c r="K113" i="8"/>
  <c r="K197" i="8"/>
  <c r="K281" i="8"/>
  <c r="K365" i="8"/>
  <c r="K449" i="8"/>
  <c r="K71" i="8"/>
  <c r="K155" i="8"/>
  <c r="K239" i="8"/>
  <c r="K323" i="8"/>
  <c r="K407" i="8"/>
  <c r="K491" i="8"/>
  <c r="K33" i="8"/>
  <c r="K117" i="8"/>
  <c r="K201" i="8"/>
  <c r="K285" i="8"/>
  <c r="K369" i="8"/>
  <c r="K453" i="8"/>
  <c r="K75" i="8"/>
  <c r="K159" i="8"/>
  <c r="K243" i="8"/>
  <c r="K327" i="8"/>
  <c r="K411" i="8"/>
  <c r="K495" i="8"/>
  <c r="K42" i="8"/>
  <c r="K126" i="8"/>
  <c r="K210" i="8"/>
  <c r="K294" i="8"/>
  <c r="K378" i="8"/>
  <c r="K462" i="8"/>
  <c r="K168" i="8"/>
  <c r="K252" i="8"/>
  <c r="K336" i="8"/>
  <c r="K420" i="8"/>
  <c r="K84" i="8"/>
  <c r="K504" i="8"/>
  <c r="K13" i="8"/>
  <c r="K97" i="8"/>
  <c r="K181" i="8"/>
  <c r="K265" i="8"/>
  <c r="K349" i="8"/>
  <c r="K433" i="8"/>
  <c r="K55" i="8"/>
  <c r="K139" i="8"/>
  <c r="K223" i="8"/>
  <c r="K307" i="8"/>
  <c r="K391" i="8"/>
  <c r="K475" i="8"/>
  <c r="K5" i="8"/>
  <c r="K89" i="8"/>
  <c r="K173" i="8"/>
  <c r="K257" i="8"/>
  <c r="K341" i="8"/>
  <c r="K425" i="8"/>
  <c r="K47" i="8"/>
  <c r="K131" i="8"/>
  <c r="K215" i="8"/>
  <c r="K299" i="8"/>
  <c r="K383" i="8"/>
  <c r="K467" i="8"/>
  <c r="I16" i="8"/>
  <c r="L16" i="8" s="1"/>
  <c r="J310" i="8"/>
  <c r="I310" i="8"/>
  <c r="J226" i="8"/>
  <c r="L226" i="8" s="1"/>
  <c r="I226" i="8"/>
  <c r="I436" i="8"/>
  <c r="J436" i="8"/>
  <c r="L436" i="8" s="1"/>
  <c r="J268" i="8"/>
  <c r="L268" i="8" s="1"/>
  <c r="I268" i="8"/>
  <c r="J58" i="8"/>
  <c r="L58" i="8" s="1"/>
  <c r="I58" i="8"/>
  <c r="J394" i="8"/>
  <c r="L394" i="8" s="1"/>
  <c r="I394" i="8"/>
  <c r="J184" i="8"/>
  <c r="L184" i="8" s="1"/>
  <c r="I184" i="8"/>
  <c r="J100" i="8"/>
  <c r="L100" i="8" s="1"/>
  <c r="I100" i="8"/>
  <c r="J478" i="8"/>
  <c r="L478" i="8" s="1"/>
  <c r="I478" i="8"/>
  <c r="J352" i="8"/>
  <c r="L352" i="8" s="1"/>
  <c r="I352" i="8"/>
  <c r="J142" i="8"/>
  <c r="L142" i="8" s="1"/>
  <c r="I142" i="8"/>
  <c r="O16" i="8"/>
  <c r="E209" i="8"/>
  <c r="F209" i="8" s="1"/>
  <c r="E293" i="8"/>
  <c r="F293" i="8" s="1"/>
  <c r="E377" i="8"/>
  <c r="F377" i="8" s="1"/>
  <c r="E461" i="8"/>
  <c r="F461" i="8" s="1"/>
  <c r="E419" i="8"/>
  <c r="E41" i="8"/>
  <c r="F41" i="8" s="1"/>
  <c r="I41" i="8" s="1"/>
  <c r="E125" i="8"/>
  <c r="F125" i="8" s="1"/>
  <c r="E167" i="8"/>
  <c r="F167" i="8" s="1"/>
  <c r="E335" i="8"/>
  <c r="F335" i="8" s="1"/>
  <c r="E503" i="8"/>
  <c r="F503" i="8" s="1"/>
  <c r="E251" i="8"/>
  <c r="F251" i="8" s="1"/>
  <c r="E83" i="8"/>
  <c r="F83" i="8" s="1"/>
  <c r="E197" i="8"/>
  <c r="F197" i="8" s="1"/>
  <c r="E281" i="8"/>
  <c r="F281" i="8" s="1"/>
  <c r="E365" i="8"/>
  <c r="F365" i="8" s="1"/>
  <c r="E449" i="8"/>
  <c r="F449" i="8" s="1"/>
  <c r="E323" i="8"/>
  <c r="F323" i="8" s="1"/>
  <c r="E29" i="8"/>
  <c r="F29" i="8" s="1"/>
  <c r="I29" i="8" s="1"/>
  <c r="E113" i="8"/>
  <c r="F113" i="8" s="1"/>
  <c r="E407" i="8"/>
  <c r="F407" i="8" s="1"/>
  <c r="E491" i="8"/>
  <c r="F491" i="8" s="1"/>
  <c r="E155" i="8"/>
  <c r="F155" i="8" s="1"/>
  <c r="E71" i="8"/>
  <c r="F71" i="8" s="1"/>
  <c r="E239" i="8"/>
  <c r="F239" i="8" s="1"/>
  <c r="E193" i="8"/>
  <c r="F193" i="8" s="1"/>
  <c r="E277" i="8"/>
  <c r="F277" i="8" s="1"/>
  <c r="E361" i="8"/>
  <c r="F361" i="8" s="1"/>
  <c r="E445" i="8"/>
  <c r="F445" i="8" s="1"/>
  <c r="E151" i="8"/>
  <c r="F151" i="8" s="1"/>
  <c r="E25" i="8"/>
  <c r="F25" i="8" s="1"/>
  <c r="I25" i="8" s="1"/>
  <c r="E109" i="8"/>
  <c r="F109" i="8" s="1"/>
  <c r="E235" i="8"/>
  <c r="F235" i="8" s="1"/>
  <c r="E319" i="8"/>
  <c r="F319" i="8" s="1"/>
  <c r="E67" i="8"/>
  <c r="E403" i="8"/>
  <c r="F403" i="8" s="1"/>
  <c r="E487" i="8"/>
  <c r="F487" i="8" s="1"/>
  <c r="E189" i="8"/>
  <c r="F189" i="8" s="1"/>
  <c r="E273" i="8"/>
  <c r="F273" i="8" s="1"/>
  <c r="E357" i="8"/>
  <c r="E441" i="8"/>
  <c r="F441" i="8" s="1"/>
  <c r="E231" i="8"/>
  <c r="F231" i="8" s="1"/>
  <c r="E21" i="8"/>
  <c r="F21" i="8" s="1"/>
  <c r="I21" i="8" s="1"/>
  <c r="L21" i="8" s="1"/>
  <c r="E105" i="8"/>
  <c r="F105" i="8" s="1"/>
  <c r="E483" i="8"/>
  <c r="F483" i="8" s="1"/>
  <c r="E315" i="8"/>
  <c r="F315" i="8" s="1"/>
  <c r="E399" i="8"/>
  <c r="F399" i="8" s="1"/>
  <c r="E63" i="8"/>
  <c r="F63" i="8" s="1"/>
  <c r="E147" i="8"/>
  <c r="F147" i="8" s="1"/>
  <c r="E217" i="8"/>
  <c r="F217" i="8" s="1"/>
  <c r="E301" i="8"/>
  <c r="F301" i="8" s="1"/>
  <c r="E385" i="8"/>
  <c r="F385" i="8" s="1"/>
  <c r="E469" i="8"/>
  <c r="F469" i="8" s="1"/>
  <c r="E259" i="8"/>
  <c r="F259" i="8" s="1"/>
  <c r="E49" i="8"/>
  <c r="F49" i="8" s="1"/>
  <c r="E133" i="8"/>
  <c r="F133" i="8" s="1"/>
  <c r="E343" i="8"/>
  <c r="F343" i="8" s="1"/>
  <c r="E427" i="8"/>
  <c r="F427" i="8" s="1"/>
  <c r="E7" i="8"/>
  <c r="F7" i="8" s="1"/>
  <c r="I7" i="8" s="1"/>
  <c r="L7" i="8" s="1"/>
  <c r="E91" i="8"/>
  <c r="F91" i="8" s="1"/>
  <c r="E175" i="8"/>
  <c r="F175" i="8" s="1"/>
  <c r="E152" i="8"/>
  <c r="E236" i="8"/>
  <c r="F236" i="8" s="1"/>
  <c r="E320" i="8"/>
  <c r="F320" i="8" s="1"/>
  <c r="E404" i="8"/>
  <c r="F404" i="8" s="1"/>
  <c r="E194" i="8"/>
  <c r="F194" i="8" s="1"/>
  <c r="E278" i="8"/>
  <c r="F278" i="8" s="1"/>
  <c r="E362" i="8"/>
  <c r="F362" i="8" s="1"/>
  <c r="E446" i="8"/>
  <c r="F446" i="8" s="1"/>
  <c r="E488" i="8"/>
  <c r="F488" i="8" s="1"/>
  <c r="E26" i="8"/>
  <c r="F26" i="8" s="1"/>
  <c r="E110" i="8"/>
  <c r="F110" i="8" s="1"/>
  <c r="E68" i="8"/>
  <c r="F68" i="8" s="1"/>
  <c r="E180" i="8"/>
  <c r="F180" i="8" s="1"/>
  <c r="E264" i="8"/>
  <c r="F264" i="8" s="1"/>
  <c r="E348" i="8"/>
  <c r="F348" i="8" s="1"/>
  <c r="E432" i="8"/>
  <c r="F432" i="8" s="1"/>
  <c r="E138" i="8"/>
  <c r="F138" i="8" s="1"/>
  <c r="E222" i="8"/>
  <c r="F222" i="8" s="1"/>
  <c r="E306" i="8"/>
  <c r="F306" i="8" s="1"/>
  <c r="E390" i="8"/>
  <c r="F390" i="8" s="1"/>
  <c r="E474" i="8"/>
  <c r="F474" i="8" s="1"/>
  <c r="E54" i="8"/>
  <c r="E12" i="8"/>
  <c r="F12" i="8" s="1"/>
  <c r="I12" i="8" s="1"/>
  <c r="E96" i="8"/>
  <c r="F96" i="8" s="1"/>
  <c r="F152" i="8"/>
  <c r="E168" i="8"/>
  <c r="F168" i="8" s="1"/>
  <c r="E252" i="8"/>
  <c r="F252" i="8" s="1"/>
  <c r="E336" i="8"/>
  <c r="F336" i="8" s="1"/>
  <c r="E420" i="8"/>
  <c r="F420" i="8" s="1"/>
  <c r="E210" i="8"/>
  <c r="F210" i="8" s="1"/>
  <c r="E294" i="8"/>
  <c r="F294" i="8" s="1"/>
  <c r="E378" i="8"/>
  <c r="F378" i="8" s="1"/>
  <c r="E462" i="8"/>
  <c r="F462" i="8" s="1"/>
  <c r="E504" i="8"/>
  <c r="F504" i="8" s="1"/>
  <c r="E42" i="8"/>
  <c r="F42" i="8" s="1"/>
  <c r="I42" i="8" s="1"/>
  <c r="E126" i="8"/>
  <c r="F126" i="8" s="1"/>
  <c r="E84" i="8"/>
  <c r="F84" i="8" s="1"/>
  <c r="E164" i="8"/>
  <c r="F164" i="8" s="1"/>
  <c r="E248" i="8"/>
  <c r="F248" i="8" s="1"/>
  <c r="E332" i="8"/>
  <c r="F332" i="8" s="1"/>
  <c r="E416" i="8"/>
  <c r="F416" i="8" s="1"/>
  <c r="E206" i="8"/>
  <c r="F206" i="8" s="1"/>
  <c r="E290" i="8"/>
  <c r="F290" i="8" s="1"/>
  <c r="E374" i="8"/>
  <c r="F374" i="8" s="1"/>
  <c r="E458" i="8"/>
  <c r="F458" i="8" s="1"/>
  <c r="E500" i="8"/>
  <c r="F500" i="8" s="1"/>
  <c r="E38" i="8"/>
  <c r="F38" i="8" s="1"/>
  <c r="I38" i="8" s="1"/>
  <c r="E122" i="8"/>
  <c r="F122" i="8" s="1"/>
  <c r="E80" i="8"/>
  <c r="F80" i="8" s="1"/>
  <c r="E137" i="8"/>
  <c r="F137" i="8" s="1"/>
  <c r="E221" i="8"/>
  <c r="F221" i="8" s="1"/>
  <c r="E305" i="8"/>
  <c r="F305" i="8" s="1"/>
  <c r="E389" i="8"/>
  <c r="F389" i="8" s="1"/>
  <c r="E473" i="8"/>
  <c r="F473" i="8" s="1"/>
  <c r="E179" i="8"/>
  <c r="F179" i="8" s="1"/>
  <c r="E53" i="8"/>
  <c r="F53" i="8" s="1"/>
  <c r="E431" i="8"/>
  <c r="E263" i="8"/>
  <c r="F263" i="8" s="1"/>
  <c r="E347" i="8"/>
  <c r="F347" i="8" s="1"/>
  <c r="E11" i="8"/>
  <c r="F11" i="8" s="1"/>
  <c r="I11" i="8" s="1"/>
  <c r="E95" i="8"/>
  <c r="E204" i="8"/>
  <c r="F204" i="8" s="1"/>
  <c r="E288" i="8"/>
  <c r="F288" i="8" s="1"/>
  <c r="E372" i="8"/>
  <c r="F372" i="8" s="1"/>
  <c r="E456" i="8"/>
  <c r="F456" i="8" s="1"/>
  <c r="E162" i="8"/>
  <c r="F162" i="8" s="1"/>
  <c r="E246" i="8"/>
  <c r="E330" i="8"/>
  <c r="F330" i="8" s="1"/>
  <c r="E414" i="8"/>
  <c r="F414" i="8" s="1"/>
  <c r="E78" i="8"/>
  <c r="F78" i="8" s="1"/>
  <c r="E498" i="8"/>
  <c r="F498" i="8" s="1"/>
  <c r="E36" i="8"/>
  <c r="F36" i="8" s="1"/>
  <c r="I36" i="8" s="1"/>
  <c r="E120" i="8"/>
  <c r="E157" i="8"/>
  <c r="F157" i="8" s="1"/>
  <c r="E241" i="8"/>
  <c r="F241" i="8" s="1"/>
  <c r="E325" i="8"/>
  <c r="F325" i="8" s="1"/>
  <c r="E409" i="8"/>
  <c r="F409" i="8" s="1"/>
  <c r="E283" i="8"/>
  <c r="F283" i="8" s="1"/>
  <c r="E73" i="8"/>
  <c r="F73" i="8" s="1"/>
  <c r="E367" i="8"/>
  <c r="F367" i="8" s="1"/>
  <c r="E493" i="8"/>
  <c r="E451" i="8"/>
  <c r="F451" i="8" s="1"/>
  <c r="E31" i="8"/>
  <c r="F31" i="8" s="1"/>
  <c r="I31" i="8" s="1"/>
  <c r="E115" i="8"/>
  <c r="F115" i="8" s="1"/>
  <c r="E199" i="8"/>
  <c r="F199" i="8" s="1"/>
  <c r="E192" i="8"/>
  <c r="F192" i="8" s="1"/>
  <c r="E276" i="8"/>
  <c r="E360" i="8"/>
  <c r="F360" i="8" s="1"/>
  <c r="E444" i="8"/>
  <c r="F444" i="8" s="1"/>
  <c r="E150" i="8"/>
  <c r="F150" i="8" s="1"/>
  <c r="E234" i="8"/>
  <c r="F234" i="8" s="1"/>
  <c r="E318" i="8"/>
  <c r="F318" i="8" s="1"/>
  <c r="E402" i="8"/>
  <c r="E66" i="8"/>
  <c r="F66" i="8" s="1"/>
  <c r="E486" i="8"/>
  <c r="F486" i="8" s="1"/>
  <c r="E24" i="8"/>
  <c r="F24" i="8" s="1"/>
  <c r="I24" i="8" s="1"/>
  <c r="E108" i="8"/>
  <c r="F108" i="8" s="1"/>
  <c r="E144" i="8"/>
  <c r="F144" i="8" s="1"/>
  <c r="E228" i="8"/>
  <c r="F228" i="8" s="1"/>
  <c r="E312" i="8"/>
  <c r="F312" i="8" s="1"/>
  <c r="E396" i="8"/>
  <c r="F396" i="8" s="1"/>
  <c r="E186" i="8"/>
  <c r="F186" i="8" s="1"/>
  <c r="E270" i="8"/>
  <c r="F270" i="8" s="1"/>
  <c r="E354" i="8"/>
  <c r="F354" i="8" s="1"/>
  <c r="E438" i="8"/>
  <c r="F438" i="8" s="1"/>
  <c r="E480" i="8"/>
  <c r="F480" i="8" s="1"/>
  <c r="E18" i="8"/>
  <c r="F18" i="8" s="1"/>
  <c r="I18" i="8" s="1"/>
  <c r="E102" i="8"/>
  <c r="F102" i="8" s="1"/>
  <c r="E60" i="8"/>
  <c r="E136" i="8"/>
  <c r="F136" i="8" s="1"/>
  <c r="E220" i="8"/>
  <c r="F220" i="8" s="1"/>
  <c r="E304" i="8"/>
  <c r="F304" i="8" s="1"/>
  <c r="E388" i="8"/>
  <c r="F388" i="8" s="1"/>
  <c r="E472" i="8"/>
  <c r="F472" i="8" s="1"/>
  <c r="E178" i="8"/>
  <c r="F178" i="8" s="1"/>
  <c r="E262" i="8"/>
  <c r="F262" i="8" s="1"/>
  <c r="E346" i="8"/>
  <c r="F346" i="8" s="1"/>
  <c r="E430" i="8"/>
  <c r="F430" i="8" s="1"/>
  <c r="E10" i="8"/>
  <c r="F10" i="8" s="1"/>
  <c r="I10" i="8" s="1"/>
  <c r="E94" i="8"/>
  <c r="F94" i="8" s="1"/>
  <c r="E52" i="8"/>
  <c r="E216" i="8"/>
  <c r="F216" i="8" s="1"/>
  <c r="E300" i="8"/>
  <c r="F300" i="8" s="1"/>
  <c r="E384" i="8"/>
  <c r="F384" i="8" s="1"/>
  <c r="E468" i="8"/>
  <c r="E174" i="8"/>
  <c r="F174" i="8" s="1"/>
  <c r="E258" i="8"/>
  <c r="F258" i="8" s="1"/>
  <c r="E342" i="8"/>
  <c r="F342" i="8" s="1"/>
  <c r="E426" i="8"/>
  <c r="E6" i="8"/>
  <c r="F6" i="8" s="1"/>
  <c r="I6" i="8" s="1"/>
  <c r="L6" i="8" s="1"/>
  <c r="E90" i="8"/>
  <c r="F90" i="8" s="1"/>
  <c r="E48" i="8"/>
  <c r="F48" i="8" s="1"/>
  <c r="E132" i="8"/>
  <c r="F132" i="8" s="1"/>
  <c r="E188" i="8"/>
  <c r="F188" i="8" s="1"/>
  <c r="E272" i="8"/>
  <c r="F272" i="8" s="1"/>
  <c r="E356" i="8"/>
  <c r="F356" i="8" s="1"/>
  <c r="E440" i="8"/>
  <c r="F440" i="8" s="1"/>
  <c r="E146" i="8"/>
  <c r="F146" i="8" s="1"/>
  <c r="E230" i="8"/>
  <c r="F230" i="8" s="1"/>
  <c r="E314" i="8"/>
  <c r="F314" i="8" s="1"/>
  <c r="E398" i="8"/>
  <c r="F398" i="8" s="1"/>
  <c r="E20" i="8"/>
  <c r="F20" i="8" s="1"/>
  <c r="I20" i="8" s="1"/>
  <c r="E62" i="8"/>
  <c r="F62" i="8" s="1"/>
  <c r="E482" i="8"/>
  <c r="F482" i="8" s="1"/>
  <c r="E104" i="8"/>
  <c r="E169" i="8"/>
  <c r="F169" i="8" s="1"/>
  <c r="E253" i="8"/>
  <c r="E337" i="8"/>
  <c r="F337" i="8" s="1"/>
  <c r="E421" i="8"/>
  <c r="F421" i="8" s="1"/>
  <c r="E379" i="8"/>
  <c r="F379" i="8" s="1"/>
  <c r="E85" i="8"/>
  <c r="F85" i="8" s="1"/>
  <c r="E463" i="8"/>
  <c r="F463" i="8" s="1"/>
  <c r="E505" i="8"/>
  <c r="F505" i="8" s="1"/>
  <c r="E211" i="8"/>
  <c r="F211" i="8" s="1"/>
  <c r="E43" i="8"/>
  <c r="F43" i="8" s="1"/>
  <c r="I43" i="8" s="1"/>
  <c r="E127" i="8"/>
  <c r="F127" i="8" s="1"/>
  <c r="E295" i="8"/>
  <c r="F295" i="8" s="1"/>
  <c r="E165" i="8"/>
  <c r="F165" i="8" s="1"/>
  <c r="E249" i="8"/>
  <c r="F249" i="8" s="1"/>
  <c r="E333" i="8"/>
  <c r="E417" i="8"/>
  <c r="F417" i="8" s="1"/>
  <c r="E459" i="8"/>
  <c r="E81" i="8"/>
  <c r="F81" i="8" s="1"/>
  <c r="E375" i="8"/>
  <c r="F375" i="8" s="1"/>
  <c r="E207" i="8"/>
  <c r="F207" i="8" s="1"/>
  <c r="E501" i="8"/>
  <c r="E291" i="8"/>
  <c r="F291" i="8" s="1"/>
  <c r="E39" i="8"/>
  <c r="F39" i="8" s="1"/>
  <c r="I39" i="8" s="1"/>
  <c r="E123" i="8"/>
  <c r="F123" i="8" s="1"/>
  <c r="E161" i="8"/>
  <c r="E245" i="8"/>
  <c r="F245" i="8" s="1"/>
  <c r="E329" i="8"/>
  <c r="F329" i="8" s="1"/>
  <c r="E413" i="8"/>
  <c r="F413" i="8" s="1"/>
  <c r="E203" i="8"/>
  <c r="E77" i="8"/>
  <c r="F77" i="8" s="1"/>
  <c r="E455" i="8"/>
  <c r="F455" i="8" s="1"/>
  <c r="E287" i="8"/>
  <c r="F287" i="8" s="1"/>
  <c r="E497" i="8"/>
  <c r="F497" i="8" s="1"/>
  <c r="E371" i="8"/>
  <c r="F371" i="8" s="1"/>
  <c r="E35" i="8"/>
  <c r="F35" i="8" s="1"/>
  <c r="I35" i="8" s="1"/>
  <c r="E119" i="8"/>
  <c r="F119" i="8" s="1"/>
  <c r="E201" i="8"/>
  <c r="E285" i="8"/>
  <c r="F285" i="8" s="1"/>
  <c r="E369" i="8"/>
  <c r="F369" i="8" s="1"/>
  <c r="E453" i="8"/>
  <c r="F453" i="8" s="1"/>
  <c r="E243" i="8"/>
  <c r="E33" i="8"/>
  <c r="F33" i="8" s="1"/>
  <c r="I33" i="8" s="1"/>
  <c r="E117" i="8"/>
  <c r="F117" i="8" s="1"/>
  <c r="E495" i="8"/>
  <c r="F495" i="8" s="1"/>
  <c r="E327" i="8"/>
  <c r="F327" i="8" s="1"/>
  <c r="E159" i="8"/>
  <c r="F159" i="8" s="1"/>
  <c r="E411" i="8"/>
  <c r="F411" i="8" s="1"/>
  <c r="E75" i="8"/>
  <c r="F75" i="8" s="1"/>
  <c r="E156" i="8"/>
  <c r="E240" i="8"/>
  <c r="F240" i="8" s="1"/>
  <c r="E324" i="8"/>
  <c r="F324" i="8" s="1"/>
  <c r="E408" i="8"/>
  <c r="F408" i="8" s="1"/>
  <c r="E198" i="8"/>
  <c r="E282" i="8"/>
  <c r="F282" i="8" s="1"/>
  <c r="E366" i="8"/>
  <c r="F366" i="8" s="1"/>
  <c r="E450" i="8"/>
  <c r="F450" i="8" s="1"/>
  <c r="E492" i="8"/>
  <c r="E30" i="8"/>
  <c r="F30" i="8" s="1"/>
  <c r="I30" i="8" s="1"/>
  <c r="L30" i="8" s="1"/>
  <c r="E114" i="8"/>
  <c r="F114" i="8" s="1"/>
  <c r="E72" i="8"/>
  <c r="F72" i="8" s="1"/>
  <c r="E153" i="8"/>
  <c r="F153" i="8" s="1"/>
  <c r="E237" i="8"/>
  <c r="F237" i="8" s="1"/>
  <c r="E321" i="8"/>
  <c r="F321" i="8" s="1"/>
  <c r="E405" i="8"/>
  <c r="F405" i="8" s="1"/>
  <c r="E447" i="8"/>
  <c r="E69" i="8"/>
  <c r="F69" i="8" s="1"/>
  <c r="E195" i="8"/>
  <c r="F195" i="8" s="1"/>
  <c r="E489" i="8"/>
  <c r="F489" i="8" s="1"/>
  <c r="E279" i="8"/>
  <c r="E27" i="8"/>
  <c r="F27" i="8" s="1"/>
  <c r="O27" i="8" s="1"/>
  <c r="E111" i="8"/>
  <c r="F111" i="8" s="1"/>
  <c r="E363" i="8"/>
  <c r="F363" i="8" s="1"/>
  <c r="E149" i="8"/>
  <c r="F149" i="8" s="1"/>
  <c r="E233" i="8"/>
  <c r="F233" i="8" s="1"/>
  <c r="E317" i="8"/>
  <c r="F317" i="8" s="1"/>
  <c r="E401" i="8"/>
  <c r="F401" i="8" s="1"/>
  <c r="E191" i="8"/>
  <c r="E65" i="8"/>
  <c r="F65" i="8" s="1"/>
  <c r="E275" i="8"/>
  <c r="F275" i="8" s="1"/>
  <c r="E485" i="8"/>
  <c r="F485" i="8" s="1"/>
  <c r="E359" i="8"/>
  <c r="E23" i="8"/>
  <c r="F23" i="8" s="1"/>
  <c r="I23" i="8" s="1"/>
  <c r="E107" i="8"/>
  <c r="F107" i="8" s="1"/>
  <c r="E443" i="8"/>
  <c r="F443" i="8" s="1"/>
  <c r="E181" i="8"/>
  <c r="F181" i="8" s="1"/>
  <c r="E265" i="8"/>
  <c r="F265" i="8" s="1"/>
  <c r="E349" i="8"/>
  <c r="F349" i="8" s="1"/>
  <c r="E433" i="8"/>
  <c r="F433" i="8" s="1"/>
  <c r="E139" i="8"/>
  <c r="F139" i="8" s="1"/>
  <c r="E475" i="8"/>
  <c r="F475" i="8" s="1"/>
  <c r="E13" i="8"/>
  <c r="F13" i="8" s="1"/>
  <c r="I13" i="8" s="1"/>
  <c r="E97" i="8"/>
  <c r="F97" i="8" s="1"/>
  <c r="E223" i="8"/>
  <c r="F223" i="8" s="1"/>
  <c r="E391" i="8"/>
  <c r="F391" i="8" s="1"/>
  <c r="E307" i="8"/>
  <c r="F307" i="8" s="1"/>
  <c r="E55" i="8"/>
  <c r="F55" i="8" s="1"/>
  <c r="E177" i="8"/>
  <c r="E261" i="8"/>
  <c r="F261" i="8" s="1"/>
  <c r="E345" i="8"/>
  <c r="F345" i="8" s="1"/>
  <c r="E429" i="8"/>
  <c r="F429" i="8" s="1"/>
  <c r="E219" i="8"/>
  <c r="F219" i="8" s="1"/>
  <c r="E9" i="8"/>
  <c r="F9" i="8" s="1"/>
  <c r="I9" i="8" s="1"/>
  <c r="L9" i="8" s="1"/>
  <c r="E93" i="8"/>
  <c r="F93" i="8" s="1"/>
  <c r="E303" i="8"/>
  <c r="F303" i="8" s="1"/>
  <c r="E387" i="8"/>
  <c r="F387" i="8" s="1"/>
  <c r="E51" i="8"/>
  <c r="F51" i="8" s="1"/>
  <c r="E135" i="8"/>
  <c r="F135" i="8" s="1"/>
  <c r="E471" i="8"/>
  <c r="F471" i="8" s="1"/>
  <c r="E173" i="8"/>
  <c r="F173" i="8" s="1"/>
  <c r="E257" i="8"/>
  <c r="F257" i="8" s="1"/>
  <c r="E341" i="8"/>
  <c r="F341" i="8" s="1"/>
  <c r="E425" i="8"/>
  <c r="F425" i="8" s="1"/>
  <c r="E299" i="8"/>
  <c r="F299" i="8" s="1"/>
  <c r="E5" i="8"/>
  <c r="E89" i="8"/>
  <c r="F89" i="8" s="1"/>
  <c r="E383" i="8"/>
  <c r="F383" i="8" s="1"/>
  <c r="E467" i="8"/>
  <c r="E47" i="8"/>
  <c r="F47" i="8" s="1"/>
  <c r="E131" i="8"/>
  <c r="F131" i="8" s="1"/>
  <c r="E215" i="8"/>
  <c r="F215" i="8" s="1"/>
  <c r="E160" i="8"/>
  <c r="E244" i="8"/>
  <c r="F244" i="8" s="1"/>
  <c r="E328" i="8"/>
  <c r="F328" i="8" s="1"/>
  <c r="E412" i="8"/>
  <c r="F412" i="8" s="1"/>
  <c r="E202" i="8"/>
  <c r="E286" i="8"/>
  <c r="F286" i="8" s="1"/>
  <c r="E370" i="8"/>
  <c r="F370" i="8" s="1"/>
  <c r="E454" i="8"/>
  <c r="F454" i="8" s="1"/>
  <c r="E496" i="8"/>
  <c r="E34" i="8"/>
  <c r="F34" i="8" s="1"/>
  <c r="O34" i="8" s="1"/>
  <c r="E118" i="8"/>
  <c r="E76" i="8"/>
  <c r="F76" i="8" s="1"/>
  <c r="E140" i="8"/>
  <c r="F140" i="8" s="1"/>
  <c r="E224" i="8"/>
  <c r="F224" i="8" s="1"/>
  <c r="E308" i="8"/>
  <c r="F308" i="8" s="1"/>
  <c r="E392" i="8"/>
  <c r="F392" i="8" s="1"/>
  <c r="E476" i="8"/>
  <c r="F476" i="8" s="1"/>
  <c r="E182" i="8"/>
  <c r="F182" i="8" s="1"/>
  <c r="E266" i="8"/>
  <c r="F266" i="8" s="1"/>
  <c r="E350" i="8"/>
  <c r="F350" i="8" s="1"/>
  <c r="E434" i="8"/>
  <c r="F434" i="8" s="1"/>
  <c r="E14" i="8"/>
  <c r="F14" i="8" s="1"/>
  <c r="I14" i="8" s="1"/>
  <c r="E98" i="8"/>
  <c r="F98" i="8" s="1"/>
  <c r="E56" i="8"/>
  <c r="F56" i="8" s="1"/>
  <c r="F496" i="8"/>
  <c r="E213" i="8"/>
  <c r="F213" i="8" s="1"/>
  <c r="E297" i="8"/>
  <c r="F297" i="8" s="1"/>
  <c r="E381" i="8"/>
  <c r="E465" i="8"/>
  <c r="E339" i="8"/>
  <c r="F339" i="8" s="1"/>
  <c r="E45" i="8"/>
  <c r="F45" i="8" s="1"/>
  <c r="I45" i="8" s="1"/>
  <c r="E129" i="8"/>
  <c r="F129" i="8" s="1"/>
  <c r="E507" i="8"/>
  <c r="F507" i="8" s="1"/>
  <c r="E423" i="8"/>
  <c r="F423" i="8" s="1"/>
  <c r="E255" i="8"/>
  <c r="F255" i="8" s="1"/>
  <c r="E171" i="8"/>
  <c r="F171" i="8" s="1"/>
  <c r="E87" i="8"/>
  <c r="E205" i="8"/>
  <c r="F205" i="8" s="1"/>
  <c r="E289" i="8"/>
  <c r="F289" i="8" s="1"/>
  <c r="E373" i="8"/>
  <c r="E457" i="8"/>
  <c r="E163" i="8"/>
  <c r="F163" i="8" s="1"/>
  <c r="E37" i="8"/>
  <c r="F37" i="8" s="1"/>
  <c r="I37" i="8" s="1"/>
  <c r="E121" i="8"/>
  <c r="F121" i="8" s="1"/>
  <c r="E247" i="8"/>
  <c r="F247" i="8" s="1"/>
  <c r="E415" i="8"/>
  <c r="F415" i="8" s="1"/>
  <c r="E331" i="8"/>
  <c r="F331" i="8" s="1"/>
  <c r="E79" i="8"/>
  <c r="F79" i="8" s="1"/>
  <c r="E499" i="8"/>
  <c r="F499" i="8" s="1"/>
  <c r="E141" i="8"/>
  <c r="E225" i="8"/>
  <c r="F225" i="8" s="1"/>
  <c r="E309" i="8"/>
  <c r="F309" i="8" s="1"/>
  <c r="E393" i="8"/>
  <c r="F393" i="8" s="1"/>
  <c r="E435" i="8"/>
  <c r="F435" i="8" s="1"/>
  <c r="E57" i="8"/>
  <c r="F57" i="8" s="1"/>
  <c r="E351" i="8"/>
  <c r="F351" i="8" s="1"/>
  <c r="E183" i="8"/>
  <c r="F183" i="8" s="1"/>
  <c r="E477" i="8"/>
  <c r="F477" i="8" s="1"/>
  <c r="E267" i="8"/>
  <c r="F267" i="8" s="1"/>
  <c r="E15" i="8"/>
  <c r="F15" i="8" s="1"/>
  <c r="I15" i="8" s="1"/>
  <c r="L15" i="8" s="1"/>
  <c r="E99" i="8"/>
  <c r="F99" i="8" s="1"/>
  <c r="F104" i="8"/>
  <c r="E212" i="8"/>
  <c r="F212" i="8" s="1"/>
  <c r="E296" i="8"/>
  <c r="E380" i="8"/>
  <c r="F380" i="8" s="1"/>
  <c r="E464" i="8"/>
  <c r="F464" i="8" s="1"/>
  <c r="E170" i="8"/>
  <c r="F170" i="8" s="1"/>
  <c r="E254" i="8"/>
  <c r="E338" i="8"/>
  <c r="F338" i="8" s="1"/>
  <c r="E422" i="8"/>
  <c r="F422" i="8" s="1"/>
  <c r="E44" i="8"/>
  <c r="F44" i="8" s="1"/>
  <c r="I44" i="8" s="1"/>
  <c r="E86" i="8"/>
  <c r="E506" i="8"/>
  <c r="F506" i="8" s="1"/>
  <c r="E128" i="8"/>
  <c r="F128" i="8" s="1"/>
  <c r="E208" i="8"/>
  <c r="F208" i="8" s="1"/>
  <c r="E292" i="8"/>
  <c r="E376" i="8"/>
  <c r="F376" i="8" s="1"/>
  <c r="E460" i="8"/>
  <c r="F460" i="8" s="1"/>
  <c r="E166" i="8"/>
  <c r="F166" i="8" s="1"/>
  <c r="E250" i="8"/>
  <c r="E334" i="8"/>
  <c r="F334" i="8" s="1"/>
  <c r="E418" i="8"/>
  <c r="F418" i="8" s="1"/>
  <c r="E82" i="8"/>
  <c r="F82" i="8" s="1"/>
  <c r="E40" i="8"/>
  <c r="E502" i="8"/>
  <c r="F502" i="8" s="1"/>
  <c r="E124" i="8"/>
  <c r="F124" i="8" s="1"/>
  <c r="E200" i="8"/>
  <c r="F200" i="8" s="1"/>
  <c r="E284" i="8"/>
  <c r="E368" i="8"/>
  <c r="F368" i="8" s="1"/>
  <c r="E452" i="8"/>
  <c r="F452" i="8" s="1"/>
  <c r="E158" i="8"/>
  <c r="F158" i="8" s="1"/>
  <c r="E242" i="8"/>
  <c r="E326" i="8"/>
  <c r="F326" i="8" s="1"/>
  <c r="E410" i="8"/>
  <c r="F410" i="8" s="1"/>
  <c r="E32" i="8"/>
  <c r="F32" i="8" s="1"/>
  <c r="I32" i="8" s="1"/>
  <c r="L32" i="8" s="1"/>
  <c r="E74" i="8"/>
  <c r="E494" i="8"/>
  <c r="F494" i="8" s="1"/>
  <c r="E116" i="8"/>
  <c r="F116" i="8" s="1"/>
  <c r="E148" i="8"/>
  <c r="F148" i="8" s="1"/>
  <c r="E232" i="8"/>
  <c r="F232" i="8" s="1"/>
  <c r="E316" i="8"/>
  <c r="F316" i="8" s="1"/>
  <c r="E400" i="8"/>
  <c r="F400" i="8" s="1"/>
  <c r="E190" i="8"/>
  <c r="F190" i="8" s="1"/>
  <c r="E274" i="8"/>
  <c r="F274" i="8" s="1"/>
  <c r="E358" i="8"/>
  <c r="F358" i="8" s="1"/>
  <c r="E442" i="8"/>
  <c r="F442" i="8" s="1"/>
  <c r="E484" i="8"/>
  <c r="F484" i="8" s="1"/>
  <c r="E22" i="8"/>
  <c r="F22" i="8" s="1"/>
  <c r="I22" i="8" s="1"/>
  <c r="L22" i="8" s="1"/>
  <c r="E106" i="8"/>
  <c r="F106" i="8" s="1"/>
  <c r="E64" i="8"/>
  <c r="F64" i="8" s="1"/>
  <c r="E176" i="8"/>
  <c r="F176" i="8" s="1"/>
  <c r="E260" i="8"/>
  <c r="F260" i="8" s="1"/>
  <c r="E344" i="8"/>
  <c r="E428" i="8"/>
  <c r="F428" i="8" s="1"/>
  <c r="E218" i="8"/>
  <c r="F218" i="8" s="1"/>
  <c r="E302" i="8"/>
  <c r="F302" i="8" s="1"/>
  <c r="E386" i="8"/>
  <c r="F386" i="8" s="1"/>
  <c r="E470" i="8"/>
  <c r="F470" i="8" s="1"/>
  <c r="E50" i="8"/>
  <c r="F50" i="8" s="1"/>
  <c r="E134" i="8"/>
  <c r="F134" i="8" s="1"/>
  <c r="E8" i="8"/>
  <c r="F8" i="8" s="1"/>
  <c r="I8" i="8" s="1"/>
  <c r="L8" i="8" s="1"/>
  <c r="E92" i="8"/>
  <c r="F92" i="8" s="1"/>
  <c r="E172" i="8"/>
  <c r="F172" i="8" s="1"/>
  <c r="E256" i="8"/>
  <c r="F256" i="8" s="1"/>
  <c r="E340" i="8"/>
  <c r="F340" i="8" s="1"/>
  <c r="E424" i="8"/>
  <c r="F424" i="8" s="1"/>
  <c r="E214" i="8"/>
  <c r="F214" i="8" s="1"/>
  <c r="E298" i="8"/>
  <c r="F298" i="8" s="1"/>
  <c r="E382" i="8"/>
  <c r="F382" i="8" s="1"/>
  <c r="E466" i="8"/>
  <c r="F466" i="8" s="1"/>
  <c r="E46" i="8"/>
  <c r="F46" i="8" s="1"/>
  <c r="E130" i="8"/>
  <c r="F130" i="8" s="1"/>
  <c r="E88" i="8"/>
  <c r="F88" i="8" s="1"/>
  <c r="E4" i="8"/>
  <c r="F4" i="8" s="1"/>
  <c r="I4" i="8" s="1"/>
  <c r="L4" i="8" s="1"/>
  <c r="L310" i="8"/>
  <c r="F22" i="19"/>
  <c r="G47" i="16"/>
  <c r="G43" i="16"/>
  <c r="G32" i="16"/>
  <c r="G36" i="16"/>
  <c r="G27" i="16"/>
  <c r="G16" i="16"/>
  <c r="G15" i="16"/>
  <c r="G8" i="16"/>
  <c r="G3" i="16"/>
  <c r="G48" i="16"/>
  <c r="G41" i="16"/>
  <c r="G33" i="16"/>
  <c r="G28" i="16"/>
  <c r="G17" i="16"/>
  <c r="G14" i="16"/>
  <c r="G7" i="16"/>
  <c r="G37" i="16"/>
  <c r="G49" i="16"/>
  <c r="G39" i="16"/>
  <c r="G34" i="16"/>
  <c r="G25" i="16"/>
  <c r="G18" i="16"/>
  <c r="G13" i="16"/>
  <c r="G4" i="16"/>
  <c r="G46" i="16"/>
  <c r="G45" i="16"/>
  <c r="G31" i="16"/>
  <c r="G35" i="16"/>
  <c r="G26" i="16"/>
  <c r="G23" i="16"/>
  <c r="G19" i="16"/>
  <c r="G9" i="16"/>
  <c r="G5" i="16"/>
  <c r="F17" i="19"/>
  <c r="F95" i="8"/>
  <c r="F431" i="8"/>
  <c r="F284" i="8"/>
  <c r="F74" i="8"/>
  <c r="F242" i="8"/>
  <c r="F52" i="8"/>
  <c r="F468" i="8"/>
  <c r="F426" i="8"/>
  <c r="F344" i="8"/>
  <c r="F296" i="8"/>
  <c r="F86" i="8"/>
  <c r="F254" i="8"/>
  <c r="F292" i="8"/>
  <c r="F40" i="8"/>
  <c r="I40" i="8" s="1"/>
  <c r="F250" i="8"/>
  <c r="F161" i="8"/>
  <c r="F203" i="8"/>
  <c r="F156" i="8"/>
  <c r="F198" i="8"/>
  <c r="F492" i="8"/>
  <c r="F279" i="8"/>
  <c r="F447" i="8"/>
  <c r="F67" i="8"/>
  <c r="F191" i="8"/>
  <c r="F359" i="8"/>
  <c r="F357" i="8"/>
  <c r="F60" i="8"/>
  <c r="F201" i="8"/>
  <c r="F243" i="8"/>
  <c r="F177" i="8"/>
  <c r="F5" i="8"/>
  <c r="I5" i="8" s="1"/>
  <c r="F467" i="8"/>
  <c r="F381" i="8"/>
  <c r="F87" i="8"/>
  <c r="F465" i="8"/>
  <c r="F253" i="8"/>
  <c r="F419" i="8"/>
  <c r="F333" i="8"/>
  <c r="F501" i="8"/>
  <c r="F459" i="8"/>
  <c r="F373" i="8"/>
  <c r="F457" i="8"/>
  <c r="F120" i="8"/>
  <c r="F246" i="8"/>
  <c r="F493" i="8"/>
  <c r="F154" i="8"/>
  <c r="F196" i="8"/>
  <c r="F280" i="8"/>
  <c r="F28" i="8"/>
  <c r="I28" i="8" s="1"/>
  <c r="L28" i="8" s="1"/>
  <c r="F70" i="8"/>
  <c r="F112" i="8"/>
  <c r="F238" i="8"/>
  <c r="F322" i="8"/>
  <c r="F448" i="8"/>
  <c r="F364" i="8"/>
  <c r="F406" i="8"/>
  <c r="F490" i="8"/>
  <c r="F276" i="8"/>
  <c r="F402" i="8"/>
  <c r="O39" i="8" l="1"/>
  <c r="O4" i="8"/>
  <c r="I27" i="8"/>
  <c r="L27" i="8" s="1"/>
  <c r="O35" i="8"/>
  <c r="I34" i="8"/>
  <c r="L34" i="8" s="1"/>
  <c r="O36" i="8"/>
  <c r="L25" i="8"/>
  <c r="O9" i="8"/>
  <c r="O14" i="8"/>
  <c r="O23" i="8"/>
  <c r="O32" i="8"/>
  <c r="O15" i="8"/>
  <c r="O40" i="8"/>
  <c r="O30" i="8"/>
  <c r="O41" i="8"/>
  <c r="O28" i="8"/>
  <c r="O43" i="8"/>
  <c r="O10" i="8"/>
  <c r="O31" i="8"/>
  <c r="L40" i="8"/>
  <c r="O25" i="8"/>
  <c r="O8" i="8"/>
  <c r="O37" i="8"/>
  <c r="O6" i="8"/>
  <c r="O5" i="8"/>
  <c r="O45" i="8"/>
  <c r="O24" i="8"/>
  <c r="O7" i="8"/>
  <c r="O22" i="8"/>
  <c r="L43" i="8"/>
  <c r="L5" i="8"/>
  <c r="L35" i="8"/>
  <c r="L39" i="8"/>
  <c r="L14" i="8"/>
  <c r="L33" i="8"/>
  <c r="L24" i="8"/>
  <c r="L36" i="8"/>
  <c r="L31" i="8"/>
  <c r="L38" i="8"/>
  <c r="L12" i="8"/>
  <c r="L20" i="8"/>
  <c r="L41" i="8"/>
  <c r="L18" i="8"/>
  <c r="J135" i="8"/>
  <c r="L135" i="8" s="1"/>
  <c r="I135" i="8"/>
  <c r="J346" i="8"/>
  <c r="L346" i="8" s="1"/>
  <c r="I346" i="8"/>
  <c r="J108" i="8"/>
  <c r="L108" i="8" s="1"/>
  <c r="I108" i="8"/>
  <c r="J389" i="8"/>
  <c r="L389" i="8" s="1"/>
  <c r="I389" i="8"/>
  <c r="J88" i="8"/>
  <c r="I88" i="8"/>
  <c r="J382" i="8"/>
  <c r="L382" i="8" s="1"/>
  <c r="I382" i="8"/>
  <c r="J274" i="8"/>
  <c r="L274" i="8" s="1"/>
  <c r="I274" i="8"/>
  <c r="J232" i="8"/>
  <c r="L232" i="8" s="1"/>
  <c r="I232" i="8"/>
  <c r="J110" i="8"/>
  <c r="L110" i="8" s="1"/>
  <c r="I110" i="8"/>
  <c r="J133" i="8"/>
  <c r="L133" i="8" s="1"/>
  <c r="I133" i="8"/>
  <c r="J385" i="8"/>
  <c r="I385" i="8"/>
  <c r="J105" i="8"/>
  <c r="L105" i="8" s="1"/>
  <c r="I105" i="8"/>
  <c r="J403" i="8"/>
  <c r="L403" i="8" s="1"/>
  <c r="I403" i="8"/>
  <c r="J361" i="8"/>
  <c r="L361" i="8" s="1"/>
  <c r="I361" i="8"/>
  <c r="J365" i="8"/>
  <c r="I365" i="8"/>
  <c r="J128" i="8"/>
  <c r="L128" i="8" s="1"/>
  <c r="I128" i="8"/>
  <c r="J337" i="8"/>
  <c r="L337" i="8" s="1"/>
  <c r="I337" i="8"/>
  <c r="J132" i="8"/>
  <c r="L132" i="8" s="1"/>
  <c r="I132" i="8"/>
  <c r="J456" i="8"/>
  <c r="L456" i="8" s="1"/>
  <c r="I456" i="8"/>
  <c r="I420" i="8"/>
  <c r="J420" i="8"/>
  <c r="L420" i="8" s="1"/>
  <c r="J506" i="8"/>
  <c r="L506" i="8" s="1"/>
  <c r="I506" i="8"/>
  <c r="J380" i="8"/>
  <c r="L380" i="8" s="1"/>
  <c r="I380" i="8"/>
  <c r="J79" i="8"/>
  <c r="L79" i="8" s="1"/>
  <c r="I79" i="8"/>
  <c r="J121" i="8"/>
  <c r="L121" i="8" s="1"/>
  <c r="I121" i="8"/>
  <c r="J454" i="8"/>
  <c r="L454" i="8" s="1"/>
  <c r="I454" i="8"/>
  <c r="J215" i="8"/>
  <c r="L215" i="8" s="1"/>
  <c r="I215" i="8"/>
  <c r="J471" i="8"/>
  <c r="L471" i="8" s="1"/>
  <c r="I471" i="8"/>
  <c r="J97" i="8"/>
  <c r="L97" i="8" s="1"/>
  <c r="I97" i="8"/>
  <c r="J485" i="8"/>
  <c r="L485" i="8" s="1"/>
  <c r="I485" i="8"/>
  <c r="J363" i="8"/>
  <c r="L363" i="8" s="1"/>
  <c r="I363" i="8"/>
  <c r="J489" i="8"/>
  <c r="L489" i="8" s="1"/>
  <c r="I489" i="8"/>
  <c r="J72" i="8"/>
  <c r="L72" i="8" s="1"/>
  <c r="I72" i="8"/>
  <c r="J408" i="8"/>
  <c r="L408" i="8" s="1"/>
  <c r="I408" i="8"/>
  <c r="J75" i="8"/>
  <c r="L75" i="8" s="1"/>
  <c r="I75" i="8"/>
  <c r="J495" i="8"/>
  <c r="L495" i="8" s="1"/>
  <c r="I495" i="8"/>
  <c r="J287" i="8"/>
  <c r="L287" i="8" s="1"/>
  <c r="I287" i="8"/>
  <c r="J174" i="8"/>
  <c r="L174" i="8" s="1"/>
  <c r="I174" i="8"/>
  <c r="J472" i="8"/>
  <c r="L472" i="8" s="1"/>
  <c r="I472" i="8"/>
  <c r="J480" i="8"/>
  <c r="L480" i="8" s="1"/>
  <c r="I480" i="8"/>
  <c r="J186" i="8"/>
  <c r="L186" i="8" s="1"/>
  <c r="I186" i="8"/>
  <c r="J144" i="8"/>
  <c r="L144" i="8" s="1"/>
  <c r="I144" i="8"/>
  <c r="J66" i="8"/>
  <c r="L66" i="8" s="1"/>
  <c r="I66" i="8"/>
  <c r="J150" i="8"/>
  <c r="L150" i="8" s="1"/>
  <c r="I150" i="8"/>
  <c r="J192" i="8"/>
  <c r="L192" i="8" s="1"/>
  <c r="I192" i="8"/>
  <c r="J451" i="8"/>
  <c r="L451" i="8" s="1"/>
  <c r="I451" i="8"/>
  <c r="J283" i="8"/>
  <c r="L283" i="8" s="1"/>
  <c r="I283" i="8"/>
  <c r="J157" i="8"/>
  <c r="L157" i="8" s="1"/>
  <c r="I157" i="8"/>
  <c r="J78" i="8"/>
  <c r="L78" i="8" s="1"/>
  <c r="I78" i="8"/>
  <c r="J162" i="8"/>
  <c r="L162" i="8" s="1"/>
  <c r="I162" i="8"/>
  <c r="J204" i="8"/>
  <c r="L204" i="8" s="1"/>
  <c r="I204" i="8"/>
  <c r="J473" i="8"/>
  <c r="L473" i="8" s="1"/>
  <c r="I473" i="8"/>
  <c r="J137" i="8"/>
  <c r="L137" i="8" s="1"/>
  <c r="I137" i="8"/>
  <c r="I500" i="8"/>
  <c r="J500" i="8"/>
  <c r="L500" i="8" s="1"/>
  <c r="J504" i="8"/>
  <c r="L504" i="8" s="1"/>
  <c r="I504" i="8"/>
  <c r="I26" i="8"/>
  <c r="L26" i="8" s="1"/>
  <c r="O26" i="8"/>
  <c r="J301" i="8"/>
  <c r="L301" i="8" s="1"/>
  <c r="I301" i="8"/>
  <c r="J399" i="8"/>
  <c r="L399" i="8" s="1"/>
  <c r="I399" i="8"/>
  <c r="J277" i="8"/>
  <c r="L277" i="8" s="1"/>
  <c r="I277" i="8"/>
  <c r="J155" i="8"/>
  <c r="L155" i="8" s="1"/>
  <c r="I155" i="8"/>
  <c r="J503" i="8"/>
  <c r="L503" i="8" s="1"/>
  <c r="I503" i="8"/>
  <c r="J293" i="8"/>
  <c r="L293" i="8" s="1"/>
  <c r="I293" i="8"/>
  <c r="O68" i="8"/>
  <c r="O124" i="8"/>
  <c r="O70" i="8"/>
  <c r="J190" i="8"/>
  <c r="L190" i="8" s="1"/>
  <c r="I190" i="8"/>
  <c r="I276" i="8"/>
  <c r="J276" i="8"/>
  <c r="L276" i="8" s="1"/>
  <c r="J238" i="8"/>
  <c r="L238" i="8" s="1"/>
  <c r="I238" i="8"/>
  <c r="J498" i="8"/>
  <c r="L498" i="8" s="1"/>
  <c r="I498" i="8"/>
  <c r="J89" i="8"/>
  <c r="L89" i="8" s="1"/>
  <c r="I89" i="8"/>
  <c r="J429" i="8"/>
  <c r="L429" i="8" s="1"/>
  <c r="I429" i="8"/>
  <c r="J327" i="8"/>
  <c r="L327" i="8" s="1"/>
  <c r="I327" i="8"/>
  <c r="I228" i="8"/>
  <c r="J228" i="8"/>
  <c r="L228" i="8" s="1"/>
  <c r="J191" i="8"/>
  <c r="L191" i="8" s="1"/>
  <c r="I191" i="8"/>
  <c r="J447" i="8"/>
  <c r="L447" i="8" s="1"/>
  <c r="I447" i="8"/>
  <c r="J198" i="8"/>
  <c r="L198" i="8" s="1"/>
  <c r="I198" i="8"/>
  <c r="J119" i="8"/>
  <c r="L119" i="8" s="1"/>
  <c r="I119" i="8"/>
  <c r="I292" i="8"/>
  <c r="J292" i="8"/>
  <c r="L292" i="8" s="1"/>
  <c r="J254" i="8"/>
  <c r="L254" i="8" s="1"/>
  <c r="I254" i="8"/>
  <c r="J344" i="8"/>
  <c r="L344" i="8" s="1"/>
  <c r="I344" i="8"/>
  <c r="J426" i="8"/>
  <c r="L426" i="8" s="1"/>
  <c r="I426" i="8"/>
  <c r="J52" i="8"/>
  <c r="L52" i="8" s="1"/>
  <c r="I52" i="8"/>
  <c r="J95" i="8"/>
  <c r="L95" i="8" s="1"/>
  <c r="I95" i="8"/>
  <c r="J106" i="8"/>
  <c r="L106" i="8" s="1"/>
  <c r="I106" i="8"/>
  <c r="J316" i="8"/>
  <c r="L316" i="8" s="1"/>
  <c r="I316" i="8"/>
  <c r="J410" i="8"/>
  <c r="L410" i="8" s="1"/>
  <c r="I410" i="8"/>
  <c r="J124" i="8"/>
  <c r="L124" i="8" s="1"/>
  <c r="I124" i="8"/>
  <c r="J460" i="8"/>
  <c r="L460" i="8" s="1"/>
  <c r="I460" i="8"/>
  <c r="J422" i="8"/>
  <c r="L422" i="8" s="1"/>
  <c r="I422" i="8"/>
  <c r="J309" i="8"/>
  <c r="L309" i="8" s="1"/>
  <c r="I309" i="8"/>
  <c r="J171" i="8"/>
  <c r="L171" i="8" s="1"/>
  <c r="I171" i="8"/>
  <c r="J350" i="8"/>
  <c r="L350" i="8" s="1"/>
  <c r="I350" i="8"/>
  <c r="J76" i="8"/>
  <c r="L76" i="8" s="1"/>
  <c r="I76" i="8"/>
  <c r="J412" i="8"/>
  <c r="L412" i="8" s="1"/>
  <c r="I412" i="8"/>
  <c r="J425" i="8"/>
  <c r="L425" i="8" s="1"/>
  <c r="I425" i="8"/>
  <c r="J303" i="8"/>
  <c r="L303" i="8" s="1"/>
  <c r="I303" i="8"/>
  <c r="J55" i="8"/>
  <c r="L55" i="8" s="1"/>
  <c r="I55" i="8"/>
  <c r="J413" i="8"/>
  <c r="L413" i="8" s="1"/>
  <c r="I413" i="8"/>
  <c r="J207" i="8"/>
  <c r="L207" i="8" s="1"/>
  <c r="I207" i="8"/>
  <c r="J295" i="8"/>
  <c r="L295" i="8" s="1"/>
  <c r="I295" i="8"/>
  <c r="J421" i="8"/>
  <c r="L421" i="8" s="1"/>
  <c r="I421" i="8"/>
  <c r="J167" i="8"/>
  <c r="L167" i="8" s="1"/>
  <c r="I167" i="8"/>
  <c r="J146" i="8"/>
  <c r="L146" i="8" s="1"/>
  <c r="I146" i="8"/>
  <c r="J263" i="8"/>
  <c r="L263" i="8" s="1"/>
  <c r="I263" i="8"/>
  <c r="J206" i="8"/>
  <c r="L206" i="8" s="1"/>
  <c r="I206" i="8"/>
  <c r="J168" i="8"/>
  <c r="L168" i="8" s="1"/>
  <c r="I168" i="8"/>
  <c r="J306" i="8"/>
  <c r="L306" i="8" s="1"/>
  <c r="I306" i="8"/>
  <c r="J320" i="8"/>
  <c r="L320" i="8" s="1"/>
  <c r="I320" i="8"/>
  <c r="J63" i="8"/>
  <c r="L63" i="8" s="1"/>
  <c r="I63" i="8"/>
  <c r="J109" i="8"/>
  <c r="L109" i="8" s="1"/>
  <c r="I109" i="8"/>
  <c r="J71" i="8"/>
  <c r="L71" i="8" s="1"/>
  <c r="I71" i="8"/>
  <c r="J251" i="8"/>
  <c r="L251" i="8" s="1"/>
  <c r="I251" i="8"/>
  <c r="J377" i="8"/>
  <c r="L377" i="8" s="1"/>
  <c r="I377" i="8"/>
  <c r="O77" i="8"/>
  <c r="L37" i="8"/>
  <c r="O76" i="8"/>
  <c r="O12" i="8"/>
  <c r="O49" i="8"/>
  <c r="O85" i="8"/>
  <c r="O56" i="8"/>
  <c r="O78" i="8"/>
  <c r="O69" i="8"/>
  <c r="J148" i="8"/>
  <c r="L148" i="8" s="1"/>
  <c r="I148" i="8"/>
  <c r="J234" i="8"/>
  <c r="I234" i="8"/>
  <c r="J364" i="8"/>
  <c r="L364" i="8" s="1"/>
  <c r="I364" i="8"/>
  <c r="J196" i="8"/>
  <c r="I196" i="8"/>
  <c r="J414" i="8"/>
  <c r="L414" i="8" s="1"/>
  <c r="I414" i="8"/>
  <c r="J247" i="8"/>
  <c r="I247" i="8"/>
  <c r="J333" i="8"/>
  <c r="L333" i="8" s="1"/>
  <c r="I333" i="8"/>
  <c r="J85" i="8"/>
  <c r="I85" i="8"/>
  <c r="J307" i="8"/>
  <c r="L307" i="8" s="1"/>
  <c r="I307" i="8"/>
  <c r="J243" i="8"/>
  <c r="I243" i="8"/>
  <c r="J273" i="8"/>
  <c r="L273" i="8" s="1"/>
  <c r="I273" i="8"/>
  <c r="J492" i="8"/>
  <c r="I492" i="8"/>
  <c r="J334" i="8"/>
  <c r="L334" i="8" s="1"/>
  <c r="I334" i="8"/>
  <c r="J336" i="8"/>
  <c r="I336" i="8"/>
  <c r="J428" i="8"/>
  <c r="L428" i="8" s="1"/>
  <c r="I428" i="8"/>
  <c r="I468" i="8"/>
  <c r="J468" i="8"/>
  <c r="L468" i="8" s="1"/>
  <c r="J242" i="8"/>
  <c r="L242" i="8" s="1"/>
  <c r="I242" i="8"/>
  <c r="J298" i="8"/>
  <c r="L298" i="8" s="1"/>
  <c r="I298" i="8"/>
  <c r="J134" i="8"/>
  <c r="L134" i="8" s="1"/>
  <c r="I134" i="8"/>
  <c r="I260" i="8"/>
  <c r="J260" i="8"/>
  <c r="L260" i="8" s="1"/>
  <c r="J494" i="8"/>
  <c r="L494" i="8" s="1"/>
  <c r="I494" i="8"/>
  <c r="J368" i="8"/>
  <c r="I368" i="8"/>
  <c r="J278" i="8"/>
  <c r="L278" i="8" s="1"/>
  <c r="I278" i="8"/>
  <c r="J57" i="8"/>
  <c r="L57" i="8" s="1"/>
  <c r="I57" i="8"/>
  <c r="J331" i="8"/>
  <c r="L331" i="8" s="1"/>
  <c r="I331" i="8"/>
  <c r="J289" i="8"/>
  <c r="L289" i="8" s="1"/>
  <c r="I289" i="8"/>
  <c r="J255" i="8"/>
  <c r="L255" i="8" s="1"/>
  <c r="I255" i="8"/>
  <c r="J297" i="8"/>
  <c r="I297" i="8"/>
  <c r="J266" i="8"/>
  <c r="L266" i="8" s="1"/>
  <c r="I266" i="8"/>
  <c r="J328" i="8"/>
  <c r="I328" i="8"/>
  <c r="J341" i="8"/>
  <c r="L341" i="8" s="1"/>
  <c r="I341" i="8"/>
  <c r="L13" i="8"/>
  <c r="J107" i="8"/>
  <c r="L107" i="8" s="1"/>
  <c r="I107" i="8"/>
  <c r="J317" i="8"/>
  <c r="L317" i="8" s="1"/>
  <c r="I317" i="8"/>
  <c r="J195" i="8"/>
  <c r="I195" i="8"/>
  <c r="J114" i="8"/>
  <c r="L114" i="8" s="1"/>
  <c r="I114" i="8"/>
  <c r="I324" i="8"/>
  <c r="J324" i="8"/>
  <c r="L324" i="8" s="1"/>
  <c r="J117" i="8"/>
  <c r="L117" i="8" s="1"/>
  <c r="I117" i="8"/>
  <c r="J329" i="8"/>
  <c r="L329" i="8" s="1"/>
  <c r="I329" i="8"/>
  <c r="J375" i="8"/>
  <c r="L375" i="8" s="1"/>
  <c r="I375" i="8"/>
  <c r="J127" i="8"/>
  <c r="L127" i="8" s="1"/>
  <c r="I127" i="8"/>
  <c r="J398" i="8"/>
  <c r="L398" i="8" s="1"/>
  <c r="I398" i="8"/>
  <c r="J444" i="8"/>
  <c r="L444" i="8" s="1"/>
  <c r="I444" i="8"/>
  <c r="J84" i="8"/>
  <c r="L84" i="8" s="1"/>
  <c r="I84" i="8"/>
  <c r="J264" i="8"/>
  <c r="L264" i="8" s="1"/>
  <c r="I264" i="8"/>
  <c r="O82" i="8"/>
  <c r="O81" i="8"/>
  <c r="O51" i="8"/>
  <c r="L23" i="8"/>
  <c r="O65" i="8"/>
  <c r="O74" i="8"/>
  <c r="O72" i="8"/>
  <c r="O50" i="8"/>
  <c r="I484" i="8"/>
  <c r="J484" i="8"/>
  <c r="J448" i="8"/>
  <c r="L448" i="8" s="1"/>
  <c r="I448" i="8"/>
  <c r="J70" i="8"/>
  <c r="L70" i="8" s="1"/>
  <c r="I70" i="8"/>
  <c r="J154" i="8"/>
  <c r="L154" i="8" s="1"/>
  <c r="I154" i="8"/>
  <c r="J501" i="8"/>
  <c r="L501" i="8" s="1"/>
  <c r="I501" i="8"/>
  <c r="J249" i="8"/>
  <c r="L249" i="8" s="1"/>
  <c r="I249" i="8"/>
  <c r="J339" i="8"/>
  <c r="L339" i="8" s="1"/>
  <c r="I339" i="8"/>
  <c r="J467" i="8"/>
  <c r="L467" i="8" s="1"/>
  <c r="I467" i="8"/>
  <c r="J175" i="8"/>
  <c r="L175" i="8" s="1"/>
  <c r="I175" i="8"/>
  <c r="J177" i="8"/>
  <c r="L177" i="8" s="1"/>
  <c r="I177" i="8"/>
  <c r="J240" i="8"/>
  <c r="L240" i="8" s="1"/>
  <c r="I240" i="8"/>
  <c r="J203" i="8"/>
  <c r="L203" i="8" s="1"/>
  <c r="I203" i="8"/>
  <c r="J250" i="8"/>
  <c r="L250" i="8" s="1"/>
  <c r="I250" i="8"/>
  <c r="J86" i="8"/>
  <c r="I86" i="8"/>
  <c r="J218" i="8"/>
  <c r="L218" i="8" s="1"/>
  <c r="I218" i="8"/>
  <c r="J74" i="8"/>
  <c r="L74" i="8" s="1"/>
  <c r="I74" i="8"/>
  <c r="J46" i="8"/>
  <c r="L46" i="8" s="1"/>
  <c r="I46" i="8"/>
  <c r="J214" i="8"/>
  <c r="L214" i="8" s="1"/>
  <c r="I214" i="8"/>
  <c r="J172" i="8"/>
  <c r="L172" i="8" s="1"/>
  <c r="I172" i="8"/>
  <c r="J50" i="8"/>
  <c r="L50" i="8" s="1"/>
  <c r="I50" i="8"/>
  <c r="J477" i="8"/>
  <c r="L477" i="8" s="1"/>
  <c r="I477" i="8"/>
  <c r="J435" i="8"/>
  <c r="L435" i="8" s="1"/>
  <c r="I435" i="8"/>
  <c r="J415" i="8"/>
  <c r="L415" i="8" s="1"/>
  <c r="I415" i="8"/>
  <c r="J163" i="8"/>
  <c r="L163" i="8" s="1"/>
  <c r="I163" i="8"/>
  <c r="J205" i="8"/>
  <c r="L205" i="8" s="1"/>
  <c r="I205" i="8"/>
  <c r="J423" i="8"/>
  <c r="L423" i="8" s="1"/>
  <c r="I423" i="8"/>
  <c r="J182" i="8"/>
  <c r="L182" i="8" s="1"/>
  <c r="I182" i="8"/>
  <c r="J224" i="8"/>
  <c r="L224" i="8" s="1"/>
  <c r="I224" i="8"/>
  <c r="J286" i="8"/>
  <c r="L286" i="8" s="1"/>
  <c r="I286" i="8"/>
  <c r="I244" i="8"/>
  <c r="J47" i="8"/>
  <c r="L47" i="8" s="1"/>
  <c r="I47" i="8"/>
  <c r="J257" i="8"/>
  <c r="I257" i="8"/>
  <c r="J261" i="8"/>
  <c r="L261" i="8" s="1"/>
  <c r="I261" i="8"/>
  <c r="J391" i="8"/>
  <c r="L391" i="8" s="1"/>
  <c r="I391" i="8"/>
  <c r="J475" i="8"/>
  <c r="L475" i="8" s="1"/>
  <c r="I475" i="8"/>
  <c r="J265" i="8"/>
  <c r="I265" i="8"/>
  <c r="J65" i="8"/>
  <c r="L65" i="8" s="1"/>
  <c r="I65" i="8"/>
  <c r="J233" i="8"/>
  <c r="I233" i="8"/>
  <c r="J69" i="8"/>
  <c r="L69" i="8" s="1"/>
  <c r="I69" i="8"/>
  <c r="J237" i="8"/>
  <c r="I237" i="8"/>
  <c r="J159" i="8"/>
  <c r="L159" i="8" s="1"/>
  <c r="I159" i="8"/>
  <c r="J285" i="8"/>
  <c r="L285" i="8" s="1"/>
  <c r="I285" i="8"/>
  <c r="J371" i="8"/>
  <c r="L371" i="8" s="1"/>
  <c r="I371" i="8"/>
  <c r="J77" i="8"/>
  <c r="I77" i="8"/>
  <c r="J245" i="8"/>
  <c r="L245" i="8" s="1"/>
  <c r="I245" i="8"/>
  <c r="J482" i="8"/>
  <c r="L482" i="8" s="1"/>
  <c r="I482" i="8"/>
  <c r="J314" i="8"/>
  <c r="L314" i="8" s="1"/>
  <c r="I314" i="8"/>
  <c r="I356" i="8"/>
  <c r="J356" i="8"/>
  <c r="L356" i="8" s="1"/>
  <c r="J48" i="8"/>
  <c r="L48" i="8" s="1"/>
  <c r="I48" i="8"/>
  <c r="J342" i="8"/>
  <c r="I342" i="8"/>
  <c r="J384" i="8"/>
  <c r="L384" i="8" s="1"/>
  <c r="I384" i="8"/>
  <c r="J94" i="8"/>
  <c r="I94" i="8"/>
  <c r="J262" i="8"/>
  <c r="L262" i="8" s="1"/>
  <c r="I262" i="8"/>
  <c r="J304" i="8"/>
  <c r="L304" i="8" s="1"/>
  <c r="I304" i="8"/>
  <c r="J102" i="8"/>
  <c r="L102" i="8" s="1"/>
  <c r="I102" i="8"/>
  <c r="J354" i="8"/>
  <c r="I354" i="8"/>
  <c r="J312" i="8"/>
  <c r="L312" i="8" s="1"/>
  <c r="I312" i="8"/>
  <c r="J318" i="8"/>
  <c r="I318" i="8"/>
  <c r="J360" i="8"/>
  <c r="L360" i="8" s="1"/>
  <c r="I360" i="8"/>
  <c r="J115" i="8"/>
  <c r="L115" i="8" s="1"/>
  <c r="I115" i="8"/>
  <c r="J367" i="8"/>
  <c r="L367" i="8" s="1"/>
  <c r="I367" i="8"/>
  <c r="J325" i="8"/>
  <c r="L325" i="8" s="1"/>
  <c r="I325" i="8"/>
  <c r="J330" i="8"/>
  <c r="L330" i="8" s="1"/>
  <c r="I330" i="8"/>
  <c r="I372" i="8"/>
  <c r="J372" i="8"/>
  <c r="L372" i="8" s="1"/>
  <c r="L11" i="8"/>
  <c r="J53" i="8"/>
  <c r="L53" i="8" s="1"/>
  <c r="I53" i="8"/>
  <c r="J305" i="8"/>
  <c r="L305" i="8" s="1"/>
  <c r="I305" i="8"/>
  <c r="J122" i="8"/>
  <c r="L122" i="8" s="1"/>
  <c r="I122" i="8"/>
  <c r="J374" i="8"/>
  <c r="L374" i="8" s="1"/>
  <c r="I374" i="8"/>
  <c r="J126" i="8"/>
  <c r="L126" i="8" s="1"/>
  <c r="I126" i="8"/>
  <c r="J378" i="8"/>
  <c r="I378" i="8"/>
  <c r="J152" i="8"/>
  <c r="L152" i="8" s="1"/>
  <c r="I152" i="8"/>
  <c r="J474" i="8"/>
  <c r="L474" i="8" s="1"/>
  <c r="I474" i="8"/>
  <c r="J138" i="8"/>
  <c r="L138" i="8" s="1"/>
  <c r="I138" i="8"/>
  <c r="J180" i="8"/>
  <c r="L180" i="8" s="1"/>
  <c r="I180" i="8"/>
  <c r="J488" i="8"/>
  <c r="L488" i="8" s="1"/>
  <c r="I488" i="8"/>
  <c r="J194" i="8"/>
  <c r="L194" i="8" s="1"/>
  <c r="I194" i="8"/>
  <c r="J427" i="8"/>
  <c r="L427" i="8" s="1"/>
  <c r="I427" i="8"/>
  <c r="J259" i="8"/>
  <c r="L259" i="8" s="1"/>
  <c r="I259" i="8"/>
  <c r="J217" i="8"/>
  <c r="L217" i="8" s="1"/>
  <c r="I217" i="8"/>
  <c r="J315" i="8"/>
  <c r="L315" i="8" s="1"/>
  <c r="I315" i="8"/>
  <c r="J231" i="8"/>
  <c r="L231" i="8" s="1"/>
  <c r="I231" i="8"/>
  <c r="J189" i="8"/>
  <c r="L189" i="8" s="1"/>
  <c r="I189" i="8"/>
  <c r="J319" i="8"/>
  <c r="L319" i="8" s="1"/>
  <c r="I319" i="8"/>
  <c r="J151" i="8"/>
  <c r="L151" i="8" s="1"/>
  <c r="I151" i="8"/>
  <c r="J193" i="8"/>
  <c r="L193" i="8" s="1"/>
  <c r="I193" i="8"/>
  <c r="J491" i="8"/>
  <c r="L491" i="8" s="1"/>
  <c r="I491" i="8"/>
  <c r="J323" i="8"/>
  <c r="L323" i="8" s="1"/>
  <c r="I323" i="8"/>
  <c r="J197" i="8"/>
  <c r="L197" i="8" s="1"/>
  <c r="I197" i="8"/>
  <c r="J335" i="8"/>
  <c r="L335" i="8" s="1"/>
  <c r="I335" i="8"/>
  <c r="J209" i="8"/>
  <c r="L209" i="8" s="1"/>
  <c r="I209" i="8"/>
  <c r="O48" i="8"/>
  <c r="O83" i="8"/>
  <c r="O47" i="8"/>
  <c r="O87" i="8"/>
  <c r="O58" i="8"/>
  <c r="J424" i="8"/>
  <c r="I424" i="8"/>
  <c r="J402" i="8"/>
  <c r="L402" i="8" s="1"/>
  <c r="I402" i="8"/>
  <c r="J406" i="8"/>
  <c r="I406" i="8"/>
  <c r="J280" i="8"/>
  <c r="L280" i="8" s="1"/>
  <c r="I280" i="8"/>
  <c r="J493" i="8"/>
  <c r="L493" i="8" s="1"/>
  <c r="I493" i="8"/>
  <c r="J120" i="8"/>
  <c r="L120" i="8" s="1"/>
  <c r="I120" i="8"/>
  <c r="J457" i="8"/>
  <c r="I457" i="8"/>
  <c r="J373" i="8"/>
  <c r="L373" i="8" s="1"/>
  <c r="I373" i="8"/>
  <c r="J81" i="8"/>
  <c r="I81" i="8"/>
  <c r="J461" i="8"/>
  <c r="L461" i="8" s="1"/>
  <c r="I461" i="8"/>
  <c r="J379" i="8"/>
  <c r="I379" i="8"/>
  <c r="J381" i="8"/>
  <c r="L381" i="8" s="1"/>
  <c r="I381" i="8"/>
  <c r="J433" i="8"/>
  <c r="I433" i="8"/>
  <c r="J438" i="8"/>
  <c r="L438" i="8" s="1"/>
  <c r="I438" i="8"/>
  <c r="J357" i="8"/>
  <c r="L357" i="8" s="1"/>
  <c r="I357" i="8"/>
  <c r="J67" i="8"/>
  <c r="L67" i="8" s="1"/>
  <c r="I67" i="8"/>
  <c r="J153" i="8"/>
  <c r="I153" i="8"/>
  <c r="J497" i="8"/>
  <c r="L497" i="8" s="1"/>
  <c r="I497" i="8"/>
  <c r="J248" i="8"/>
  <c r="I248" i="8"/>
  <c r="J210" i="8"/>
  <c r="L210" i="8" s="1"/>
  <c r="I210" i="8"/>
  <c r="J386" i="8"/>
  <c r="I386" i="8"/>
  <c r="J113" i="8"/>
  <c r="L113" i="8" s="1"/>
  <c r="I113" i="8"/>
  <c r="J216" i="8"/>
  <c r="L216" i="8" s="1"/>
  <c r="I216" i="8"/>
  <c r="J431" i="8"/>
  <c r="I431" i="8"/>
  <c r="I340" i="8"/>
  <c r="J340" i="8"/>
  <c r="L340" i="8" s="1"/>
  <c r="J358" i="8"/>
  <c r="I358" i="8"/>
  <c r="J116" i="8"/>
  <c r="L116" i="8" s="1"/>
  <c r="I116" i="8"/>
  <c r="I452" i="8"/>
  <c r="J452" i="8"/>
  <c r="L452" i="8" s="1"/>
  <c r="J418" i="8"/>
  <c r="L418" i="8" s="1"/>
  <c r="I418" i="8"/>
  <c r="J464" i="8"/>
  <c r="I464" i="8"/>
  <c r="J104" i="8"/>
  <c r="L104" i="8" s="1"/>
  <c r="I104" i="8"/>
  <c r="J351" i="8"/>
  <c r="L351" i="8" s="1"/>
  <c r="I351" i="8"/>
  <c r="J129" i="8"/>
  <c r="L129" i="8" s="1"/>
  <c r="I129" i="8"/>
  <c r="J56" i="8"/>
  <c r="L56" i="8" s="1"/>
  <c r="I56" i="8"/>
  <c r="J392" i="8"/>
  <c r="L392" i="8" s="1"/>
  <c r="I392" i="8"/>
  <c r="J383" i="8"/>
  <c r="L383" i="8" s="1"/>
  <c r="I383" i="8"/>
  <c r="J443" i="8"/>
  <c r="L443" i="8" s="1"/>
  <c r="I443" i="8"/>
  <c r="J401" i="8"/>
  <c r="L401" i="8" s="1"/>
  <c r="I401" i="8"/>
  <c r="J405" i="8"/>
  <c r="L405" i="8" s="1"/>
  <c r="I405" i="8"/>
  <c r="J450" i="8"/>
  <c r="L450" i="8" s="1"/>
  <c r="I450" i="8"/>
  <c r="J453" i="8"/>
  <c r="L453" i="8" s="1"/>
  <c r="I453" i="8"/>
  <c r="J123" i="8"/>
  <c r="L123" i="8" s="1"/>
  <c r="I123" i="8"/>
  <c r="J417" i="8"/>
  <c r="L417" i="8" s="1"/>
  <c r="I417" i="8"/>
  <c r="J505" i="8"/>
  <c r="L505" i="8" s="1"/>
  <c r="I505" i="8"/>
  <c r="J188" i="8"/>
  <c r="L188" i="8" s="1"/>
  <c r="I188" i="8"/>
  <c r="J430" i="8"/>
  <c r="L430" i="8" s="1"/>
  <c r="I430" i="8"/>
  <c r="J136" i="8"/>
  <c r="L136" i="8" s="1"/>
  <c r="I136" i="8"/>
  <c r="J164" i="8"/>
  <c r="L164" i="8" s="1"/>
  <c r="I164" i="8"/>
  <c r="J348" i="8"/>
  <c r="L348" i="8" s="1"/>
  <c r="I348" i="8"/>
  <c r="J362" i="8"/>
  <c r="L362" i="8" s="1"/>
  <c r="I362" i="8"/>
  <c r="J91" i="8"/>
  <c r="L91" i="8" s="1"/>
  <c r="I91" i="8"/>
  <c r="J125" i="8"/>
  <c r="L125" i="8" s="1"/>
  <c r="I125" i="8"/>
  <c r="L29" i="8"/>
  <c r="O66" i="8"/>
  <c r="O64" i="8"/>
  <c r="J112" i="8"/>
  <c r="L112" i="8" s="1"/>
  <c r="I112" i="8"/>
  <c r="J459" i="8"/>
  <c r="L459" i="8" s="1"/>
  <c r="I459" i="8"/>
  <c r="J419" i="8"/>
  <c r="L419" i="8" s="1"/>
  <c r="I419" i="8"/>
  <c r="J465" i="8"/>
  <c r="L465" i="8" s="1"/>
  <c r="I465" i="8"/>
  <c r="J213" i="8"/>
  <c r="L213" i="8" s="1"/>
  <c r="I213" i="8"/>
  <c r="J51" i="8"/>
  <c r="L51" i="8" s="1"/>
  <c r="I51" i="8"/>
  <c r="I60" i="8"/>
  <c r="J60" i="8"/>
  <c r="L60" i="8" s="1"/>
  <c r="J149" i="8"/>
  <c r="L149" i="8" s="1"/>
  <c r="I149" i="8"/>
  <c r="J156" i="8"/>
  <c r="L156" i="8" s="1"/>
  <c r="I156" i="8"/>
  <c r="J458" i="8"/>
  <c r="L458" i="8" s="1"/>
  <c r="I458" i="8"/>
  <c r="J208" i="8"/>
  <c r="L208" i="8" s="1"/>
  <c r="I208" i="8"/>
  <c r="J176" i="8"/>
  <c r="L176" i="8" s="1"/>
  <c r="I176" i="8"/>
  <c r="J130" i="8"/>
  <c r="L130" i="8" s="1"/>
  <c r="I130" i="8"/>
  <c r="J256" i="8"/>
  <c r="L256" i="8" s="1"/>
  <c r="I256" i="8"/>
  <c r="J302" i="8"/>
  <c r="L302" i="8" s="1"/>
  <c r="I302" i="8"/>
  <c r="J326" i="8"/>
  <c r="L326" i="8" s="1"/>
  <c r="I326" i="8"/>
  <c r="J502" i="8"/>
  <c r="L502" i="8" s="1"/>
  <c r="I502" i="8"/>
  <c r="J376" i="8"/>
  <c r="L376" i="8" s="1"/>
  <c r="I376" i="8"/>
  <c r="J338" i="8"/>
  <c r="L338" i="8" s="1"/>
  <c r="I338" i="8"/>
  <c r="J267" i="8"/>
  <c r="L267" i="8" s="1"/>
  <c r="I267" i="8"/>
  <c r="J225" i="8"/>
  <c r="L225" i="8" s="1"/>
  <c r="I225" i="8"/>
  <c r="L45" i="8"/>
  <c r="J98" i="8"/>
  <c r="L98" i="8" s="1"/>
  <c r="I98" i="8"/>
  <c r="I308" i="8"/>
  <c r="J308" i="8"/>
  <c r="L308" i="8" s="1"/>
  <c r="J370" i="8"/>
  <c r="I370" i="8"/>
  <c r="J131" i="8"/>
  <c r="L131" i="8" s="1"/>
  <c r="I131" i="8"/>
  <c r="J93" i="8"/>
  <c r="L93" i="8" s="1"/>
  <c r="I93" i="8"/>
  <c r="J345" i="8"/>
  <c r="L345" i="8" s="1"/>
  <c r="I345" i="8"/>
  <c r="J349" i="8"/>
  <c r="I349" i="8"/>
  <c r="J275" i="8"/>
  <c r="L275" i="8" s="1"/>
  <c r="I275" i="8"/>
  <c r="J111" i="8"/>
  <c r="L111" i="8" s="1"/>
  <c r="I111" i="8"/>
  <c r="J321" i="8"/>
  <c r="L321" i="8" s="1"/>
  <c r="I321" i="8"/>
  <c r="J366" i="8"/>
  <c r="L366" i="8" s="1"/>
  <c r="I366" i="8"/>
  <c r="J411" i="8"/>
  <c r="L411" i="8" s="1"/>
  <c r="I411" i="8"/>
  <c r="J369" i="8"/>
  <c r="I369" i="8"/>
  <c r="J455" i="8"/>
  <c r="L455" i="8" s="1"/>
  <c r="I455" i="8"/>
  <c r="J463" i="8"/>
  <c r="I463" i="8"/>
  <c r="J440" i="8"/>
  <c r="L440" i="8" s="1"/>
  <c r="I440" i="8"/>
  <c r="I388" i="8"/>
  <c r="J388" i="8"/>
  <c r="L388" i="8" s="1"/>
  <c r="J396" i="8"/>
  <c r="L396" i="8" s="1"/>
  <c r="I396" i="8"/>
  <c r="J199" i="8"/>
  <c r="L199" i="8" s="1"/>
  <c r="I199" i="8"/>
  <c r="J409" i="8"/>
  <c r="L409" i="8" s="1"/>
  <c r="I409" i="8"/>
  <c r="J80" i="8"/>
  <c r="L80" i="8" s="1"/>
  <c r="I80" i="8"/>
  <c r="J416" i="8"/>
  <c r="L416" i="8" s="1"/>
  <c r="I416" i="8"/>
  <c r="J462" i="8"/>
  <c r="L462" i="8" s="1"/>
  <c r="I462" i="8"/>
  <c r="J222" i="8"/>
  <c r="L222" i="8" s="1"/>
  <c r="I222" i="8"/>
  <c r="J236" i="8"/>
  <c r="L236" i="8" s="1"/>
  <c r="I236" i="8"/>
  <c r="J49" i="8"/>
  <c r="L49" i="8" s="1"/>
  <c r="I49" i="8"/>
  <c r="J281" i="8"/>
  <c r="L281" i="8" s="1"/>
  <c r="I281" i="8"/>
  <c r="L10" i="8"/>
  <c r="O73" i="8"/>
  <c r="O67" i="8"/>
  <c r="O46" i="8"/>
  <c r="J490" i="8"/>
  <c r="L490" i="8" s="1"/>
  <c r="I490" i="8"/>
  <c r="J322" i="8"/>
  <c r="L322" i="8" s="1"/>
  <c r="I322" i="8"/>
  <c r="J73" i="8"/>
  <c r="L73" i="8" s="1"/>
  <c r="I73" i="8"/>
  <c r="J246" i="8"/>
  <c r="L246" i="8" s="1"/>
  <c r="I246" i="8"/>
  <c r="J291" i="8"/>
  <c r="L291" i="8" s="1"/>
  <c r="I291" i="8"/>
  <c r="J253" i="8"/>
  <c r="L253" i="8" s="1"/>
  <c r="I253" i="8"/>
  <c r="J87" i="8"/>
  <c r="L87" i="8" s="1"/>
  <c r="I87" i="8"/>
  <c r="J201" i="8"/>
  <c r="L201" i="8" s="1"/>
  <c r="I201" i="8"/>
  <c r="J359" i="8"/>
  <c r="L359" i="8" s="1"/>
  <c r="I359" i="8"/>
  <c r="J445" i="8"/>
  <c r="L445" i="8" s="1"/>
  <c r="I445" i="8"/>
  <c r="J279" i="8"/>
  <c r="L279" i="8" s="1"/>
  <c r="I279" i="8"/>
  <c r="J282" i="8"/>
  <c r="L282" i="8" s="1"/>
  <c r="I282" i="8"/>
  <c r="J161" i="8"/>
  <c r="L161" i="8" s="1"/>
  <c r="I161" i="8"/>
  <c r="J332" i="8"/>
  <c r="L332" i="8" s="1"/>
  <c r="I332" i="8"/>
  <c r="J296" i="8"/>
  <c r="L296" i="8" s="1"/>
  <c r="I296" i="8"/>
  <c r="J92" i="8"/>
  <c r="L92" i="8" s="1"/>
  <c r="I92" i="8"/>
  <c r="J239" i="8"/>
  <c r="L239" i="8" s="1"/>
  <c r="I239" i="8"/>
  <c r="J220" i="8"/>
  <c r="L220" i="8" s="1"/>
  <c r="I220" i="8"/>
  <c r="J284" i="8"/>
  <c r="L284" i="8" s="1"/>
  <c r="I284" i="8"/>
  <c r="J466" i="8"/>
  <c r="L466" i="8" s="1"/>
  <c r="I466" i="8"/>
  <c r="J470" i="8"/>
  <c r="L470" i="8" s="1"/>
  <c r="I470" i="8"/>
  <c r="J64" i="8"/>
  <c r="L64" i="8" s="1"/>
  <c r="I64" i="8"/>
  <c r="J442" i="8"/>
  <c r="L442" i="8" s="1"/>
  <c r="I442" i="8"/>
  <c r="J400" i="8"/>
  <c r="I400" i="8"/>
  <c r="J158" i="8"/>
  <c r="L158" i="8" s="1"/>
  <c r="I158" i="8"/>
  <c r="J200" i="8"/>
  <c r="L200" i="8" s="1"/>
  <c r="I200" i="8"/>
  <c r="J82" i="8"/>
  <c r="L82" i="8" s="1"/>
  <c r="I82" i="8"/>
  <c r="J166" i="8"/>
  <c r="L166" i="8" s="1"/>
  <c r="I166" i="8"/>
  <c r="L44" i="8"/>
  <c r="J170" i="8"/>
  <c r="L170" i="8" s="1"/>
  <c r="I170" i="8"/>
  <c r="J212" i="8"/>
  <c r="L212" i="8" s="1"/>
  <c r="I212" i="8"/>
  <c r="J99" i="8"/>
  <c r="L99" i="8" s="1"/>
  <c r="I99" i="8"/>
  <c r="I183" i="8"/>
  <c r="J393" i="8"/>
  <c r="L393" i="8" s="1"/>
  <c r="I393" i="8"/>
  <c r="J499" i="8"/>
  <c r="L499" i="8" s="1"/>
  <c r="I499" i="8"/>
  <c r="J507" i="8"/>
  <c r="L507" i="8" s="1"/>
  <c r="I507" i="8"/>
  <c r="J496" i="8"/>
  <c r="L496" i="8" s="1"/>
  <c r="I496" i="8"/>
  <c r="J434" i="8"/>
  <c r="L434" i="8" s="1"/>
  <c r="I434" i="8"/>
  <c r="J476" i="8"/>
  <c r="L476" i="8" s="1"/>
  <c r="I476" i="8"/>
  <c r="J140" i="8"/>
  <c r="L140" i="8" s="1"/>
  <c r="I140" i="8"/>
  <c r="I299" i="8"/>
  <c r="J299" i="8"/>
  <c r="L299" i="8" s="1"/>
  <c r="J173" i="8"/>
  <c r="L173" i="8" s="1"/>
  <c r="I173" i="8"/>
  <c r="J387" i="8"/>
  <c r="L387" i="8" s="1"/>
  <c r="I387" i="8"/>
  <c r="J219" i="8"/>
  <c r="L219" i="8" s="1"/>
  <c r="I219" i="8"/>
  <c r="J223" i="8"/>
  <c r="L223" i="8" s="1"/>
  <c r="I223" i="8"/>
  <c r="J139" i="8"/>
  <c r="L139" i="8" s="1"/>
  <c r="I139" i="8"/>
  <c r="J181" i="8"/>
  <c r="L181" i="8" s="1"/>
  <c r="I181" i="8"/>
  <c r="J165" i="8"/>
  <c r="L165" i="8" s="1"/>
  <c r="I165" i="8"/>
  <c r="J211" i="8"/>
  <c r="L211" i="8" s="1"/>
  <c r="I211" i="8"/>
  <c r="J169" i="8"/>
  <c r="L169" i="8" s="1"/>
  <c r="I169" i="8"/>
  <c r="J62" i="8"/>
  <c r="L62" i="8" s="1"/>
  <c r="I62" i="8"/>
  <c r="J230" i="8"/>
  <c r="L230" i="8" s="1"/>
  <c r="I230" i="8"/>
  <c r="J272" i="8"/>
  <c r="L272" i="8" s="1"/>
  <c r="I272" i="8"/>
  <c r="J90" i="8"/>
  <c r="L90" i="8" s="1"/>
  <c r="I90" i="8"/>
  <c r="J258" i="8"/>
  <c r="L258" i="8" s="1"/>
  <c r="I258" i="8"/>
  <c r="J300" i="8"/>
  <c r="L300" i="8" s="1"/>
  <c r="I300" i="8"/>
  <c r="J178" i="8"/>
  <c r="L178" i="8" s="1"/>
  <c r="I178" i="8"/>
  <c r="J270" i="8"/>
  <c r="L270" i="8" s="1"/>
  <c r="I270" i="8"/>
  <c r="J486" i="8"/>
  <c r="L486" i="8" s="1"/>
  <c r="I486" i="8"/>
  <c r="J241" i="8"/>
  <c r="L241" i="8" s="1"/>
  <c r="I241" i="8"/>
  <c r="J288" i="8"/>
  <c r="I288" i="8"/>
  <c r="J347" i="8"/>
  <c r="L347" i="8" s="1"/>
  <c r="I347" i="8"/>
  <c r="J179" i="8"/>
  <c r="L179" i="8" s="1"/>
  <c r="I179" i="8"/>
  <c r="J221" i="8"/>
  <c r="L221" i="8" s="1"/>
  <c r="I221" i="8"/>
  <c r="J290" i="8"/>
  <c r="L290" i="8" s="1"/>
  <c r="I290" i="8"/>
  <c r="L42" i="8"/>
  <c r="J294" i="8"/>
  <c r="L294" i="8" s="1"/>
  <c r="I294" i="8"/>
  <c r="J252" i="8"/>
  <c r="L252" i="8" s="1"/>
  <c r="I252" i="8"/>
  <c r="I96" i="8"/>
  <c r="J390" i="8"/>
  <c r="L390" i="8" s="1"/>
  <c r="I390" i="8"/>
  <c r="J432" i="8"/>
  <c r="L432" i="8" s="1"/>
  <c r="I432" i="8"/>
  <c r="J68" i="8"/>
  <c r="L68" i="8" s="1"/>
  <c r="I68" i="8"/>
  <c r="J446" i="8"/>
  <c r="L446" i="8" s="1"/>
  <c r="I446" i="8"/>
  <c r="I404" i="8"/>
  <c r="J404" i="8"/>
  <c r="L404" i="8" s="1"/>
  <c r="J343" i="8"/>
  <c r="L343" i="8" s="1"/>
  <c r="I343" i="8"/>
  <c r="J469" i="8"/>
  <c r="L469" i="8" s="1"/>
  <c r="I469" i="8"/>
  <c r="J147" i="8"/>
  <c r="L147" i="8" s="1"/>
  <c r="I147" i="8"/>
  <c r="J483" i="8"/>
  <c r="L483" i="8" s="1"/>
  <c r="I483" i="8"/>
  <c r="J441" i="8"/>
  <c r="L441" i="8" s="1"/>
  <c r="I441" i="8"/>
  <c r="J487" i="8"/>
  <c r="L487" i="8" s="1"/>
  <c r="I487" i="8"/>
  <c r="J235" i="8"/>
  <c r="L235" i="8" s="1"/>
  <c r="I235" i="8"/>
  <c r="J407" i="8"/>
  <c r="L407" i="8" s="1"/>
  <c r="I407" i="8"/>
  <c r="J449" i="8"/>
  <c r="L449" i="8" s="1"/>
  <c r="I449" i="8"/>
  <c r="J83" i="8"/>
  <c r="L83" i="8" s="1"/>
  <c r="I83" i="8"/>
  <c r="O79" i="8"/>
  <c r="O57" i="8"/>
  <c r="O52" i="8"/>
  <c r="F141" i="8"/>
  <c r="J183" i="8" s="1"/>
  <c r="F118" i="8"/>
  <c r="F54" i="8"/>
  <c r="J96" i="8" s="1"/>
  <c r="L96" i="8" s="1"/>
  <c r="L370" i="8"/>
  <c r="L328" i="8"/>
  <c r="F202" i="8"/>
  <c r="J244" i="8" s="1"/>
  <c r="E145" i="8"/>
  <c r="F145" i="8" s="1"/>
  <c r="E229" i="8"/>
  <c r="F229" i="8" s="1"/>
  <c r="E313" i="8"/>
  <c r="F313" i="8" s="1"/>
  <c r="E397" i="8"/>
  <c r="F397" i="8" s="1"/>
  <c r="E271" i="8"/>
  <c r="F271" i="8" s="1"/>
  <c r="E61" i="8"/>
  <c r="F61" i="8" s="1"/>
  <c r="E187" i="8"/>
  <c r="F187" i="8" s="1"/>
  <c r="E355" i="8"/>
  <c r="F355" i="8" s="1"/>
  <c r="E481" i="8"/>
  <c r="F481" i="8" s="1"/>
  <c r="E439" i="8"/>
  <c r="F439" i="8" s="1"/>
  <c r="E19" i="8"/>
  <c r="F19" i="8" s="1"/>
  <c r="I19" i="8" s="1"/>
  <c r="L19" i="8" s="1"/>
  <c r="E103" i="8"/>
  <c r="F103" i="8" s="1"/>
  <c r="F160" i="8"/>
  <c r="E185" i="8"/>
  <c r="F185" i="8" s="1"/>
  <c r="E269" i="8"/>
  <c r="F269" i="8" s="1"/>
  <c r="E353" i="8"/>
  <c r="F353" i="8" s="1"/>
  <c r="E437" i="8"/>
  <c r="F437" i="8" s="1"/>
  <c r="E311" i="8"/>
  <c r="F311" i="8" s="1"/>
  <c r="E17" i="8"/>
  <c r="E101" i="8"/>
  <c r="F101" i="8" s="1"/>
  <c r="E395" i="8"/>
  <c r="F395" i="8" s="1"/>
  <c r="E227" i="8"/>
  <c r="F227" i="8" s="1"/>
  <c r="E479" i="8"/>
  <c r="F479" i="8" s="1"/>
  <c r="E143" i="8"/>
  <c r="F143" i="8" s="1"/>
  <c r="E59" i="8"/>
  <c r="F59" i="8" s="1"/>
  <c r="L369" i="8"/>
  <c r="L431" i="8"/>
  <c r="L234" i="8"/>
  <c r="L288" i="8"/>
  <c r="L247" i="8"/>
  <c r="L463" i="8"/>
  <c r="L265" i="8"/>
  <c r="L248" i="8"/>
  <c r="L386" i="8"/>
  <c r="L424" i="8"/>
  <c r="L257" i="8"/>
  <c r="L433" i="8"/>
  <c r="L237" i="8"/>
  <c r="L464" i="8"/>
  <c r="L365" i="8"/>
  <c r="L484" i="8"/>
  <c r="L406" i="8"/>
  <c r="L379" i="8"/>
  <c r="L297" i="8"/>
  <c r="L492" i="8"/>
  <c r="L336" i="8"/>
  <c r="L342" i="8"/>
  <c r="L358" i="8"/>
  <c r="L318" i="8"/>
  <c r="L385" i="8"/>
  <c r="L349" i="8"/>
  <c r="L243" i="8"/>
  <c r="L233" i="8"/>
  <c r="L400" i="8"/>
  <c r="L457" i="8"/>
  <c r="L354" i="8"/>
  <c r="L378" i="8"/>
  <c r="L368" i="8"/>
  <c r="L88" i="8"/>
  <c r="L153" i="8"/>
  <c r="L195" i="8"/>
  <c r="L196" i="8"/>
  <c r="L85" i="8"/>
  <c r="L86" i="8"/>
  <c r="L94" i="8"/>
  <c r="L81" i="8"/>
  <c r="L77" i="8"/>
  <c r="O59" i="8" l="1"/>
  <c r="O61" i="8"/>
  <c r="O54" i="8"/>
  <c r="O134" i="8"/>
  <c r="O103" i="8"/>
  <c r="O11" i="8"/>
  <c r="O13" i="8"/>
  <c r="O33" i="8"/>
  <c r="J479" i="8"/>
  <c r="I479" i="8"/>
  <c r="J269" i="8"/>
  <c r="L269" i="8" s="1"/>
  <c r="I269" i="8"/>
  <c r="J397" i="8"/>
  <c r="L397" i="8" s="1"/>
  <c r="I397" i="8"/>
  <c r="O92" i="8"/>
  <c r="O119" i="8"/>
  <c r="O110" i="8"/>
  <c r="O116" i="8"/>
  <c r="O130" i="8"/>
  <c r="O29" i="8"/>
  <c r="J311" i="8"/>
  <c r="I311" i="8"/>
  <c r="J185" i="8"/>
  <c r="L185" i="8" s="1"/>
  <c r="I185" i="8"/>
  <c r="J187" i="8"/>
  <c r="L187" i="8" s="1"/>
  <c r="I187" i="8"/>
  <c r="J141" i="8"/>
  <c r="L141" i="8" s="1"/>
  <c r="I141" i="8"/>
  <c r="O99" i="8"/>
  <c r="O129" i="8"/>
  <c r="O127" i="8"/>
  <c r="O96" i="8"/>
  <c r="O100" i="8"/>
  <c r="O166" i="8"/>
  <c r="O109" i="8"/>
  <c r="O20" i="8"/>
  <c r="O44" i="8"/>
  <c r="O112" i="8"/>
  <c r="I59" i="8"/>
  <c r="J395" i="8"/>
  <c r="L395" i="8" s="1"/>
  <c r="I395" i="8"/>
  <c r="J437" i="8"/>
  <c r="L437" i="8" s="1"/>
  <c r="I437" i="8"/>
  <c r="J439" i="8"/>
  <c r="L439" i="8" s="1"/>
  <c r="I439" i="8"/>
  <c r="J61" i="8"/>
  <c r="L61" i="8" s="1"/>
  <c r="I61" i="8"/>
  <c r="J229" i="8"/>
  <c r="L229" i="8" s="1"/>
  <c r="I229" i="8"/>
  <c r="J54" i="8"/>
  <c r="I54" i="8"/>
  <c r="O94" i="8"/>
  <c r="O88" i="8"/>
  <c r="O90" i="8"/>
  <c r="O93" i="8"/>
  <c r="O161" i="8"/>
  <c r="O115" i="8"/>
  <c r="O101" i="8"/>
  <c r="J103" i="8"/>
  <c r="L103" i="8" s="1"/>
  <c r="I103" i="8"/>
  <c r="J355" i="8"/>
  <c r="I355" i="8"/>
  <c r="J202" i="8"/>
  <c r="L202" i="8" s="1"/>
  <c r="I202" i="8"/>
  <c r="J118" i="8"/>
  <c r="L118" i="8" s="1"/>
  <c r="I118" i="8"/>
  <c r="O121" i="8"/>
  <c r="O89" i="8"/>
  <c r="O123" i="8"/>
  <c r="O114" i="8"/>
  <c r="O42" i="8"/>
  <c r="O169" i="8"/>
  <c r="J227" i="8"/>
  <c r="L227" i="8" s="1"/>
  <c r="I227" i="8"/>
  <c r="J313" i="8"/>
  <c r="L313" i="8" s="1"/>
  <c r="I313" i="8"/>
  <c r="O120" i="8"/>
  <c r="O91" i="8"/>
  <c r="O118" i="8"/>
  <c r="O98" i="8"/>
  <c r="O107" i="8"/>
  <c r="O106" i="8"/>
  <c r="O108" i="8"/>
  <c r="O38" i="8"/>
  <c r="O21" i="8"/>
  <c r="O18" i="8"/>
  <c r="O111" i="8"/>
  <c r="J143" i="8"/>
  <c r="L143" i="8" s="1"/>
  <c r="I143" i="8"/>
  <c r="J101" i="8"/>
  <c r="L101" i="8" s="1"/>
  <c r="I101" i="8"/>
  <c r="J353" i="8"/>
  <c r="L353" i="8" s="1"/>
  <c r="I353" i="8"/>
  <c r="J160" i="8"/>
  <c r="L160" i="8" s="1"/>
  <c r="I160" i="8"/>
  <c r="J481" i="8"/>
  <c r="L481" i="8" s="1"/>
  <c r="I481" i="8"/>
  <c r="J271" i="8"/>
  <c r="L271" i="8" s="1"/>
  <c r="I271" i="8"/>
  <c r="J145" i="8"/>
  <c r="L145" i="8" s="1"/>
  <c r="I145" i="8"/>
  <c r="O125" i="8"/>
  <c r="O19" i="8"/>
  <c r="L355" i="8"/>
  <c r="L183" i="8"/>
  <c r="L54" i="8"/>
  <c r="L479" i="8"/>
  <c r="F17" i="8"/>
  <c r="J59" i="8" s="1"/>
  <c r="L311" i="8"/>
  <c r="L244" i="8"/>
  <c r="O126" i="8" l="1"/>
  <c r="O158" i="8"/>
  <c r="O176" i="8"/>
  <c r="O53" i="8"/>
  <c r="O63" i="8"/>
  <c r="O153" i="8"/>
  <c r="O71" i="8"/>
  <c r="O149" i="8"/>
  <c r="O62" i="8"/>
  <c r="O145" i="8"/>
  <c r="O203" i="8"/>
  <c r="O167" i="8"/>
  <c r="O162" i="8"/>
  <c r="O133" i="8"/>
  <c r="O165" i="8"/>
  <c r="O138" i="8"/>
  <c r="O141" i="8"/>
  <c r="O55" i="8"/>
  <c r="O60" i="8"/>
  <c r="O140" i="8"/>
  <c r="O143" i="8"/>
  <c r="O154" i="8"/>
  <c r="O163" i="8"/>
  <c r="O132" i="8"/>
  <c r="O156" i="8"/>
  <c r="O148" i="8"/>
  <c r="O128" i="8"/>
  <c r="O142" i="8"/>
  <c r="O84" i="8"/>
  <c r="O131" i="8"/>
  <c r="O172" i="8"/>
  <c r="O122" i="8"/>
  <c r="O75" i="8"/>
  <c r="O150" i="8"/>
  <c r="O157" i="8"/>
  <c r="O204" i="8"/>
  <c r="O152" i="8"/>
  <c r="O151" i="8"/>
  <c r="O208" i="8"/>
  <c r="O211" i="8"/>
  <c r="I17" i="8"/>
  <c r="L17" i="8" s="1"/>
  <c r="O17" i="8"/>
  <c r="O80" i="8"/>
  <c r="O160" i="8"/>
  <c r="O135" i="8"/>
  <c r="O136" i="8"/>
  <c r="O86" i="8"/>
  <c r="O171" i="8"/>
  <c r="L59" i="8"/>
  <c r="L508" i="8" l="1"/>
  <c r="C3" i="1" s="1"/>
  <c r="O185" i="8"/>
  <c r="O104" i="8"/>
  <c r="O191" i="8"/>
  <c r="O245" i="8"/>
  <c r="O246" i="8"/>
  <c r="O214" i="8"/>
  <c r="O168" i="8"/>
  <c r="O184" i="8"/>
  <c r="O193" i="8"/>
  <c r="O164" i="8"/>
  <c r="O195" i="8"/>
  <c r="O177" i="8"/>
  <c r="O173" i="8"/>
  <c r="O205" i="8"/>
  <c r="O180" i="8"/>
  <c r="O175" i="8"/>
  <c r="O218" i="8"/>
  <c r="O105" i="8"/>
  <c r="O97" i="8"/>
  <c r="O200" i="8"/>
  <c r="O102" i="8"/>
  <c r="O170" i="8"/>
  <c r="O198" i="8"/>
  <c r="O174" i="8"/>
  <c r="O209" i="8"/>
  <c r="O190" i="8"/>
  <c r="O192" i="8"/>
  <c r="O250" i="8"/>
  <c r="O196" i="8"/>
  <c r="O183" i="8"/>
  <c r="O207" i="8"/>
  <c r="O178" i="8"/>
  <c r="O202" i="8"/>
  <c r="O187" i="8"/>
  <c r="O194" i="8"/>
  <c r="O199" i="8"/>
  <c r="O113" i="8"/>
  <c r="O117" i="8"/>
  <c r="O95" i="8"/>
  <c r="O182" i="8"/>
  <c r="O253" i="8"/>
  <c r="O213" i="8"/>
  <c r="O235" i="8" l="1"/>
  <c r="O260" i="8"/>
  <c r="O144" i="8"/>
  <c r="O229" i="8"/>
  <c r="O220" i="8"/>
  <c r="O155" i="8"/>
  <c r="O206" i="8"/>
  <c r="O241" i="8"/>
  <c r="O244" i="8"/>
  <c r="O226" i="8"/>
  <c r="O147" i="8"/>
  <c r="O256" i="8"/>
  <c r="O212" i="8"/>
  <c r="O242" i="8"/>
  <c r="O288" i="8"/>
  <c r="O295" i="8"/>
  <c r="O251" i="8"/>
  <c r="O217" i="8"/>
  <c r="O247" i="8"/>
  <c r="O219" i="8"/>
  <c r="O210" i="8"/>
  <c r="O224" i="8"/>
  <c r="O139" i="8"/>
  <c r="O237" i="8"/>
  <c r="O255" i="8"/>
  <c r="O249" i="8"/>
  <c r="O137" i="8"/>
  <c r="O240" i="8"/>
  <c r="O146" i="8"/>
  <c r="O287" i="8"/>
  <c r="O233" i="8"/>
  <c r="O159" i="8"/>
  <c r="O227" i="8"/>
  <c r="O232" i="8"/>
  <c r="O292" i="8"/>
  <c r="O234" i="8"/>
  <c r="O236" i="8"/>
  <c r="O238" i="8"/>
  <c r="O225" i="8"/>
  <c r="O216" i="8"/>
  <c r="O222" i="8"/>
  <c r="O215" i="8"/>
  <c r="O248" i="8" l="1"/>
  <c r="O284" i="8"/>
  <c r="O201" i="8"/>
  <c r="O330" i="8"/>
  <c r="O289" i="8"/>
  <c r="O283" i="8"/>
  <c r="O277" i="8"/>
  <c r="O282" i="8"/>
  <c r="O179" i="8"/>
  <c r="O302" i="8"/>
  <c r="O329" i="8"/>
  <c r="O258" i="8"/>
  <c r="O261" i="8"/>
  <c r="O286" i="8"/>
  <c r="O276" i="8"/>
  <c r="O189" i="8"/>
  <c r="O271" i="8"/>
  <c r="O254" i="8"/>
  <c r="O269" i="8"/>
  <c r="O275" i="8"/>
  <c r="O334" i="8"/>
  <c r="O264" i="8"/>
  <c r="O297" i="8"/>
  <c r="O293" i="8"/>
  <c r="O278" i="8"/>
  <c r="O268" i="8"/>
  <c r="O298" i="8"/>
  <c r="O279" i="8"/>
  <c r="O267" i="8"/>
  <c r="O262" i="8"/>
  <c r="O274" i="8"/>
  <c r="O186" i="8"/>
  <c r="O188" i="8"/>
  <c r="O252" i="8"/>
  <c r="O181" i="8"/>
  <c r="O266" i="8"/>
  <c r="O197" i="8"/>
  <c r="O280" i="8"/>
  <c r="O337" i="8"/>
  <c r="O257" i="8"/>
  <c r="O291" i="8"/>
  <c r="O259" i="8"/>
  <c r="O319" i="8" l="1"/>
  <c r="O223" i="8"/>
  <c r="O379" i="8"/>
  <c r="O317" i="8"/>
  <c r="O301" i="8"/>
  <c r="O221" i="8"/>
  <c r="O371" i="8"/>
  <c r="O316" i="8"/>
  <c r="O372" i="8"/>
  <c r="O231" i="8"/>
  <c r="O239" i="8"/>
  <c r="O230" i="8"/>
  <c r="O324" i="8"/>
  <c r="O325" i="8"/>
  <c r="O376" i="8"/>
  <c r="O313" i="8"/>
  <c r="O309" i="8"/>
  <c r="O339" i="8"/>
  <c r="O328" i="8"/>
  <c r="O296" i="8"/>
  <c r="O320" i="8"/>
  <c r="O310" i="8"/>
  <c r="O299" i="8"/>
  <c r="O300" i="8"/>
  <c r="O243" i="8"/>
  <c r="O294" i="8"/>
  <c r="O322" i="8"/>
  <c r="O340" i="8"/>
  <c r="O333" i="8"/>
  <c r="O335" i="8"/>
  <c r="O306" i="8"/>
  <c r="O290" i="8"/>
  <c r="O228" i="8"/>
  <c r="O311" i="8"/>
  <c r="O344" i="8"/>
  <c r="O308" i="8"/>
  <c r="O326" i="8"/>
  <c r="O321" i="8"/>
  <c r="O318" i="8"/>
  <c r="O304" i="8"/>
  <c r="O303" i="8"/>
  <c r="O331" i="8"/>
  <c r="O418" i="8" l="1"/>
  <c r="O414" i="8"/>
  <c r="O413" i="8"/>
  <c r="O342" i="8"/>
  <c r="O359" i="8"/>
  <c r="O360" i="8"/>
  <c r="O350" i="8"/>
  <c r="O353" i="8"/>
  <c r="O375" i="8"/>
  <c r="O343" i="8"/>
  <c r="O366" i="8"/>
  <c r="O377" i="8"/>
  <c r="O272" i="8"/>
  <c r="O352" i="8"/>
  <c r="O367" i="8"/>
  <c r="O336" i="8"/>
  <c r="O373" i="8"/>
  <c r="O346" i="8"/>
  <c r="O273" i="8"/>
  <c r="O355" i="8"/>
  <c r="O338" i="8"/>
  <c r="O358" i="8"/>
  <c r="O370" i="8"/>
  <c r="O351" i="8"/>
  <c r="O263" i="8"/>
  <c r="O421" i="8"/>
  <c r="O265" i="8"/>
  <c r="O270" i="8"/>
  <c r="O382" i="8"/>
  <c r="O364" i="8"/>
  <c r="O281" i="8"/>
  <c r="O285" i="8"/>
  <c r="O361" i="8"/>
  <c r="O362" i="8"/>
  <c r="O363" i="8"/>
  <c r="O368" i="8"/>
  <c r="O386" i="8"/>
  <c r="O332" i="8"/>
  <c r="O345" i="8"/>
  <c r="O348" i="8"/>
  <c r="O341" i="8"/>
  <c r="O381" i="8"/>
  <c r="O408" i="8" l="1"/>
  <c r="O419" i="8"/>
  <c r="O455" i="8"/>
  <c r="O315" i="8"/>
  <c r="O402" i="8"/>
  <c r="O323" i="8"/>
  <c r="O383" i="8"/>
  <c r="O387" i="8"/>
  <c r="O412" i="8"/>
  <c r="O385" i="8"/>
  <c r="O384" i="8"/>
  <c r="O406" i="8"/>
  <c r="O395" i="8"/>
  <c r="O403" i="8"/>
  <c r="O390" i="8"/>
  <c r="O393" i="8"/>
  <c r="O456" i="8"/>
  <c r="O428" i="8"/>
  <c r="O312" i="8"/>
  <c r="O404" i="8"/>
  <c r="O314" i="8"/>
  <c r="O388" i="8"/>
  <c r="O417" i="8"/>
  <c r="O378" i="8"/>
  <c r="O397" i="8"/>
  <c r="O405" i="8"/>
  <c r="O305" i="8"/>
  <c r="O409" i="8"/>
  <c r="O394" i="8"/>
  <c r="O424" i="8"/>
  <c r="O460" i="8"/>
  <c r="O392" i="8"/>
  <c r="O423" i="8"/>
  <c r="O327" i="8"/>
  <c r="O400" i="8"/>
  <c r="O380" i="8"/>
  <c r="O374" i="8"/>
  <c r="O410" i="8"/>
  <c r="O463" i="8"/>
  <c r="O401" i="8"/>
  <c r="O307" i="8"/>
  <c r="O415" i="8"/>
  <c r="O450" i="8" l="1"/>
  <c r="O416" i="8"/>
  <c r="O498" i="8"/>
  <c r="O435" i="8"/>
  <c r="O446" i="8"/>
  <c r="O466" i="8"/>
  <c r="O365" i="8"/>
  <c r="O444" i="8"/>
  <c r="O357" i="8"/>
  <c r="O442" i="8"/>
  <c r="O465" i="8"/>
  <c r="O432" i="8"/>
  <c r="O429" i="8"/>
  <c r="O437" i="8"/>
  <c r="O505" i="8"/>
  <c r="O454" i="8"/>
  <c r="O354" i="8"/>
  <c r="O356" i="8"/>
  <c r="O447" i="8"/>
  <c r="O439" i="8"/>
  <c r="O448" i="8"/>
  <c r="O443" i="8"/>
  <c r="O452" i="8"/>
  <c r="O451" i="8"/>
  <c r="O497" i="8"/>
  <c r="O457" i="8"/>
  <c r="O459" i="8"/>
  <c r="O426" i="8"/>
  <c r="O425" i="8"/>
  <c r="O445" i="8"/>
  <c r="O349" i="8"/>
  <c r="O347" i="8"/>
  <c r="O434" i="8"/>
  <c r="O502" i="8"/>
  <c r="O420" i="8"/>
  <c r="O436" i="8"/>
  <c r="O470" i="8"/>
  <c r="O422" i="8"/>
  <c r="O369" i="8"/>
  <c r="O430" i="8"/>
  <c r="O427" i="8"/>
  <c r="O461" i="8"/>
  <c r="O486" i="8" l="1"/>
  <c r="O391" i="8"/>
  <c r="O503" i="8"/>
  <c r="O484" i="8"/>
  <c r="O476" i="8"/>
  <c r="O490" i="8"/>
  <c r="O501" i="8"/>
  <c r="O496" i="8"/>
  <c r="O396" i="8"/>
  <c r="O479" i="8"/>
  <c r="O478" i="8"/>
  <c r="O458" i="8"/>
  <c r="O489" i="8"/>
  <c r="O464" i="8"/>
  <c r="O407" i="8"/>
  <c r="O488" i="8"/>
  <c r="O494" i="8"/>
  <c r="O492" i="8"/>
  <c r="O487" i="8"/>
  <c r="O472" i="8"/>
  <c r="O468" i="8"/>
  <c r="O471" i="8"/>
  <c r="O507" i="8"/>
  <c r="O411" i="8"/>
  <c r="O493" i="8"/>
  <c r="O499" i="8"/>
  <c r="O399" i="8"/>
  <c r="O462" i="8"/>
  <c r="O389" i="8"/>
  <c r="O485" i="8"/>
  <c r="O481" i="8"/>
  <c r="O398" i="8"/>
  <c r="O469" i="8"/>
  <c r="O467" i="8"/>
  <c r="O474" i="8"/>
  <c r="O477" i="8"/>
  <c r="O449" i="8" l="1"/>
  <c r="O504" i="8"/>
  <c r="O500" i="8"/>
  <c r="O431" i="8"/>
  <c r="O506" i="8"/>
  <c r="O440" i="8"/>
  <c r="O438" i="8"/>
  <c r="O453" i="8"/>
  <c r="O433" i="8"/>
  <c r="O441" i="8"/>
  <c r="O473" i="8" l="1"/>
  <c r="O491" i="8"/>
  <c r="O483" i="8"/>
  <c r="O480" i="8"/>
  <c r="O475" i="8"/>
  <c r="O495" i="8"/>
  <c r="O482" i="8"/>
  <c r="O508" i="8" l="1"/>
  <c r="C4" i="1" s="1"/>
  <c r="C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tc={2CA72A9E-6C94-4CDD-AC94-5677AEFD63EA}</author>
    <author>Prakash, Mihir</author>
    <author>tc={11CE7010-EDAF-4FE7-B4B3-CDC81CFD32D7}</author>
  </authors>
  <commentList>
    <comment ref="H3"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In 2019, related to slum upgrading to adequate houses in-situ. After 2019, related to the need to construct more houses (quantitative deficit).</t>
      </text>
    </comment>
    <comment ref="O3" authorId="1" shapeId="0" xr:uid="{00000000-0006-0000-0100-000002000000}">
      <text>
        <r>
          <rPr>
            <b/>
            <sz val="9"/>
            <color indexed="81"/>
            <rFont val="Tahoma"/>
            <family val="2"/>
          </rPr>
          <t>Prakash, Mihir:</t>
        </r>
        <r>
          <rPr>
            <sz val="9"/>
            <color indexed="81"/>
            <rFont val="Tahoma"/>
            <family val="2"/>
          </rPr>
          <t xml:space="preserve">
Using 30% of income for housing expenditure standard.</t>
        </r>
      </text>
    </comment>
    <comment ref="H46" authorId="2"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Quantative housing deficit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tc={F9C851C1-F31A-4312-999D-D4A1E7301ED4}</author>
    <author>Moses Farley</author>
    <author>tc={C760386B-FE5E-45FE-95B7-1F06D70CB11B}</author>
    <author>tc={C5E557C1-7789-4B16-A9F0-6C5D59340B76}</author>
    <author>tc={EF34A556-9BBF-477D-AF1E-E49CE45C6374}</author>
    <author>tc={12FFF007-64A4-4A48-9038-FFF1B6CD4C8D}</author>
    <author>tc={AF32FA6A-D170-4D2B-95ED-B1DBACEABCBD}</author>
  </authors>
  <commentList>
    <comment ref="B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Use just Municipal Corporations or Mun. Corps + Outgrowth figures?</t>
      </text>
    </comment>
    <comment ref="H1" authorId="1" shapeId="0" xr:uid="{00000000-0006-0000-0500-000002000000}">
      <text>
        <r>
          <rPr>
            <b/>
            <sz val="9"/>
            <color indexed="81"/>
            <rFont val="Tahoma"/>
            <family val="2"/>
          </rPr>
          <t>Moses Farley:</t>
        </r>
        <r>
          <rPr>
            <sz val="9"/>
            <color indexed="81"/>
            <rFont val="Tahoma"/>
            <family val="2"/>
          </rPr>
          <t xml:space="preserve">
source: https://www.census2011.co.in/</t>
        </r>
      </text>
    </comment>
    <comment ref="B2" authorId="1" shapeId="0" xr:uid="{00000000-0006-0000-0500-000003000000}">
      <text>
        <r>
          <rPr>
            <b/>
            <sz val="9"/>
            <color indexed="81"/>
            <rFont val="Tahoma"/>
            <family val="2"/>
          </rPr>
          <t>Moses Farley:</t>
        </r>
        <r>
          <rPr>
            <sz val="9"/>
            <color indexed="81"/>
            <rFont val="Tahoma"/>
            <family val="2"/>
          </rPr>
          <t xml:space="preserve">
 (M Cl)</t>
        </r>
      </text>
    </comment>
    <comment ref="B3" authorId="1" shapeId="0" xr:uid="{00000000-0006-0000-0500-000004000000}">
      <text>
        <r>
          <rPr>
            <b/>
            <sz val="9"/>
            <color rgb="FF000000"/>
            <rFont val="Tahoma"/>
            <family val="2"/>
          </rPr>
          <t>Moses Farley:</t>
        </r>
        <r>
          <rPr>
            <sz val="9"/>
            <color rgb="FF000000"/>
            <rFont val="Tahoma"/>
            <family val="2"/>
          </rPr>
          <t xml:space="preserve">
</t>
        </r>
        <r>
          <rPr>
            <sz val="9"/>
            <color rgb="FF000000"/>
            <rFont val="Tahoma"/>
            <family val="2"/>
          </rPr>
          <t>(NT)</t>
        </r>
      </text>
    </comment>
    <comment ref="B4" authorId="1" shapeId="0" xr:uid="{00000000-0006-0000-0500-000005000000}">
      <text>
        <r>
          <rPr>
            <b/>
            <sz val="9"/>
            <color indexed="81"/>
            <rFont val="Tahoma"/>
            <family val="2"/>
          </rPr>
          <t>Moses Farley:</t>
        </r>
        <r>
          <rPr>
            <sz val="9"/>
            <color indexed="81"/>
            <rFont val="Tahoma"/>
            <family val="2"/>
          </rPr>
          <t xml:space="preserve">
 BBMP (M Corp. + OG) (Part)</t>
        </r>
      </text>
    </comment>
    <comment ref="G4" authorId="1" shapeId="0" xr:uid="{00000000-0006-0000-0500-000006000000}">
      <text>
        <r>
          <rPr>
            <b/>
            <sz val="9"/>
            <color rgb="FF000000"/>
            <rFont val="Tahoma"/>
            <family val="2"/>
          </rPr>
          <t>Moses Farley:</t>
        </r>
        <r>
          <rPr>
            <sz val="9"/>
            <color rgb="FF000000"/>
            <rFont val="Tahoma"/>
            <family val="2"/>
          </rPr>
          <t xml:space="preserve">
</t>
        </r>
        <r>
          <rPr>
            <sz val="9"/>
            <color rgb="FF000000"/>
            <rFont val="Tahoma"/>
            <family val="2"/>
          </rPr>
          <t xml:space="preserve">+ outgrowth </t>
        </r>
      </text>
    </comment>
    <comment ref="B5" authorId="1" shapeId="0" xr:uid="{00000000-0006-0000-0500-000007000000}">
      <text>
        <r>
          <rPr>
            <b/>
            <sz val="9"/>
            <color indexed="81"/>
            <rFont val="Tahoma"/>
            <family val="2"/>
          </rPr>
          <t>Moses Farley:</t>
        </r>
        <r>
          <rPr>
            <sz val="9"/>
            <color indexed="81"/>
            <rFont val="Tahoma"/>
            <family val="2"/>
          </rPr>
          <t xml:space="preserve">
 (M Corp.)</t>
        </r>
      </text>
    </comment>
    <comment ref="B6" authorId="1" shapeId="0" xr:uid="{00000000-0006-0000-0500-000008000000}">
      <text>
        <r>
          <rPr>
            <b/>
            <sz val="9"/>
            <color rgb="FF000000"/>
            <rFont val="Tahoma"/>
            <family val="2"/>
          </rPr>
          <t>Moses Farley:</t>
        </r>
        <r>
          <rPr>
            <sz val="9"/>
            <color rgb="FF000000"/>
            <rFont val="Tahoma"/>
            <family val="2"/>
          </rPr>
          <t xml:space="preserve">
</t>
        </r>
        <r>
          <rPr>
            <sz val="9"/>
            <color rgb="FF000000"/>
            <rFont val="Tahoma"/>
            <family val="2"/>
          </rPr>
          <t xml:space="preserve"> (M Corp.)</t>
        </r>
      </text>
    </comment>
    <comment ref="G6" authorId="1" shapeId="0" xr:uid="{00000000-0006-0000-0500-000009000000}">
      <text>
        <r>
          <rPr>
            <b/>
            <sz val="9"/>
            <color indexed="81"/>
            <rFont val="Tahoma"/>
            <family val="2"/>
          </rPr>
          <t>Moses Farley:</t>
        </r>
        <r>
          <rPr>
            <sz val="9"/>
            <color indexed="81"/>
            <rFont val="Tahoma"/>
            <family val="2"/>
          </rPr>
          <t xml:space="preserve">
+ outgrowth</t>
        </r>
      </text>
    </comment>
    <comment ref="B7" authorId="1" shapeId="0" xr:uid="{00000000-0006-0000-0500-00000A000000}">
      <text>
        <r>
          <rPr>
            <b/>
            <sz val="9"/>
            <color rgb="FF000000"/>
            <rFont val="Tahoma"/>
            <family val="2"/>
          </rPr>
          <t>Moses Farley:</t>
        </r>
        <r>
          <rPr>
            <sz val="9"/>
            <color rgb="FF000000"/>
            <rFont val="Tahoma"/>
            <family val="2"/>
          </rPr>
          <t xml:space="preserve">
</t>
        </r>
        <r>
          <rPr>
            <sz val="9"/>
            <color rgb="FF000000"/>
            <rFont val="Tahoma"/>
            <family val="2"/>
          </rPr>
          <t xml:space="preserve"> (M Corp.) </t>
        </r>
      </text>
    </comment>
    <comment ref="G7" authorId="1" shapeId="0" xr:uid="{00000000-0006-0000-0500-00000B000000}">
      <text>
        <r>
          <rPr>
            <b/>
            <sz val="9"/>
            <color indexed="81"/>
            <rFont val="Tahoma"/>
            <family val="2"/>
          </rPr>
          <t>Moses Farley:</t>
        </r>
        <r>
          <rPr>
            <sz val="9"/>
            <color indexed="81"/>
            <rFont val="Tahoma"/>
            <family val="2"/>
          </rPr>
          <t xml:space="preserve">
+ outgrowth</t>
        </r>
      </text>
    </comment>
    <comment ref="B8" authorId="1" shapeId="0" xr:uid="{00000000-0006-0000-0500-00000C000000}">
      <text>
        <r>
          <rPr>
            <b/>
            <sz val="9"/>
            <color rgb="FF000000"/>
            <rFont val="Tahoma"/>
            <family val="2"/>
          </rPr>
          <t>Moses Farley:</t>
        </r>
        <r>
          <rPr>
            <sz val="9"/>
            <color rgb="FF000000"/>
            <rFont val="Tahoma"/>
            <family val="2"/>
          </rPr>
          <t xml:space="preserve">
</t>
        </r>
        <r>
          <rPr>
            <sz val="9"/>
            <color rgb="FF000000"/>
            <rFont val="Tahoma"/>
            <family val="2"/>
          </rPr>
          <t xml:space="preserve"> (M Corp.)</t>
        </r>
      </text>
    </comment>
    <comment ref="B10" authorId="1" shapeId="0" xr:uid="{00000000-0006-0000-0500-00000D000000}">
      <text>
        <r>
          <rPr>
            <b/>
            <sz val="9"/>
            <color rgb="FF000000"/>
            <rFont val="Tahoma"/>
            <family val="2"/>
          </rPr>
          <t>Moses Farley:</t>
        </r>
        <r>
          <rPr>
            <sz val="9"/>
            <color rgb="FF000000"/>
            <rFont val="Tahoma"/>
            <family val="2"/>
          </rPr>
          <t xml:space="preserve">
</t>
        </r>
        <r>
          <rPr>
            <sz val="9"/>
            <color rgb="FF000000"/>
            <rFont val="Tahoma"/>
            <family val="2"/>
          </rPr>
          <t>(M.Corp)</t>
        </r>
      </text>
    </comment>
    <comment ref="G10" authorId="1" shapeId="0" xr:uid="{00000000-0006-0000-0500-00000E000000}">
      <text>
        <r>
          <rPr>
            <b/>
            <sz val="9"/>
            <color rgb="FF000000"/>
            <rFont val="Tahoma"/>
            <family val="2"/>
          </rPr>
          <t>Moses Farley:</t>
        </r>
        <r>
          <rPr>
            <sz val="9"/>
            <color rgb="FF000000"/>
            <rFont val="Tahoma"/>
            <family val="2"/>
          </rPr>
          <t xml:space="preserve">
</t>
        </r>
        <r>
          <rPr>
            <sz val="9"/>
            <color rgb="FF000000"/>
            <rFont val="Tahoma"/>
            <family val="2"/>
          </rPr>
          <t>+ outgrowth</t>
        </r>
      </text>
    </comment>
    <comment ref="B12" authorId="1" shapeId="0" xr:uid="{00000000-0006-0000-0500-00000F000000}">
      <text>
        <r>
          <rPr>
            <b/>
            <sz val="9"/>
            <color indexed="81"/>
            <rFont val="Tahoma"/>
            <family val="2"/>
          </rPr>
          <t>Moses Farley:</t>
        </r>
        <r>
          <rPr>
            <sz val="9"/>
            <color indexed="81"/>
            <rFont val="Tahoma"/>
            <family val="2"/>
          </rPr>
          <t xml:space="preserve">
(NA)</t>
        </r>
      </text>
    </comment>
    <comment ref="B13" authorId="1" shapeId="0" xr:uid="{00000000-0006-0000-0500-000010000000}">
      <text>
        <r>
          <rPr>
            <b/>
            <sz val="9"/>
            <color rgb="FF000000"/>
            <rFont val="Tahoma"/>
            <family val="2"/>
          </rPr>
          <t>Moses Farley:</t>
        </r>
        <r>
          <rPr>
            <sz val="9"/>
            <color rgb="FF000000"/>
            <rFont val="Tahoma"/>
            <family val="2"/>
          </rPr>
          <t xml:space="preserve">
</t>
        </r>
        <r>
          <rPr>
            <sz val="9"/>
            <color rgb="FF000000"/>
            <rFont val="Tahoma"/>
            <family val="2"/>
          </rPr>
          <t>(M Corp.)</t>
        </r>
      </text>
    </comment>
    <comment ref="B14" authorId="2" shapeId="0" xr:uid="{00000000-0006-0000-0500-000011000000}">
      <text>
        <t>[Threaded comment]
Your version of Excel allows you to read this threaded comment; however, any edits to it will get removed if the file is opened in a newer version of Excel. Learn more: https://go.microsoft.com/fwlink/?linkid=870924
Comment:
    Not sure exactly what makes up this Urban body</t>
      </text>
    </comment>
    <comment ref="G14" authorId="1" shapeId="0" xr:uid="{00000000-0006-0000-0500-000012000000}">
      <text>
        <r>
          <rPr>
            <b/>
            <sz val="9"/>
            <color rgb="FF000000"/>
            <rFont val="Tahoma"/>
            <family val="2"/>
          </rPr>
          <t>Moses Farley:</t>
        </r>
        <r>
          <rPr>
            <sz val="9"/>
            <color rgb="FF000000"/>
            <rFont val="Tahoma"/>
            <family val="2"/>
          </rPr>
          <t xml:space="preserve">
</t>
        </r>
        <r>
          <rPr>
            <sz val="9"/>
            <color rgb="FF000000"/>
            <rFont val="Tahoma"/>
            <family val="2"/>
          </rPr>
          <t>+ Outgrowth</t>
        </r>
      </text>
    </comment>
    <comment ref="B16" authorId="3" shapeId="0" xr:uid="{00000000-0006-0000-0500-000013000000}">
      <text>
        <t>[Threaded comment]
Your version of Excel allows you to read this threaded comment; however, any edits to it will get removed if the file is opened in a newer version of Excel. Learn more: https://go.microsoft.com/fwlink/?linkid=870924
Comment:
    Combine</t>
      </text>
    </comment>
    <comment ref="B17" authorId="1" shapeId="0" xr:uid="{00000000-0006-0000-0500-000014000000}">
      <text>
        <r>
          <rPr>
            <b/>
            <sz val="9"/>
            <color rgb="FF000000"/>
            <rFont val="Tahoma"/>
            <family val="2"/>
          </rPr>
          <t>Moses Farley:</t>
        </r>
        <r>
          <rPr>
            <sz val="9"/>
            <color rgb="FF000000"/>
            <rFont val="Tahoma"/>
            <family val="2"/>
          </rPr>
          <t xml:space="preserve">
</t>
        </r>
        <r>
          <rPr>
            <sz val="9"/>
            <color rgb="FF000000"/>
            <rFont val="Tahoma"/>
            <family val="2"/>
          </rPr>
          <t>(MCI)</t>
        </r>
      </text>
    </comment>
    <comment ref="B18" authorId="1" shapeId="0" xr:uid="{00000000-0006-0000-0500-000015000000}">
      <text>
        <r>
          <rPr>
            <b/>
            <sz val="9"/>
            <color rgb="FF000000"/>
            <rFont val="Tahoma"/>
            <family val="2"/>
          </rPr>
          <t>Moses Farley:</t>
        </r>
        <r>
          <rPr>
            <sz val="9"/>
            <color rgb="FF000000"/>
            <rFont val="Tahoma"/>
            <family val="2"/>
          </rPr>
          <t xml:space="preserve">
</t>
        </r>
        <r>
          <rPr>
            <sz val="9"/>
            <color rgb="FF000000"/>
            <rFont val="Tahoma"/>
            <family val="2"/>
          </rPr>
          <t xml:space="preserve"> (NT)</t>
        </r>
      </text>
    </comment>
    <comment ref="B22" authorId="1" shapeId="0" xr:uid="{00000000-0006-0000-0500-000016000000}">
      <text>
        <r>
          <rPr>
            <b/>
            <sz val="9"/>
            <color indexed="81"/>
            <rFont val="Tahoma"/>
            <family val="2"/>
          </rPr>
          <t>Moses Farley:</t>
        </r>
        <r>
          <rPr>
            <sz val="9"/>
            <color indexed="81"/>
            <rFont val="Tahoma"/>
            <family val="2"/>
          </rPr>
          <t xml:space="preserve">
 (M Corp.)</t>
        </r>
      </text>
    </comment>
    <comment ref="B23" authorId="1" shapeId="0" xr:uid="{00000000-0006-0000-0500-000017000000}">
      <text>
        <r>
          <rPr>
            <b/>
            <sz val="9"/>
            <color indexed="81"/>
            <rFont val="Tahoma"/>
            <family val="2"/>
          </rPr>
          <t>Moses Farley:</t>
        </r>
        <r>
          <rPr>
            <sz val="9"/>
            <color indexed="81"/>
            <rFont val="Tahoma"/>
            <family val="2"/>
          </rPr>
          <t xml:space="preserve">
(M Corp.)</t>
        </r>
      </text>
    </comment>
    <comment ref="G23" authorId="1" shapeId="0" xr:uid="{00000000-0006-0000-0500-000018000000}">
      <text>
        <r>
          <rPr>
            <b/>
            <sz val="9"/>
            <color rgb="FF000000"/>
            <rFont val="Tahoma"/>
            <family val="2"/>
          </rPr>
          <t>Moses Farley:</t>
        </r>
        <r>
          <rPr>
            <sz val="9"/>
            <color rgb="FF000000"/>
            <rFont val="Tahoma"/>
            <family val="2"/>
          </rPr>
          <t xml:space="preserve">
</t>
        </r>
        <r>
          <rPr>
            <sz val="9"/>
            <color rgb="FF000000"/>
            <rFont val="Tahoma"/>
            <family val="2"/>
          </rPr>
          <t>+ Outgrowth</t>
        </r>
      </text>
    </comment>
    <comment ref="B25" authorId="1" shapeId="0" xr:uid="{00000000-0006-0000-0500-000019000000}">
      <text>
        <r>
          <rPr>
            <b/>
            <sz val="9"/>
            <color indexed="81"/>
            <rFont val="Tahoma"/>
            <family val="2"/>
          </rPr>
          <t>Moses Farley:</t>
        </r>
        <r>
          <rPr>
            <sz val="9"/>
            <color indexed="81"/>
            <rFont val="Tahoma"/>
            <family val="2"/>
          </rPr>
          <t xml:space="preserve">
 (MC)</t>
        </r>
      </text>
    </comment>
    <comment ref="B26" authorId="1" shapeId="0" xr:uid="{00000000-0006-0000-0500-00001A000000}">
      <text>
        <r>
          <rPr>
            <b/>
            <sz val="9"/>
            <color indexed="81"/>
            <rFont val="Tahoma"/>
            <family val="2"/>
          </rPr>
          <t>Moses Farley:</t>
        </r>
        <r>
          <rPr>
            <sz val="9"/>
            <color indexed="81"/>
            <rFont val="Tahoma"/>
            <family val="2"/>
          </rPr>
          <t xml:space="preserve">
 (M Corp.)</t>
        </r>
      </text>
    </comment>
    <comment ref="B27" authorId="1" shapeId="0" xr:uid="{00000000-0006-0000-0500-00001B000000}">
      <text>
        <r>
          <rPr>
            <b/>
            <sz val="9"/>
            <color indexed="81"/>
            <rFont val="Tahoma"/>
            <family val="2"/>
          </rPr>
          <t>Moses Farley:</t>
        </r>
        <r>
          <rPr>
            <sz val="9"/>
            <color indexed="81"/>
            <rFont val="Tahoma"/>
            <family val="2"/>
          </rPr>
          <t xml:space="preserve">
 (M Corp.)</t>
        </r>
      </text>
    </comment>
    <comment ref="D28" authorId="4" shapeId="0" xr:uid="{00000000-0006-0000-0500-00001C000000}">
      <text>
        <t>[Threaded comment]
Your version of Excel allows you to read this threaded comment; however, any edits to it will get removed if the file is opened in a newer version of Excel. Learn more: https://go.microsoft.com/fwlink/?linkid=870924
Comment:
    Need to figure out how they came about populations from the census to get # of HH's
Reply:
    indikosh</t>
      </text>
    </comment>
    <comment ref="B30" authorId="1" shapeId="0" xr:uid="{00000000-0006-0000-0500-00001D000000}">
      <text>
        <r>
          <rPr>
            <b/>
            <sz val="9"/>
            <color indexed="81"/>
            <rFont val="Tahoma"/>
            <family val="2"/>
          </rPr>
          <t>Moses Farley:</t>
        </r>
        <r>
          <rPr>
            <sz val="9"/>
            <color indexed="81"/>
            <rFont val="Tahoma"/>
            <family val="2"/>
          </rPr>
          <t xml:space="preserve">
(M Corp.)</t>
        </r>
      </text>
    </comment>
    <comment ref="B31" authorId="1" shapeId="0" xr:uid="{00000000-0006-0000-0500-00001E000000}">
      <text>
        <r>
          <rPr>
            <b/>
            <sz val="9"/>
            <color indexed="81"/>
            <rFont val="Tahoma"/>
            <family val="2"/>
          </rPr>
          <t>Moses Farley:</t>
        </r>
        <r>
          <rPr>
            <sz val="9"/>
            <color indexed="81"/>
            <rFont val="Tahoma"/>
            <family val="2"/>
          </rPr>
          <t xml:space="preserve">
 (M Corp.)</t>
        </r>
      </text>
    </comment>
    <comment ref="G31" authorId="1" shapeId="0" xr:uid="{00000000-0006-0000-0500-00001F000000}">
      <text>
        <r>
          <rPr>
            <b/>
            <sz val="9"/>
            <color indexed="81"/>
            <rFont val="Tahoma"/>
            <family val="2"/>
          </rPr>
          <t>Moses Farley:</t>
        </r>
        <r>
          <rPr>
            <sz val="9"/>
            <color indexed="81"/>
            <rFont val="Tahoma"/>
            <family val="2"/>
          </rPr>
          <t xml:space="preserve">
+ outgrowth</t>
        </r>
      </text>
    </comment>
    <comment ref="F32" authorId="5" shapeId="0" xr:uid="{00000000-0006-0000-0500-000020000000}">
      <text>
        <t>[Threaded comment]
Your version of Excel allows you to read this threaded comment; however, any edits to it will get removed if the file is opened in a newer version of Excel. Learn more: https://go.microsoft.com/fwlink/?linkid=870924
Comment:
    "The overall state average household size is 4.4 persons and it is similar in both rural and urban areas"</t>
      </text>
    </comment>
    <comment ref="B34" authorId="1" shapeId="0" xr:uid="{00000000-0006-0000-0500-000021000000}">
      <text>
        <r>
          <rPr>
            <b/>
            <sz val="9"/>
            <color indexed="81"/>
            <rFont val="Tahoma"/>
            <family val="2"/>
          </rPr>
          <t>Moses Farley:</t>
        </r>
        <r>
          <rPr>
            <sz val="9"/>
            <color indexed="81"/>
            <rFont val="Tahoma"/>
            <family val="2"/>
          </rPr>
          <t xml:space="preserve">
 (M Corp.)</t>
        </r>
      </text>
    </comment>
    <comment ref="G34" authorId="1" shapeId="0" xr:uid="{00000000-0006-0000-0500-000022000000}">
      <text>
        <r>
          <rPr>
            <b/>
            <sz val="9"/>
            <color indexed="81"/>
            <rFont val="Tahoma"/>
            <family val="2"/>
          </rPr>
          <t>Moses Farley:</t>
        </r>
        <r>
          <rPr>
            <sz val="9"/>
            <color indexed="81"/>
            <rFont val="Tahoma"/>
            <family val="2"/>
          </rPr>
          <t xml:space="preserve">
+ outgrowth</t>
        </r>
      </text>
    </comment>
    <comment ref="B36" authorId="1" shapeId="0" xr:uid="{00000000-0006-0000-0500-000023000000}">
      <text>
        <r>
          <rPr>
            <b/>
            <sz val="9"/>
            <color indexed="81"/>
            <rFont val="Tahoma"/>
            <family val="2"/>
          </rPr>
          <t>Moses Farley:</t>
        </r>
        <r>
          <rPr>
            <sz val="9"/>
            <color indexed="81"/>
            <rFont val="Tahoma"/>
            <family val="2"/>
          </rPr>
          <t xml:space="preserve">
 (MB)</t>
        </r>
      </text>
    </comment>
    <comment ref="B38" authorId="1" shapeId="0" xr:uid="{00000000-0006-0000-0500-000024000000}">
      <text>
        <r>
          <rPr>
            <b/>
            <sz val="9"/>
            <color indexed="81"/>
            <rFont val="Tahoma"/>
            <family val="2"/>
          </rPr>
          <t>Moses Farley:</t>
        </r>
        <r>
          <rPr>
            <sz val="9"/>
            <color indexed="81"/>
            <rFont val="Tahoma"/>
            <family val="2"/>
          </rPr>
          <t xml:space="preserve">
(M Corp.)</t>
        </r>
      </text>
    </comment>
    <comment ref="B39" authorId="1" shapeId="0" xr:uid="{00000000-0006-0000-0500-000025000000}">
      <text>
        <r>
          <rPr>
            <b/>
            <sz val="9"/>
            <color indexed="81"/>
            <rFont val="Tahoma"/>
            <family val="2"/>
          </rPr>
          <t>Moses Farley:</t>
        </r>
        <r>
          <rPr>
            <sz val="9"/>
            <color indexed="81"/>
            <rFont val="Tahoma"/>
            <family val="2"/>
          </rPr>
          <t xml:space="preserve">
 (M Corp.)</t>
        </r>
      </text>
    </comment>
    <comment ref="G39" authorId="6" shapeId="0" xr:uid="{00000000-0006-0000-0500-000026000000}">
      <text>
        <t>[Threaded comment]
Your version of Excel allows you to read this threaded comment; however, any edits to it will get removed if the file is opened in a newer version of Excel. Learn more: https://go.microsoft.com/fwlink/?linkid=870924
Comment:
    + Outgrowth</t>
      </text>
    </comment>
    <comment ref="B40" authorId="1" shapeId="0" xr:uid="{00000000-0006-0000-0500-000027000000}">
      <text>
        <r>
          <rPr>
            <b/>
            <sz val="9"/>
            <color indexed="81"/>
            <rFont val="Tahoma"/>
            <family val="2"/>
          </rPr>
          <t>Moses Farley:</t>
        </r>
        <r>
          <rPr>
            <sz val="9"/>
            <color indexed="81"/>
            <rFont val="Tahoma"/>
            <family val="2"/>
          </rPr>
          <t xml:space="preserve">
 (M Corp.)</t>
        </r>
      </text>
    </comment>
    <comment ref="G40" authorId="1" shapeId="0" xr:uid="{00000000-0006-0000-0500-000028000000}">
      <text>
        <r>
          <rPr>
            <b/>
            <sz val="9"/>
            <color rgb="FF000000"/>
            <rFont val="Tahoma"/>
            <family val="2"/>
          </rPr>
          <t>Moses Farley:</t>
        </r>
        <r>
          <rPr>
            <sz val="9"/>
            <color rgb="FF000000"/>
            <rFont val="Tahoma"/>
            <family val="2"/>
          </rPr>
          <t xml:space="preserve">
</t>
        </r>
        <r>
          <rPr>
            <sz val="9"/>
            <color rgb="FF000000"/>
            <rFont val="Tahoma"/>
            <family val="2"/>
          </rPr>
          <t>Mun. corp + OG</t>
        </r>
      </text>
    </comment>
    <comment ref="D41" authorId="1" shapeId="0" xr:uid="{00000000-0006-0000-0500-000029000000}">
      <text>
        <r>
          <rPr>
            <b/>
            <sz val="9"/>
            <color indexed="81"/>
            <rFont val="Tahoma"/>
            <family val="2"/>
          </rPr>
          <t>Moses Farley:</t>
        </r>
        <r>
          <rPr>
            <sz val="9"/>
            <color indexed="81"/>
            <rFont val="Tahoma"/>
            <family val="2"/>
          </rPr>
          <t xml:space="preserve">
https://indikosh.com/city/708736/kurnool</t>
        </r>
      </text>
    </comment>
    <comment ref="G41" authorId="1" shapeId="0" xr:uid="{00000000-0006-0000-0500-00002A000000}">
      <text>
        <r>
          <rPr>
            <b/>
            <sz val="9"/>
            <color indexed="81"/>
            <rFont val="Tahoma"/>
            <family val="2"/>
          </rPr>
          <t>Moses Farley:</t>
        </r>
        <r>
          <rPr>
            <sz val="9"/>
            <color indexed="81"/>
            <rFont val="Tahoma"/>
            <family val="2"/>
          </rPr>
          <t xml:space="preserve">
+ outgrowth</t>
        </r>
      </text>
    </comment>
    <comment ref="D42" authorId="1" shapeId="0" xr:uid="{00000000-0006-0000-0500-00002B000000}">
      <text>
        <r>
          <rPr>
            <b/>
            <sz val="9"/>
            <color indexed="81"/>
            <rFont val="Tahoma"/>
            <family val="2"/>
          </rPr>
          <t>Moses Farley:</t>
        </r>
        <r>
          <rPr>
            <sz val="9"/>
            <color indexed="81"/>
            <rFont val="Tahoma"/>
            <family val="2"/>
          </rPr>
          <t xml:space="preserve">
https://indikosh.com/city/63733/sirsa</t>
        </r>
      </text>
    </comment>
    <comment ref="D43" authorId="1" shapeId="0" xr:uid="{00000000-0006-0000-0500-00002C000000}">
      <text>
        <r>
          <rPr>
            <b/>
            <sz val="9"/>
            <color indexed="81"/>
            <rFont val="Tahoma"/>
            <family val="2"/>
          </rPr>
          <t>Moses Farley:</t>
        </r>
        <r>
          <rPr>
            <sz val="9"/>
            <color indexed="81"/>
            <rFont val="Tahoma"/>
            <family val="2"/>
          </rPr>
          <t xml:space="preserve">
https://indikosh.com/dist/577769/aurangabad</t>
        </r>
      </text>
    </comment>
    <comment ref="D44" authorId="1" shapeId="0" xr:uid="{00000000-0006-0000-0500-00002D000000}">
      <text>
        <r>
          <rPr>
            <b/>
            <sz val="9"/>
            <color indexed="81"/>
            <rFont val="Tahoma"/>
            <family val="2"/>
          </rPr>
          <t>Moses Farley:</t>
        </r>
        <r>
          <rPr>
            <sz val="9"/>
            <color indexed="81"/>
            <rFont val="Tahoma"/>
            <family val="2"/>
          </rPr>
          <t xml:space="preserve">
indikosh</t>
        </r>
      </text>
    </comment>
    <comment ref="D45" authorId="1" shapeId="0" xr:uid="{00000000-0006-0000-0500-00002E000000}">
      <text>
        <r>
          <rPr>
            <b/>
            <sz val="9"/>
            <color indexed="81"/>
            <rFont val="Tahoma"/>
            <family val="2"/>
          </rPr>
          <t>Moses Farley:</t>
        </r>
        <r>
          <rPr>
            <sz val="9"/>
            <color indexed="81"/>
            <rFont val="Tahoma"/>
            <family val="2"/>
          </rPr>
          <t xml:space="preserve">
indikosh</t>
        </r>
      </text>
    </comment>
    <comment ref="G45" authorId="1" shapeId="0" xr:uid="{00000000-0006-0000-0500-00002F000000}">
      <text>
        <r>
          <rPr>
            <b/>
            <sz val="9"/>
            <color indexed="81"/>
            <rFont val="Tahoma"/>
            <family val="2"/>
          </rPr>
          <t>Moses Farley:</t>
        </r>
        <r>
          <rPr>
            <sz val="9"/>
            <color indexed="81"/>
            <rFont val="Tahoma"/>
            <family val="2"/>
          </rPr>
          <t xml:space="preserve">
+ outgrowth</t>
        </r>
      </text>
    </comment>
    <comment ref="D46" authorId="1" shapeId="0" xr:uid="{00000000-0006-0000-0500-000030000000}">
      <text>
        <r>
          <rPr>
            <b/>
            <sz val="9"/>
            <color indexed="81"/>
            <rFont val="Tahoma"/>
            <family val="2"/>
          </rPr>
          <t>Moses Farley:</t>
        </r>
        <r>
          <rPr>
            <sz val="9"/>
            <color indexed="81"/>
            <rFont val="Tahoma"/>
            <family val="2"/>
          </rPr>
          <t xml:space="preserve">
indikosh</t>
        </r>
      </text>
    </comment>
    <comment ref="B47" authorId="1" shapeId="0" xr:uid="{00000000-0006-0000-0500-000031000000}">
      <text>
        <r>
          <rPr>
            <b/>
            <sz val="9"/>
            <color indexed="81"/>
            <rFont val="Tahoma"/>
            <family val="2"/>
          </rPr>
          <t>Moses Farley:</t>
        </r>
        <r>
          <rPr>
            <sz val="9"/>
            <color indexed="81"/>
            <rFont val="Tahoma"/>
            <family val="2"/>
          </rPr>
          <t xml:space="preserve">
MB + OG</t>
        </r>
      </text>
    </comment>
    <comment ref="D47" authorId="1" shapeId="0" xr:uid="{00000000-0006-0000-0500-000032000000}">
      <text>
        <r>
          <rPr>
            <b/>
            <sz val="9"/>
            <color indexed="81"/>
            <rFont val="Tahoma"/>
            <family val="2"/>
          </rPr>
          <t>Moses Farley:</t>
        </r>
        <r>
          <rPr>
            <sz val="9"/>
            <color indexed="81"/>
            <rFont val="Tahoma"/>
            <family val="2"/>
          </rPr>
          <t xml:space="preserve">
indikosh</t>
        </r>
      </text>
    </comment>
    <comment ref="D48" authorId="1" shapeId="0" xr:uid="{00000000-0006-0000-0500-000033000000}">
      <text>
        <r>
          <rPr>
            <b/>
            <sz val="9"/>
            <color indexed="81"/>
            <rFont val="Tahoma"/>
            <family val="2"/>
          </rPr>
          <t>Moses Farley:</t>
        </r>
        <r>
          <rPr>
            <sz val="9"/>
            <color indexed="81"/>
            <rFont val="Tahoma"/>
            <family val="2"/>
          </rPr>
          <t xml:space="preserve">
indikosh</t>
        </r>
      </text>
    </comment>
    <comment ref="E48" authorId="1" shapeId="0" xr:uid="{00000000-0006-0000-0500-000034000000}">
      <text>
        <r>
          <rPr>
            <b/>
            <sz val="9"/>
            <color indexed="81"/>
            <rFont val="Tahoma"/>
            <family val="2"/>
          </rPr>
          <t>Moses Farley:</t>
        </r>
        <r>
          <rPr>
            <sz val="9"/>
            <color indexed="81"/>
            <rFont val="Tahoma"/>
            <family val="2"/>
          </rPr>
          <t xml:space="preserve">
indikosh</t>
        </r>
      </text>
    </comment>
    <comment ref="B49" authorId="1" shapeId="0" xr:uid="{00000000-0006-0000-0500-000035000000}">
      <text>
        <r>
          <rPr>
            <b/>
            <sz val="9"/>
            <color indexed="81"/>
            <rFont val="Tahoma"/>
            <family val="2"/>
          </rPr>
          <t>Moses Farley:</t>
        </r>
        <r>
          <rPr>
            <sz val="9"/>
            <color indexed="81"/>
            <rFont val="Tahoma"/>
            <family val="2"/>
          </rPr>
          <t xml:space="preserve">
MB + OG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Moses Farley</author>
    <author>tc={DB609C47-2204-4BE0-8536-94D363D6F88C}</author>
  </authors>
  <commentList>
    <comment ref="C1" authorId="0" shapeId="0" xr:uid="{00000000-0006-0000-0700-000001000000}">
      <text>
        <r>
          <rPr>
            <b/>
            <sz val="9"/>
            <color indexed="81"/>
            <rFont val="Tahoma"/>
            <family val="2"/>
          </rPr>
          <t>Moses Farley:</t>
        </r>
        <r>
          <rPr>
            <sz val="9"/>
            <color indexed="81"/>
            <rFont val="Tahoma"/>
            <family val="2"/>
          </rPr>
          <t xml:space="preserve">
per family/ HH</t>
        </r>
      </text>
    </comment>
    <comment ref="D1" authorId="0" shapeId="0" xr:uid="{00000000-0006-0000-0700-000002000000}">
      <text>
        <r>
          <rPr>
            <b/>
            <sz val="9"/>
            <color indexed="81"/>
            <rFont val="Tahoma"/>
            <family val="2"/>
          </rPr>
          <t>Moses Farley:</t>
        </r>
        <r>
          <rPr>
            <sz val="9"/>
            <color indexed="81"/>
            <rFont val="Tahoma"/>
            <family val="2"/>
          </rPr>
          <t xml:space="preserve">
crore Rs. Unless otherwise noted</t>
        </r>
      </text>
    </comment>
    <comment ref="E1" authorId="0" shapeId="0" xr:uid="{00000000-0006-0000-0700-000003000000}">
      <text>
        <r>
          <rPr>
            <b/>
            <sz val="9"/>
            <color indexed="81"/>
            <rFont val="Tahoma"/>
            <family val="2"/>
          </rPr>
          <t>Moses Farley:</t>
        </r>
        <r>
          <rPr>
            <sz val="9"/>
            <color indexed="81"/>
            <rFont val="Tahoma"/>
            <family val="2"/>
          </rPr>
          <t xml:space="preserve">
lahk Rs unless otherwise noted</t>
        </r>
      </text>
    </comment>
    <comment ref="C2" authorId="1" shapeId="0" xr:uid="{00000000-0006-0000-0700-000004000000}">
      <text>
        <t>[Threaded comment]
Your version of Excel allows you to read this threaded comment; however, any edits to it will get removed if the file is opened in a newer version of Excel. Learn more: https://go.microsoft.com/fwlink/?linkid=870924
Comment:
    Used number of families assisted, instead of units (Units house multiple families in this case)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Moses Farley</author>
  </authors>
  <commentList>
    <comment ref="C1" authorId="0" shapeId="0" xr:uid="{00000000-0006-0000-0800-000001000000}">
      <text>
        <r>
          <rPr>
            <b/>
            <sz val="9"/>
            <color indexed="81"/>
            <rFont val="Tahoma"/>
            <family val="2"/>
          </rPr>
          <t>Moses Farley:</t>
        </r>
        <r>
          <rPr>
            <sz val="9"/>
            <color indexed="81"/>
            <rFont val="Tahoma"/>
            <family val="2"/>
          </rPr>
          <t xml:space="preserve">
Baseline = 2011 census</t>
        </r>
      </text>
    </comment>
  </commentList>
</comments>
</file>

<file path=xl/sharedStrings.xml><?xml version="1.0" encoding="utf-8"?>
<sst xmlns="http://schemas.openxmlformats.org/spreadsheetml/2006/main" count="1588" uniqueCount="242">
  <si>
    <t>Year</t>
  </si>
  <si>
    <t>City</t>
  </si>
  <si>
    <t>Variable</t>
  </si>
  <si>
    <t>Category</t>
  </si>
  <si>
    <t>Value</t>
  </si>
  <si>
    <t>Source</t>
  </si>
  <si>
    <t>Date</t>
  </si>
  <si>
    <t>gen</t>
  </si>
  <si>
    <t>Megacities lower population limit</t>
  </si>
  <si>
    <t>Our city sampling method</t>
  </si>
  <si>
    <t>Tier 1 City lower population limit</t>
  </si>
  <si>
    <t>Tier 2 City lower population limit and Tier 3 upper population limit</t>
  </si>
  <si>
    <t>https://data.worldbank.org/indicator/PA.NUS.PPPC.RF?locations=IN</t>
  </si>
  <si>
    <t>Value in 2019</t>
  </si>
  <si>
    <t>S.No.</t>
  </si>
  <si>
    <t>Item</t>
  </si>
  <si>
    <t>No</t>
  </si>
  <si>
    <t>Cost (USD 2019)</t>
  </si>
  <si>
    <t>Comment</t>
  </si>
  <si>
    <t>Housing</t>
  </si>
  <si>
    <t>Developing Safe, Adequate Housing for all.</t>
  </si>
  <si>
    <t>https://www.xe.com/currencyconverter/convert/?Amount=1&amp;From=USD&amp;To=BOB</t>
  </si>
  <si>
    <t>COST (USD 2019)</t>
  </si>
  <si>
    <t>Cost of Adequate Housing</t>
  </si>
  <si>
    <t>Cost of Providing Housing Subsidy for Affordability</t>
  </si>
  <si>
    <t>Affordability (Housing Subsidy to the Lowest Quintile Households)</t>
  </si>
  <si>
    <t xml:space="preserve">TOTAL </t>
  </si>
  <si>
    <t>Mumbai</t>
  </si>
  <si>
    <t>Kolkata</t>
  </si>
  <si>
    <t>Chennai</t>
  </si>
  <si>
    <t>Bangalore</t>
  </si>
  <si>
    <t>Hyderabad</t>
  </si>
  <si>
    <t>Jaipur</t>
  </si>
  <si>
    <t>Lucknow</t>
  </si>
  <si>
    <t>Patna</t>
  </si>
  <si>
    <t>Bhopal</t>
  </si>
  <si>
    <t>Srinagar</t>
  </si>
  <si>
    <t>Ranchi</t>
  </si>
  <si>
    <t>Chandigarh</t>
  </si>
  <si>
    <t>Thiruvananthapuram</t>
  </si>
  <si>
    <t>Raipur</t>
  </si>
  <si>
    <t>Bhubaneshwar</t>
  </si>
  <si>
    <t>Shillong</t>
  </si>
  <si>
    <t>New Delhi</t>
  </si>
  <si>
    <t>Aizawl</t>
  </si>
  <si>
    <t>Imphal</t>
  </si>
  <si>
    <t>Pondicherry</t>
  </si>
  <si>
    <t>Agartala</t>
  </si>
  <si>
    <t>Gandhinagar</t>
  </si>
  <si>
    <t>Simla</t>
  </si>
  <si>
    <t>Port Blair</t>
  </si>
  <si>
    <t>Kohima</t>
  </si>
  <si>
    <t>Gangtok</t>
  </si>
  <si>
    <t>Panaji</t>
  </si>
  <si>
    <t>Itanagar</t>
  </si>
  <si>
    <t>Daman</t>
  </si>
  <si>
    <t>Silvassa</t>
  </si>
  <si>
    <t>Dispur</t>
  </si>
  <si>
    <t>Kavaratti</t>
  </si>
  <si>
    <t>Population</t>
  </si>
  <si>
    <t>Kurnool</t>
  </si>
  <si>
    <t>Sirsa</t>
  </si>
  <si>
    <t>Aurangabad</t>
  </si>
  <si>
    <t>Bhiwani</t>
  </si>
  <si>
    <t>Jullundur</t>
  </si>
  <si>
    <t>Moradabad</t>
  </si>
  <si>
    <t>Bhilwara</t>
  </si>
  <si>
    <t>Ambala</t>
  </si>
  <si>
    <t>Bhilai</t>
  </si>
  <si>
    <t>Cuddalore</t>
  </si>
  <si>
    <t>Karur</t>
  </si>
  <si>
    <t>Jorhat</t>
  </si>
  <si>
    <t>Sopore</t>
  </si>
  <si>
    <t>Tezpur</t>
  </si>
  <si>
    <t>Diu</t>
  </si>
  <si>
    <t>Redev Proj.</t>
  </si>
  <si>
    <t>http://www.ijeit.com/Vol%204/Issue%208/IJEIT1412201502_09.pdf</t>
  </si>
  <si>
    <t>https://www.thehindu.com/news/cities/Hyderabad/transit-accommodation-for-hyderabad-slum-dwellers-on-the-cards/article4703191.ece</t>
  </si>
  <si>
    <t>Keshavnagar slum</t>
  </si>
  <si>
    <t>Jaipur Development Authority</t>
  </si>
  <si>
    <t>https://timesofindia.indiatimes.com/city/jaipur/JDA-to-develop-3000-houses-for-slum-dwellers/articleshow/5053243.cms</t>
  </si>
  <si>
    <t>2 story building w 2 room flats</t>
  </si>
  <si>
    <t>Anandlok 1 , Anandlok 2, Swapnlok and Jaisingpura Bhatt</t>
  </si>
  <si>
    <t>Lucknow_redev_costSheet</t>
  </si>
  <si>
    <t>Sector</t>
  </si>
  <si>
    <t>Name</t>
  </si>
  <si>
    <t>Jammu and Kashmir</t>
  </si>
  <si>
    <t>Himachal Pradesh</t>
  </si>
  <si>
    <t>Punjab</t>
  </si>
  <si>
    <t>Uttaranchal</t>
  </si>
  <si>
    <t>Haryana</t>
  </si>
  <si>
    <t>Delhi</t>
  </si>
  <si>
    <t>Rajasthan</t>
  </si>
  <si>
    <t>Uttar Pradesh</t>
  </si>
  <si>
    <t>Bihar</t>
  </si>
  <si>
    <t>Sikkim</t>
  </si>
  <si>
    <t>Arunachal Pradesh</t>
  </si>
  <si>
    <t>Nagaland</t>
  </si>
  <si>
    <t>Manipur</t>
  </si>
  <si>
    <t>Mizoram</t>
  </si>
  <si>
    <t>Tripura</t>
  </si>
  <si>
    <t>Meghalaya</t>
  </si>
  <si>
    <t>Assam</t>
  </si>
  <si>
    <t>West Bengal</t>
  </si>
  <si>
    <t>Jharkhand</t>
  </si>
  <si>
    <t>Orissa</t>
  </si>
  <si>
    <t>Chattisgarh</t>
  </si>
  <si>
    <t>Madhya Pradesh</t>
  </si>
  <si>
    <t>Gujarat</t>
  </si>
  <si>
    <t>Daman and Diu</t>
  </si>
  <si>
    <t>Dadra and Nagar Haveli</t>
  </si>
  <si>
    <t>Maharashtra</t>
  </si>
  <si>
    <t>Andhra Pradesh</t>
  </si>
  <si>
    <t>Karnataka</t>
  </si>
  <si>
    <t>Goa</t>
  </si>
  <si>
    <t>Lakshwadeep</t>
  </si>
  <si>
    <t>Kerala</t>
  </si>
  <si>
    <t>Tamil Nadu</t>
  </si>
  <si>
    <t>Andaman and Nicobar</t>
  </si>
  <si>
    <t>Telangana</t>
  </si>
  <si>
    <t>NA</t>
  </si>
  <si>
    <t>Urban</t>
  </si>
  <si>
    <t>AVG</t>
  </si>
  <si>
    <t>For  50%  in-situ  reconstruction  combined  with  50%  in-situ  up-gradation  the  costs  are  estimated at Rs.3 crores per ha over 3 years 
For rehabilitation and reconstruction in new areas the costs are estimated at Rs. 5 crores/ha over 3 year</t>
  </si>
  <si>
    <t>PatnaProject</t>
  </si>
  <si>
    <t>http://www.ijste.org/articles/IJSTEV2I6062.pdf</t>
  </si>
  <si>
    <t>Total cost of Project Rs. 52.63Cr</t>
  </si>
  <si>
    <t>https://www.researchgate.net/publication/304099723_Housing_for_the_Urban_Poor_in_Chandigarh/link/576668fe08ae1658e2f6fe58/download</t>
  </si>
  <si>
    <t>Small flats scheme</t>
  </si>
  <si>
    <t>Each apartment building is designed for 20 family flats of 31 square meters. They are G+3 dwellings with 8 flats on the ground, 6 on the second, 4 on the third, and 2 on the top floors.</t>
  </si>
  <si>
    <t>Chirghar slum</t>
  </si>
  <si>
    <t>http://mohua.gov.in/upload/uploadfiles/files/5csmc010Chattisgarh.pdf</t>
  </si>
  <si>
    <t xml:space="preserve"> Project No. 2</t>
  </si>
  <si>
    <t>http://www.ouidf.in/slum_development_rehabilitation.php</t>
  </si>
  <si>
    <t>carpet area of 24.8 sqm each to the EWS category with all the basic infrastructure facilities such as water supply, sewerage and sanitation. Other facilities such as Shops, Health Centre, Primary Education Centre have also been proposed.</t>
  </si>
  <si>
    <t xml:space="preserve"> Subudhipur, Satyanagar &amp; Gadakana</t>
  </si>
  <si>
    <t>1250 Dus Bsup Project For Imphal</t>
  </si>
  <si>
    <t>http://www.bmtpc.org/topics.aspx?mid=391&amp;Mid1=422</t>
  </si>
  <si>
    <t>Detail Project Report For Construction Of 1660 Houses With Infrastructure Facilities For Sc Beneficiaries Of Pondicherry Ut.</t>
  </si>
  <si>
    <t>http://www.bmtpc.org/topics.aspx?mid=391&amp;Mid1=427</t>
  </si>
  <si>
    <t>Dpr For Ashiana Ii A Housing Scheme For The Poor At Shimla Town</t>
  </si>
  <si>
    <t>http://www.bmtpc.org/topics.aspx?mid=391&amp;Mid1=402</t>
  </si>
  <si>
    <t>Housing For Urban Poor In Kohima , Nagaland</t>
  </si>
  <si>
    <t>http://www.bmtpc.org/topics.aspx?mid=391&amp;Mid1=417</t>
  </si>
  <si>
    <t xml:space="preserve">Integrated Housing &amp; Slum Development For Notified Slum Area Rangpo- Gangtok- I </t>
  </si>
  <si>
    <t>http://www.bmtpc.org/topics.aspx?mid=391&amp;Mid1=430</t>
  </si>
  <si>
    <t>http://www.bmtpc.org/topics.aspx?mid=391&amp;Mid1=420</t>
  </si>
  <si>
    <t>Exchange rate for Rupee to USD in 2019 (July)</t>
  </si>
  <si>
    <t>Average Annual Urban population growth 2013-2018</t>
  </si>
  <si>
    <t>https://databank.worldbank.org/reports.aspx?source=2&amp;series=PA.NUS.PPP&amp;country=</t>
  </si>
  <si>
    <t>TRU</t>
  </si>
  <si>
    <t>Imphal (MCI) ( Minor part)</t>
  </si>
  <si>
    <t>Imphal (MCI) (Major part)</t>
  </si>
  <si>
    <t>Jaipur (M Corp.) (Part)</t>
  </si>
  <si>
    <t>Bhubaneswar</t>
  </si>
  <si>
    <t xml:space="preserve">Dehradun </t>
  </si>
  <si>
    <t xml:space="preserve">Gandhinagar </t>
  </si>
  <si>
    <t xml:space="preserve">Gangtok </t>
  </si>
  <si>
    <t xml:space="preserve">Imphal </t>
  </si>
  <si>
    <t xml:space="preserve">Jammu </t>
  </si>
  <si>
    <t xml:space="preserve">Panaji </t>
  </si>
  <si>
    <t>Dehradun</t>
  </si>
  <si>
    <t>RoC 11-19</t>
  </si>
  <si>
    <t>A1:J37</t>
  </si>
  <si>
    <t>2011 Census</t>
  </si>
  <si>
    <t>INFL 11 - 19</t>
  </si>
  <si>
    <t>No.</t>
  </si>
  <si>
    <t xml:space="preserve">Simla </t>
  </si>
  <si>
    <t>https://www.google.com/url?sa=t&amp;rct=j&amp;q=&amp;esrc=s&amp;source=web&amp;cd=1&amp;cad=rja&amp;uact=8&amp;ved=2ahUKEwj7peHrlYTkAhWIpZ4KHab4AOsQFjAAegQIAhAC&amp;url=https%3A%2F%2Fagartalacity.tripura.gov.in%2Fsites%2Fdefault%2Ffiles%2FCityDevP_0.pdf&amp;usg=AOvVaw39vK2IDeARtDiOrceTkmGV</t>
  </si>
  <si>
    <t>Kavarati</t>
  </si>
  <si>
    <t>Average Market Price of an Adequate Home 550 sqft (Rupees 2019) Per sq ft</t>
  </si>
  <si>
    <t>No. units</t>
  </si>
  <si>
    <t>Link</t>
  </si>
  <si>
    <t>Project Name</t>
  </si>
  <si>
    <t>Slum Name</t>
  </si>
  <si>
    <t>Per unit cost (USD 2019)</t>
  </si>
  <si>
    <t>Inflation rate, USD 2019 = ______ USD 2016</t>
  </si>
  <si>
    <t>https://www.in2013dollars.com</t>
  </si>
  <si>
    <t>Inflation rate, USD 2019 = ______ 2015:</t>
  </si>
  <si>
    <t>Inflation rate, USD 2019 = ______ 2006:</t>
  </si>
  <si>
    <t>Inflation rate, USD 2019 = ______ 2009:</t>
  </si>
  <si>
    <t>Inflation rate, USD 2019 = ______ 2008:</t>
  </si>
  <si>
    <t>Average Monthly  Household Income of the Lowest Quintile of Population (USD 2019)</t>
  </si>
  <si>
    <t>Average Monthly Rent of an Adequate Home 550 SqFt per month (USD 2019)</t>
  </si>
  <si>
    <t>Per unit cost (INR 2006)</t>
  </si>
  <si>
    <t>Valmiki Ambedkar Awaas Yojana (VAMBAY)</t>
  </si>
  <si>
    <t>Preparation of City Development Plan for Agartala (206)</t>
  </si>
  <si>
    <t>Various</t>
  </si>
  <si>
    <t>Evaluation of Slum Rehabilitation Projects in
Bangalore: A Case Study of Rajeshwarinagar Slum</t>
  </si>
  <si>
    <t>Document Title</t>
  </si>
  <si>
    <t>Total cost (INR 2006)</t>
  </si>
  <si>
    <t>Rajeshwarinagar</t>
  </si>
  <si>
    <t>Jawaharlal Nehru National Urban Renewal Mission (JNNURM) progamme</t>
  </si>
  <si>
    <t>Inflation rate, USD 2019 = ______ 2011:</t>
  </si>
  <si>
    <t>*doesn't quote that it's legit - is a proposal</t>
  </si>
  <si>
    <t>Rajiv Awas Yojana (RAY)</t>
  </si>
  <si>
    <t>Price level ratio of PPP conversion factor (GDP) to market exchange rate in 2009</t>
  </si>
  <si>
    <t>Inflation rate, USD 2019 = ______ 2007:</t>
  </si>
  <si>
    <t>Inflation rate, USD 2019 = ______ 2013:</t>
  </si>
  <si>
    <t>AVERAGE:</t>
  </si>
  <si>
    <t>https://daman.nic.in/websites/planning_daman/documents/2017/statistical-dairy-2016-17.pdf</t>
  </si>
  <si>
    <t>https://www.telegraphindia.com/states/north-east/tips-from-bank-to-build-on-slums-dispur-plans-to-develop-shanty-towns-into-well-planned-housing-colonies/cid/1631921</t>
  </si>
  <si>
    <t>State average: http://mohua.gov.in/pdf/5c80e2225a124Handbook%20of%20Urban%20Statistics%202019.pdf</t>
  </si>
  <si>
    <t>National average: http://mohua.gov.in/pdf/5c80e2225a124Handbook%20of%20Urban%20Statistics%202019.pdf</t>
  </si>
  <si>
    <t>http://rchiips.org/pdf/state/Pondicherry.pdf</t>
  </si>
  <si>
    <t>No. HH from: http://censusindia.gov.in/2011census/dchb/3500_PART_B_DCHB_ANDAMAN%20&amp;%20NICOBAR%20ISLANDS.pdf</t>
  </si>
  <si>
    <t>Average Market Price of an Adequate Home 550 sqft (USD 2019) Per sq ft</t>
  </si>
  <si>
    <t>https://data.worldbank.org/indicator/PA.NUS.FCRF?locations=IN</t>
  </si>
  <si>
    <t>Official exchange rate (LCU per US$, period average) - India in 2016</t>
  </si>
  <si>
    <t>Official exchange rate (LCU per US$, period average) - India in 2015</t>
  </si>
  <si>
    <t>Official exchange rate (LCU per US$, period average) - India in 2014</t>
  </si>
  <si>
    <t>Official exchange rate (LCU per US$, period average) - India in 2013</t>
  </si>
  <si>
    <t>Official exchange rate (LCU per US$, period average) - India in 2011</t>
  </si>
  <si>
    <t>Official exchange rate (LCU per US$, period average) - India in 2009</t>
  </si>
  <si>
    <t>Official exchange rate (LCU per US$, period average) - India in 2008</t>
  </si>
  <si>
    <t>Official exchange rate (LCU per US$, period average) - India in 2007</t>
  </si>
  <si>
    <t>Official exchange rate (LCU per US$, period average) - India in 2006</t>
  </si>
  <si>
    <t>Price of Adequate Home 550 Sq.Ft. (USD 2019)</t>
  </si>
  <si>
    <t>Average Monthly Rent of an Adequate Home 550 Sq.Ft  (USD 2019/mo.)</t>
  </si>
  <si>
    <t>Average Monthly  Household Income of the Lowest Quintile of Population (USD 2019/mo.)</t>
  </si>
  <si>
    <t>Source (if not 2011 Census)</t>
  </si>
  <si>
    <t>No. HH (2011)</t>
  </si>
  <si>
    <t>Total Population (2011)</t>
  </si>
  <si>
    <t>Avgerage HH size (2011)</t>
  </si>
  <si>
    <t>No. Inadadequate HH</t>
  </si>
  <si>
    <t>Inadequate housing demand (% total HH)</t>
  </si>
  <si>
    <t>Source: 2011 Census of India, filtered for urban data</t>
  </si>
  <si>
    <t>www.census2011.co.in</t>
  </si>
  <si>
    <t>Notes</t>
  </si>
  <si>
    <t>Average HH Size</t>
  </si>
  <si>
    <t>Projected No. of HH that Need Adequate Housing in 2019 (No. HH)</t>
  </si>
  <si>
    <t>New Adequate Housing Demand from Pop. Growth (No. HH)</t>
  </si>
  <si>
    <t>SUBSIDY COST (USD 2019)</t>
  </si>
  <si>
    <t>City Size</t>
  </si>
  <si>
    <t>Medium</t>
  </si>
  <si>
    <t>Large</t>
  </si>
  <si>
    <t>Small</t>
  </si>
  <si>
    <t>Rent</t>
  </si>
  <si>
    <t>Home Price</t>
  </si>
  <si>
    <t>Average Costs (USD 2019) by City Size</t>
  </si>
  <si>
    <t>Percentage of HH in Need of Adequate Housing Upgrades (%)</t>
  </si>
  <si>
    <t>Number of 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</si>
</sst>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_ [$₹-439]* #,##0.00_ ;_ [$₹-439]* \-#,##0.00_ ;_ [$₹-439]* &quot;-&quot;??_ ;_ @_ "/>
    <numFmt numFmtId="167" formatCode="0.0%"/>
  </numFmts>
  <fonts count="29"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0070C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
      <sz val="10"/>
      <color rgb="FF000000"/>
      <name val="Arial"/>
      <family val="2"/>
    </font>
    <font>
      <b/>
      <sz val="9"/>
      <color rgb="FF000000"/>
      <name val="Tahoma"/>
      <family val="2"/>
    </font>
    <font>
      <sz val="9"/>
      <color rgb="FF000000"/>
      <name val="Tahoma"/>
      <family val="2"/>
    </font>
    <font>
      <sz val="12"/>
      <color rgb="FF000000"/>
      <name val="Calibri"/>
      <family val="2"/>
    </font>
    <font>
      <u/>
      <sz val="12"/>
      <color theme="10"/>
      <name val="Calibri"/>
      <family val="2"/>
    </font>
    <font>
      <i/>
      <sz val="11"/>
      <color theme="1"/>
      <name val="Calibri"/>
      <family val="2"/>
      <scheme val="minor"/>
    </font>
    <font>
      <sz val="11"/>
      <color rgb="FF000000"/>
      <name val="Calibri"/>
      <family val="2"/>
    </font>
    <font>
      <sz val="11"/>
      <name val="Calibri"/>
      <family val="2"/>
    </font>
    <font>
      <sz val="11"/>
      <name val="Calibri"/>
      <family val="2"/>
      <scheme val="minor"/>
    </font>
    <font>
      <b/>
      <i/>
      <u val="singleAccounting"/>
      <sz val="11"/>
      <name val="Calibri"/>
      <family val="2"/>
      <scheme val="minor"/>
    </font>
    <font>
      <b/>
      <i/>
      <u/>
      <sz val="11"/>
      <color theme="1"/>
      <name val="Calibri"/>
      <family val="2"/>
      <scheme val="minor"/>
    </font>
    <font>
      <i/>
      <sz val="11"/>
      <color theme="1" tint="0.499984740745262"/>
      <name val="Calibri"/>
      <family val="2"/>
      <scheme val="minor"/>
    </font>
    <font>
      <i/>
      <sz val="11"/>
      <color rgb="FFFF0000"/>
      <name val="Calibri"/>
      <family val="2"/>
      <scheme val="minor"/>
    </font>
    <font>
      <sz val="11"/>
      <color rgb="FF000000"/>
      <name val="Calibri"/>
      <family val="2"/>
      <scheme val="minor"/>
    </font>
    <font>
      <b/>
      <i/>
      <u val="singleAccounting"/>
      <sz val="11"/>
      <color rgb="FF0070C0"/>
      <name val="Calibri"/>
      <family val="2"/>
      <scheme val="minor"/>
    </font>
    <font>
      <sz val="11"/>
      <color rgb="FF333333"/>
      <name val="Calibri"/>
      <family val="2"/>
      <scheme val="minor"/>
    </font>
    <font>
      <b/>
      <i/>
      <sz val="11"/>
      <color rgb="FFFF0000"/>
      <name val="Calibri"/>
      <family val="2"/>
      <scheme val="minor"/>
    </font>
    <font>
      <sz val="11"/>
      <color theme="5" tint="-0.249977111117893"/>
      <name val="Calibri"/>
      <family val="2"/>
      <scheme val="minor"/>
    </font>
    <font>
      <u/>
      <sz val="11"/>
      <color theme="10"/>
      <name val="Calibri"/>
      <family val="2"/>
    </font>
  </fonts>
  <fills count="9">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s>
  <borders count="21">
    <border>
      <left/>
      <right/>
      <top/>
      <bottom/>
      <diagonal/>
    </border>
    <border>
      <left/>
      <right/>
      <top/>
      <bottom style="double">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16">
    <xf numFmtId="0" fontId="0" fillId="0" borderId="0"/>
    <xf numFmtId="43" fontId="1" fillId="0" borderId="0" applyFont="0" applyFill="0" applyBorder="0" applyAlignment="0" applyProtection="0"/>
    <xf numFmtId="44" fontId="1" fillId="0" borderId="0" applyFont="0" applyFill="0" applyBorder="0" applyAlignment="0" applyProtection="0"/>
    <xf numFmtId="0" fontId="8" fillId="0" borderId="0"/>
    <xf numFmtId="0" fontId="9" fillId="0" borderId="0" applyNumberFormat="0" applyFill="0" applyBorder="0" applyAlignment="0" applyProtection="0"/>
    <xf numFmtId="0" fontId="13" fillId="0" borderId="0"/>
    <xf numFmtId="0" fontId="14" fillId="0" borderId="0" applyNumberFormat="0" applyFill="0" applyBorder="0" applyAlignment="0" applyProtection="0"/>
    <xf numFmtId="0" fontId="16" fillId="0" borderId="0"/>
    <xf numFmtId="0" fontId="8" fillId="0" borderId="0"/>
    <xf numFmtId="9" fontId="1" fillId="0" borderId="0" applyFont="0" applyFill="0" applyBorder="0" applyAlignment="0" applyProtection="0"/>
    <xf numFmtId="0" fontId="28" fillId="0" borderId="0" applyNumberForma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0" fontId="1" fillId="0" borderId="0"/>
    <xf numFmtId="0" fontId="1" fillId="0" borderId="0"/>
    <xf numFmtId="9" fontId="8" fillId="0" borderId="0" applyFont="0" applyFill="0" applyBorder="0" applyAlignment="0" applyProtection="0"/>
  </cellStyleXfs>
  <cellXfs count="158">
    <xf numFmtId="0" fontId="0" fillId="0" borderId="0" xfId="0"/>
    <xf numFmtId="0" fontId="4" fillId="0" borderId="0" xfId="0" applyFont="1" applyAlignment="1">
      <alignment horizontal="center"/>
    </xf>
    <xf numFmtId="44" fontId="4" fillId="0" borderId="0" xfId="2" applyFont="1" applyAlignment="1">
      <alignment horizontal="center"/>
    </xf>
    <xf numFmtId="44" fontId="0" fillId="0" borderId="0" xfId="2" applyFont="1"/>
    <xf numFmtId="0" fontId="0" fillId="0" borderId="0" xfId="0" applyAlignment="1">
      <alignment horizontal="center"/>
    </xf>
    <xf numFmtId="0" fontId="0" fillId="0" borderId="0" xfId="0"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horizontal="center"/>
    </xf>
    <xf numFmtId="164" fontId="0" fillId="0" borderId="0" xfId="1" applyNumberFormat="1" applyFont="1"/>
    <xf numFmtId="44" fontId="5" fillId="3" borderId="0" xfId="2" applyFont="1" applyFill="1"/>
    <xf numFmtId="44" fontId="0" fillId="5" borderId="1" xfId="0" applyNumberFormat="1" applyFill="1" applyBorder="1" applyAlignment="1">
      <alignment vertical="center"/>
    </xf>
    <xf numFmtId="0" fontId="4" fillId="0" borderId="0" xfId="2" applyNumberFormat="1" applyFont="1" applyAlignment="1">
      <alignment horizontal="center"/>
    </xf>
    <xf numFmtId="0" fontId="0" fillId="0" borderId="0" xfId="2" applyNumberFormat="1" applyFont="1"/>
    <xf numFmtId="0" fontId="4" fillId="0" borderId="0" xfId="0" applyFont="1" applyAlignment="1">
      <alignment horizontal="left"/>
    </xf>
    <xf numFmtId="0" fontId="9" fillId="0" borderId="0" xfId="4"/>
    <xf numFmtId="0" fontId="4" fillId="0" borderId="0" xfId="0" applyFont="1"/>
    <xf numFmtId="0" fontId="0" fillId="0" borderId="0" xfId="0" applyFont="1" applyAlignment="1">
      <alignment horizontal="center" vertical="center" wrapText="1"/>
    </xf>
    <xf numFmtId="0" fontId="0" fillId="0" borderId="0" xfId="0" applyFont="1" applyAlignment="1"/>
    <xf numFmtId="0" fontId="0" fillId="0" borderId="0" xfId="0" applyFill="1"/>
    <xf numFmtId="0" fontId="4" fillId="0" borderId="0" xfId="0" applyFont="1" applyAlignment="1"/>
    <xf numFmtId="0" fontId="15" fillId="0" borderId="0" xfId="0" applyFont="1"/>
    <xf numFmtId="0" fontId="8" fillId="0" borderId="2" xfId="7" applyFont="1" applyBorder="1" applyAlignment="1"/>
    <xf numFmtId="0" fontId="8" fillId="0" borderId="3" xfId="7" applyFont="1" applyBorder="1" applyAlignment="1"/>
    <xf numFmtId="0" fontId="8" fillId="0" borderId="4" xfId="7" applyFont="1" applyBorder="1" applyAlignment="1"/>
    <xf numFmtId="0" fontId="8" fillId="0" borderId="0" xfId="7" applyFont="1"/>
    <xf numFmtId="0" fontId="0" fillId="0" borderId="0" xfId="0" applyFont="1" applyAlignment="1">
      <alignment vertical="center"/>
    </xf>
    <xf numFmtId="0" fontId="0" fillId="0" borderId="0" xfId="0" applyFont="1" applyBorder="1" applyAlignment="1"/>
    <xf numFmtId="164" fontId="0" fillId="0" borderId="0" xfId="1" applyNumberFormat="1" applyFont="1" applyAlignment="1">
      <alignment vertical="center"/>
    </xf>
    <xf numFmtId="164" fontId="0" fillId="0" borderId="0" xfId="1" applyNumberFormat="1" applyFont="1" applyAlignment="1">
      <alignment horizontal="center" vertical="center" wrapText="1"/>
    </xf>
    <xf numFmtId="164" fontId="0" fillId="0" borderId="0" xfId="1" applyNumberFormat="1" applyFont="1" applyFill="1"/>
    <xf numFmtId="0" fontId="0" fillId="0" borderId="0" xfId="0" applyFont="1" applyFill="1" applyAlignment="1"/>
    <xf numFmtId="44" fontId="0" fillId="0" borderId="0" xfId="0" applyNumberFormat="1" applyFont="1" applyFill="1"/>
    <xf numFmtId="0" fontId="9" fillId="0" borderId="0" xfId="4" applyFill="1" applyAlignment="1"/>
    <xf numFmtId="0" fontId="17" fillId="0" borderId="0" xfId="0" applyFont="1" applyFill="1" applyAlignment="1"/>
    <xf numFmtId="44" fontId="0" fillId="0" borderId="0" xfId="2" applyFont="1" applyFill="1"/>
    <xf numFmtId="44" fontId="0" fillId="0" borderId="0" xfId="2" applyFont="1" applyFill="1" applyAlignment="1"/>
    <xf numFmtId="0" fontId="0" fillId="0" borderId="0" xfId="0" applyFont="1" applyFill="1" applyBorder="1"/>
    <xf numFmtId="0" fontId="18" fillId="0" borderId="8" xfId="5" applyFont="1" applyFill="1" applyBorder="1" applyAlignment="1">
      <alignment wrapText="1"/>
    </xf>
    <xf numFmtId="43" fontId="0" fillId="0" borderId="0" xfId="1" applyFont="1" applyFill="1" applyBorder="1"/>
    <xf numFmtId="166" fontId="0" fillId="0" borderId="0" xfId="1" applyNumberFormat="1" applyFont="1" applyFill="1" applyBorder="1"/>
    <xf numFmtId="0" fontId="0" fillId="0" borderId="0" xfId="0" applyFont="1" applyFill="1" applyBorder="1" applyAlignment="1">
      <alignment wrapText="1"/>
    </xf>
    <xf numFmtId="0" fontId="9" fillId="0" borderId="0" xfId="4" applyFont="1" applyFill="1" applyBorder="1"/>
    <xf numFmtId="0" fontId="0" fillId="0" borderId="0" xfId="0" applyFont="1" applyFill="1" applyBorder="1" applyAlignment="1"/>
    <xf numFmtId="0" fontId="9" fillId="0" borderId="0" xfId="4" applyFill="1" applyBorder="1"/>
    <xf numFmtId="0" fontId="0" fillId="0" borderId="0" xfId="0" applyFont="1" applyFill="1" applyBorder="1" applyAlignment="1">
      <alignment horizontal="center" wrapText="1"/>
    </xf>
    <xf numFmtId="0" fontId="0" fillId="0" borderId="8" xfId="0" applyFont="1" applyFill="1" applyBorder="1"/>
    <xf numFmtId="0" fontId="0" fillId="6" borderId="9" xfId="0" applyFont="1" applyFill="1" applyBorder="1" applyAlignment="1">
      <alignment wrapText="1"/>
    </xf>
    <xf numFmtId="43" fontId="0" fillId="6" borderId="7" xfId="1" applyFont="1" applyFill="1" applyBorder="1" applyAlignment="1">
      <alignment wrapText="1"/>
    </xf>
    <xf numFmtId="166" fontId="0" fillId="6" borderId="7" xfId="1" applyNumberFormat="1" applyFont="1" applyFill="1" applyBorder="1" applyAlignment="1">
      <alignment wrapText="1"/>
    </xf>
    <xf numFmtId="0" fontId="0" fillId="6" borderId="7" xfId="0" applyFont="1" applyFill="1" applyBorder="1" applyAlignment="1">
      <alignment wrapText="1"/>
    </xf>
    <xf numFmtId="0" fontId="0" fillId="6" borderId="7" xfId="0" applyFont="1" applyFill="1" applyBorder="1" applyAlignment="1"/>
    <xf numFmtId="44" fontId="18" fillId="6" borderId="7" xfId="2" applyFont="1" applyFill="1" applyBorder="1" applyAlignment="1">
      <alignment wrapText="1"/>
    </xf>
    <xf numFmtId="44" fontId="18" fillId="0" borderId="0" xfId="2" applyFont="1" applyFill="1" applyBorder="1"/>
    <xf numFmtId="43" fontId="0" fillId="0" borderId="10" xfId="1" applyFont="1" applyFill="1" applyBorder="1"/>
    <xf numFmtId="166" fontId="0" fillId="0" borderId="10" xfId="1" applyNumberFormat="1" applyFont="1" applyFill="1" applyBorder="1"/>
    <xf numFmtId="0" fontId="0" fillId="0" borderId="10" xfId="0" applyFont="1" applyFill="1" applyBorder="1"/>
    <xf numFmtId="0" fontId="0" fillId="0" borderId="10" xfId="0" applyFont="1" applyFill="1" applyBorder="1" applyAlignment="1">
      <alignment wrapText="1"/>
    </xf>
    <xf numFmtId="0" fontId="0" fillId="0" borderId="8" xfId="0" applyFont="1" applyFill="1" applyBorder="1" applyAlignment="1">
      <alignment wrapText="1"/>
    </xf>
    <xf numFmtId="0" fontId="0" fillId="0" borderId="11" xfId="0" applyFont="1" applyFill="1" applyBorder="1" applyAlignment="1">
      <alignment wrapText="1"/>
    </xf>
    <xf numFmtId="0" fontId="20" fillId="0" borderId="11" xfId="0" applyFont="1" applyFill="1" applyBorder="1"/>
    <xf numFmtId="0" fontId="8" fillId="0" borderId="0" xfId="7" applyFont="1" applyAlignment="1"/>
    <xf numFmtId="0" fontId="8" fillId="0" borderId="0" xfId="7" applyFont="1" applyBorder="1" applyAlignment="1"/>
    <xf numFmtId="164" fontId="8" fillId="0" borderId="0" xfId="7" applyNumberFormat="1" applyFont="1"/>
    <xf numFmtId="0" fontId="8" fillId="0" borderId="5" xfId="7" applyFont="1" applyBorder="1" applyAlignment="1"/>
    <xf numFmtId="0" fontId="8" fillId="0" borderId="6" xfId="7" applyFont="1" applyBorder="1" applyAlignment="1"/>
    <xf numFmtId="0" fontId="0" fillId="0" borderId="0" xfId="0" applyFont="1"/>
    <xf numFmtId="0" fontId="0" fillId="0" borderId="0" xfId="0" applyFont="1" applyFill="1"/>
    <xf numFmtId="49" fontId="21" fillId="0" borderId="0" xfId="3" applyNumberFormat="1" applyFont="1" applyFill="1"/>
    <xf numFmtId="0" fontId="21" fillId="0" borderId="0" xfId="0" applyFont="1" applyFill="1"/>
    <xf numFmtId="49" fontId="0" fillId="0" borderId="0" xfId="0" applyNumberFormat="1" applyFont="1" applyFill="1"/>
    <xf numFmtId="0" fontId="9" fillId="0" borderId="0" xfId="4" applyFont="1"/>
    <xf numFmtId="43" fontId="21" fillId="0" borderId="0" xfId="1" applyFont="1" applyFill="1"/>
    <xf numFmtId="43" fontId="9" fillId="0" borderId="0" xfId="1" applyFont="1" applyFill="1"/>
    <xf numFmtId="0" fontId="15" fillId="0" borderId="0" xfId="0" applyFont="1" applyFill="1"/>
    <xf numFmtId="0" fontId="0" fillId="0" borderId="0" xfId="0" applyFont="1" applyFill="1" applyAlignment="1">
      <alignment horizontal="center" vertical="center" wrapText="1"/>
    </xf>
    <xf numFmtId="49" fontId="23" fillId="0" borderId="0" xfId="3" applyNumberFormat="1" applyFont="1" applyFill="1"/>
    <xf numFmtId="43" fontId="23" fillId="0" borderId="0" xfId="1" applyFont="1" applyFill="1"/>
    <xf numFmtId="9" fontId="23" fillId="0" borderId="0" xfId="9" applyFont="1" applyFill="1"/>
    <xf numFmtId="9" fontId="21" fillId="0" borderId="0" xfId="9" applyFont="1" applyFill="1"/>
    <xf numFmtId="167" fontId="3" fillId="0" borderId="0" xfId="9" applyNumberFormat="1" applyFont="1" applyFill="1"/>
    <xf numFmtId="0" fontId="23" fillId="0" borderId="0" xfId="0" applyFont="1" applyFill="1"/>
    <xf numFmtId="165" fontId="0" fillId="0" borderId="0" xfId="0" applyNumberFormat="1" applyFont="1" applyFill="1"/>
    <xf numFmtId="0" fontId="0" fillId="7" borderId="0" xfId="0" applyFont="1" applyFill="1" applyAlignment="1">
      <alignment horizontal="center" vertical="center" wrapText="1"/>
    </xf>
    <xf numFmtId="0" fontId="0" fillId="0" borderId="8" xfId="0" applyFont="1" applyFill="1" applyBorder="1" applyAlignment="1"/>
    <xf numFmtId="0" fontId="8" fillId="0" borderId="8" xfId="0" applyFont="1" applyFill="1" applyBorder="1"/>
    <xf numFmtId="0" fontId="0" fillId="0" borderId="0" xfId="0" applyFill="1" applyBorder="1"/>
    <xf numFmtId="0" fontId="0" fillId="0" borderId="8" xfId="0" applyFill="1" applyBorder="1"/>
    <xf numFmtId="44" fontId="5" fillId="7" borderId="0" xfId="2" applyFont="1" applyFill="1" applyAlignment="1">
      <alignment horizontal="center" vertical="center" wrapText="1"/>
    </xf>
    <xf numFmtId="9" fontId="0" fillId="7" borderId="0" xfId="9" applyFont="1" applyFill="1"/>
    <xf numFmtId="44" fontId="5" fillId="7" borderId="0" xfId="2" applyFont="1" applyFill="1"/>
    <xf numFmtId="44" fontId="0" fillId="7" borderId="0" xfId="2" applyFont="1" applyFill="1"/>
    <xf numFmtId="44" fontId="0" fillId="3" borderId="0" xfId="2" applyFont="1" applyFill="1" applyAlignment="1">
      <alignment horizontal="center" vertical="center" wrapText="1"/>
    </xf>
    <xf numFmtId="44" fontId="5" fillId="3" borderId="0" xfId="2" applyFont="1" applyFill="1" applyAlignment="1">
      <alignment horizontal="center" vertical="center" wrapText="1"/>
    </xf>
    <xf numFmtId="44" fontId="0" fillId="3" borderId="0" xfId="2" applyFont="1" applyFill="1"/>
    <xf numFmtId="43" fontId="0" fillId="0" borderId="0" xfId="0" applyNumberFormat="1" applyFont="1"/>
    <xf numFmtId="164" fontId="0" fillId="7" borderId="0" xfId="0" applyNumberFormat="1" applyFont="1" applyFill="1"/>
    <xf numFmtId="0" fontId="0" fillId="7" borderId="0" xfId="0" applyFont="1" applyFill="1"/>
    <xf numFmtId="0" fontId="23" fillId="0" borderId="0" xfId="0" applyFont="1"/>
    <xf numFmtId="164" fontId="23" fillId="0" borderId="0" xfId="1" applyNumberFormat="1" applyFont="1"/>
    <xf numFmtId="9" fontId="0" fillId="7" borderId="0" xfId="9" applyFont="1" applyFill="1" applyAlignment="1">
      <alignment horizontal="center" vertical="center" wrapText="1"/>
    </xf>
    <xf numFmtId="44" fontId="23" fillId="3" borderId="0" xfId="2" applyFont="1" applyFill="1"/>
    <xf numFmtId="0" fontId="23" fillId="0" borderId="0" xfId="0" applyFont="1" applyBorder="1"/>
    <xf numFmtId="0" fontId="0" fillId="0" borderId="0" xfId="0" applyFont="1" applyFill="1" applyAlignment="1">
      <alignment vertical="center"/>
    </xf>
    <xf numFmtId="0" fontId="0" fillId="0" borderId="0" xfId="0" applyFont="1" applyFill="1" applyAlignment="1">
      <alignment horizontal="left" vertical="center" wrapText="1"/>
    </xf>
    <xf numFmtId="44" fontId="24" fillId="3" borderId="0" xfId="2" applyFont="1" applyFill="1"/>
    <xf numFmtId="44" fontId="24" fillId="7" borderId="0" xfId="2" applyFont="1" applyFill="1"/>
    <xf numFmtId="44" fontId="0" fillId="7" borderId="0" xfId="2" applyFont="1" applyFill="1" applyAlignment="1">
      <alignment horizontal="center" vertical="center" wrapText="1"/>
    </xf>
    <xf numFmtId="0" fontId="21" fillId="0" borderId="0" xfId="0" applyFont="1" applyFill="1" applyBorder="1"/>
    <xf numFmtId="49" fontId="21" fillId="0" borderId="8" xfId="3" applyNumberFormat="1" applyFont="1" applyFill="1" applyBorder="1"/>
    <xf numFmtId="49" fontId="0" fillId="0" borderId="8" xfId="0" applyNumberFormat="1" applyFont="1" applyFill="1" applyBorder="1"/>
    <xf numFmtId="49" fontId="22" fillId="0" borderId="12" xfId="0" applyNumberFormat="1" applyFont="1" applyFill="1" applyBorder="1"/>
    <xf numFmtId="43" fontId="25" fillId="0" borderId="0" xfId="1" applyFont="1" applyFill="1"/>
    <xf numFmtId="43" fontId="0" fillId="0" borderId="0" xfId="1" applyFont="1"/>
    <xf numFmtId="0" fontId="18" fillId="0" borderId="0" xfId="5" applyFont="1" applyFill="1" applyBorder="1" applyAlignment="1">
      <alignment wrapText="1"/>
    </xf>
    <xf numFmtId="0" fontId="20" fillId="0" borderId="10" xfId="0" applyFont="1" applyFill="1" applyBorder="1"/>
    <xf numFmtId="0" fontId="4" fillId="0" borderId="0" xfId="0" applyFont="1" applyFill="1" applyBorder="1" applyAlignment="1">
      <alignment wrapText="1"/>
    </xf>
    <xf numFmtId="0" fontId="4" fillId="0" borderId="8" xfId="0" applyFont="1" applyFill="1" applyBorder="1" applyAlignment="1">
      <alignment wrapText="1"/>
    </xf>
    <xf numFmtId="0" fontId="4" fillId="0" borderId="0" xfId="0" applyFont="1" applyFill="1" applyAlignment="1">
      <alignment wrapText="1"/>
    </xf>
    <xf numFmtId="43" fontId="4" fillId="0" borderId="0" xfId="1" applyFont="1" applyFill="1" applyAlignment="1">
      <alignment wrapText="1"/>
    </xf>
    <xf numFmtId="9" fontId="4" fillId="0" borderId="0" xfId="9" applyFont="1" applyFill="1" applyAlignment="1">
      <alignment wrapText="1"/>
    </xf>
    <xf numFmtId="0" fontId="26" fillId="0" borderId="0" xfId="0" applyFont="1" applyFill="1" applyAlignment="1">
      <alignment wrapText="1"/>
    </xf>
    <xf numFmtId="9" fontId="3" fillId="0" borderId="0" xfId="9" applyFont="1" applyFill="1"/>
    <xf numFmtId="49" fontId="0" fillId="0" borderId="8" xfId="3" applyNumberFormat="1" applyFont="1" applyFill="1" applyBorder="1"/>
    <xf numFmtId="43" fontId="0" fillId="0" borderId="0" xfId="1" applyFont="1" applyFill="1"/>
    <xf numFmtId="9" fontId="0" fillId="0" borderId="0" xfId="9" applyFont="1" applyFill="1"/>
    <xf numFmtId="49" fontId="9" fillId="0" borderId="8" xfId="4" applyNumberFormat="1" applyFill="1" applyBorder="1"/>
    <xf numFmtId="44" fontId="19" fillId="6" borderId="13" xfId="2" applyFont="1" applyFill="1" applyBorder="1"/>
    <xf numFmtId="0" fontId="0" fillId="7" borderId="14" xfId="0" applyFont="1" applyFill="1" applyBorder="1" applyAlignment="1">
      <alignment horizontal="center" vertical="center" wrapText="1"/>
    </xf>
    <xf numFmtId="0" fontId="0" fillId="7" borderId="15" xfId="0" applyFont="1" applyFill="1" applyBorder="1" applyAlignment="1">
      <alignment horizontal="center" vertical="center" wrapText="1"/>
    </xf>
    <xf numFmtId="44" fontId="0" fillId="7" borderId="16" xfId="2" applyFont="1" applyFill="1" applyBorder="1" applyAlignment="1">
      <alignment horizontal="center" vertical="center" wrapText="1"/>
    </xf>
    <xf numFmtId="164" fontId="0" fillId="7" borderId="16" xfId="1" applyNumberFormat="1" applyFont="1" applyFill="1" applyBorder="1" applyAlignment="1">
      <alignment horizontal="left" vertical="center" wrapText="1"/>
    </xf>
    <xf numFmtId="44" fontId="0" fillId="7" borderId="16" xfId="2" applyFont="1" applyFill="1" applyBorder="1" applyAlignment="1">
      <alignment horizontal="left" vertical="center" wrapText="1"/>
    </xf>
    <xf numFmtId="0" fontId="0" fillId="7" borderId="17" xfId="0" applyFill="1" applyBorder="1" applyAlignment="1">
      <alignment horizontal="center" vertical="center" wrapText="1"/>
    </xf>
    <xf numFmtId="0" fontId="12" fillId="0" borderId="5" xfId="0" applyFont="1" applyFill="1" applyBorder="1"/>
    <xf numFmtId="44" fontId="10" fillId="0" borderId="0" xfId="2" applyFont="1" applyFill="1" applyBorder="1"/>
    <xf numFmtId="164" fontId="0" fillId="0" borderId="0" xfId="1" applyNumberFormat="1" applyFont="1" applyFill="1" applyBorder="1"/>
    <xf numFmtId="44" fontId="0" fillId="0" borderId="0" xfId="2" applyFont="1" applyFill="1" applyBorder="1"/>
    <xf numFmtId="0" fontId="0" fillId="0" borderId="6" xfId="0" applyFill="1" applyBorder="1"/>
    <xf numFmtId="164" fontId="3" fillId="0" borderId="0" xfId="1" applyNumberFormat="1" applyFont="1" applyFill="1" applyBorder="1"/>
    <xf numFmtId="44" fontId="3" fillId="0" borderId="0" xfId="2" applyFont="1" applyFill="1" applyBorder="1"/>
    <xf numFmtId="164" fontId="0" fillId="7" borderId="0" xfId="1" applyNumberFormat="1" applyFont="1" applyFill="1" applyAlignment="1">
      <alignment horizontal="center" vertical="center" wrapText="1"/>
    </xf>
    <xf numFmtId="164" fontId="0" fillId="7" borderId="0" xfId="1" applyNumberFormat="1" applyFont="1" applyFill="1"/>
    <xf numFmtId="44" fontId="27" fillId="7" borderId="0" xfId="2" applyFont="1" applyFill="1"/>
    <xf numFmtId="164" fontId="1" fillId="0" borderId="0" xfId="11" applyNumberFormat="1" applyFont="1"/>
    <xf numFmtId="0" fontId="0" fillId="0" borderId="5" xfId="0" applyFill="1" applyBorder="1"/>
    <xf numFmtId="44" fontId="0" fillId="0" borderId="6" xfId="2" applyFont="1" applyFill="1" applyBorder="1"/>
    <xf numFmtId="0" fontId="0" fillId="0" borderId="18" xfId="0" applyFill="1" applyBorder="1"/>
    <xf numFmtId="44" fontId="0" fillId="0" borderId="20" xfId="2" applyFont="1" applyFill="1" applyBorder="1"/>
    <xf numFmtId="44" fontId="0" fillId="0" borderId="19" xfId="2" applyFont="1" applyFill="1" applyBorder="1"/>
    <xf numFmtId="0" fontId="0" fillId="4" borderId="0" xfId="0" applyFill="1" applyAlignment="1">
      <alignment horizontal="center"/>
    </xf>
    <xf numFmtId="0" fontId="0" fillId="5" borderId="1" xfId="0" applyFill="1" applyBorder="1" applyAlignment="1">
      <alignment horizontal="center" vertical="center"/>
    </xf>
    <xf numFmtId="0" fontId="0" fillId="7" borderId="0" xfId="0" applyFont="1" applyFill="1" applyAlignment="1">
      <alignment horizontal="center" vertical="center" wrapText="1"/>
    </xf>
    <xf numFmtId="0" fontId="0" fillId="3" borderId="0" xfId="0" applyFont="1" applyFill="1" applyAlignment="1">
      <alignment horizontal="center" vertical="center"/>
    </xf>
    <xf numFmtId="9" fontId="2" fillId="2" borderId="0" xfId="9" applyFont="1" applyFill="1" applyAlignment="1">
      <alignment horizontal="center"/>
    </xf>
    <xf numFmtId="44" fontId="2" fillId="2" borderId="0" xfId="2" applyFont="1" applyFill="1" applyAlignment="1">
      <alignment horizontal="center"/>
    </xf>
    <xf numFmtId="0" fontId="0" fillId="8" borderId="2" xfId="0" applyFill="1" applyBorder="1" applyAlignment="1">
      <alignment horizontal="center" wrapText="1"/>
    </xf>
    <xf numFmtId="0" fontId="0" fillId="8" borderId="4" xfId="0" applyFill="1" applyBorder="1" applyAlignment="1">
      <alignment horizontal="center" wrapText="1"/>
    </xf>
    <xf numFmtId="0" fontId="0" fillId="8" borderId="3" xfId="0" applyFill="1" applyBorder="1" applyAlignment="1">
      <alignment horizontal="center" wrapText="1"/>
    </xf>
  </cellXfs>
  <cellStyles count="16">
    <cellStyle name="Comma" xfId="1" builtinId="3"/>
    <cellStyle name="Comma 2" xfId="11" xr:uid="{0764D041-0E1B-47A7-A81A-1F998587DC9A}"/>
    <cellStyle name="Currency" xfId="2" builtinId="4"/>
    <cellStyle name="Currency 2" xfId="12" xr:uid="{473022E5-DF77-4C13-8D7E-EDCD1022080A}"/>
    <cellStyle name="Hyperlink" xfId="4" builtinId="8"/>
    <cellStyle name="Hyperlink 2" xfId="6" xr:uid="{00000000-0005-0000-0000-000003000000}"/>
    <cellStyle name="Hyperlink 3" xfId="10" xr:uid="{EE972BA6-4C31-41FD-81E3-BFBC8C2DE415}"/>
    <cellStyle name="Normal" xfId="0" builtinId="0"/>
    <cellStyle name="Normal 2" xfId="3" xr:uid="{00000000-0005-0000-0000-000005000000}"/>
    <cellStyle name="Normal 2 2" xfId="13" xr:uid="{749610C8-4C2D-49D2-8472-B36ECA636EF2}"/>
    <cellStyle name="Normal 3" xfId="5" xr:uid="{00000000-0005-0000-0000-000006000000}"/>
    <cellStyle name="Normal 3 2" xfId="14" xr:uid="{B3517581-198D-4989-9B99-9D78FE1C6D06}"/>
    <cellStyle name="Normal 4" xfId="7" xr:uid="{00000000-0005-0000-0000-000007000000}"/>
    <cellStyle name="Normal 4 2" xfId="8" xr:uid="{00000000-0005-0000-0000-000008000000}"/>
    <cellStyle name="Percent" xfId="9" builtinId="5"/>
    <cellStyle name="Percent 2" xfId="15" xr:uid="{6538ABEA-A560-4C9B-906E-2BEE83DB02DE}"/>
  </cellStyles>
  <dxfs count="17">
    <dxf>
      <font>
        <color rgb="FF9C0006"/>
      </font>
    </dxf>
    <dxf>
      <font>
        <color rgb="FFFF0000"/>
      </font>
    </dxf>
    <dxf>
      <font>
        <b val="0"/>
        <strike val="0"/>
        <outline val="0"/>
        <shadow val="0"/>
        <vertAlign val="baseline"/>
        <sz val="11"/>
        <name val="Calibri"/>
        <scheme val="minor"/>
      </font>
      <fill>
        <patternFill patternType="none">
          <fgColor indexed="64"/>
          <bgColor auto="1"/>
        </patternFill>
      </fill>
    </dxf>
    <dxf>
      <font>
        <b val="0"/>
        <strike val="0"/>
        <outline val="0"/>
        <shadow val="0"/>
        <vertAlign val="baseline"/>
        <sz val="11"/>
        <name val="Calibri"/>
        <scheme val="minor"/>
      </font>
      <fill>
        <patternFill patternType="none">
          <fgColor indexed="64"/>
          <bgColor auto="1"/>
        </patternFill>
      </fill>
    </dxf>
    <dxf>
      <font>
        <b val="0"/>
        <strike val="0"/>
        <outline val="0"/>
        <shadow val="0"/>
        <vertAlign val="baseline"/>
        <sz val="11"/>
        <name val="Calibri"/>
        <scheme val="minor"/>
      </font>
      <fill>
        <patternFill patternType="none">
          <fgColor indexed="64"/>
          <bgColor auto="1"/>
        </patternFill>
      </fill>
    </dxf>
    <dxf>
      <font>
        <b val="0"/>
        <strike val="0"/>
        <outline val="0"/>
        <shadow val="0"/>
        <vertAlign val="baseline"/>
        <sz val="11"/>
        <name val="Calibri"/>
        <scheme val="minor"/>
      </font>
      <fill>
        <patternFill patternType="none">
          <fgColor indexed="64"/>
          <bgColor auto="1"/>
        </patternFill>
      </fill>
    </dxf>
    <dxf>
      <font>
        <b val="0"/>
        <strike val="0"/>
        <outline val="0"/>
        <shadow val="0"/>
        <vertAlign val="baseline"/>
        <sz val="11"/>
        <name val="Calibri"/>
        <scheme val="minor"/>
      </font>
      <fill>
        <patternFill patternType="none">
          <fgColor indexed="64"/>
          <bgColor auto="1"/>
        </patternFill>
      </fill>
    </dxf>
    <dxf>
      <font>
        <b val="0"/>
        <strike val="0"/>
        <outline val="0"/>
        <shadow val="0"/>
        <vertAlign val="baseline"/>
        <sz val="11"/>
        <name val="Calibri"/>
        <scheme val="minor"/>
      </font>
      <fill>
        <patternFill patternType="none">
          <fgColor indexed="64"/>
          <bgColor auto="1"/>
        </patternFill>
      </fill>
    </dxf>
    <dxf>
      <font>
        <b val="0"/>
        <strike val="0"/>
        <outline val="0"/>
        <shadow val="0"/>
        <vertAlign val="baseline"/>
        <sz val="11"/>
        <name val="Calibri"/>
        <scheme val="minor"/>
      </font>
      <numFmt numFmtId="30" formatCode="@"/>
      <fill>
        <patternFill patternType="none">
          <fgColor indexed="64"/>
          <bgColor auto="1"/>
        </patternFill>
      </fill>
    </dxf>
    <dxf>
      <font>
        <b val="0"/>
        <i val="0"/>
        <strike val="0"/>
        <condense val="0"/>
        <extend val="0"/>
        <outline val="0"/>
        <shadow val="0"/>
        <u val="none"/>
        <vertAlign val="baseline"/>
        <sz val="11"/>
        <color theme="1"/>
        <name val="Calibri"/>
        <scheme val="minor"/>
      </font>
      <numFmt numFmtId="30" formatCode="@"/>
      <fill>
        <patternFill patternType="none">
          <fgColor indexed="64"/>
          <bgColor auto="1"/>
        </patternFill>
      </fill>
      <border diagonalUp="0" diagonalDown="0" outline="0">
        <left/>
        <right style="thin">
          <color indexed="64"/>
        </right>
      </border>
    </dxf>
    <dxf>
      <font>
        <b val="0"/>
        <strike val="0"/>
        <outline val="0"/>
        <shadow val="0"/>
        <vertAlign val="baseline"/>
        <sz val="11"/>
        <name val="Calibri"/>
        <scheme val="minor"/>
      </font>
      <fill>
        <patternFill patternType="none">
          <fgColor indexed="64"/>
          <bgColor auto="1"/>
        </patternFill>
      </fill>
    </dxf>
    <dxf>
      <font>
        <b/>
        <i val="0"/>
        <strike val="0"/>
        <outline val="0"/>
        <shadow val="0"/>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color rgb="FFFF0000"/>
      </font>
    </dxf>
    <dxf>
      <font>
        <color rgb="FF9C0006"/>
      </font>
    </dxf>
    <dxf>
      <font>
        <color rgb="FF9C0006"/>
      </font>
    </dxf>
    <dxf>
      <font>
        <color rgb="FF9C0006"/>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Farley, Moses" id="{C9A91116-6786-A544-B5C7-72B3469727EC}" userId="Farley, Moses" providerId="None"/>
  <person displayName="Suzanne Schadel" id="{AD6831BB-B1DB-40A4-BCD3-9C457BDA932B}" userId="f44dd92c4f2be793" providerId="Windows Live"/>
  <person displayName="Farley, Moses" id="{6655E39A-30CA-E84E-9F04-5C67C00E07FD}" userId="S::mcfarley@wm.edu::8aba86fc-d879-4750-8ff6-457d65e03fb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49" totalsRowShown="0" headerRowDxfId="11" dataDxfId="10">
  <autoFilter ref="B1:I49" xr:uid="{00000000-0009-0000-0100-000001000000}"/>
  <sortState xmlns:xlrd2="http://schemas.microsoft.com/office/spreadsheetml/2017/richdata2" ref="B2:H40">
    <sortCondition ref="B1:B40"/>
  </sortState>
  <tableColumns count="8">
    <tableColumn id="1" xr3:uid="{00000000-0010-0000-0000-000001000000}" name="2011 Census" dataDxfId="9"/>
    <tableColumn id="2" xr3:uid="{00000000-0010-0000-0000-000002000000}" name="TRU" dataDxfId="8"/>
    <tableColumn id="3" xr3:uid="{00000000-0010-0000-0000-000003000000}" name="No. HH (2011)" dataDxfId="7" dataCellStyle="Comma"/>
    <tableColumn id="4" xr3:uid="{00000000-0010-0000-0000-000004000000}" name="Total Population (2011)" dataDxfId="6" dataCellStyle="Comma"/>
    <tableColumn id="5" xr3:uid="{00000000-0010-0000-0000-000005000000}" name="Avgerage HH size (2011)" dataDxfId="5" dataCellStyle="Comma">
      <calculatedColumnFormula>Table1[[#This Row],[Total Population (2011)]]/Table1[[#This Row],[No. HH (2011)]]</calculatedColumnFormula>
    </tableColumn>
    <tableColumn id="6" xr3:uid="{00000000-0010-0000-0000-000006000000}" name="No. Inadadequate HH" dataDxfId="4" dataCellStyle="Comma"/>
    <tableColumn id="7" xr3:uid="{00000000-0010-0000-0000-000007000000}" name="Inadequate housing demand (% total HH)" dataDxfId="3" dataCellStyle="Percent">
      <calculatedColumnFormula>G2/D2</calculatedColumnFormula>
    </tableColumn>
    <tableColumn id="8" xr3:uid="{00000000-0010-0000-0000-000008000000}" name="Source (if not 2011 Census)" dataDxfId="2" dataCellStyle="Comma"/>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19-12-13T19:56:30.57" personId="{AD6831BB-B1DB-40A4-BCD3-9C457BDA932B}" id="{2CA72A9E-6C94-4CDD-AC94-5677AEFD63EA}">
    <text>In 2019, related to slum upgrading to adequate houses in-situ. After 2019, related to the need to construct more houses (quantitative deficit).</text>
  </threadedComment>
  <threadedComment ref="H46" dT="2019-12-13T20:06:18.60" personId="{AD6831BB-B1DB-40A4-BCD3-9C457BDA932B}" id="{11CE7010-EDAF-4FE7-B4B3-CDC81CFD32D7}">
    <text>Quantative housing deficit only</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19-08-08T06:02:31.52" personId="{C9A91116-6786-A544-B5C7-72B3469727EC}" id="{F9C851C1-F31A-4312-999D-D4A1E7301ED4}">
    <text>Use just Municipal Corporations or Mun. Corps + Outgrowth figures?</text>
  </threadedComment>
  <threadedComment ref="B14" dT="2019-08-07T05:15:46.18" personId="{6655E39A-30CA-E84E-9F04-5C67C00E07FD}" id="{C760386B-FE5E-45FE-95B7-1F06D70CB11B}">
    <text>Not sure exactly what makes up this Urban body</text>
  </threadedComment>
  <threadedComment ref="B16" dT="2019-08-07T05:20:29.57" personId="{6655E39A-30CA-E84E-9F04-5C67C00E07FD}" id="{C5E557C1-7789-4B16-A9F0-6C5D59340B76}">
    <text>Combine</text>
  </threadedComment>
  <threadedComment ref="D28" dT="2019-08-08T05:59:46.66" personId="{C9A91116-6786-A544-B5C7-72B3469727EC}" id="{EF34A556-9BBF-477D-AF1E-E49CE45C6374}">
    <text>Need to figure out how they came about populations from the census to get # of HH's</text>
  </threadedComment>
  <threadedComment ref="D28" dT="2019-08-13T15:09:56.75" personId="{C9A91116-6786-A544-B5C7-72B3469727EC}" id="{F10A6EF3-3A50-431B-8A3F-ADB18085FCBE}" parentId="{EF34A556-9BBF-477D-AF1E-E49CE45C6374}">
    <text>indikosh</text>
  </threadedComment>
  <threadedComment ref="F32" dT="2019-12-13T03:13:26.28" personId="{AD6831BB-B1DB-40A4-BCD3-9C457BDA932B}" id="{12FFF007-64A4-4A48-9038-FFF1B6CD4C8D}">
    <text>"The overall state average household size is 4.4 persons and it is similar in both rural and urban areas"</text>
  </threadedComment>
  <threadedComment ref="G39" dT="2019-08-08T06:10:46.38" personId="{C9A91116-6786-A544-B5C7-72B3469727EC}" id="{AF32FA6A-D170-4D2B-95ED-B1DBACEABCBD}">
    <text>+ Outgrowth</text>
  </threadedComment>
</ThreadedComments>
</file>

<file path=xl/threadedComments/threadedComment3.xml><?xml version="1.0" encoding="utf-8"?>
<ThreadedComments xmlns="http://schemas.microsoft.com/office/spreadsheetml/2018/threadedcomments" xmlns:x="http://schemas.openxmlformats.org/spreadsheetml/2006/main">
  <threadedComment ref="C2" dT="2019-12-12T18:38:33.99" personId="{AD6831BB-B1DB-40A4-BCD3-9C457BDA932B}" id="{DB609C47-2204-4BE0-8536-94D363D6F88C}">
    <text>Used number of families assisted, instead of units (Units house multiple families in this case)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in2013dollars.com/" TargetMode="External"/><Relationship Id="rId13" Type="http://schemas.openxmlformats.org/officeDocument/2006/relationships/hyperlink" Target="https://data.worldbank.org/indicator/PA.NUS.FCRF?locations=IN" TargetMode="External"/><Relationship Id="rId3" Type="http://schemas.openxmlformats.org/officeDocument/2006/relationships/hyperlink" Target="https://www.in2013dollars.com/" TargetMode="External"/><Relationship Id="rId7" Type="http://schemas.openxmlformats.org/officeDocument/2006/relationships/hyperlink" Target="https://www.in2013dollars.com/" TargetMode="External"/><Relationship Id="rId12" Type="http://schemas.openxmlformats.org/officeDocument/2006/relationships/hyperlink" Target="https://data.worldbank.org/indicator/PA.NUS.FCRF?locations=IN" TargetMode="External"/><Relationship Id="rId2" Type="http://schemas.openxmlformats.org/officeDocument/2006/relationships/hyperlink" Target="https://databank.worldbank.org/reports.aspx?source=2&amp;series=PA.NUS.PPP&amp;country=" TargetMode="External"/><Relationship Id="rId1" Type="http://schemas.openxmlformats.org/officeDocument/2006/relationships/hyperlink" Target="https://www.xe.com/currencyconverter/convert/?Amount=1&amp;From=USD&amp;To=BOB" TargetMode="External"/><Relationship Id="rId6" Type="http://schemas.openxmlformats.org/officeDocument/2006/relationships/hyperlink" Target="https://www.in2013dollars.com/" TargetMode="External"/><Relationship Id="rId11" Type="http://schemas.openxmlformats.org/officeDocument/2006/relationships/hyperlink" Target="https://www.in2013dollars.com/" TargetMode="External"/><Relationship Id="rId5" Type="http://schemas.openxmlformats.org/officeDocument/2006/relationships/hyperlink" Target="https://www.in2013dollars.com/" TargetMode="External"/><Relationship Id="rId10" Type="http://schemas.openxmlformats.org/officeDocument/2006/relationships/hyperlink" Target="https://www.in2013dollars.com/" TargetMode="External"/><Relationship Id="rId4" Type="http://schemas.openxmlformats.org/officeDocument/2006/relationships/hyperlink" Target="https://www.in2013dollars.com/" TargetMode="External"/><Relationship Id="rId9" Type="http://schemas.openxmlformats.org/officeDocument/2006/relationships/hyperlink" Target="https://data.worldbank.org/indicator/PA.NUS.PPPC.RF?locations=IN" TargetMode="External"/></Relationships>
</file>

<file path=xl/worksheets/_rels/sheet6.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rchiips.org/pdf/state/Pondicherry.pdf" TargetMode="External"/><Relationship Id="rId7" Type="http://schemas.openxmlformats.org/officeDocument/2006/relationships/table" Target="../tables/table1.xml"/><Relationship Id="rId2" Type="http://schemas.openxmlformats.org/officeDocument/2006/relationships/hyperlink" Target="https://www.telegraphindia.com/states/north-east/tips-from-bank-to-build-on-slums-dispur-plans-to-develop-shanty-towns-into-well-planned-housing-colonies/cid/1631921" TargetMode="External"/><Relationship Id="rId1" Type="http://schemas.openxmlformats.org/officeDocument/2006/relationships/hyperlink" Target="https://daman.nic.in/websites/planning_daman/documents/2017/statistical-dairy-2016-17.pdf"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http://www.census2011.co.in/" TargetMode="External"/><Relationship Id="rId9"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http://www.bmtpc.org/topics.aspx?mid=391&amp;Mid1=427" TargetMode="External"/><Relationship Id="rId13" Type="http://schemas.openxmlformats.org/officeDocument/2006/relationships/hyperlink" Target="http://www.ijeit.com/Vol%204/Issue%208/IJEIT1412201502_09.pdf" TargetMode="External"/><Relationship Id="rId18" Type="http://schemas.microsoft.com/office/2017/10/relationships/threadedComment" Target="../threadedComments/threadedComment3.xml"/><Relationship Id="rId3" Type="http://schemas.openxmlformats.org/officeDocument/2006/relationships/hyperlink" Target="https://www.researchgate.net/publication/304099723_Housing_for_the_Urban_Poor_in_Chandigarh/link/576668fe08ae1658e2f6fe58/download" TargetMode="External"/><Relationship Id="rId7" Type="http://schemas.openxmlformats.org/officeDocument/2006/relationships/hyperlink" Target="http://www.bmtpc.org/topics.aspx?mid=391&amp;Mid1=422" TargetMode="External"/><Relationship Id="rId12" Type="http://schemas.openxmlformats.org/officeDocument/2006/relationships/hyperlink" Target="https://www.google.com/url?sa=t&amp;rct=j&amp;q=&amp;esrc=s&amp;source=web&amp;cd=1&amp;cad=rja&amp;uact=8&amp;ved=2ahUKEwj7peHrlYTkAhWIpZ4KHab4AOsQFjAAegQIAhAC&amp;url=https%3A%2F%2Fagartalacity.tripura.gov.in%2Fsites%2Fdefault%2Ffiles%2FCityDevP_0.pdf&amp;usg=AOvVaw39vK2IDeARtDiOrceTkmGV" TargetMode="External"/><Relationship Id="rId17" Type="http://schemas.openxmlformats.org/officeDocument/2006/relationships/comments" Target="../comments3.xml"/><Relationship Id="rId2" Type="http://schemas.openxmlformats.org/officeDocument/2006/relationships/hyperlink" Target="http://www.ijste.org/articles/IJSTEV2I6062.pdf" TargetMode="External"/><Relationship Id="rId16" Type="http://schemas.openxmlformats.org/officeDocument/2006/relationships/vmlDrawing" Target="../drawings/vmlDrawing3.vml"/><Relationship Id="rId1" Type="http://schemas.openxmlformats.org/officeDocument/2006/relationships/hyperlink" Target="https://timesofindia.indiatimes.com/city/jaipur/JDA-to-develop-3000-houses-for-slum-dwellers/articleshow/5053243.cms" TargetMode="External"/><Relationship Id="rId6" Type="http://schemas.openxmlformats.org/officeDocument/2006/relationships/hyperlink" Target="http://www.bmtpc.org/topics.aspx?mid=391&amp;Mid1=420" TargetMode="External"/><Relationship Id="rId11" Type="http://schemas.openxmlformats.org/officeDocument/2006/relationships/hyperlink" Target="http://www.bmtpc.org/topics.aspx?mid=391&amp;Mid1=430" TargetMode="External"/><Relationship Id="rId5" Type="http://schemas.openxmlformats.org/officeDocument/2006/relationships/hyperlink" Target="http://www.ouidf.in/slum_development_rehabilitation.php" TargetMode="External"/><Relationship Id="rId15" Type="http://schemas.openxmlformats.org/officeDocument/2006/relationships/printerSettings" Target="../printerSettings/printerSettings3.bin"/><Relationship Id="rId10" Type="http://schemas.openxmlformats.org/officeDocument/2006/relationships/hyperlink" Target="http://www.bmtpc.org/topics.aspx?mid=391&amp;Mid1=417" TargetMode="External"/><Relationship Id="rId4" Type="http://schemas.openxmlformats.org/officeDocument/2006/relationships/hyperlink" Target="http://mohua.gov.in/upload/uploadfiles/files/5csmc010Chattisgarh.pdf" TargetMode="External"/><Relationship Id="rId9" Type="http://schemas.openxmlformats.org/officeDocument/2006/relationships/hyperlink" Target="http://www.bmtpc.org/topics.aspx?mid=391&amp;Mid1=402" TargetMode="External"/><Relationship Id="rId14" Type="http://schemas.openxmlformats.org/officeDocument/2006/relationships/hyperlink" Target="https://www.thehindu.com/news/cities/Hyderabad/transit-accommodation-for-hyderabad-slum-dwellers-on-the-cards/article4703191.ece"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D6"/>
  <sheetViews>
    <sheetView tabSelected="1" workbookViewId="0">
      <selection activeCell="B14" sqref="B14"/>
    </sheetView>
  </sheetViews>
  <sheetFormatPr defaultColWidth="8.81640625" defaultRowHeight="14.5" x14ac:dyDescent="0.35"/>
  <cols>
    <col min="1" max="1" width="5.7265625" style="5" bestFit="1" customWidth="1"/>
    <col min="2" max="2" width="46.81640625" bestFit="1" customWidth="1"/>
    <col min="3" max="3" width="25.7265625" customWidth="1"/>
    <col min="4" max="4" width="75.453125" bestFit="1" customWidth="1"/>
  </cols>
  <sheetData>
    <row r="1" spans="1:4" s="4" customFormat="1" x14ac:dyDescent="0.35">
      <c r="A1" s="6" t="s">
        <v>14</v>
      </c>
      <c r="B1" s="7" t="s">
        <v>15</v>
      </c>
      <c r="C1" s="7" t="s">
        <v>17</v>
      </c>
      <c r="D1" s="4" t="s">
        <v>18</v>
      </c>
    </row>
    <row r="2" spans="1:4" x14ac:dyDescent="0.35">
      <c r="A2" s="149" t="s">
        <v>19</v>
      </c>
      <c r="B2" s="149"/>
      <c r="C2" s="149"/>
    </row>
    <row r="3" spans="1:4" x14ac:dyDescent="0.35">
      <c r="A3" s="5">
        <v>1</v>
      </c>
      <c r="B3" t="s">
        <v>23</v>
      </c>
      <c r="C3" s="3">
        <f ca="1">'Cost Calculations'!L508</f>
        <v>328861764690.66833</v>
      </c>
    </row>
    <row r="4" spans="1:4" x14ac:dyDescent="0.35">
      <c r="A4" s="5">
        <v>2</v>
      </c>
      <c r="B4" t="s">
        <v>24</v>
      </c>
      <c r="C4" s="3">
        <f>'Cost Calculations'!O508</f>
        <v>54646396366.465233</v>
      </c>
    </row>
    <row r="5" spans="1:4" ht="15" thickBot="1" x14ac:dyDescent="0.4">
      <c r="A5" s="150" t="s">
        <v>26</v>
      </c>
      <c r="B5" s="150"/>
      <c r="C5" s="10">
        <f ca="1">SUM(C3,C4)</f>
        <v>383508161057.13354</v>
      </c>
    </row>
    <row r="6" spans="1:4" ht="15" thickTop="1" x14ac:dyDescent="0.35"/>
  </sheetData>
  <mergeCells count="2">
    <mergeCell ref="A2:C2"/>
    <mergeCell ref="A5:B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560"/>
  <sheetViews>
    <sheetView zoomScaleNormal="100" workbookViewId="0">
      <pane xSplit="2" ySplit="3" topLeftCell="E4" activePane="bottomRight" state="frozen"/>
      <selection pane="topRight" activeCell="C1" sqref="C1"/>
      <selection pane="bottomLeft" activeCell="A4" sqref="A4"/>
      <selection pane="bottomRight" activeCell="K3" sqref="K3"/>
    </sheetView>
  </sheetViews>
  <sheetFormatPr defaultColWidth="8.81640625" defaultRowHeight="14.5" x14ac:dyDescent="0.35"/>
  <cols>
    <col min="1" max="1" width="3.1796875" style="17" bestFit="1" customWidth="1"/>
    <col min="2" max="2" width="18.7265625" style="17" bestFit="1" customWidth="1"/>
    <col min="3" max="3" width="6.26953125" style="17" bestFit="1" customWidth="1"/>
    <col min="4" max="4" width="13.1796875" style="8" bestFit="1" customWidth="1"/>
    <col min="5" max="5" width="14.26953125" style="65" bestFit="1" customWidth="1"/>
    <col min="6" max="6" width="14" style="65" customWidth="1"/>
    <col min="7" max="7" width="9.08984375" style="65" bestFit="1" customWidth="1"/>
    <col min="8" max="8" width="19.1796875" style="88" bestFit="1" customWidth="1"/>
    <col min="9" max="9" width="20.90625" style="141" customWidth="1"/>
    <col min="10" max="10" width="15.54296875" style="96" customWidth="1"/>
    <col min="11" max="11" width="17.1796875" style="90" customWidth="1"/>
    <col min="12" max="12" width="30.26953125" style="90" bestFit="1" customWidth="1"/>
    <col min="13" max="13" width="24.1796875" style="93" customWidth="1"/>
    <col min="14" max="14" width="20.81640625" style="93" customWidth="1"/>
    <col min="15" max="15" width="29.26953125" style="93" bestFit="1" customWidth="1"/>
    <col min="16" max="16" width="2.453125" style="65" customWidth="1"/>
    <col min="17" max="17" width="19" style="66" customWidth="1"/>
    <col min="18" max="16384" width="8.81640625" style="65"/>
  </cols>
  <sheetData>
    <row r="1" spans="1:18" x14ac:dyDescent="0.35">
      <c r="H1" s="153"/>
      <c r="I1" s="153"/>
      <c r="J1" s="153"/>
      <c r="K1" s="153"/>
      <c r="L1" s="153"/>
      <c r="M1" s="154"/>
      <c r="N1" s="154"/>
      <c r="O1" s="154"/>
    </row>
    <row r="2" spans="1:18" s="25" customFormat="1" ht="34.5" customHeight="1" x14ac:dyDescent="0.35">
      <c r="D2" s="27"/>
      <c r="H2" s="151" t="s">
        <v>20</v>
      </c>
      <c r="I2" s="151"/>
      <c r="J2" s="151"/>
      <c r="K2" s="151"/>
      <c r="L2" s="151"/>
      <c r="M2" s="152" t="s">
        <v>25</v>
      </c>
      <c r="N2" s="152"/>
      <c r="O2" s="152"/>
      <c r="Q2" s="102"/>
    </row>
    <row r="3" spans="1:18" s="16" customFormat="1" ht="75" customHeight="1" x14ac:dyDescent="0.35">
      <c r="A3" s="16" t="s">
        <v>16</v>
      </c>
      <c r="B3" s="16" t="s">
        <v>1</v>
      </c>
      <c r="C3" s="16" t="s">
        <v>0</v>
      </c>
      <c r="D3" s="28" t="s">
        <v>59</v>
      </c>
      <c r="E3" s="74" t="s">
        <v>229</v>
      </c>
      <c r="F3" s="16" t="s">
        <v>241</v>
      </c>
      <c r="G3" s="16" t="s">
        <v>233</v>
      </c>
      <c r="H3" s="99" t="s">
        <v>240</v>
      </c>
      <c r="I3" s="140" t="s">
        <v>230</v>
      </c>
      <c r="J3" s="82" t="s">
        <v>231</v>
      </c>
      <c r="K3" s="106" t="s">
        <v>217</v>
      </c>
      <c r="L3" s="87" t="s">
        <v>22</v>
      </c>
      <c r="M3" s="91" t="s">
        <v>218</v>
      </c>
      <c r="N3" s="91" t="s">
        <v>219</v>
      </c>
      <c r="O3" s="92" t="s">
        <v>232</v>
      </c>
      <c r="Q3" s="103"/>
    </row>
    <row r="4" spans="1:18" x14ac:dyDescent="0.35">
      <c r="A4" s="97">
        <v>1</v>
      </c>
      <c r="B4" s="17" t="s">
        <v>47</v>
      </c>
      <c r="C4" s="17">
        <v>2019</v>
      </c>
      <c r="D4" s="8">
        <f>Population!D2</f>
        <v>482442.94573535857</v>
      </c>
      <c r="E4" s="94">
        <f>VLOOKUP(A4,'Housing Statistics'!$A$2:$H$49,6,FALSE)</f>
        <v>3.974207650273224</v>
      </c>
      <c r="F4" s="94">
        <f>D4/E4</f>
        <v>121393.49228573675</v>
      </c>
      <c r="G4" s="143" t="s">
        <v>234</v>
      </c>
      <c r="H4" s="88">
        <f>VLOOKUP(A4,'Housing Statistics'!$A$2:$H$49,8,FALSE)</f>
        <v>0.11068057625434674</v>
      </c>
      <c r="I4" s="141">
        <f>H4*F4</f>
        <v>13435.901679712939</v>
      </c>
      <c r="J4" s="95">
        <v>0</v>
      </c>
      <c r="K4" s="90">
        <f>VLOOKUP(B4,'Housing Costs'!$B$2:$F$43,5,FALSE)*550</f>
        <v>15584.800000000001</v>
      </c>
      <c r="L4" s="89">
        <f>VLOOKUP(A4,'Redevelopment Projects'!$B$2:$G$49,6,FALSE)*I4</f>
        <v>1522354.721148036</v>
      </c>
      <c r="M4" s="100">
        <f>VLOOKUP(B4,'Housing Costs'!$B$2:$F$43,3,FALSE)</f>
        <v>60.661999999999999</v>
      </c>
      <c r="N4" s="93">
        <f>'Housing Costs'!G2</f>
        <v>73.860911270983223</v>
      </c>
      <c r="O4" s="9">
        <f>IF(12*(M4-0.3*N4)&lt;0,0,12*(M4-0.3*N4)*(F4/5))</f>
        <v>11217844.416623726</v>
      </c>
      <c r="R4" s="97"/>
    </row>
    <row r="5" spans="1:18" x14ac:dyDescent="0.35">
      <c r="A5" s="97">
        <v>2</v>
      </c>
      <c r="B5" s="17" t="s">
        <v>44</v>
      </c>
      <c r="C5" s="17">
        <v>2019</v>
      </c>
      <c r="D5" s="8">
        <f>Population!D3</f>
        <v>353887.65953811951</v>
      </c>
      <c r="E5" s="94">
        <f>VLOOKUP(A5,'Housing Statistics'!$A$2:$H$49,6,FALSE)</f>
        <v>4.8390533520244086</v>
      </c>
      <c r="F5" s="94">
        <f t="shared" ref="F5:F68" si="0">D5/E5</f>
        <v>73131.588720771455</v>
      </c>
      <c r="G5" s="143" t="s">
        <v>234</v>
      </c>
      <c r="H5" s="88">
        <f>VLOOKUP(A5,'Housing Statistics'!$A$2:$H$49,8,FALSE)</f>
        <v>0.26365960253978726</v>
      </c>
      <c r="I5" s="141">
        <f t="shared" ref="I5:I68" si="1">H5*F5</f>
        <v>19281.845615221791</v>
      </c>
      <c r="J5" s="95">
        <v>0</v>
      </c>
      <c r="K5" s="90">
        <f ca="1">VLOOKUP(B5,'Housing Costs'!$B$2:$F$43,5,FALSE)*550</f>
        <v>34179.786666666667</v>
      </c>
      <c r="L5" s="89">
        <f>VLOOKUP(A5,'Redevelopment Projects'!$B$2:$G$49,6,FALSE)*I5</f>
        <v>173760480.58499381</v>
      </c>
      <c r="M5" s="100">
        <f>VLOOKUP(B5,'Housing Costs'!$B$2:$F$43,3,FALSE)</f>
        <v>70</v>
      </c>
      <c r="N5" s="93">
        <f>'Housing Costs'!G3</f>
        <v>166.27540073204597</v>
      </c>
      <c r="O5" s="9">
        <f t="shared" ref="O5:O68" si="2">IF(12*(M5-0.3*N5)&lt;0,0,12*(M5-0.3*N5)*(F5/5))</f>
        <v>3530918.2661730424</v>
      </c>
      <c r="R5" s="97"/>
    </row>
    <row r="6" spans="1:18" x14ac:dyDescent="0.35">
      <c r="A6" s="97">
        <v>3</v>
      </c>
      <c r="B6" s="17" t="s">
        <v>30</v>
      </c>
      <c r="C6" s="17">
        <v>2019</v>
      </c>
      <c r="D6" s="8">
        <f>Population!D4</f>
        <v>10183876.760812402</v>
      </c>
      <c r="E6" s="94">
        <f>VLOOKUP(A6,'Housing Statistics'!$A$2:$H$49,6,FALSE)</f>
        <v>4.0172949204764796</v>
      </c>
      <c r="F6" s="94">
        <f t="shared" si="0"/>
        <v>2535008.4976097601</v>
      </c>
      <c r="G6" s="143" t="s">
        <v>235</v>
      </c>
      <c r="H6" s="88">
        <f>VLOOKUP(A6,'Housing Statistics'!$A$2:$H$49,8,FALSE)</f>
        <v>7.8665220943072975E-2</v>
      </c>
      <c r="I6" s="141">
        <f t="shared" si="1"/>
        <v>199417.00355703925</v>
      </c>
      <c r="J6" s="95">
        <v>0</v>
      </c>
      <c r="K6" s="90">
        <f>VLOOKUP(B6,'Housing Costs'!$B$2:$F$43,5,FALSE)*550</f>
        <v>37853.199999999997</v>
      </c>
      <c r="L6" s="89">
        <f>VLOOKUP(A6,'Redevelopment Projects'!$B$2:$G$49,6,FALSE)*I6</f>
        <v>1921087436.7103572</v>
      </c>
      <c r="M6" s="100">
        <f>VLOOKUP(B6,'Housing Costs'!$B$2:$F$43,3,FALSE)</f>
        <v>139.202</v>
      </c>
      <c r="N6" s="93">
        <f>'Housing Costs'!G4</f>
        <v>132.525558500568</v>
      </c>
      <c r="O6" s="9">
        <f t="shared" si="2"/>
        <v>605021346.71867526</v>
      </c>
      <c r="R6" s="97"/>
    </row>
    <row r="7" spans="1:18" x14ac:dyDescent="0.35">
      <c r="A7" s="97">
        <v>4</v>
      </c>
      <c r="B7" s="17" t="s">
        <v>35</v>
      </c>
      <c r="C7" s="17">
        <v>2019</v>
      </c>
      <c r="D7" s="8">
        <f>Population!D5</f>
        <v>2168822.2842630199</v>
      </c>
      <c r="E7" s="94">
        <f>VLOOKUP(A7,'Housing Statistics'!$A$2:$H$49,6,FALSE)</f>
        <v>4.6988894405393395</v>
      </c>
      <c r="F7" s="94">
        <f t="shared" si="0"/>
        <v>461560.61165254447</v>
      </c>
      <c r="G7" s="143" t="s">
        <v>235</v>
      </c>
      <c r="H7" s="88">
        <f>VLOOKUP(A7,'Housing Statistics'!$A$2:$H$49,8,FALSE)</f>
        <v>0.26863257466879198</v>
      </c>
      <c r="I7" s="141">
        <f t="shared" si="1"/>
        <v>123990.21547392545</v>
      </c>
      <c r="J7" s="95">
        <v>0</v>
      </c>
      <c r="K7" s="90">
        <f>VLOOKUP(B7,'Housing Costs'!$B$2:$F$43,5,FALSE)*550</f>
        <v>23092.300000000003</v>
      </c>
      <c r="L7" s="89">
        <f>VLOOKUP(A7,'Redevelopment Projects'!$B$2:$G$49,6,FALSE)*I7</f>
        <v>283999111.72622144</v>
      </c>
      <c r="M7" s="100">
        <f>VLOOKUP(B7,'Housing Costs'!$B$2:$F$43,3,FALSE)</f>
        <v>59.5</v>
      </c>
      <c r="N7" s="93">
        <f>'Housing Costs'!G5</f>
        <v>108.65462509082352</v>
      </c>
      <c r="O7" s="9">
        <f t="shared" si="2"/>
        <v>29802354.788608503</v>
      </c>
      <c r="R7" s="97"/>
    </row>
    <row r="8" spans="1:18" x14ac:dyDescent="0.35">
      <c r="A8" s="97">
        <v>5</v>
      </c>
      <c r="B8" s="17" t="s">
        <v>154</v>
      </c>
      <c r="C8" s="17">
        <v>2019</v>
      </c>
      <c r="D8" s="8">
        <f>Population!D6</f>
        <v>1017223.1910658216</v>
      </c>
      <c r="E8" s="94">
        <f>VLOOKUP(A8,'Housing Statistics'!$A$2:$H$49,6,FALSE)</f>
        <v>4.2814892277702192</v>
      </c>
      <c r="F8" s="94">
        <f t="shared" si="0"/>
        <v>237586.30162327582</v>
      </c>
      <c r="G8" s="143" t="s">
        <v>235</v>
      </c>
      <c r="H8" s="88">
        <f>VLOOKUP(A8,'Housing Statistics'!$A$2:$H$49,8,FALSE)</f>
        <v>0.21461713403862165</v>
      </c>
      <c r="I8" s="141">
        <f t="shared" si="1"/>
        <v>50990.091141222976</v>
      </c>
      <c r="J8" s="95">
        <v>0</v>
      </c>
      <c r="K8" s="90">
        <f>VLOOKUP(B8,'Housing Costs'!$B$2:$F$43,5,FALSE)*550</f>
        <v>20251</v>
      </c>
      <c r="L8" s="89">
        <f>VLOOKUP(A8,'Redevelopment Projects'!$B$2:$G$49,6,FALSE)*I8</f>
        <v>547744657.80791259</v>
      </c>
      <c r="M8" s="100">
        <f>VLOOKUP(B8,'Housing Costs'!$B$2:$F$43,3,FALSE)</f>
        <v>65.198000000000008</v>
      </c>
      <c r="N8" s="93">
        <f>'Housing Costs'!G6</f>
        <v>70.680297866969596</v>
      </c>
      <c r="O8" s="9">
        <f t="shared" si="2"/>
        <v>25085641.254914146</v>
      </c>
      <c r="R8" s="97"/>
    </row>
    <row r="9" spans="1:18" x14ac:dyDescent="0.35">
      <c r="A9" s="97">
        <v>6</v>
      </c>
      <c r="B9" s="17" t="s">
        <v>38</v>
      </c>
      <c r="C9" s="17">
        <v>2019</v>
      </c>
      <c r="D9" s="8">
        <f>Population!D7</f>
        <v>1159765.5644964206</v>
      </c>
      <c r="E9" s="94">
        <f>VLOOKUP(A9,'Housing Statistics'!$A$2:$H$49,6,FALSE)</f>
        <v>4.4091899104485828</v>
      </c>
      <c r="F9" s="94">
        <f t="shared" si="0"/>
        <v>263033.70642940351</v>
      </c>
      <c r="G9" s="143" t="s">
        <v>235</v>
      </c>
      <c r="H9" s="88">
        <f>VLOOKUP(A9,'Housing Statistics'!$A$2:$H$49,8,FALSE)</f>
        <v>9.9519916363653038E-2</v>
      </c>
      <c r="I9" s="141">
        <f t="shared" si="1"/>
        <v>26177.092464675905</v>
      </c>
      <c r="J9" s="95">
        <v>0</v>
      </c>
      <c r="K9" s="90">
        <f>VLOOKUP(B9,'Housing Costs'!$B$2:$F$43,5,FALSE)*550</f>
        <v>39724.300000000003</v>
      </c>
      <c r="L9" s="89">
        <f>VLOOKUP(A9,'Redevelopment Projects'!$B$2:$G$49,6,FALSE)*I9</f>
        <v>355573791.69884449</v>
      </c>
      <c r="M9" s="100">
        <f>VLOOKUP(B9,'Housing Costs'!$B$2:$F$43,3,FALSE)</f>
        <v>98.531999999999996</v>
      </c>
      <c r="N9" s="93">
        <f>'Housing Costs'!G7</f>
        <v>228.82746434431402</v>
      </c>
      <c r="O9" s="9">
        <f t="shared" si="2"/>
        <v>18865047.211449258</v>
      </c>
      <c r="R9" s="97"/>
    </row>
    <row r="10" spans="1:18" x14ac:dyDescent="0.35">
      <c r="A10" s="97">
        <v>7</v>
      </c>
      <c r="B10" s="17" t="s">
        <v>29</v>
      </c>
      <c r="C10" s="17">
        <v>2019</v>
      </c>
      <c r="D10" s="8">
        <f>Population!D8</f>
        <v>5604401.6412904728</v>
      </c>
      <c r="E10" s="94">
        <f>VLOOKUP(A10,'Housing Statistics'!$A$2:$H$49,6,FALSE)</f>
        <v>4.0232072880789485</v>
      </c>
      <c r="F10" s="94">
        <f t="shared" si="0"/>
        <v>1393018.365694633</v>
      </c>
      <c r="G10" s="143" t="s">
        <v>235</v>
      </c>
      <c r="H10" s="88">
        <f>VLOOKUP(A10,'Housing Statistics'!$A$2:$H$49,8,FALSE)</f>
        <v>0.2855689525897373</v>
      </c>
      <c r="I10" s="141">
        <f t="shared" si="1"/>
        <v>397802.795629684</v>
      </c>
      <c r="J10" s="95">
        <v>0</v>
      </c>
      <c r="K10" s="90">
        <f>VLOOKUP(B10,'Housing Costs'!$B$2:$F$43,5,FALSE)*550</f>
        <v>36590.400000000001</v>
      </c>
      <c r="L10" s="89">
        <f>VLOOKUP(A10,'Redevelopment Projects'!$B$2:$G$49,6,FALSE)*I10</f>
        <v>3584843812.4668016</v>
      </c>
      <c r="M10" s="100">
        <f>VLOOKUP(B10,'Housing Costs'!$B$2:$F$43,3,FALSE)</f>
        <v>110.124</v>
      </c>
      <c r="N10" s="93">
        <f>'Housing Costs'!G8</f>
        <v>141.36059573393919</v>
      </c>
      <c r="O10" s="9">
        <f t="shared" si="2"/>
        <v>226390518.45811746</v>
      </c>
      <c r="R10" s="97"/>
    </row>
    <row r="11" spans="1:18" x14ac:dyDescent="0.35">
      <c r="A11" s="97">
        <v>8</v>
      </c>
      <c r="B11" s="17" t="s">
        <v>55</v>
      </c>
      <c r="C11" s="17">
        <v>2019</v>
      </c>
      <c r="D11" s="8">
        <f>Population!D9</f>
        <v>53408.312224510621</v>
      </c>
      <c r="E11" s="94">
        <f>VLOOKUP(A11,'Housing Statistics'!$A$2:$H$49,6,FALSE)</f>
        <v>4.332028957151242</v>
      </c>
      <c r="F11" s="94">
        <f t="shared" si="0"/>
        <v>12328.706191205176</v>
      </c>
      <c r="G11" s="143" t="s">
        <v>236</v>
      </c>
      <c r="H11" s="88">
        <f>VLOOKUP(A11,'Housing Statistics'!$A$2:$H$49,8,FALSE)</f>
        <v>6.0000000000000001E-3</v>
      </c>
      <c r="I11" s="141">
        <f t="shared" si="1"/>
        <v>73.972237147231056</v>
      </c>
      <c r="J11" s="95">
        <v>0</v>
      </c>
      <c r="K11" s="90">
        <f ca="1">VLOOKUP(B11,'Housing Costs'!$B$2:$F$43,5,FALSE)*550</f>
        <v>22303.05</v>
      </c>
      <c r="L11" s="89">
        <f>VLOOKUP(A11,'Redevelopment Projects'!$B$2:$G$49,6,FALSE)*I11</f>
        <v>666608.98200030276</v>
      </c>
      <c r="M11" s="100">
        <f>VLOOKUP(B11,'Housing Costs'!$B$2:$F$43,3,FALSE)</f>
        <v>77.219754838709676</v>
      </c>
      <c r="N11" s="93">
        <f>'Housing Costs'!G9</f>
        <v>39.775337624637132</v>
      </c>
      <c r="O11" s="9">
        <f t="shared" si="2"/>
        <v>1931774.7220663293</v>
      </c>
      <c r="R11" s="97"/>
    </row>
    <row r="12" spans="1:18" x14ac:dyDescent="0.35">
      <c r="A12" s="97">
        <v>9</v>
      </c>
      <c r="B12" s="17" t="s">
        <v>161</v>
      </c>
      <c r="C12" s="17">
        <v>2019</v>
      </c>
      <c r="D12" s="8">
        <f>Population!D10</f>
        <v>686965.35071162798</v>
      </c>
      <c r="E12" s="94">
        <f>VLOOKUP(A12,'Housing Statistics'!$A$2:$H$49,6,FALSE)</f>
        <v>4.5911864516077028</v>
      </c>
      <c r="F12" s="94">
        <f t="shared" si="0"/>
        <v>149626.97724268469</v>
      </c>
      <c r="G12" s="143" t="s">
        <v>234</v>
      </c>
      <c r="H12" s="88">
        <f>VLOOKUP(A12,'Housing Statistics'!$A$2:$H$49,8,FALSE)</f>
        <v>0.26488203193641735</v>
      </c>
      <c r="I12" s="141">
        <f t="shared" si="1"/>
        <v>39633.497764546395</v>
      </c>
      <c r="J12" s="95">
        <v>0</v>
      </c>
      <c r="K12" s="90">
        <f>VLOOKUP(B12,'Housing Costs'!$B$2:$F$43,5,FALSE)*550</f>
        <v>20643.7</v>
      </c>
      <c r="L12" s="89">
        <f>VLOOKUP(A12,'Redevelopment Projects'!$B$2:$G$49,6,FALSE)*I12</f>
        <v>357161640.8646701</v>
      </c>
      <c r="M12" s="100">
        <f>VLOOKUP(B12,'Housing Costs'!$B$2:$F$43,3,FALSE)</f>
        <v>62.118000000000002</v>
      </c>
      <c r="N12" s="93">
        <f>'Housing Costs'!G10</f>
        <v>137.82658084059071</v>
      </c>
      <c r="O12" s="9">
        <f t="shared" si="2"/>
        <v>7458614.8077586945</v>
      </c>
      <c r="R12" s="97"/>
    </row>
    <row r="13" spans="1:18" x14ac:dyDescent="0.35">
      <c r="A13" s="97">
        <v>10</v>
      </c>
      <c r="B13" s="17" t="s">
        <v>57</v>
      </c>
      <c r="C13" s="17">
        <v>2019</v>
      </c>
      <c r="D13" s="8">
        <f>Population!D11</f>
        <v>637497.35184327734</v>
      </c>
      <c r="E13" s="94">
        <f>VLOOKUP(A13,'Housing Statistics'!$A$2:$H$49,6,FALSE)</f>
        <v>4.0714439771379274</v>
      </c>
      <c r="F13" s="94">
        <f t="shared" si="0"/>
        <v>156577.70447609451</v>
      </c>
      <c r="G13" s="143" t="s">
        <v>234</v>
      </c>
      <c r="H13" s="88">
        <f>VLOOKUP(A13,'Housing Statistics'!$A$2:$H$49,8,FALSE)</f>
        <v>0.18</v>
      </c>
      <c r="I13" s="141">
        <f t="shared" si="1"/>
        <v>28183.986805697012</v>
      </c>
      <c r="J13" s="95">
        <v>0</v>
      </c>
      <c r="K13" s="90">
        <f ca="1">VLOOKUP(B13,'Housing Costs'!$B$2:$F$43,5,FALSE)*550</f>
        <v>34179.786666666667</v>
      </c>
      <c r="L13" s="89">
        <f>VLOOKUP(A13,'Redevelopment Projects'!$B$2:$G$49,6,FALSE)*I13</f>
        <v>253983108.7690568</v>
      </c>
      <c r="M13" s="100">
        <f>VLOOKUP(B13,'Housing Costs'!$B$2:$F$43,3,FALSE)</f>
        <v>78.521709677419352</v>
      </c>
      <c r="N13" s="93">
        <f>'Housing Costs'!G11</f>
        <v>39.775337624637132</v>
      </c>
      <c r="O13" s="9">
        <f t="shared" si="2"/>
        <v>25023287.363569111</v>
      </c>
      <c r="R13" s="97"/>
    </row>
    <row r="14" spans="1:18" x14ac:dyDescent="0.35">
      <c r="A14" s="97">
        <v>11</v>
      </c>
      <c r="B14" s="17" t="s">
        <v>48</v>
      </c>
      <c r="C14" s="17">
        <v>2019</v>
      </c>
      <c r="D14" s="8">
        <f>Population!D12</f>
        <v>248657.05041305005</v>
      </c>
      <c r="E14" s="94">
        <f>VLOOKUP(A14,'Housing Statistics'!$A$2:$H$49,6,FALSE)</f>
        <v>4.5669760538732476</v>
      </c>
      <c r="F14" s="94">
        <f t="shared" si="0"/>
        <v>54446.760280725422</v>
      </c>
      <c r="G14" s="143" t="s">
        <v>234</v>
      </c>
      <c r="H14" s="88">
        <f>VLOOKUP(A14,'Housing Statistics'!$A$2:$H$49,8,FALSE)</f>
        <v>0.54152360277340894</v>
      </c>
      <c r="I14" s="141">
        <f t="shared" si="1"/>
        <v>29484.205786558574</v>
      </c>
      <c r="J14" s="95">
        <v>0</v>
      </c>
      <c r="K14" s="90">
        <f>VLOOKUP(B14,'Housing Costs'!$B$2:$F$43,5,FALSE)*550</f>
        <v>19072.899999999998</v>
      </c>
      <c r="L14" s="89">
        <f>VLOOKUP(A14,'Redevelopment Projects'!$B$2:$G$49,6,FALSE)*I14</f>
        <v>265700175.66652647</v>
      </c>
      <c r="M14" s="100">
        <f>VLOOKUP(B14,'Housing Costs'!$B$2:$F$43,3,FALSE)</f>
        <v>70</v>
      </c>
      <c r="N14" s="93">
        <f>'Housing Costs'!G12</f>
        <v>93.297993184399843</v>
      </c>
      <c r="O14" s="9">
        <f t="shared" si="2"/>
        <v>5489618.8290615547</v>
      </c>
      <c r="R14" s="97"/>
    </row>
    <row r="15" spans="1:18" x14ac:dyDescent="0.35">
      <c r="A15" s="97">
        <v>12</v>
      </c>
      <c r="B15" s="17" t="s">
        <v>52</v>
      </c>
      <c r="C15" s="17">
        <v>2019</v>
      </c>
      <c r="D15" s="8">
        <f>Population!D13</f>
        <v>120954.47359530447</v>
      </c>
      <c r="E15" s="94">
        <f>VLOOKUP(A15,'Housing Statistics'!$A$2:$H$49,6,FALSE)</f>
        <v>4.2184831531569431</v>
      </c>
      <c r="F15" s="94">
        <f t="shared" si="0"/>
        <v>28672.503647380221</v>
      </c>
      <c r="G15" s="143" t="s">
        <v>234</v>
      </c>
      <c r="H15" s="88">
        <f>VLOOKUP(A15,'Housing Statistics'!$A$2:$H$49,8,FALSE)</f>
        <v>0.2174736045093173</v>
      </c>
      <c r="I15" s="141">
        <f t="shared" si="1"/>
        <v>6235.5127185023239</v>
      </c>
      <c r="J15" s="95">
        <v>0</v>
      </c>
      <c r="K15" s="90">
        <f>VLOOKUP(B15,'Housing Costs'!$B$2:$F$43,5,FALSE)*550</f>
        <v>23092.300000000003</v>
      </c>
      <c r="L15" s="89">
        <f>VLOOKUP(A15,'Redevelopment Projects'!$B$2:$G$49,6,FALSE)*I15</f>
        <v>22058320.090426371</v>
      </c>
      <c r="M15" s="100">
        <f>VLOOKUP(B15,'Housing Costs'!$B$2:$F$43,3,FALSE)</f>
        <v>44.323999999999998</v>
      </c>
      <c r="N15" s="93">
        <f>'Housing Costs'!G13</f>
        <v>108.65462509082352</v>
      </c>
      <c r="O15" s="9">
        <f t="shared" si="2"/>
        <v>807024.02736016945</v>
      </c>
      <c r="R15" s="97"/>
    </row>
    <row r="16" spans="1:18" x14ac:dyDescent="0.35">
      <c r="A16" s="97">
        <v>13</v>
      </c>
      <c r="B16" s="17" t="s">
        <v>31</v>
      </c>
      <c r="C16" s="17">
        <v>2019</v>
      </c>
      <c r="D16" s="8">
        <f>Population!D14</f>
        <v>8119180.3023765497</v>
      </c>
      <c r="E16" s="94">
        <f>VLOOKUP(A16,'Housing Statistics'!$A$2:$H$49,6,FALSE)</f>
        <v>4.33</v>
      </c>
      <c r="F16" s="94">
        <f t="shared" si="0"/>
        <v>1875099.3769922748</v>
      </c>
      <c r="G16" s="143" t="s">
        <v>235</v>
      </c>
      <c r="H16" s="88">
        <f>VLOOKUP(A16,'Housing Statistics'!$A$2:$H$49,8,FALSE)</f>
        <v>0.32636559963991746</v>
      </c>
      <c r="I16" s="141">
        <f t="shared" si="1"/>
        <v>611967.9325565194</v>
      </c>
      <c r="J16" s="95">
        <v>0</v>
      </c>
      <c r="K16" s="90">
        <f>VLOOKUP(B16,'Housing Costs'!$B$2:$F$43,5,FALSE)*550</f>
        <v>29729.7</v>
      </c>
      <c r="L16" s="89">
        <f>VLOOKUP(A16,'Redevelopment Projects'!$B$2:$G$49,6,FALSE)*I16</f>
        <v>2171202655.0138297</v>
      </c>
      <c r="M16" s="100">
        <f>VLOOKUP(B16,'Housing Costs'!$B$2:$F$43,3,FALSE)</f>
        <v>96.418000000000006</v>
      </c>
      <c r="N16" s="93">
        <f>'Housing Costs'!G14</f>
        <v>139.85863940426606</v>
      </c>
      <c r="O16" s="9">
        <f t="shared" si="2"/>
        <v>245084825.87199172</v>
      </c>
      <c r="R16" s="97"/>
    </row>
    <row r="17" spans="1:18" x14ac:dyDescent="0.35">
      <c r="A17" s="97">
        <v>14</v>
      </c>
      <c r="B17" s="17" t="s">
        <v>45</v>
      </c>
      <c r="C17" s="17">
        <v>2019</v>
      </c>
      <c r="D17" s="8">
        <f>Population!D15</f>
        <v>323526.6224659998</v>
      </c>
      <c r="E17" s="94">
        <f>VLOOKUP(A17,'Housing Statistics'!$A$2:$H$49,6,FALSE)</f>
        <v>4.6437746693442286</v>
      </c>
      <c r="F17" s="94">
        <f t="shared" si="0"/>
        <v>69668.889104752074</v>
      </c>
      <c r="G17" s="143" t="s">
        <v>234</v>
      </c>
      <c r="H17" s="88">
        <f>VLOOKUP(A17,'Housing Statistics'!$A$2:$H$49,8,FALSE)</f>
        <v>0</v>
      </c>
      <c r="I17" s="141">
        <f t="shared" si="1"/>
        <v>0</v>
      </c>
      <c r="J17" s="95">
        <v>0</v>
      </c>
      <c r="K17" s="90">
        <f>VLOOKUP(B17,'Housing Costs'!$B$2:$F$43,5,FALSE)*550</f>
        <v>21613.9</v>
      </c>
      <c r="L17" s="89">
        <f>VLOOKUP(A17,'Redevelopment Projects'!$B$2:$G$49,6,FALSE)*I17</f>
        <v>0</v>
      </c>
      <c r="M17" s="100">
        <f>VLOOKUP(B17,'Housing Costs'!$B$2:$F$43,3,FALSE)</f>
        <v>24.5</v>
      </c>
      <c r="N17" s="93">
        <f>'Housing Costs'!G15</f>
        <v>108.65462509082352</v>
      </c>
      <c r="O17" s="9">
        <f t="shared" si="2"/>
        <v>0</v>
      </c>
      <c r="R17" s="97"/>
    </row>
    <row r="18" spans="1:18" x14ac:dyDescent="0.35">
      <c r="A18" s="97">
        <v>15</v>
      </c>
      <c r="B18" s="17" t="s">
        <v>54</v>
      </c>
      <c r="C18" s="17">
        <v>2019</v>
      </c>
      <c r="D18" s="8">
        <f>Population!D16</f>
        <v>71750.609598395211</v>
      </c>
      <c r="E18" s="94">
        <f>VLOOKUP(A18,'Housing Statistics'!$A$2:$H$49,6,FALSE)</f>
        <v>4.4181210545859635</v>
      </c>
      <c r="F18" s="94">
        <f t="shared" si="0"/>
        <v>16240.073260083906</v>
      </c>
      <c r="G18" s="143" t="s">
        <v>236</v>
      </c>
      <c r="H18" s="88">
        <f>VLOOKUP(A18,'Housing Statistics'!$A$2:$H$49,8,FALSE)</f>
        <v>0</v>
      </c>
      <c r="I18" s="141">
        <f t="shared" si="1"/>
        <v>0</v>
      </c>
      <c r="J18" s="95">
        <v>0</v>
      </c>
      <c r="K18" s="90">
        <f>VLOOKUP(B18,'Housing Costs'!$B$2:$F$43,5,FALSE)*550</f>
        <v>71533</v>
      </c>
      <c r="L18" s="89">
        <f>VLOOKUP(A18,'Redevelopment Projects'!$B$2:$G$49,6,FALSE)*I18</f>
        <v>0</v>
      </c>
      <c r="M18" s="100">
        <f>VLOOKUP(B18,'Housing Costs'!$B$2:$F$43,3,FALSE)</f>
        <v>77.219754838709676</v>
      </c>
      <c r="N18" s="93">
        <f>'Housing Costs'!G16</f>
        <v>119.4497033951786</v>
      </c>
      <c r="O18" s="9">
        <f t="shared" si="2"/>
        <v>1613022.9491915177</v>
      </c>
      <c r="R18" s="97"/>
    </row>
    <row r="19" spans="1:18" x14ac:dyDescent="0.35">
      <c r="A19" s="97">
        <v>16</v>
      </c>
      <c r="B19" s="17" t="s">
        <v>32</v>
      </c>
      <c r="C19" s="17">
        <v>2019</v>
      </c>
      <c r="D19" s="8">
        <f>Population!D17</f>
        <v>3673962.8876462663</v>
      </c>
      <c r="E19" s="94">
        <f>VLOOKUP(A19,'Housing Statistics'!$A$2:$H$49,6,FALSE)</f>
        <v>5.0811133147736394</v>
      </c>
      <c r="F19" s="94">
        <f t="shared" si="0"/>
        <v>723062.57704664848</v>
      </c>
      <c r="G19" s="143" t="s">
        <v>235</v>
      </c>
      <c r="H19" s="88">
        <f>VLOOKUP(A19,'Housing Statistics'!$A$2:$H$49,8,FALSE)</f>
        <v>0.10318144742263226</v>
      </c>
      <c r="I19" s="141">
        <f t="shared" si="1"/>
        <v>74606.643276811752</v>
      </c>
      <c r="J19" s="95">
        <v>0</v>
      </c>
      <c r="K19" s="90">
        <f>VLOOKUP(B19,'Housing Costs'!$B$2:$F$43,5,FALSE)*550</f>
        <v>29860.600000000002</v>
      </c>
      <c r="L19" s="89">
        <f>VLOOKUP(A19,'Redevelopment Projects'!$B$2:$G$49,6,FALSE)*I19</f>
        <v>105579073.74158879</v>
      </c>
      <c r="M19" s="100">
        <f>VLOOKUP(B19,'Housing Costs'!$B$2:$F$43,3,FALSE)</f>
        <v>82.04</v>
      </c>
      <c r="N19" s="93">
        <f>'Housing Costs'!G17</f>
        <v>125.45752871387103</v>
      </c>
      <c r="O19" s="9">
        <f t="shared" si="2"/>
        <v>77054305.474512964</v>
      </c>
      <c r="R19" s="97"/>
    </row>
    <row r="20" spans="1:18" x14ac:dyDescent="0.35">
      <c r="A20" s="97">
        <v>17</v>
      </c>
      <c r="B20" s="17" t="s">
        <v>58</v>
      </c>
      <c r="C20" s="17">
        <v>2019</v>
      </c>
      <c r="D20" s="8">
        <f>Population!D18</f>
        <v>13520.328350949914</v>
      </c>
      <c r="E20" s="94">
        <f>VLOOKUP(A20,'Housing Statistics'!$A$2:$H$49,6,FALSE)</f>
        <v>4.9910952804986639</v>
      </c>
      <c r="F20" s="94">
        <f t="shared" si="0"/>
        <v>2708.8900514035245</v>
      </c>
      <c r="G20" s="143" t="s">
        <v>236</v>
      </c>
      <c r="H20" s="88">
        <f>VLOOKUP(A20,'Housing Statistics'!$A$2:$H$49,8,FALSE)</f>
        <v>0</v>
      </c>
      <c r="I20" s="141">
        <f t="shared" si="1"/>
        <v>0</v>
      </c>
      <c r="J20" s="95">
        <v>0</v>
      </c>
      <c r="K20" s="90">
        <f ca="1">VLOOKUP(B20,'Housing Costs'!$B$2:$F$43,5,FALSE)*550</f>
        <v>22303.05</v>
      </c>
      <c r="L20" s="89">
        <f>VLOOKUP(A20,'Redevelopment Projects'!$B$2:$G$49,6,FALSE)*I20</f>
        <v>0</v>
      </c>
      <c r="M20" s="100">
        <f>VLOOKUP(B20,'Housing Costs'!$B$2:$F$43,3,FALSE)</f>
        <v>77.219754838709676</v>
      </c>
      <c r="N20" s="93">
        <f>'Housing Costs'!G18</f>
        <v>108.65462509082352</v>
      </c>
      <c r="O20" s="9">
        <f t="shared" si="2"/>
        <v>290111.50984835118</v>
      </c>
      <c r="R20" s="97"/>
    </row>
    <row r="21" spans="1:18" x14ac:dyDescent="0.35">
      <c r="A21" s="97">
        <v>18</v>
      </c>
      <c r="B21" s="17" t="s">
        <v>51</v>
      </c>
      <c r="C21" s="17">
        <v>2019</v>
      </c>
      <c r="D21" s="8">
        <f>Population!D19</f>
        <v>119450.47275198292</v>
      </c>
      <c r="E21" s="94">
        <f>VLOOKUP(A21,'Housing Statistics'!$A$2:$H$49,6,FALSE)</f>
        <v>4.4388221584797423</v>
      </c>
      <c r="F21" s="94">
        <f t="shared" si="0"/>
        <v>26910.398409134206</v>
      </c>
      <c r="G21" s="143" t="s">
        <v>234</v>
      </c>
      <c r="H21" s="88">
        <f>VLOOKUP(A21,'Housing Statistics'!$A$2:$H$49,8,FALSE)</f>
        <v>0.58608668189106461</v>
      </c>
      <c r="I21" s="141">
        <f t="shared" si="1"/>
        <v>15771.82611197605</v>
      </c>
      <c r="J21" s="95">
        <v>0</v>
      </c>
      <c r="K21" s="90">
        <f ca="1">VLOOKUP(B21,'Housing Costs'!$B$2:$F$43,5,FALSE)*550</f>
        <v>34179.786666666667</v>
      </c>
      <c r="L21" s="89">
        <f>VLOOKUP(A21,'Redevelopment Projects'!$B$2:$G$49,6,FALSE)*I21</f>
        <v>171034936.35440964</v>
      </c>
      <c r="M21" s="100">
        <f>VLOOKUP(B21,'Housing Costs'!$B$2:$F$43,3,FALSE)</f>
        <v>78.521709677419352</v>
      </c>
      <c r="N21" s="93">
        <f>'Housing Costs'!G19</f>
        <v>98.76688123185663</v>
      </c>
      <c r="O21" s="9">
        <f t="shared" si="2"/>
        <v>3157664.7698703678</v>
      </c>
      <c r="R21" s="97"/>
    </row>
    <row r="22" spans="1:18" x14ac:dyDescent="0.35">
      <c r="A22" s="97">
        <v>19</v>
      </c>
      <c r="B22" s="17" t="s">
        <v>28</v>
      </c>
      <c r="C22" s="17">
        <v>2019</v>
      </c>
      <c r="D22" s="8">
        <f>Population!D20</f>
        <v>5423441.5141611397</v>
      </c>
      <c r="E22" s="94">
        <f>VLOOKUP(A22,'Housing Statistics'!$A$2:$H$49,6,FALSE)</f>
        <v>4.3873267195354213</v>
      </c>
      <c r="F22" s="94">
        <f t="shared" si="0"/>
        <v>1236160.8471081529</v>
      </c>
      <c r="G22" s="143" t="s">
        <v>235</v>
      </c>
      <c r="H22" s="88">
        <f>VLOOKUP(A22,'Housing Statistics'!$A$2:$H$49,8,FALSE)</f>
        <v>0.29344012457460428</v>
      </c>
      <c r="I22" s="141">
        <f t="shared" si="1"/>
        <v>362739.19296966476</v>
      </c>
      <c r="J22" s="95">
        <v>0</v>
      </c>
      <c r="K22" s="90">
        <f>VLOOKUP(B22,'Housing Costs'!$B$2:$F$43,5,FALSE)*550</f>
        <v>28774.899999999998</v>
      </c>
      <c r="L22" s="89">
        <f>VLOOKUP(A22,'Redevelopment Projects'!$B$2:$G$49,6,FALSE)*I22</f>
        <v>3268864285.8785148</v>
      </c>
      <c r="M22" s="100">
        <f>VLOOKUP(B22,'Housing Costs'!$B$2:$F$43,3,FALSE)</f>
        <v>82.95</v>
      </c>
      <c r="N22" s="93">
        <f>'Housing Costs'!G20</f>
        <v>155.49665530733307</v>
      </c>
      <c r="O22" s="9">
        <f t="shared" si="2"/>
        <v>107697309.89630903</v>
      </c>
      <c r="R22" s="97"/>
    </row>
    <row r="23" spans="1:18" x14ac:dyDescent="0.35">
      <c r="A23" s="97">
        <v>20</v>
      </c>
      <c r="B23" s="17" t="s">
        <v>33</v>
      </c>
      <c r="C23" s="17">
        <v>2019</v>
      </c>
      <c r="D23" s="8">
        <f>Population!D21</f>
        <v>3397697.1096434216</v>
      </c>
      <c r="E23" s="94">
        <f>VLOOKUP(A23,'Housing Statistics'!$A$2:$H$49,6,FALSE)</f>
        <v>5.2348048588773741</v>
      </c>
      <c r="F23" s="94">
        <f t="shared" si="0"/>
        <v>649058.98142152943</v>
      </c>
      <c r="G23" s="143" t="s">
        <v>235</v>
      </c>
      <c r="H23" s="88">
        <f>VLOOKUP(A23,'Housing Statistics'!$A$2:$H$49,8,FALSE)</f>
        <v>0.12195321370103819</v>
      </c>
      <c r="I23" s="141">
        <f t="shared" si="1"/>
        <v>79154.828665877954</v>
      </c>
      <c r="J23" s="95">
        <v>0</v>
      </c>
      <c r="K23" s="90">
        <f>VLOOKUP(B23,'Housing Costs'!$B$2:$F$43,5,FALSE)*550</f>
        <v>25533.200000000001</v>
      </c>
      <c r="L23" s="89">
        <f>VLOOKUP(A23,'Redevelopment Projects'!$B$2:$G$49,6,FALSE)*I23</f>
        <v>713312477.65763164</v>
      </c>
      <c r="M23" s="100">
        <f>VLOOKUP(B23,'Housing Costs'!$B$2:$F$43,3,FALSE)</f>
        <v>88.27</v>
      </c>
      <c r="N23" s="93">
        <f>'Housing Costs'!G21</f>
        <v>92.944591695065014</v>
      </c>
      <c r="O23" s="9">
        <f t="shared" si="2"/>
        <v>94066751.2459362</v>
      </c>
      <c r="R23" s="97"/>
    </row>
    <row r="24" spans="1:18" x14ac:dyDescent="0.35">
      <c r="A24" s="97">
        <v>21</v>
      </c>
      <c r="B24" s="97" t="s">
        <v>27</v>
      </c>
      <c r="C24" s="97">
        <v>2019</v>
      </c>
      <c r="D24" s="8">
        <f>Population!D22</f>
        <v>15006687.638268843</v>
      </c>
      <c r="E24" s="94">
        <f>VLOOKUP(A24,'Housing Statistics'!$A$2:$H$49,6,FALSE)</f>
        <v>4.4756737410071938</v>
      </c>
      <c r="F24" s="94">
        <f t="shared" si="0"/>
        <v>3352944.9434113083</v>
      </c>
      <c r="G24" s="143" t="s">
        <v>235</v>
      </c>
      <c r="H24" s="88">
        <f>VLOOKUP(A24,'Housing Statistics'!$A$2:$H$49,8,FALSE)</f>
        <v>0.40845827338129498</v>
      </c>
      <c r="I24" s="141">
        <f t="shared" si="1"/>
        <v>1369538.1023283268</v>
      </c>
      <c r="J24" s="95">
        <v>0</v>
      </c>
      <c r="K24" s="90">
        <f>VLOOKUP(B24,'Housing Costs'!$B$2:$F$43,5,FALSE)*550</f>
        <v>134018.5</v>
      </c>
      <c r="L24" s="89">
        <f>VLOOKUP(A24,'Redevelopment Projects'!$B$2:$G$49,6,FALSE)*I24</f>
        <v>12341743813.785494</v>
      </c>
      <c r="M24" s="100">
        <f>VLOOKUP(B24,'Housing Costs'!$B$2:$F$43,3,FALSE)</f>
        <v>271.36200000000002</v>
      </c>
      <c r="N24" s="93">
        <f>'Housing Costs'!G22</f>
        <v>254.44907232109051</v>
      </c>
      <c r="O24" s="9">
        <f t="shared" si="2"/>
        <v>1569397743.8773677</v>
      </c>
      <c r="R24" s="97"/>
    </row>
    <row r="25" spans="1:18" x14ac:dyDescent="0.35">
      <c r="A25" s="97">
        <v>22</v>
      </c>
      <c r="B25" s="17" t="s">
        <v>43</v>
      </c>
      <c r="C25" s="17">
        <v>2019</v>
      </c>
      <c r="D25" s="8">
        <f>Population!D23</f>
        <v>13308724.96044747</v>
      </c>
      <c r="E25" s="94">
        <f>VLOOKUP(A25,'Housing Statistics'!$A$2:$H$49,6,FALSE)</f>
        <v>4.7768636363636361</v>
      </c>
      <c r="F25" s="94">
        <f t="shared" si="0"/>
        <v>2786080.1508201878</v>
      </c>
      <c r="G25" s="143" t="s">
        <v>235</v>
      </c>
      <c r="H25" s="88">
        <f>VLOOKUP(A25,'Housing Statistics'!$A$2:$H$49,8,FALSE)</f>
        <v>0.14373246753246754</v>
      </c>
      <c r="I25" s="141">
        <f t="shared" si="1"/>
        <v>400450.17482061492</v>
      </c>
      <c r="J25" s="95">
        <v>0</v>
      </c>
      <c r="K25" s="90">
        <f>VLOOKUP(B25,'Housing Costs'!$B$2:$F$43,5,FALSE)*550</f>
        <v>49957.600000000006</v>
      </c>
      <c r="L25" s="89">
        <f>VLOOKUP(A25,'Redevelopment Projects'!$B$2:$G$49,6,FALSE)*I25</f>
        <v>3608700962.3313208</v>
      </c>
      <c r="M25" s="100">
        <f>VLOOKUP(B25,'Housing Costs'!$B$2:$F$43,3,FALSE)</f>
        <v>137.07400000000001</v>
      </c>
      <c r="N25" s="93">
        <f>'Housing Costs'!G23</f>
        <v>150.91303799066011</v>
      </c>
      <c r="O25" s="9">
        <f t="shared" si="2"/>
        <v>613829771.27952278</v>
      </c>
      <c r="R25" s="97"/>
    </row>
    <row r="26" spans="1:18" x14ac:dyDescent="0.35">
      <c r="A26" s="97">
        <v>23</v>
      </c>
      <c r="B26" s="17" t="s">
        <v>53</v>
      </c>
      <c r="C26" s="17">
        <v>2019</v>
      </c>
      <c r="D26" s="8">
        <f>Population!D24</f>
        <v>48264.315755572054</v>
      </c>
      <c r="E26" s="94">
        <f>VLOOKUP(A26,'Housing Statistics'!$A$2:$H$49,6,FALSE)</f>
        <v>3.9394565859421147</v>
      </c>
      <c r="F26" s="94">
        <f t="shared" si="0"/>
        <v>12251.516091788513</v>
      </c>
      <c r="G26" s="143" t="s">
        <v>236</v>
      </c>
      <c r="H26" s="88">
        <f>VLOOKUP(A26,'Housing Statistics'!$A$2:$H$49,8,FALSE)</f>
        <v>0.29399999999999998</v>
      </c>
      <c r="I26" s="141">
        <f t="shared" si="1"/>
        <v>3601.9457309858226</v>
      </c>
      <c r="J26" s="95">
        <v>0</v>
      </c>
      <c r="K26" s="90">
        <f>VLOOKUP(B26,'Housing Costs'!$B$2:$F$43,5,FALSE)*550</f>
        <v>32186</v>
      </c>
      <c r="L26" s="89">
        <f>VLOOKUP(A26,'Redevelopment Projects'!$B$2:$G$49,6,FALSE)*I26</f>
        <v>32459331.629700124</v>
      </c>
      <c r="M26" s="100">
        <f>VLOOKUP(B26,'Housing Costs'!$B$2:$F$43,3,FALSE)</f>
        <v>122.5</v>
      </c>
      <c r="N26" s="93">
        <f>'Housing Costs'!G24</f>
        <v>127.00366022971097</v>
      </c>
      <c r="O26" s="9">
        <f t="shared" si="2"/>
        <v>2481634.8123311745</v>
      </c>
      <c r="R26" s="97"/>
    </row>
    <row r="27" spans="1:18" x14ac:dyDescent="0.35">
      <c r="A27" s="97">
        <v>24</v>
      </c>
      <c r="B27" s="17" t="s">
        <v>34</v>
      </c>
      <c r="C27" s="17">
        <v>2019</v>
      </c>
      <c r="D27" s="8">
        <f>Population!D25</f>
        <v>2031332.2440583021</v>
      </c>
      <c r="E27" s="94">
        <f>VLOOKUP(A27,'Housing Statistics'!$A$2:$H$49,6,FALSE)</f>
        <v>5.7167460931666056</v>
      </c>
      <c r="F27" s="94">
        <f t="shared" si="0"/>
        <v>355330.14952096844</v>
      </c>
      <c r="G27" s="143" t="s">
        <v>235</v>
      </c>
      <c r="H27" s="88">
        <f>VLOOKUP(A27,'Housing Statistics'!$A$2:$H$49,8,FALSE)</f>
        <v>4.6488262528342365E-2</v>
      </c>
      <c r="I27" s="141">
        <f t="shared" si="1"/>
        <v>16518.681275165927</v>
      </c>
      <c r="J27" s="95">
        <v>0</v>
      </c>
      <c r="K27" s="90">
        <f>VLOOKUP(B27,'Housing Costs'!$B$2:$F$43,5,FALSE)*550</f>
        <v>28266.7</v>
      </c>
      <c r="L27" s="89">
        <f>VLOOKUP(A27,'Redevelopment Projects'!$B$2:$G$49,6,FALSE)*I27</f>
        <v>148859920.06580818</v>
      </c>
      <c r="M27" s="100">
        <f>VLOOKUP(B27,'Housing Costs'!$B$2:$F$43,3,FALSE)</f>
        <v>62.454000000000001</v>
      </c>
      <c r="N27" s="93">
        <f>'Housing Costs'!G25</f>
        <v>84.816357440363504</v>
      </c>
      <c r="O27" s="9">
        <f t="shared" si="2"/>
        <v>31561071.520440195</v>
      </c>
      <c r="R27" s="97"/>
    </row>
    <row r="28" spans="1:18" x14ac:dyDescent="0.35">
      <c r="A28" s="97">
        <v>25</v>
      </c>
      <c r="B28" s="17" t="s">
        <v>46</v>
      </c>
      <c r="C28" s="17">
        <v>2019</v>
      </c>
      <c r="D28" s="8">
        <f>Population!D26</f>
        <v>291601.27978538926</v>
      </c>
      <c r="E28" s="94">
        <f>VLOOKUP(A28,'Housing Statistics'!$A$2:$H$49,6,FALSE)</f>
        <v>4.4000000000000004</v>
      </c>
      <c r="F28" s="94">
        <f t="shared" si="0"/>
        <v>66273.018133043006</v>
      </c>
      <c r="G28" s="143" t="s">
        <v>234</v>
      </c>
      <c r="H28" s="88">
        <f>VLOOKUP(A28,'Housing Statistics'!$A$2:$H$49,8,FALSE)</f>
        <v>0.18377670566378998</v>
      </c>
      <c r="I28" s="141">
        <f t="shared" si="1"/>
        <v>12179.436946887261</v>
      </c>
      <c r="J28" s="95">
        <v>0</v>
      </c>
      <c r="K28" s="90">
        <f>VLOOKUP(B28,'Housing Costs'!$B$2:$F$43,5,FALSE)*550</f>
        <v>21583.1</v>
      </c>
      <c r="L28" s="89">
        <f>VLOOKUP(A28,'Redevelopment Projects'!$B$2:$G$49,6,FALSE)*I28</f>
        <v>167339309.38334727</v>
      </c>
      <c r="M28" s="100">
        <f>VLOOKUP(B28,'Housing Costs'!$B$2:$F$43,3,FALSE)</f>
        <v>56</v>
      </c>
      <c r="N28" s="93">
        <f>'Housing Costs'!G26</f>
        <v>100.80777483276538</v>
      </c>
      <c r="O28" s="9">
        <f t="shared" si="2"/>
        <v>4096892.084681605</v>
      </c>
      <c r="R28" s="97"/>
    </row>
    <row r="29" spans="1:18" x14ac:dyDescent="0.35">
      <c r="A29" s="97">
        <v>26</v>
      </c>
      <c r="B29" s="17" t="s">
        <v>50</v>
      </c>
      <c r="C29" s="17">
        <v>2019</v>
      </c>
      <c r="D29" s="8">
        <f>Population!D27</f>
        <v>120833.86406496594</v>
      </c>
      <c r="E29" s="94">
        <f>VLOOKUP(A29,'Housing Statistics'!$A$2:$H$49,6,FALSE)</f>
        <v>3.9948981478058339</v>
      </c>
      <c r="F29" s="94">
        <f t="shared" si="0"/>
        <v>30247.04500447226</v>
      </c>
      <c r="G29" s="143" t="s">
        <v>234</v>
      </c>
      <c r="H29" s="88">
        <f>VLOOKUP(A29,'Housing Statistics'!$A$2:$H$49,8,FALSE)</f>
        <v>0.12288809198121926</v>
      </c>
      <c r="I29" s="141">
        <f t="shared" si="1"/>
        <v>3717.0016486696659</v>
      </c>
      <c r="J29" s="95">
        <v>0</v>
      </c>
      <c r="K29" s="90">
        <f ca="1">VLOOKUP(B29,'Housing Costs'!$B$2:$F$43,5,FALSE)*550</f>
        <v>34179.786666666667</v>
      </c>
      <c r="L29" s="89">
        <f>VLOOKUP(A29,'Redevelopment Projects'!$B$2:$G$49,6,FALSE)*I29</f>
        <v>33496170.734723844</v>
      </c>
      <c r="M29" s="100">
        <f>VLOOKUP(B29,'Housing Costs'!$B$2:$F$43,3,FALSE)</f>
        <v>78.521709677419352</v>
      </c>
      <c r="N29" s="93">
        <f>'Housing Costs'!G27</f>
        <v>108.65462509082352</v>
      </c>
      <c r="O29" s="9">
        <f t="shared" si="2"/>
        <v>3333852.6862107562</v>
      </c>
      <c r="R29" s="97"/>
    </row>
    <row r="30" spans="1:18" x14ac:dyDescent="0.35">
      <c r="A30" s="97">
        <v>27</v>
      </c>
      <c r="B30" s="17" t="s">
        <v>40</v>
      </c>
      <c r="C30" s="17">
        <v>2019</v>
      </c>
      <c r="D30" s="8">
        <f>Population!D28</f>
        <v>1218678.495685582</v>
      </c>
      <c r="E30" s="94">
        <f>VLOOKUP(A30,'Housing Statistics'!$A$2:$H$49,6,FALSE)</f>
        <v>4.6947316089524085</v>
      </c>
      <c r="F30" s="94">
        <f t="shared" si="0"/>
        <v>259584.27386172142</v>
      </c>
      <c r="G30" s="143" t="s">
        <v>235</v>
      </c>
      <c r="H30" s="88">
        <f>VLOOKUP(A30,'Housing Statistics'!$A$2:$H$49,8,FALSE)</f>
        <v>0.39959205861718095</v>
      </c>
      <c r="I30" s="141">
        <f t="shared" si="1"/>
        <v>103727.81437705134</v>
      </c>
      <c r="J30" s="95">
        <v>0</v>
      </c>
      <c r="K30" s="90">
        <f>VLOOKUP(B30,'Housing Costs'!$B$2:$F$43,5,FALSE)*550</f>
        <v>27904.800000000003</v>
      </c>
      <c r="L30" s="89">
        <f>VLOOKUP(A30,'Redevelopment Projects'!$B$2:$G$49,6,FALSE)*I30</f>
        <v>912712990.67095137</v>
      </c>
      <c r="M30" s="100">
        <f>VLOOKUP(B30,'Housing Costs'!$B$2:$F$43,3,FALSE)</f>
        <v>131.50200000000001</v>
      </c>
      <c r="N30" s="93">
        <f>'Housing Costs'!G28</f>
        <v>58.94736842105263</v>
      </c>
      <c r="O30" s="9">
        <f t="shared" si="2"/>
        <v>70908739.759374246</v>
      </c>
      <c r="R30" s="97"/>
    </row>
    <row r="31" spans="1:18" x14ac:dyDescent="0.35">
      <c r="A31" s="97">
        <v>28</v>
      </c>
      <c r="B31" s="17" t="s">
        <v>37</v>
      </c>
      <c r="C31" s="17">
        <v>2019</v>
      </c>
      <c r="D31" s="8">
        <f>Population!D29</f>
        <v>1294655.2632270395</v>
      </c>
      <c r="E31" s="94">
        <f>VLOOKUP(A31,'Housing Statistics'!$A$2:$H$49,6,FALSE)</f>
        <v>3.2903489815623708</v>
      </c>
      <c r="F31" s="94">
        <f t="shared" si="0"/>
        <v>393470.50129992369</v>
      </c>
      <c r="G31" s="143" t="s">
        <v>235</v>
      </c>
      <c r="H31" s="88">
        <f>VLOOKUP(A31,'Housing Statistics'!$A$2:$H$49,8,FALSE)</f>
        <v>4.4219657608778946E-2</v>
      </c>
      <c r="I31" s="141">
        <f t="shared" si="1"/>
        <v>17399.130846637236</v>
      </c>
      <c r="J31" s="95">
        <v>0</v>
      </c>
      <c r="K31" s="90">
        <f>VLOOKUP(B31,'Housing Costs'!$B$2:$F$43,5,FALSE)*550</f>
        <v>27365.8</v>
      </c>
      <c r="L31" s="89">
        <f>VLOOKUP(A31,'Redevelopment Projects'!$B$2:$G$49,6,FALSE)*I31</f>
        <v>156794188.58567086</v>
      </c>
      <c r="M31" s="100">
        <f>VLOOKUP(B31,'Housing Costs'!$B$2:$F$43,3,FALSE)</f>
        <v>70</v>
      </c>
      <c r="N31" s="93">
        <f>'Housing Costs'!G29</f>
        <v>53.01022340022719</v>
      </c>
      <c r="O31" s="9">
        <f t="shared" si="2"/>
        <v>51085313.612165183</v>
      </c>
      <c r="R31" s="97"/>
    </row>
    <row r="32" spans="1:18" x14ac:dyDescent="0.35">
      <c r="A32" s="97">
        <v>29</v>
      </c>
      <c r="B32" s="17" t="s">
        <v>42</v>
      </c>
      <c r="C32" s="17">
        <v>2019</v>
      </c>
      <c r="D32" s="8">
        <f>Population!D30</f>
        <v>172747.82420858208</v>
      </c>
      <c r="E32" s="94">
        <f>VLOOKUP(A32,'Housing Statistics'!$A$2:$H$49,6,FALSE)</f>
        <v>4.6165672844480259</v>
      </c>
      <c r="F32" s="94">
        <f t="shared" si="0"/>
        <v>37419.106787530873</v>
      </c>
      <c r="G32" s="143" t="s">
        <v>234</v>
      </c>
      <c r="H32" s="88">
        <f>VLOOKUP(A32,'Housing Statistics'!$A$2:$H$49,8,FALSE)</f>
        <v>9.6438356164383565E-2</v>
      </c>
      <c r="I32" s="141">
        <f t="shared" si="1"/>
        <v>3608.6371477290049</v>
      </c>
      <c r="J32" s="95">
        <v>0</v>
      </c>
      <c r="K32" s="90">
        <f>VLOOKUP(B32,'Housing Costs'!$B$2:$F$43,5,FALSE)*550</f>
        <v>11542.300000000001</v>
      </c>
      <c r="L32" s="89">
        <f>VLOOKUP(A32,'Redevelopment Projects'!$B$2:$G$49,6,FALSE)*I32</f>
        <v>72821418.307933897</v>
      </c>
      <c r="M32" s="100">
        <f>VLOOKUP(B32,'Housing Costs'!$B$2:$F$43,3,FALSE)</f>
        <v>100.324</v>
      </c>
      <c r="N32" s="93">
        <f>'Housing Costs'!G30</f>
        <v>91.707686482393044</v>
      </c>
      <c r="O32" s="9">
        <f t="shared" si="2"/>
        <v>6538916.5325655052</v>
      </c>
      <c r="R32" s="97"/>
    </row>
    <row r="33" spans="1:15" x14ac:dyDescent="0.35">
      <c r="A33" s="97">
        <v>30</v>
      </c>
      <c r="B33" s="17" t="s">
        <v>56</v>
      </c>
      <c r="C33" s="17">
        <v>2019</v>
      </c>
      <c r="D33" s="8">
        <f>Population!D31</f>
        <v>118516.95498716265</v>
      </c>
      <c r="E33" s="94">
        <f>VLOOKUP(A33,'Housing Statistics'!$A$2:$H$49,6,FALSE)</f>
        <v>4.0765401369010581</v>
      </c>
      <c r="F33" s="94">
        <f t="shared" si="0"/>
        <v>29072.927288104162</v>
      </c>
      <c r="G33" s="143" t="s">
        <v>234</v>
      </c>
      <c r="H33" s="88">
        <f>VLOOKUP(A33,'Housing Statistics'!$A$2:$H$49,8,FALSE)</f>
        <v>0</v>
      </c>
      <c r="I33" s="141">
        <f t="shared" si="1"/>
        <v>0</v>
      </c>
      <c r="J33" s="95">
        <v>0</v>
      </c>
      <c r="K33" s="90">
        <f ca="1">VLOOKUP(B33,'Housing Costs'!$B$2:$F$43,5,FALSE)*550</f>
        <v>34179.786666666667</v>
      </c>
      <c r="L33" s="89">
        <f>VLOOKUP(A33,'Redevelopment Projects'!$B$2:$G$49,6,FALSE)*I33</f>
        <v>0</v>
      </c>
      <c r="M33" s="100">
        <f>VLOOKUP(B33,'Housing Costs'!$B$2:$F$43,3,FALSE)</f>
        <v>78.521709677419352</v>
      </c>
      <c r="N33" s="93">
        <f>'Housing Costs'!G31</f>
        <v>60.413984601792251</v>
      </c>
      <c r="O33" s="9">
        <f t="shared" si="2"/>
        <v>4214238.0996851344</v>
      </c>
    </row>
    <row r="34" spans="1:15" x14ac:dyDescent="0.35">
      <c r="A34" s="97">
        <v>31</v>
      </c>
      <c r="B34" s="17" t="s">
        <v>49</v>
      </c>
      <c r="C34" s="17">
        <v>2019</v>
      </c>
      <c r="D34" s="8">
        <f>Population!D32</f>
        <v>204527.22935748301</v>
      </c>
      <c r="E34" s="94">
        <f>VLOOKUP(A34,'Housing Statistics'!$A$2:$H$49,6,FALSE)</f>
        <v>3.6621172202306398</v>
      </c>
      <c r="F34" s="94">
        <f t="shared" si="0"/>
        <v>55849.449118562596</v>
      </c>
      <c r="G34" s="143" t="s">
        <v>234</v>
      </c>
      <c r="H34" s="88">
        <f>VLOOKUP(A34,'Housing Statistics'!$A$2:$H$49,8,FALSE)</f>
        <v>1.9155185073208656E-2</v>
      </c>
      <c r="I34" s="141">
        <f t="shared" si="1"/>
        <v>1069.8065341028166</v>
      </c>
      <c r="J34" s="95">
        <v>0</v>
      </c>
      <c r="K34" s="90">
        <f>VLOOKUP(B34,'Housing Costs'!$B$2:$F$43,5,FALSE)*550</f>
        <v>33872.299999999996</v>
      </c>
      <c r="L34" s="89">
        <f>VLOOKUP(A34,'Redevelopment Projects'!$B$2:$G$49,6,FALSE)*I34</f>
        <v>10676279.759455778</v>
      </c>
      <c r="M34" s="100">
        <f>VLOOKUP(B34,'Housing Costs'!$B$2:$F$43,3,FALSE)</f>
        <v>77</v>
      </c>
      <c r="N34" s="93">
        <f>'Housing Costs'!G32</f>
        <v>118.33648870377382</v>
      </c>
      <c r="O34" s="9">
        <f t="shared" si="2"/>
        <v>5562478.249704212</v>
      </c>
    </row>
    <row r="35" spans="1:15" x14ac:dyDescent="0.35">
      <c r="A35" s="97">
        <v>32</v>
      </c>
      <c r="B35" s="17" t="s">
        <v>36</v>
      </c>
      <c r="C35" s="17">
        <v>2019</v>
      </c>
      <c r="D35" s="8">
        <f>Population!D33</f>
        <v>1423879.9323176574</v>
      </c>
      <c r="E35" s="94">
        <f>VLOOKUP(A35,'Housing Statistics'!$A$2:$H$49,6,FALSE)</f>
        <v>6.457235996477583</v>
      </c>
      <c r="F35" s="94">
        <f t="shared" si="0"/>
        <v>220509.19822264244</v>
      </c>
      <c r="G35" s="143" t="s">
        <v>235</v>
      </c>
      <c r="H35" s="88">
        <f>VLOOKUP(A35,'Housing Statistics'!$A$2:$H$49,8,FALSE)</f>
        <v>0.28797400849974564</v>
      </c>
      <c r="I35" s="141">
        <f t="shared" si="1"/>
        <v>63500.917723239334</v>
      </c>
      <c r="J35" s="95">
        <v>0</v>
      </c>
      <c r="K35" s="90">
        <f>VLOOKUP(B35,'Housing Costs'!$B$2:$F$43,5,FALSE)*550</f>
        <v>145453</v>
      </c>
      <c r="L35" s="89">
        <f>VLOOKUP(A35,'Redevelopment Projects'!$B$2:$G$49,6,FALSE)*I35</f>
        <v>572245530.91886675</v>
      </c>
      <c r="M35" s="100">
        <f>VLOOKUP(B35,'Housing Costs'!$B$2:$F$43,3,FALSE)</f>
        <v>85.75</v>
      </c>
      <c r="N35" s="93">
        <f>'Housing Costs'!G33</f>
        <v>105.97627161428754</v>
      </c>
      <c r="O35" s="9">
        <f t="shared" si="2"/>
        <v>28555298.261529915</v>
      </c>
    </row>
    <row r="36" spans="1:15" x14ac:dyDescent="0.35">
      <c r="A36" s="97">
        <v>33</v>
      </c>
      <c r="B36" s="17" t="s">
        <v>39</v>
      </c>
      <c r="C36" s="17">
        <v>2019</v>
      </c>
      <c r="D36" s="8">
        <f>Population!D34</f>
        <v>896962.22226996359</v>
      </c>
      <c r="E36" s="94">
        <f>VLOOKUP(A36,'Housing Statistics'!$A$2:$H$49,6,FALSE)</f>
        <v>3.9813857124502121</v>
      </c>
      <c r="F36" s="94">
        <f t="shared" si="0"/>
        <v>225288.95390995863</v>
      </c>
      <c r="G36" s="143" t="s">
        <v>234</v>
      </c>
      <c r="H36" s="88">
        <f>VLOOKUP(A36,'Housing Statistics'!$A$2:$H$49,8,FALSE)</f>
        <v>4.4648593087498398E-3</v>
      </c>
      <c r="I36" s="141">
        <f t="shared" si="1"/>
        <v>1005.8834830233924</v>
      </c>
      <c r="J36" s="95">
        <v>0</v>
      </c>
      <c r="K36" s="90">
        <f>VLOOKUP(B36,'Housing Costs'!$B$2:$F$43,5,FALSE)*550</f>
        <v>32586.400000000001</v>
      </c>
      <c r="L36" s="89">
        <f>VLOOKUP(A36,'Redevelopment Projects'!$B$2:$G$49,6,FALSE)*I36</f>
        <v>9064630.0624185167</v>
      </c>
      <c r="M36" s="100">
        <f>VLOOKUP(B36,'Housing Costs'!$B$2:$F$43,3,FALSE)</f>
        <v>78.932000000000002</v>
      </c>
      <c r="N36" s="93">
        <f>'Housing Costs'!G34</f>
        <v>212.04089360090876</v>
      </c>
      <c r="O36" s="9">
        <f t="shared" si="2"/>
        <v>8283279.3081033174</v>
      </c>
    </row>
    <row r="37" spans="1:15" x14ac:dyDescent="0.35">
      <c r="A37" s="97">
        <v>34</v>
      </c>
      <c r="B37" s="17" t="s">
        <v>60</v>
      </c>
      <c r="C37" s="17">
        <v>2019</v>
      </c>
      <c r="D37" s="8">
        <f>Population!D35</f>
        <v>518879.08485063037</v>
      </c>
      <c r="E37" s="94">
        <f>VLOOKUP(A37,'Housing Statistics'!$A$2:$H$49,6,FALSE)</f>
        <v>4.3021399999999996</v>
      </c>
      <c r="F37" s="94">
        <f t="shared" si="0"/>
        <v>120609.53033853626</v>
      </c>
      <c r="G37" s="143" t="s">
        <v>234</v>
      </c>
      <c r="H37" s="88">
        <f>VLOOKUP(A37,'Housing Statistics'!$A$2:$H$49,8,FALSE)</f>
        <v>0.32680999999999999</v>
      </c>
      <c r="I37" s="141">
        <f t="shared" si="1"/>
        <v>39416.400609937038</v>
      </c>
      <c r="J37" s="95">
        <v>0</v>
      </c>
      <c r="K37" s="90">
        <f>VLOOKUP(B37,'Housing Costs'!$B$2:$F$43,5,FALSE)*550</f>
        <v>24247.3</v>
      </c>
      <c r="L37" s="89">
        <f>VLOOKUP(A37,'Redevelopment Projects'!$B$2:$G$49,6,FALSE)*I37</f>
        <v>355205245.88716978</v>
      </c>
      <c r="M37" s="100">
        <f>VLOOKUP(B37,'Housing Costs'!$B$2:$F$43,3,FALSE)</f>
        <v>67.662000000000006</v>
      </c>
      <c r="N37" s="93">
        <f>'Housing Costs'!G35</f>
        <v>71.56380159030671</v>
      </c>
      <c r="O37" s="9">
        <f t="shared" si="2"/>
        <v>13371117.820924595</v>
      </c>
    </row>
    <row r="38" spans="1:15" x14ac:dyDescent="0.35">
      <c r="A38" s="97">
        <v>35</v>
      </c>
      <c r="B38" s="17" t="s">
        <v>61</v>
      </c>
      <c r="C38" s="17">
        <v>2019</v>
      </c>
      <c r="D38" s="8">
        <f>Population!D36</f>
        <v>221055.55939507601</v>
      </c>
      <c r="E38" s="94">
        <f>VLOOKUP(A38,'Housing Statistics'!$A$2:$H$49,6,FALSE)</f>
        <v>5.0911666666666671</v>
      </c>
      <c r="F38" s="94">
        <f t="shared" si="0"/>
        <v>43419.430921873049</v>
      </c>
      <c r="G38" s="143" t="s">
        <v>234</v>
      </c>
      <c r="H38" s="88">
        <f>VLOOKUP(A38,'Housing Statistics'!$A$2:$H$49,8,FALSE)</f>
        <v>3.6694444444444446E-2</v>
      </c>
      <c r="I38" s="141">
        <f t="shared" si="1"/>
        <v>1593.2518957720638</v>
      </c>
      <c r="J38" s="95">
        <v>0</v>
      </c>
      <c r="K38" s="90">
        <f ca="1">VLOOKUP(B38,'Housing Costs'!$B$2:$F$43,5,FALSE)*550</f>
        <v>34179.786666666667</v>
      </c>
      <c r="L38" s="89">
        <f>VLOOKUP(A38,'Redevelopment Projects'!$B$2:$G$49,6,FALSE)*I38</f>
        <v>14357765.362655707</v>
      </c>
      <c r="M38" s="100">
        <f>VLOOKUP(B38,'Housing Costs'!$B$2:$F$43,3,FALSE)</f>
        <v>78.521709677419352</v>
      </c>
      <c r="N38" s="93">
        <f>'Housing Costs'!G36</f>
        <v>112.55837435314906</v>
      </c>
      <c r="O38" s="9">
        <f t="shared" si="2"/>
        <v>4663684.2749630762</v>
      </c>
    </row>
    <row r="39" spans="1:15" x14ac:dyDescent="0.35">
      <c r="A39" s="97">
        <v>36</v>
      </c>
      <c r="B39" s="17" t="s">
        <v>62</v>
      </c>
      <c r="C39" s="17">
        <v>2019</v>
      </c>
      <c r="D39" s="8">
        <f>Population!D37</f>
        <v>1417301.8885329936</v>
      </c>
      <c r="E39" s="94">
        <f>VLOOKUP(A39,'Housing Statistics'!$A$2:$H$49,6,FALSE)</f>
        <v>4.8963166666666664</v>
      </c>
      <c r="F39" s="94">
        <f t="shared" si="0"/>
        <v>289462.87281248701</v>
      </c>
      <c r="G39" s="143" t="s">
        <v>235</v>
      </c>
      <c r="H39" s="88">
        <f>VLOOKUP(A39,'Housing Statistics'!$A$2:$H$49,8,FALSE)</f>
        <v>0.17384583333333334</v>
      </c>
      <c r="I39" s="141">
        <f t="shared" si="1"/>
        <v>50321.91434314748</v>
      </c>
      <c r="J39" s="95">
        <v>0</v>
      </c>
      <c r="K39" s="90">
        <f>VLOOKUP(B39,'Housing Costs'!$B$2:$F$43,5,FALSE)*550</f>
        <v>21359.8</v>
      </c>
      <c r="L39" s="89">
        <f>VLOOKUP(A39,'Redevelopment Projects'!$B$2:$G$49,6,FALSE)*I39</f>
        <v>453481486.92360646</v>
      </c>
      <c r="M39" s="100">
        <f>VLOOKUP(B39,'Housing Costs'!$B$2:$F$43,3,FALSE)</f>
        <v>79.8</v>
      </c>
      <c r="N39" s="93">
        <f>'Housing Costs'!G37</f>
        <v>50.200681560015155</v>
      </c>
      <c r="O39" s="9">
        <f t="shared" si="2"/>
        <v>44975441.279962592</v>
      </c>
    </row>
    <row r="40" spans="1:15" x14ac:dyDescent="0.35">
      <c r="A40" s="97">
        <v>37</v>
      </c>
      <c r="B40" s="17" t="s">
        <v>63</v>
      </c>
      <c r="C40" s="17">
        <v>2019</v>
      </c>
      <c r="D40" s="8">
        <f>Population!D38</f>
        <v>236463.42689582403</v>
      </c>
      <c r="E40" s="94">
        <f>VLOOKUP(A40,'Housing Statistics'!$A$2:$H$49,6,FALSE)</f>
        <v>5.027102564102564</v>
      </c>
      <c r="F40" s="94">
        <f t="shared" si="0"/>
        <v>47037.716832029138</v>
      </c>
      <c r="G40" s="143" t="s">
        <v>234</v>
      </c>
      <c r="H40" s="88">
        <f>VLOOKUP(A40,'Housing Statistics'!$A$2:$H$49,8,FALSE)</f>
        <v>9.4102564102564096E-2</v>
      </c>
      <c r="I40" s="141">
        <f t="shared" si="1"/>
        <v>4426.3697634242799</v>
      </c>
      <c r="J40" s="95">
        <v>0</v>
      </c>
      <c r="K40" s="90">
        <f>VLOOKUP(B40,'Housing Costs'!$B$2:$F$43,5,FALSE)*550</f>
        <v>14306.6</v>
      </c>
      <c r="L40" s="89">
        <f>VLOOKUP(A40,'Redevelopment Projects'!$B$2:$G$49,6,FALSE)*I40</f>
        <v>39888719.819035918</v>
      </c>
      <c r="M40" s="100">
        <f>VLOOKUP(B40,'Housing Costs'!$B$2:$F$43,3,FALSE)</f>
        <v>58.323999999999998</v>
      </c>
      <c r="N40" s="93">
        <f>'Housing Costs'!G38</f>
        <v>74.965290925154619</v>
      </c>
      <c r="O40" s="9">
        <f t="shared" si="2"/>
        <v>4045365.500354005</v>
      </c>
    </row>
    <row r="41" spans="1:15" x14ac:dyDescent="0.35">
      <c r="A41" s="97">
        <v>38</v>
      </c>
      <c r="B41" s="17" t="s">
        <v>64</v>
      </c>
      <c r="C41" s="17">
        <v>2019</v>
      </c>
      <c r="D41" s="8">
        <f>Population!D39</f>
        <v>1039890.5461976461</v>
      </c>
      <c r="E41" s="94">
        <f>VLOOKUP(A41,'Housing Statistics'!$A$2:$H$49,6,FALSE)</f>
        <v>4.5378736842105267</v>
      </c>
      <c r="F41" s="94">
        <f t="shared" si="0"/>
        <v>229158.10764321886</v>
      </c>
      <c r="G41" s="143" t="s">
        <v>235</v>
      </c>
      <c r="H41" s="88">
        <f>VLOOKUP(A41,'Housing Statistics'!$A$2:$H$49,8,FALSE)</f>
        <v>0.15878947368421054</v>
      </c>
      <c r="I41" s="141">
        <f t="shared" si="1"/>
        <v>36387.895303136385</v>
      </c>
      <c r="J41" s="95">
        <v>0</v>
      </c>
      <c r="K41" s="90">
        <f>VLOOKUP(B41,'Housing Costs'!$B$2:$F$43,5,FALSE)*550</f>
        <v>34642.300000000003</v>
      </c>
      <c r="L41" s="89">
        <f>VLOOKUP(A41,'Redevelopment Projects'!$B$2:$G$49,6,FALSE)*I41</f>
        <v>327913535.95103914</v>
      </c>
      <c r="M41" s="100">
        <f>VLOOKUP(B41,'Housing Costs'!$B$2:$F$43,3,FALSE)</f>
        <v>79.323999999999998</v>
      </c>
      <c r="N41" s="93">
        <f>'Housing Costs'!G39</f>
        <v>100.71942446043167</v>
      </c>
      <c r="O41" s="9">
        <f t="shared" si="2"/>
        <v>27008486.200825673</v>
      </c>
    </row>
    <row r="42" spans="1:15" x14ac:dyDescent="0.35">
      <c r="A42" s="97">
        <v>39</v>
      </c>
      <c r="B42" s="17" t="s">
        <v>70</v>
      </c>
      <c r="C42" s="17">
        <v>2019</v>
      </c>
      <c r="D42" s="8">
        <f>Population!D40</f>
        <v>85608.644634293029</v>
      </c>
      <c r="E42" s="94">
        <f>VLOOKUP(A42,'Housing Statistics'!$A$2:$H$49,6,FALSE)</f>
        <v>3.6693548387096775</v>
      </c>
      <c r="F42" s="94">
        <f t="shared" si="0"/>
        <v>23330.707548686452</v>
      </c>
      <c r="G42" s="143" t="s">
        <v>236</v>
      </c>
      <c r="H42" s="88">
        <f>VLOOKUP(A42,'Housing Statistics'!$A$2:$H$49,8,FALSE)</f>
        <v>0.29399999999999998</v>
      </c>
      <c r="I42" s="141">
        <f t="shared" si="1"/>
        <v>6859.2280193138167</v>
      </c>
      <c r="J42" s="95">
        <v>0</v>
      </c>
      <c r="K42" s="90">
        <f ca="1">VLOOKUP(B42,'Housing Costs'!$B$2:$F$43,5,FALSE)*550</f>
        <v>22303.05</v>
      </c>
      <c r="L42" s="89">
        <f>VLOOKUP(A42,'Redevelopment Projects'!$B$2:$G$49,6,FALSE)*I42</f>
        <v>61812690.593120612</v>
      </c>
      <c r="M42" s="100">
        <f>VLOOKUP(B42,'Housing Costs'!$B$2:$F$43,3,FALSE)</f>
        <v>77.219754838709676</v>
      </c>
      <c r="N42" s="93">
        <f>'Housing Costs'!G40</f>
        <v>69.973494888299896</v>
      </c>
      <c r="O42" s="9">
        <f t="shared" si="2"/>
        <v>3148397.216408812</v>
      </c>
    </row>
    <row r="43" spans="1:15" x14ac:dyDescent="0.35">
      <c r="A43" s="97">
        <v>40</v>
      </c>
      <c r="B43" s="17" t="s">
        <v>71</v>
      </c>
      <c r="C43" s="17">
        <v>2019</v>
      </c>
      <c r="D43" s="8">
        <f>Population!D41</f>
        <v>152855.6943698473</v>
      </c>
      <c r="E43" s="94">
        <f>VLOOKUP(A43,'Housing Statistics'!$A$2:$H$49,6,FALSE)</f>
        <v>4.2245333333333335</v>
      </c>
      <c r="F43" s="94">
        <f t="shared" si="0"/>
        <v>36182.859101560876</v>
      </c>
      <c r="G43" s="143" t="s">
        <v>234</v>
      </c>
      <c r="H43" s="88">
        <f>VLOOKUP(A43,'Housing Statistics'!$A$2:$H$49,8,FALSE)</f>
        <v>0.29399999999999998</v>
      </c>
      <c r="I43" s="141">
        <f t="shared" si="1"/>
        <v>10637.760575858898</v>
      </c>
      <c r="J43" s="95">
        <v>0</v>
      </c>
      <c r="K43" s="90">
        <f>VLOOKUP(B43,'Housing Costs'!$B$2:$F$43,5,FALSE)*550</f>
        <v>23600.500000000004</v>
      </c>
      <c r="L43" s="89">
        <f>VLOOKUP(A43,'Redevelopment Projects'!$B$2:$G$49,6,FALSE)*I43</f>
        <v>95863353.897519574</v>
      </c>
      <c r="M43" s="100">
        <f>VLOOKUP(B43,'Housing Costs'!$B$2:$F$43,3,FALSE)</f>
        <v>31.5</v>
      </c>
      <c r="N43" s="93">
        <f>'Housing Costs'!G41</f>
        <v>73.754890824182766</v>
      </c>
      <c r="O43" s="9">
        <f t="shared" si="2"/>
        <v>813986.91570346686</v>
      </c>
    </row>
    <row r="44" spans="1:15" x14ac:dyDescent="0.35">
      <c r="A44" s="97">
        <v>41</v>
      </c>
      <c r="B44" s="17" t="s">
        <v>72</v>
      </c>
      <c r="C44" s="17">
        <v>2019</v>
      </c>
      <c r="D44" s="8">
        <f>Population!D42</f>
        <v>73571.813506507111</v>
      </c>
      <c r="E44" s="94">
        <f>VLOOKUP(A44,'Housing Statistics'!$A$2:$H$49,6,FALSE)</f>
        <v>6.1423824388279122</v>
      </c>
      <c r="F44" s="94">
        <f t="shared" si="0"/>
        <v>11977.732457920036</v>
      </c>
      <c r="G44" s="143" t="s">
        <v>236</v>
      </c>
      <c r="H44" s="88">
        <f>VLOOKUP(A44,'Housing Statistics'!$A$2:$H$49,8,FALSE)</f>
        <v>0.29399999999999998</v>
      </c>
      <c r="I44" s="141">
        <f t="shared" si="1"/>
        <v>3521.4533426284902</v>
      </c>
      <c r="J44" s="95">
        <v>0</v>
      </c>
      <c r="K44" s="90">
        <f ca="1">VLOOKUP(B44,'Housing Costs'!$B$2:$F$43,5,FALSE)*550</f>
        <v>22303.05</v>
      </c>
      <c r="L44" s="89">
        <f>VLOOKUP(A44,'Redevelopment Projects'!$B$2:$G$49,6,FALSE)*I44</f>
        <v>31733965.585208893</v>
      </c>
      <c r="M44" s="100">
        <f>VLOOKUP(B44,'Housing Costs'!$B$2:$F$43,3,FALSE)</f>
        <v>77.219754838709676</v>
      </c>
      <c r="N44" s="93">
        <f>'Housing Costs'!G42</f>
        <v>110.04922377887165</v>
      </c>
      <c r="O44" s="9">
        <f t="shared" si="2"/>
        <v>1270741.2384881082</v>
      </c>
    </row>
    <row r="45" spans="1:15" x14ac:dyDescent="0.35">
      <c r="A45" s="97">
        <v>42</v>
      </c>
      <c r="B45" s="17" t="s">
        <v>73</v>
      </c>
      <c r="C45" s="17">
        <v>2019</v>
      </c>
      <c r="D45" s="8">
        <f>Population!D43</f>
        <v>91108.43921773028</v>
      </c>
      <c r="E45" s="94">
        <f>VLOOKUP(A45,'Housing Statistics'!$A$2:$H$49,6,FALSE)</f>
        <v>4.2419137466307282</v>
      </c>
      <c r="F45" s="94">
        <f t="shared" si="0"/>
        <v>21478.145162686531</v>
      </c>
      <c r="G45" s="143" t="s">
        <v>236</v>
      </c>
      <c r="H45" s="88">
        <f>VLOOKUP(A45,'Housing Statistics'!$A$2:$H$49,8,FALSE)</f>
        <v>0.29399999999999998</v>
      </c>
      <c r="I45" s="141">
        <f t="shared" si="1"/>
        <v>6314.5746778298399</v>
      </c>
      <c r="J45" s="95">
        <v>0</v>
      </c>
      <c r="K45" s="90">
        <f ca="1">VLOOKUP(B45,'Housing Costs'!$B$2:$F$43,5,FALSE)*550</f>
        <v>22303.05</v>
      </c>
      <c r="L45" s="89">
        <f>VLOOKUP(A45,'Redevelopment Projects'!$B$2:$G$49,6,FALSE)*I45</f>
        <v>56904486.873567604</v>
      </c>
      <c r="M45" s="100">
        <f>VLOOKUP(B45,'Housing Costs'!$B$2:$F$43,3,FALSE)</f>
        <v>56</v>
      </c>
      <c r="N45" s="93">
        <f>'Housing Costs'!G43</f>
        <v>81.833648870377388</v>
      </c>
      <c r="O45" s="9">
        <f t="shared" si="2"/>
        <v>1621165.5173312654</v>
      </c>
    </row>
    <row r="46" spans="1:15" x14ac:dyDescent="0.35">
      <c r="A46" s="97">
        <v>1</v>
      </c>
      <c r="B46" s="17" t="s">
        <v>47</v>
      </c>
      <c r="C46" s="17">
        <v>2020</v>
      </c>
      <c r="D46" s="8">
        <f>Population!E2</f>
        <v>493876.84354928654</v>
      </c>
      <c r="E46" s="94">
        <f>VLOOKUP(A46,'Housing Statistics'!$A$2:$H$49,6,FALSE)</f>
        <v>3.974207650273224</v>
      </c>
      <c r="F46" s="94">
        <f t="shared" si="0"/>
        <v>124270.51805290869</v>
      </c>
      <c r="G46" s="143" t="s">
        <v>234</v>
      </c>
      <c r="H46" s="88">
        <v>0</v>
      </c>
      <c r="I46" s="141">
        <f t="shared" si="1"/>
        <v>0</v>
      </c>
      <c r="J46" s="95">
        <f>F46-F4</f>
        <v>2877.0257671719446</v>
      </c>
      <c r="K46" s="90">
        <f>VLOOKUP(B46,'Housing Costs'!$B$2:$F$43,5,FALSE)*550</f>
        <v>15584.800000000001</v>
      </c>
      <c r="L46" s="142">
        <f>K46*J46</f>
        <v>44837871.176221326</v>
      </c>
      <c r="M46" s="100">
        <f>VLOOKUP(B46,'Housing Costs'!$B$2:$F$43,3,FALSE)</f>
        <v>60.661999999999999</v>
      </c>
      <c r="N46" s="93">
        <f>N4</f>
        <v>73.860911270983223</v>
      </c>
      <c r="O46" s="9">
        <f t="shared" si="2"/>
        <v>11483707.329297708</v>
      </c>
    </row>
    <row r="47" spans="1:15" x14ac:dyDescent="0.35">
      <c r="A47" s="97">
        <v>2</v>
      </c>
      <c r="B47" s="17" t="s">
        <v>44</v>
      </c>
      <c r="C47" s="17">
        <v>2020</v>
      </c>
      <c r="D47" s="8">
        <f>Population!E3</f>
        <v>362274.79706917296</v>
      </c>
      <c r="E47" s="94">
        <f>VLOOKUP(A47,'Housing Statistics'!$A$2:$H$49,6,FALSE)</f>
        <v>4.8390533520244086</v>
      </c>
      <c r="F47" s="94">
        <f t="shared" si="0"/>
        <v>74864.807373453732</v>
      </c>
      <c r="G47" s="143" t="s">
        <v>234</v>
      </c>
      <c r="H47" s="88">
        <v>0</v>
      </c>
      <c r="I47" s="141">
        <f t="shared" si="1"/>
        <v>0</v>
      </c>
      <c r="J47" s="95">
        <f t="shared" ref="J47:J110" si="3">F47-F5</f>
        <v>1733.218652682277</v>
      </c>
      <c r="K47" s="90">
        <f ca="1">VLOOKUP(B47,'Housing Costs'!$B$2:$F$43,5,FALSE)*550</f>
        <v>34179.786666666667</v>
      </c>
      <c r="L47" s="142">
        <f t="shared" ref="L47:L110" ca="1" si="4">K47*J47</f>
        <v>59241043.795367658</v>
      </c>
      <c r="M47" s="100">
        <f>VLOOKUP(B47,'Housing Costs'!$B$2:$F$43,3,FALSE)</f>
        <v>70</v>
      </c>
      <c r="N47" s="93">
        <f t="shared" ref="N47:N110" si="5">N5</f>
        <v>166.27540073204597</v>
      </c>
      <c r="O47" s="9">
        <f t="shared" si="2"/>
        <v>3614601.0290813437</v>
      </c>
    </row>
    <row r="48" spans="1:15" x14ac:dyDescent="0.35">
      <c r="A48" s="97">
        <v>3</v>
      </c>
      <c r="B48" s="17" t="s">
        <v>30</v>
      </c>
      <c r="C48" s="17">
        <v>2020</v>
      </c>
      <c r="D48" s="8">
        <f>Population!E4</f>
        <v>10425234.640043655</v>
      </c>
      <c r="E48" s="94">
        <f>VLOOKUP(A48,'Housing Statistics'!$A$2:$H$49,6,FALSE)</f>
        <v>4.0172949204764796</v>
      </c>
      <c r="F48" s="94">
        <f t="shared" si="0"/>
        <v>2595088.1990031116</v>
      </c>
      <c r="G48" s="143" t="s">
        <v>235</v>
      </c>
      <c r="H48" s="88">
        <v>0</v>
      </c>
      <c r="I48" s="141">
        <f t="shared" si="1"/>
        <v>0</v>
      </c>
      <c r="J48" s="95">
        <f t="shared" si="3"/>
        <v>60079.701393351424</v>
      </c>
      <c r="K48" s="90">
        <f>VLOOKUP(B48,'Housing Costs'!$B$2:$F$43,5,FALSE)*550</f>
        <v>37853.199999999997</v>
      </c>
      <c r="L48" s="142">
        <f t="shared" si="4"/>
        <v>2274208952.7828097</v>
      </c>
      <c r="M48" s="100">
        <f>VLOOKUP(B48,'Housing Costs'!$B$2:$F$43,3,FALSE)</f>
        <v>139.202</v>
      </c>
      <c r="N48" s="93">
        <f t="shared" si="5"/>
        <v>132.525558500568</v>
      </c>
      <c r="O48" s="9">
        <f t="shared" si="2"/>
        <v>619360352.63590789</v>
      </c>
    </row>
    <row r="49" spans="1:17" x14ac:dyDescent="0.35">
      <c r="A49" s="97">
        <v>4</v>
      </c>
      <c r="B49" s="17" t="s">
        <v>35</v>
      </c>
      <c r="C49" s="17">
        <v>2020</v>
      </c>
      <c r="D49" s="8">
        <f>Population!E5</f>
        <v>2220223.3724000533</v>
      </c>
      <c r="E49" s="94">
        <f>VLOOKUP(A49,'Housing Statistics'!$A$2:$H$49,6,FALSE)</f>
        <v>4.6988894405393395</v>
      </c>
      <c r="F49" s="94">
        <f t="shared" si="0"/>
        <v>472499.59814870969</v>
      </c>
      <c r="G49" s="143" t="s">
        <v>235</v>
      </c>
      <c r="H49" s="88">
        <v>0</v>
      </c>
      <c r="I49" s="141">
        <f t="shared" si="1"/>
        <v>0</v>
      </c>
      <c r="J49" s="95">
        <f t="shared" si="3"/>
        <v>10938.98649616522</v>
      </c>
      <c r="K49" s="90">
        <f>VLOOKUP(B49,'Housing Costs'!$B$2:$F$43,5,FALSE)*550</f>
        <v>23092.300000000003</v>
      </c>
      <c r="L49" s="142">
        <f t="shared" si="4"/>
        <v>252606357.86539614</v>
      </c>
      <c r="M49" s="100">
        <f>VLOOKUP(B49,'Housing Costs'!$B$2:$F$43,3,FALSE)</f>
        <v>59.5</v>
      </c>
      <c r="N49" s="93">
        <f t="shared" si="5"/>
        <v>108.65462509082352</v>
      </c>
      <c r="O49" s="9">
        <f t="shared" si="2"/>
        <v>30508670.597098518</v>
      </c>
    </row>
    <row r="50" spans="1:17" s="20" customFormat="1" x14ac:dyDescent="0.35">
      <c r="A50" s="97">
        <v>5</v>
      </c>
      <c r="B50" s="17" t="s">
        <v>154</v>
      </c>
      <c r="C50" s="17">
        <v>2020</v>
      </c>
      <c r="D50" s="8">
        <f>Population!E6</f>
        <v>1041331.3806940814</v>
      </c>
      <c r="E50" s="94">
        <f>VLOOKUP(A50,'Housing Statistics'!$A$2:$H$49,6,FALSE)</f>
        <v>4.2814892277702192</v>
      </c>
      <c r="F50" s="94">
        <f t="shared" si="0"/>
        <v>243217.09697174744</v>
      </c>
      <c r="G50" s="143" t="s">
        <v>235</v>
      </c>
      <c r="H50" s="88">
        <v>0</v>
      </c>
      <c r="I50" s="141">
        <f t="shared" si="1"/>
        <v>0</v>
      </c>
      <c r="J50" s="95">
        <f t="shared" si="3"/>
        <v>5630.7953484716127</v>
      </c>
      <c r="K50" s="90">
        <f>VLOOKUP(B50,'Housing Costs'!$B$2:$F$43,5,FALSE)*550</f>
        <v>20251</v>
      </c>
      <c r="L50" s="142">
        <f t="shared" si="4"/>
        <v>114029236.60189863</v>
      </c>
      <c r="M50" s="100">
        <f>VLOOKUP(B50,'Housing Costs'!$B$2:$F$43,3,FALSE)</f>
        <v>65.198000000000008</v>
      </c>
      <c r="N50" s="93">
        <f t="shared" si="5"/>
        <v>70.680297866969596</v>
      </c>
      <c r="O50" s="9">
        <f t="shared" si="2"/>
        <v>25680170.95265561</v>
      </c>
      <c r="Q50" s="73"/>
    </row>
    <row r="51" spans="1:17" x14ac:dyDescent="0.35">
      <c r="A51" s="97">
        <v>6</v>
      </c>
      <c r="B51" s="17" t="s">
        <v>38</v>
      </c>
      <c r="C51" s="17">
        <v>2020</v>
      </c>
      <c r="D51" s="8">
        <f>Population!E7</f>
        <v>1187252.0083749858</v>
      </c>
      <c r="E51" s="94">
        <f>VLOOKUP(A51,'Housing Statistics'!$A$2:$H$49,6,FALSE)</f>
        <v>4.4091899104485828</v>
      </c>
      <c r="F51" s="94">
        <f t="shared" si="0"/>
        <v>269267.6052717804</v>
      </c>
      <c r="G51" s="143" t="s">
        <v>235</v>
      </c>
      <c r="H51" s="88">
        <v>0</v>
      </c>
      <c r="I51" s="141">
        <f t="shared" si="1"/>
        <v>0</v>
      </c>
      <c r="J51" s="95">
        <f t="shared" si="3"/>
        <v>6233.8988423768897</v>
      </c>
      <c r="K51" s="90">
        <f>VLOOKUP(B51,'Housing Costs'!$B$2:$F$43,5,FALSE)*550</f>
        <v>39724.300000000003</v>
      </c>
      <c r="L51" s="142">
        <f t="shared" si="4"/>
        <v>247637267.78423229</v>
      </c>
      <c r="M51" s="100">
        <f>VLOOKUP(B51,'Housing Costs'!$B$2:$F$43,3,FALSE)</f>
        <v>98.531999999999996</v>
      </c>
      <c r="N51" s="93">
        <f t="shared" si="5"/>
        <v>228.82746434431402</v>
      </c>
      <c r="O51" s="9">
        <f t="shared" si="2"/>
        <v>19312148.83036061</v>
      </c>
    </row>
    <row r="52" spans="1:17" x14ac:dyDescent="0.35">
      <c r="A52" s="97">
        <v>7</v>
      </c>
      <c r="B52" s="17" t="s">
        <v>29</v>
      </c>
      <c r="C52" s="17">
        <v>2020</v>
      </c>
      <c r="D52" s="8">
        <f>Population!E8</f>
        <v>5737225.9601890566</v>
      </c>
      <c r="E52" s="94">
        <f>VLOOKUP(A52,'Housing Statistics'!$A$2:$H$49,6,FALSE)</f>
        <v>4.0232072880789485</v>
      </c>
      <c r="F52" s="94">
        <f t="shared" si="0"/>
        <v>1426032.9009615956</v>
      </c>
      <c r="G52" s="143" t="s">
        <v>235</v>
      </c>
      <c r="H52" s="88">
        <v>0</v>
      </c>
      <c r="I52" s="141">
        <f t="shared" si="1"/>
        <v>0</v>
      </c>
      <c r="J52" s="95">
        <f t="shared" si="3"/>
        <v>33014.535266962601</v>
      </c>
      <c r="K52" s="90">
        <f>VLOOKUP(B52,'Housing Costs'!$B$2:$F$43,5,FALSE)*550</f>
        <v>36590.400000000001</v>
      </c>
      <c r="L52" s="142">
        <f t="shared" si="4"/>
        <v>1208015051.2322683</v>
      </c>
      <c r="M52" s="100">
        <f>VLOOKUP(B52,'Housing Costs'!$B$2:$F$43,3,FALSE)</f>
        <v>110.124</v>
      </c>
      <c r="N52" s="93">
        <f t="shared" si="5"/>
        <v>141.36059573393919</v>
      </c>
      <c r="O52" s="9">
        <f t="shared" si="2"/>
        <v>231755973.74557477</v>
      </c>
    </row>
    <row r="53" spans="1:17" x14ac:dyDescent="0.35">
      <c r="A53" s="97">
        <v>8</v>
      </c>
      <c r="B53" s="17" t="s">
        <v>55</v>
      </c>
      <c r="C53" s="17">
        <v>2020</v>
      </c>
      <c r="D53" s="8">
        <f>Population!E9</f>
        <v>54674.089224231524</v>
      </c>
      <c r="E53" s="94">
        <f>VLOOKUP(A53,'Housing Statistics'!$A$2:$H$49,6,FALSE)</f>
        <v>4.332028957151242</v>
      </c>
      <c r="F53" s="94">
        <f t="shared" si="0"/>
        <v>12620.896527936738</v>
      </c>
      <c r="G53" s="143" t="s">
        <v>236</v>
      </c>
      <c r="H53" s="88">
        <v>0</v>
      </c>
      <c r="I53" s="141">
        <f t="shared" si="1"/>
        <v>0</v>
      </c>
      <c r="J53" s="95">
        <f t="shared" si="3"/>
        <v>292.19033673156264</v>
      </c>
      <c r="K53" s="90">
        <f ca="1">VLOOKUP(B53,'Housing Costs'!$B$2:$F$43,5,FALSE)*550</f>
        <v>22303.05</v>
      </c>
      <c r="L53" s="142">
        <f t="shared" ca="1" si="4"/>
        <v>6516735.6896408778</v>
      </c>
      <c r="M53" s="100">
        <f>VLOOKUP(B53,'Housing Costs'!$B$2:$F$43,3,FALSE)</f>
        <v>77.219754838709676</v>
      </c>
      <c r="N53" s="93">
        <f t="shared" si="5"/>
        <v>39.775337624637132</v>
      </c>
      <c r="O53" s="9">
        <f t="shared" si="2"/>
        <v>1977557.7829793012</v>
      </c>
    </row>
    <row r="54" spans="1:17" x14ac:dyDescent="0.35">
      <c r="A54" s="97">
        <v>9</v>
      </c>
      <c r="B54" s="17" t="s">
        <v>161</v>
      </c>
      <c r="C54" s="17">
        <v>2020</v>
      </c>
      <c r="D54" s="8">
        <f>Population!E10</f>
        <v>703246.42952349363</v>
      </c>
      <c r="E54" s="94">
        <f>VLOOKUP(A54,'Housing Statistics'!$A$2:$H$49,6,FALSE)</f>
        <v>4.5911864516077028</v>
      </c>
      <c r="F54" s="94">
        <f t="shared" si="0"/>
        <v>153173.13660333632</v>
      </c>
      <c r="G54" s="143" t="s">
        <v>234</v>
      </c>
      <c r="H54" s="88">
        <v>0</v>
      </c>
      <c r="I54" s="141">
        <f t="shared" si="1"/>
        <v>0</v>
      </c>
      <c r="J54" s="95">
        <f t="shared" si="3"/>
        <v>3546.1593606516253</v>
      </c>
      <c r="K54" s="90">
        <f>VLOOKUP(B54,'Housing Costs'!$B$2:$F$43,5,FALSE)*550</f>
        <v>20643.7</v>
      </c>
      <c r="L54" s="142">
        <f t="shared" si="4"/>
        <v>73205849.993483961</v>
      </c>
      <c r="M54" s="100">
        <f>VLOOKUP(B54,'Housing Costs'!$B$2:$F$43,3,FALSE)</f>
        <v>62.118000000000002</v>
      </c>
      <c r="N54" s="93">
        <f t="shared" si="5"/>
        <v>137.82658084059071</v>
      </c>
      <c r="O54" s="9">
        <f t="shared" si="2"/>
        <v>7635383.9787025759</v>
      </c>
    </row>
    <row r="55" spans="1:17" x14ac:dyDescent="0.35">
      <c r="A55" s="97">
        <v>10</v>
      </c>
      <c r="B55" s="17" t="s">
        <v>57</v>
      </c>
      <c r="C55" s="17">
        <v>2020</v>
      </c>
      <c r="D55" s="8">
        <f>Population!E11</f>
        <v>652606.03908196301</v>
      </c>
      <c r="E55" s="94">
        <f>VLOOKUP(A55,'Housing Statistics'!$A$2:$H$49,6,FALSE)</f>
        <v>4.0714439771379274</v>
      </c>
      <c r="F55" s="94">
        <f t="shared" si="0"/>
        <v>160288.59607217796</v>
      </c>
      <c r="G55" s="143" t="s">
        <v>234</v>
      </c>
      <c r="H55" s="88">
        <v>0</v>
      </c>
      <c r="I55" s="141">
        <f t="shared" si="1"/>
        <v>0</v>
      </c>
      <c r="J55" s="95">
        <f t="shared" si="3"/>
        <v>3710.891596083442</v>
      </c>
      <c r="K55" s="90">
        <f ca="1">VLOOKUP(B55,'Housing Costs'!$B$2:$F$43,5,FALSE)*550</f>
        <v>34179.786666666667</v>
      </c>
      <c r="L55" s="142">
        <f t="shared" ca="1" si="4"/>
        <v>126837483.09725821</v>
      </c>
      <c r="M55" s="100">
        <f>VLOOKUP(B55,'Housing Costs'!$B$2:$F$43,3,FALSE)</f>
        <v>78.521709677419352</v>
      </c>
      <c r="N55" s="93">
        <f t="shared" si="5"/>
        <v>39.775337624637132</v>
      </c>
      <c r="O55" s="9">
        <f t="shared" si="2"/>
        <v>25616339.274085697</v>
      </c>
    </row>
    <row r="56" spans="1:17" x14ac:dyDescent="0.35">
      <c r="A56" s="97">
        <v>11</v>
      </c>
      <c r="B56" s="17" t="s">
        <v>48</v>
      </c>
      <c r="C56" s="17">
        <v>2020</v>
      </c>
      <c r="D56" s="8">
        <f>Population!E12</f>
        <v>254550.22250783932</v>
      </c>
      <c r="E56" s="94">
        <f>VLOOKUP(A56,'Housing Statistics'!$A$2:$H$49,6,FALSE)</f>
        <v>4.5669760538732476</v>
      </c>
      <c r="F56" s="94">
        <f t="shared" si="0"/>
        <v>55737.148499378607</v>
      </c>
      <c r="G56" s="143" t="s">
        <v>234</v>
      </c>
      <c r="H56" s="88">
        <v>0</v>
      </c>
      <c r="I56" s="141">
        <f t="shared" si="1"/>
        <v>0</v>
      </c>
      <c r="J56" s="95">
        <f t="shared" si="3"/>
        <v>1290.3882186531846</v>
      </c>
      <c r="K56" s="90">
        <f>VLOOKUP(B56,'Housing Costs'!$B$2:$F$43,5,FALSE)*550</f>
        <v>19072.899999999998</v>
      </c>
      <c r="L56" s="142">
        <f t="shared" si="4"/>
        <v>24611445.45555032</v>
      </c>
      <c r="M56" s="100">
        <f>VLOOKUP(B56,'Housing Costs'!$B$2:$F$43,3,FALSE)</f>
        <v>70</v>
      </c>
      <c r="N56" s="93">
        <f t="shared" si="5"/>
        <v>93.297993184399843</v>
      </c>
      <c r="O56" s="9">
        <f t="shared" si="2"/>
        <v>5619722.7953103138</v>
      </c>
    </row>
    <row r="57" spans="1:17" x14ac:dyDescent="0.35">
      <c r="A57" s="97">
        <v>12</v>
      </c>
      <c r="B57" s="17" t="s">
        <v>52</v>
      </c>
      <c r="C57" s="17">
        <v>2020</v>
      </c>
      <c r="D57" s="8">
        <f>Population!E13</f>
        <v>123821.09461951318</v>
      </c>
      <c r="E57" s="94">
        <f>VLOOKUP(A57,'Housing Statistics'!$A$2:$H$49,6,FALSE)</f>
        <v>4.2184831531569431</v>
      </c>
      <c r="F57" s="94">
        <f t="shared" si="0"/>
        <v>29352.041983823132</v>
      </c>
      <c r="G57" s="143" t="s">
        <v>234</v>
      </c>
      <c r="H57" s="88">
        <v>0</v>
      </c>
      <c r="I57" s="141">
        <f t="shared" si="1"/>
        <v>0</v>
      </c>
      <c r="J57" s="95">
        <f t="shared" si="3"/>
        <v>679.5383364429108</v>
      </c>
      <c r="K57" s="90">
        <f>VLOOKUP(B57,'Housing Costs'!$B$2:$F$43,5,FALSE)*550</f>
        <v>23092.300000000003</v>
      </c>
      <c r="L57" s="142">
        <f t="shared" si="4"/>
        <v>15692103.126640631</v>
      </c>
      <c r="M57" s="100">
        <f>VLOOKUP(B57,'Housing Costs'!$B$2:$F$43,3,FALSE)</f>
        <v>44.323999999999998</v>
      </c>
      <c r="N57" s="93">
        <f t="shared" si="5"/>
        <v>108.65462509082352</v>
      </c>
      <c r="O57" s="9">
        <f t="shared" si="2"/>
        <v>826150.49680860539</v>
      </c>
    </row>
    <row r="58" spans="1:17" x14ac:dyDescent="0.35">
      <c r="A58" s="97">
        <v>13</v>
      </c>
      <c r="B58" s="17" t="s">
        <v>31</v>
      </c>
      <c r="C58" s="17">
        <v>2020</v>
      </c>
      <c r="D58" s="8">
        <f>Population!E14</f>
        <v>8311604.8755428735</v>
      </c>
      <c r="E58" s="94">
        <f>VLOOKUP(A58,'Housing Statistics'!$A$2:$H$49,6,FALSE)</f>
        <v>4.33</v>
      </c>
      <c r="F58" s="94">
        <f t="shared" si="0"/>
        <v>1919539.2322269916</v>
      </c>
      <c r="G58" s="143" t="s">
        <v>235</v>
      </c>
      <c r="H58" s="88">
        <v>0</v>
      </c>
      <c r="I58" s="141">
        <f t="shared" si="1"/>
        <v>0</v>
      </c>
      <c r="J58" s="95">
        <f t="shared" si="3"/>
        <v>44439.855234716786</v>
      </c>
      <c r="K58" s="90">
        <f>VLOOKUP(B58,'Housing Costs'!$B$2:$F$43,5,FALSE)*550</f>
        <v>29729.7</v>
      </c>
      <c r="L58" s="142">
        <f t="shared" si="4"/>
        <v>1321183564.1715596</v>
      </c>
      <c r="M58" s="100">
        <f>VLOOKUP(B58,'Housing Costs'!$B$2:$F$43,3,FALSE)</f>
        <v>96.418000000000006</v>
      </c>
      <c r="N58" s="93">
        <f t="shared" si="5"/>
        <v>139.85863940426606</v>
      </c>
      <c r="O58" s="9">
        <f t="shared" si="2"/>
        <v>250893336.2451579</v>
      </c>
    </row>
    <row r="59" spans="1:17" x14ac:dyDescent="0.35">
      <c r="A59" s="97">
        <v>14</v>
      </c>
      <c r="B59" s="17" t="s">
        <v>45</v>
      </c>
      <c r="C59" s="17">
        <v>2020</v>
      </c>
      <c r="D59" s="8">
        <f>Population!E15</f>
        <v>331194.20341844397</v>
      </c>
      <c r="E59" s="94">
        <f>VLOOKUP(A59,'Housing Statistics'!$A$2:$H$49,6,FALSE)</f>
        <v>4.6437746693442286</v>
      </c>
      <c r="F59" s="94">
        <f t="shared" si="0"/>
        <v>71320.041776534694</v>
      </c>
      <c r="G59" s="143" t="s">
        <v>234</v>
      </c>
      <c r="H59" s="88">
        <v>0</v>
      </c>
      <c r="I59" s="141">
        <f t="shared" si="1"/>
        <v>0</v>
      </c>
      <c r="J59" s="95">
        <f t="shared" si="3"/>
        <v>1651.15267178262</v>
      </c>
      <c r="K59" s="90">
        <f>VLOOKUP(B59,'Housing Costs'!$B$2:$F$43,5,FALSE)*550</f>
        <v>21613.9</v>
      </c>
      <c r="L59" s="142">
        <f t="shared" si="4"/>
        <v>35687848.732642375</v>
      </c>
      <c r="M59" s="100">
        <f>VLOOKUP(B59,'Housing Costs'!$B$2:$F$43,3,FALSE)</f>
        <v>24.5</v>
      </c>
      <c r="N59" s="93">
        <f t="shared" si="5"/>
        <v>108.65462509082352</v>
      </c>
      <c r="O59" s="9">
        <f t="shared" si="2"/>
        <v>0</v>
      </c>
    </row>
    <row r="60" spans="1:17" x14ac:dyDescent="0.35">
      <c r="A60" s="97">
        <v>15</v>
      </c>
      <c r="B60" s="17" t="s">
        <v>54</v>
      </c>
      <c r="C60" s="17">
        <v>2020</v>
      </c>
      <c r="D60" s="8">
        <f>Population!E16</f>
        <v>73451.099045877185</v>
      </c>
      <c r="E60" s="94">
        <f>VLOOKUP(A60,'Housing Statistics'!$A$2:$H$49,6,FALSE)</f>
        <v>4.4181210545859635</v>
      </c>
      <c r="F60" s="94">
        <f t="shared" si="0"/>
        <v>16624.962996347895</v>
      </c>
      <c r="G60" s="143" t="s">
        <v>236</v>
      </c>
      <c r="H60" s="88">
        <v>0</v>
      </c>
      <c r="I60" s="141">
        <f t="shared" si="1"/>
        <v>0</v>
      </c>
      <c r="J60" s="95">
        <f t="shared" si="3"/>
        <v>384.88973626398911</v>
      </c>
      <c r="K60" s="90">
        <f>VLOOKUP(B60,'Housing Costs'!$B$2:$F$43,5,FALSE)*550</f>
        <v>71533</v>
      </c>
      <c r="L60" s="142">
        <f t="shared" si="4"/>
        <v>27532317.504171934</v>
      </c>
      <c r="M60" s="100">
        <f>VLOOKUP(B60,'Housing Costs'!$B$2:$F$43,3,FALSE)</f>
        <v>77.219754838709676</v>
      </c>
      <c r="N60" s="93">
        <f t="shared" si="5"/>
        <v>119.4497033951786</v>
      </c>
      <c r="O60" s="9">
        <f t="shared" si="2"/>
        <v>1651251.5930873568</v>
      </c>
    </row>
    <row r="61" spans="1:17" x14ac:dyDescent="0.35">
      <c r="A61" s="97">
        <v>16</v>
      </c>
      <c r="B61" s="17" t="s">
        <v>32</v>
      </c>
      <c r="C61" s="17">
        <v>2020</v>
      </c>
      <c r="D61" s="8">
        <f>Population!E17</f>
        <v>3761035.8080834826</v>
      </c>
      <c r="E61" s="94">
        <f>VLOOKUP(A61,'Housing Statistics'!$A$2:$H$49,6,FALSE)</f>
        <v>5.0811133147736394</v>
      </c>
      <c r="F61" s="94">
        <f t="shared" si="0"/>
        <v>740199.16012265405</v>
      </c>
      <c r="G61" s="143" t="s">
        <v>235</v>
      </c>
      <c r="H61" s="88">
        <v>0</v>
      </c>
      <c r="I61" s="141">
        <f t="shared" si="1"/>
        <v>0</v>
      </c>
      <c r="J61" s="95">
        <f t="shared" si="3"/>
        <v>17136.583076005569</v>
      </c>
      <c r="K61" s="90">
        <f>VLOOKUP(B61,'Housing Costs'!$B$2:$F$43,5,FALSE)*550</f>
        <v>29860.600000000002</v>
      </c>
      <c r="L61" s="142">
        <f t="shared" si="4"/>
        <v>511708652.59937191</v>
      </c>
      <c r="M61" s="100">
        <f>VLOOKUP(B61,'Housing Costs'!$B$2:$F$43,3,FALSE)</f>
        <v>82.04</v>
      </c>
      <c r="N61" s="93">
        <f t="shared" si="5"/>
        <v>125.45752871387103</v>
      </c>
      <c r="O61" s="9">
        <f t="shared" si="2"/>
        <v>78880492.514258921</v>
      </c>
    </row>
    <row r="62" spans="1:17" x14ac:dyDescent="0.35">
      <c r="A62" s="97">
        <v>17</v>
      </c>
      <c r="B62" s="17" t="s">
        <v>58</v>
      </c>
      <c r="C62" s="17">
        <v>2020</v>
      </c>
      <c r="D62" s="8">
        <f>Population!E18</f>
        <v>13840.760132867426</v>
      </c>
      <c r="E62" s="94">
        <f>VLOOKUP(A62,'Housing Statistics'!$A$2:$H$49,6,FALSE)</f>
        <v>4.9910952804986639</v>
      </c>
      <c r="F62" s="94">
        <f t="shared" si="0"/>
        <v>2773.0907456217878</v>
      </c>
      <c r="G62" s="143" t="s">
        <v>236</v>
      </c>
      <c r="H62" s="88">
        <v>0</v>
      </c>
      <c r="I62" s="141">
        <f t="shared" si="1"/>
        <v>0</v>
      </c>
      <c r="J62" s="95">
        <f t="shared" si="3"/>
        <v>64.200694218263379</v>
      </c>
      <c r="K62" s="90">
        <f ca="1">VLOOKUP(B62,'Housing Costs'!$B$2:$F$43,5,FALSE)*550</f>
        <v>22303.05</v>
      </c>
      <c r="L62" s="142">
        <f t="shared" ca="1" si="4"/>
        <v>1431871.293184639</v>
      </c>
      <c r="M62" s="100">
        <f>VLOOKUP(B62,'Housing Costs'!$B$2:$F$43,3,FALSE)</f>
        <v>77.219754838709676</v>
      </c>
      <c r="N62" s="93">
        <f t="shared" si="5"/>
        <v>108.65462509082352</v>
      </c>
      <c r="O62" s="9">
        <f t="shared" si="2"/>
        <v>296987.15263175714</v>
      </c>
    </row>
    <row r="63" spans="1:17" x14ac:dyDescent="0.35">
      <c r="A63" s="97">
        <v>18</v>
      </c>
      <c r="B63" s="17" t="s">
        <v>51</v>
      </c>
      <c r="C63" s="17">
        <v>2020</v>
      </c>
      <c r="D63" s="8">
        <f>Population!E19</f>
        <v>122281.44895620491</v>
      </c>
      <c r="E63" s="94">
        <f>VLOOKUP(A63,'Housing Statistics'!$A$2:$H$49,6,FALSE)</f>
        <v>4.4388221584797423</v>
      </c>
      <c r="F63" s="94">
        <f t="shared" si="0"/>
        <v>27548.174851430686</v>
      </c>
      <c r="G63" s="143" t="s">
        <v>234</v>
      </c>
      <c r="H63" s="88">
        <v>0</v>
      </c>
      <c r="I63" s="141">
        <f t="shared" si="1"/>
        <v>0</v>
      </c>
      <c r="J63" s="95">
        <f t="shared" si="3"/>
        <v>637.77644229647922</v>
      </c>
      <c r="K63" s="90">
        <f ca="1">VLOOKUP(B63,'Housing Costs'!$B$2:$F$43,5,FALSE)*550</f>
        <v>34179.786666666667</v>
      </c>
      <c r="L63" s="142">
        <f t="shared" ca="1" si="4"/>
        <v>21799062.738719303</v>
      </c>
      <c r="M63" s="100">
        <f>VLOOKUP(B63,'Housing Costs'!$B$2:$F$43,3,FALSE)</f>
        <v>78.521709677419352</v>
      </c>
      <c r="N63" s="93">
        <f t="shared" si="5"/>
        <v>98.76688123185663</v>
      </c>
      <c r="O63" s="9">
        <f t="shared" si="2"/>
        <v>3232501.4249162953</v>
      </c>
    </row>
    <row r="64" spans="1:17" x14ac:dyDescent="0.35">
      <c r="A64" s="97">
        <v>19</v>
      </c>
      <c r="B64" s="17" t="s">
        <v>28</v>
      </c>
      <c r="C64" s="17">
        <v>2020</v>
      </c>
      <c r="D64" s="8">
        <f>Population!E20</f>
        <v>5551977.0780467587</v>
      </c>
      <c r="E64" s="94">
        <f>VLOOKUP(A64,'Housing Statistics'!$A$2:$H$49,6,FALSE)</f>
        <v>4.3873267195354213</v>
      </c>
      <c r="F64" s="94">
        <f t="shared" si="0"/>
        <v>1265457.859184616</v>
      </c>
      <c r="G64" s="143" t="s">
        <v>235</v>
      </c>
      <c r="H64" s="88">
        <v>0</v>
      </c>
      <c r="I64" s="141">
        <f t="shared" si="1"/>
        <v>0</v>
      </c>
      <c r="J64" s="95">
        <f t="shared" si="3"/>
        <v>29297.012076463085</v>
      </c>
      <c r="K64" s="90">
        <f>VLOOKUP(B64,'Housing Costs'!$B$2:$F$43,5,FALSE)*550</f>
        <v>28774.899999999998</v>
      </c>
      <c r="L64" s="142">
        <f t="shared" si="4"/>
        <v>843018592.79901755</v>
      </c>
      <c r="M64" s="100">
        <f>VLOOKUP(B64,'Housing Costs'!$B$2:$F$43,3,FALSE)</f>
        <v>82.95</v>
      </c>
      <c r="N64" s="93">
        <f t="shared" si="5"/>
        <v>155.49665530733307</v>
      </c>
      <c r="O64" s="9">
        <f t="shared" si="2"/>
        <v>110249736.14085153</v>
      </c>
    </row>
    <row r="65" spans="1:15" x14ac:dyDescent="0.35">
      <c r="A65" s="97">
        <v>20</v>
      </c>
      <c r="B65" s="17" t="s">
        <v>33</v>
      </c>
      <c r="C65" s="17">
        <v>2020</v>
      </c>
      <c r="D65" s="8">
        <f>Population!E21</f>
        <v>3478222.5311419708</v>
      </c>
      <c r="E65" s="94">
        <f>VLOOKUP(A65,'Housing Statistics'!$A$2:$H$49,6,FALSE)</f>
        <v>5.2348048588773741</v>
      </c>
      <c r="F65" s="94">
        <f t="shared" si="0"/>
        <v>664441.67928121972</v>
      </c>
      <c r="G65" s="143" t="s">
        <v>235</v>
      </c>
      <c r="H65" s="88">
        <v>0</v>
      </c>
      <c r="I65" s="141">
        <f t="shared" si="1"/>
        <v>0</v>
      </c>
      <c r="J65" s="95">
        <f t="shared" si="3"/>
        <v>15382.697859690292</v>
      </c>
      <c r="K65" s="90">
        <f>VLOOKUP(B65,'Housing Costs'!$B$2:$F$43,5,FALSE)*550</f>
        <v>25533.200000000001</v>
      </c>
      <c r="L65" s="142">
        <f t="shared" si="4"/>
        <v>392769500.99104416</v>
      </c>
      <c r="M65" s="100">
        <f>VLOOKUP(B65,'Housing Costs'!$B$2:$F$43,3,FALSE)</f>
        <v>88.27</v>
      </c>
      <c r="N65" s="93">
        <f t="shared" si="5"/>
        <v>92.944591695065014</v>
      </c>
      <c r="O65" s="9">
        <f t="shared" si="2"/>
        <v>96296133.250464886</v>
      </c>
    </row>
    <row r="66" spans="1:15" x14ac:dyDescent="0.35">
      <c r="A66" s="97">
        <v>21</v>
      </c>
      <c r="B66" s="97" t="s">
        <v>27</v>
      </c>
      <c r="C66" s="17">
        <v>2020</v>
      </c>
      <c r="D66" s="8">
        <f>Population!E22</f>
        <v>15362346.135295814</v>
      </c>
      <c r="E66" s="94">
        <f>VLOOKUP(A66,'Housing Statistics'!$A$2:$H$49,6,FALSE)</f>
        <v>4.4756737410071938</v>
      </c>
      <c r="F66" s="94">
        <f t="shared" si="0"/>
        <v>3432409.738570156</v>
      </c>
      <c r="G66" s="143" t="s">
        <v>235</v>
      </c>
      <c r="H66" s="88">
        <v>0</v>
      </c>
      <c r="I66" s="141">
        <f t="shared" si="1"/>
        <v>0</v>
      </c>
      <c r="J66" s="95">
        <f t="shared" si="3"/>
        <v>79464.795158847701</v>
      </c>
      <c r="K66" s="90">
        <f>VLOOKUP(B66,'Housing Costs'!$B$2:$F$43,5,FALSE)*550</f>
        <v>134018.5</v>
      </c>
      <c r="L66" s="142">
        <f t="shared" si="4"/>
        <v>10649752649.996031</v>
      </c>
      <c r="M66" s="100">
        <f>VLOOKUP(B66,'Housing Costs'!$B$2:$F$43,3,FALSE)</f>
        <v>271.36200000000002</v>
      </c>
      <c r="N66" s="93">
        <f t="shared" si="5"/>
        <v>254.44907232109051</v>
      </c>
      <c r="O66" s="9">
        <f t="shared" si="2"/>
        <v>1606592470.4072614</v>
      </c>
    </row>
    <row r="67" spans="1:15" x14ac:dyDescent="0.35">
      <c r="A67" s="97">
        <v>22</v>
      </c>
      <c r="B67" s="17" t="s">
        <v>43</v>
      </c>
      <c r="C67" s="17">
        <v>2020</v>
      </c>
      <c r="D67" s="8">
        <f>Population!E23</f>
        <v>13624141.742010074</v>
      </c>
      <c r="E67" s="94">
        <f>VLOOKUP(A67,'Housing Statistics'!$A$2:$H$49,6,FALSE)</f>
        <v>4.7768636363636361</v>
      </c>
      <c r="F67" s="94">
        <f t="shared" si="0"/>
        <v>2852110.2503946261</v>
      </c>
      <c r="G67" s="143" t="s">
        <v>235</v>
      </c>
      <c r="H67" s="88">
        <v>0</v>
      </c>
      <c r="I67" s="141">
        <f t="shared" si="1"/>
        <v>0</v>
      </c>
      <c r="J67" s="95">
        <f t="shared" si="3"/>
        <v>66030.099574438296</v>
      </c>
      <c r="K67" s="90">
        <f>VLOOKUP(B67,'Housing Costs'!$B$2:$F$43,5,FALSE)*550</f>
        <v>49957.600000000006</v>
      </c>
      <c r="L67" s="142">
        <f t="shared" si="4"/>
        <v>3298705302.499959</v>
      </c>
      <c r="M67" s="100">
        <f>VLOOKUP(B67,'Housing Costs'!$B$2:$F$43,3,FALSE)</f>
        <v>137.07400000000001</v>
      </c>
      <c r="N67" s="93">
        <f t="shared" si="5"/>
        <v>150.91303799066011</v>
      </c>
      <c r="O67" s="9">
        <f t="shared" si="2"/>
        <v>628377536.85884738</v>
      </c>
    </row>
    <row r="68" spans="1:15" x14ac:dyDescent="0.35">
      <c r="A68" s="97">
        <v>23</v>
      </c>
      <c r="B68" s="17" t="s">
        <v>53</v>
      </c>
      <c r="C68" s="17">
        <v>2020</v>
      </c>
      <c r="D68" s="8">
        <f>Population!E24</f>
        <v>49408.18003897911</v>
      </c>
      <c r="E68" s="94">
        <f>VLOOKUP(A68,'Housing Statistics'!$A$2:$H$49,6,FALSE)</f>
        <v>3.9394565859421147</v>
      </c>
      <c r="F68" s="94">
        <f t="shared" si="0"/>
        <v>12541.877023163899</v>
      </c>
      <c r="G68" s="143" t="s">
        <v>236</v>
      </c>
      <c r="H68" s="88">
        <v>0</v>
      </c>
      <c r="I68" s="141">
        <f t="shared" si="1"/>
        <v>0</v>
      </c>
      <c r="J68" s="95">
        <f t="shared" si="3"/>
        <v>290.36093137538592</v>
      </c>
      <c r="K68" s="90">
        <f>VLOOKUP(B68,'Housing Costs'!$B$2:$F$43,5,FALSE)*550</f>
        <v>32186</v>
      </c>
      <c r="L68" s="142">
        <f t="shared" si="4"/>
        <v>9345556.9372481704</v>
      </c>
      <c r="M68" s="100">
        <f>VLOOKUP(B68,'Housing Costs'!$B$2:$F$43,3,FALSE)</f>
        <v>122.5</v>
      </c>
      <c r="N68" s="93">
        <f t="shared" si="5"/>
        <v>127.00366022971097</v>
      </c>
      <c r="O68" s="9">
        <f t="shared" si="2"/>
        <v>2540449.5573834237</v>
      </c>
    </row>
    <row r="69" spans="1:15" x14ac:dyDescent="0.35">
      <c r="A69" s="97">
        <v>24</v>
      </c>
      <c r="B69" s="17" t="s">
        <v>34</v>
      </c>
      <c r="C69" s="17">
        <v>2020</v>
      </c>
      <c r="D69" s="8">
        <f>Population!E25</f>
        <v>2079474.8182424838</v>
      </c>
      <c r="E69" s="94">
        <f>VLOOKUP(A69,'Housing Statistics'!$A$2:$H$49,6,FALSE)</f>
        <v>5.7167460931666056</v>
      </c>
      <c r="F69" s="94">
        <f t="shared" ref="F69:F132" si="6">D69/E69</f>
        <v>363751.47406461538</v>
      </c>
      <c r="G69" s="143" t="s">
        <v>235</v>
      </c>
      <c r="H69" s="88">
        <v>0</v>
      </c>
      <c r="I69" s="141">
        <f t="shared" ref="I69:I132" si="7">H69*F69</f>
        <v>0</v>
      </c>
      <c r="J69" s="95">
        <f t="shared" si="3"/>
        <v>8421.3245436469442</v>
      </c>
      <c r="K69" s="90">
        <f>VLOOKUP(B69,'Housing Costs'!$B$2:$F$43,5,FALSE)*550</f>
        <v>28266.7</v>
      </c>
      <c r="L69" s="142">
        <f t="shared" si="4"/>
        <v>238043054.47790509</v>
      </c>
      <c r="M69" s="100">
        <f>VLOOKUP(B69,'Housing Costs'!$B$2:$F$43,3,FALSE)</f>
        <v>62.454000000000001</v>
      </c>
      <c r="N69" s="93">
        <f t="shared" si="5"/>
        <v>84.816357440363504</v>
      </c>
      <c r="O69" s="9">
        <f t="shared" ref="O69:O132" si="8">IF(12*(M69-0.3*N69)&lt;0,0,12*(M69-0.3*N69)*(F69/5))</f>
        <v>32309068.915474631</v>
      </c>
    </row>
    <row r="70" spans="1:15" x14ac:dyDescent="0.35">
      <c r="A70" s="97">
        <v>25</v>
      </c>
      <c r="B70" s="17" t="s">
        <v>46</v>
      </c>
      <c r="C70" s="17">
        <v>2020</v>
      </c>
      <c r="D70" s="8">
        <f>Population!E26</f>
        <v>298512.23011630296</v>
      </c>
      <c r="E70" s="94">
        <f>VLOOKUP(A70,'Housing Statistics'!$A$2:$H$49,6,FALSE)</f>
        <v>4.4000000000000004</v>
      </c>
      <c r="F70" s="94">
        <f t="shared" si="6"/>
        <v>67843.688662796121</v>
      </c>
      <c r="G70" s="143" t="s">
        <v>234</v>
      </c>
      <c r="H70" s="88">
        <v>0</v>
      </c>
      <c r="I70" s="141">
        <f t="shared" si="7"/>
        <v>0</v>
      </c>
      <c r="J70" s="95">
        <f t="shared" si="3"/>
        <v>1570.6705297531153</v>
      </c>
      <c r="K70" s="90">
        <f>VLOOKUP(B70,'Housing Costs'!$B$2:$F$43,5,FALSE)*550</f>
        <v>21583.1</v>
      </c>
      <c r="L70" s="142">
        <f t="shared" si="4"/>
        <v>33899939.110714458</v>
      </c>
      <c r="M70" s="100">
        <f>VLOOKUP(B70,'Housing Costs'!$B$2:$F$43,3,FALSE)</f>
        <v>56</v>
      </c>
      <c r="N70" s="93">
        <f t="shared" si="5"/>
        <v>100.80777483276538</v>
      </c>
      <c r="O70" s="9">
        <f t="shared" si="8"/>
        <v>4193988.4270885587</v>
      </c>
    </row>
    <row r="71" spans="1:15" x14ac:dyDescent="0.35">
      <c r="A71" s="97">
        <v>26</v>
      </c>
      <c r="B71" s="17" t="s">
        <v>50</v>
      </c>
      <c r="C71" s="17">
        <v>2020</v>
      </c>
      <c r="D71" s="8">
        <f>Population!E27</f>
        <v>123697.62664330562</v>
      </c>
      <c r="E71" s="94">
        <f>VLOOKUP(A71,'Housing Statistics'!$A$2:$H$49,6,FALSE)</f>
        <v>3.9948981478058339</v>
      </c>
      <c r="F71" s="94">
        <f t="shared" si="6"/>
        <v>30963.899971078252</v>
      </c>
      <c r="G71" s="143" t="s">
        <v>234</v>
      </c>
      <c r="H71" s="88">
        <v>0</v>
      </c>
      <c r="I71" s="141">
        <f t="shared" si="7"/>
        <v>0</v>
      </c>
      <c r="J71" s="95">
        <f t="shared" si="3"/>
        <v>716.85496660599165</v>
      </c>
      <c r="K71" s="90">
        <f ca="1">VLOOKUP(B71,'Housing Costs'!$B$2:$F$43,5,FALSE)*550</f>
        <v>34179.786666666667</v>
      </c>
      <c r="L71" s="142">
        <f t="shared" ca="1" si="4"/>
        <v>24501949.829533253</v>
      </c>
      <c r="M71" s="100">
        <f>VLOOKUP(B71,'Housing Costs'!$B$2:$F$43,3,FALSE)</f>
        <v>78.521709677419352</v>
      </c>
      <c r="N71" s="93">
        <f t="shared" si="5"/>
        <v>108.65462509082352</v>
      </c>
      <c r="O71" s="9">
        <f t="shared" si="8"/>
        <v>3412864.9948739512</v>
      </c>
    </row>
    <row r="72" spans="1:15" x14ac:dyDescent="0.35">
      <c r="A72" s="97">
        <v>27</v>
      </c>
      <c r="B72" s="17" t="s">
        <v>40</v>
      </c>
      <c r="C72" s="17">
        <v>2020</v>
      </c>
      <c r="D72" s="8">
        <f>Population!E28</f>
        <v>1247561.1760333304</v>
      </c>
      <c r="E72" s="94">
        <f>VLOOKUP(A72,'Housing Statistics'!$A$2:$H$49,6,FALSE)</f>
        <v>4.6947316089524085</v>
      </c>
      <c r="F72" s="94">
        <f t="shared" si="6"/>
        <v>265736.42115224421</v>
      </c>
      <c r="G72" s="143" t="s">
        <v>235</v>
      </c>
      <c r="H72" s="88">
        <v>0</v>
      </c>
      <c r="I72" s="141">
        <f t="shared" si="7"/>
        <v>0</v>
      </c>
      <c r="J72" s="95">
        <f t="shared" si="3"/>
        <v>6152.1472905227856</v>
      </c>
      <c r="K72" s="90">
        <f>VLOOKUP(B72,'Housing Costs'!$B$2:$F$43,5,FALSE)*550</f>
        <v>27904.800000000003</v>
      </c>
      <c r="L72" s="142">
        <f t="shared" si="4"/>
        <v>171674439.71258023</v>
      </c>
      <c r="M72" s="100">
        <f>VLOOKUP(B72,'Housing Costs'!$B$2:$F$43,3,FALSE)</f>
        <v>131.50200000000001</v>
      </c>
      <c r="N72" s="93">
        <f t="shared" si="5"/>
        <v>58.94736842105263</v>
      </c>
      <c r="O72" s="9">
        <f t="shared" si="8"/>
        <v>72589276.891671404</v>
      </c>
    </row>
    <row r="73" spans="1:15" x14ac:dyDescent="0.35">
      <c r="A73" s="97">
        <v>28</v>
      </c>
      <c r="B73" s="17" t="s">
        <v>37</v>
      </c>
      <c r="C73" s="17">
        <v>2020</v>
      </c>
      <c r="D73" s="8">
        <f>Population!E29</f>
        <v>1325338.5929655205</v>
      </c>
      <c r="E73" s="94">
        <f>VLOOKUP(A73,'Housing Statistics'!$A$2:$H$49,6,FALSE)</f>
        <v>3.2903489815623708</v>
      </c>
      <c r="F73" s="94">
        <f t="shared" si="6"/>
        <v>402795.75218073197</v>
      </c>
      <c r="G73" s="143" t="s">
        <v>235</v>
      </c>
      <c r="H73" s="88">
        <v>0</v>
      </c>
      <c r="I73" s="141">
        <f t="shared" si="7"/>
        <v>0</v>
      </c>
      <c r="J73" s="95">
        <f t="shared" si="3"/>
        <v>9325.2508808082785</v>
      </c>
      <c r="K73" s="90">
        <f>VLOOKUP(B73,'Housing Costs'!$B$2:$F$43,5,FALSE)*550</f>
        <v>27365.8</v>
      </c>
      <c r="L73" s="142">
        <f t="shared" si="4"/>
        <v>255192950.55402318</v>
      </c>
      <c r="M73" s="100">
        <f>VLOOKUP(B73,'Housing Costs'!$B$2:$F$43,3,FALSE)</f>
        <v>70</v>
      </c>
      <c r="N73" s="93">
        <f t="shared" si="5"/>
        <v>53.01022340022719</v>
      </c>
      <c r="O73" s="9">
        <f t="shared" si="8"/>
        <v>52296035.544773504</v>
      </c>
    </row>
    <row r="74" spans="1:15" x14ac:dyDescent="0.35">
      <c r="A74" s="97">
        <v>29</v>
      </c>
      <c r="B74" s="17" t="s">
        <v>42</v>
      </c>
      <c r="C74" s="17">
        <v>2020</v>
      </c>
      <c r="D74" s="8">
        <f>Population!E30</f>
        <v>176841.94764232548</v>
      </c>
      <c r="E74" s="94">
        <f>VLOOKUP(A74,'Housing Statistics'!$A$2:$H$49,6,FALSE)</f>
        <v>4.6165672844480259</v>
      </c>
      <c r="F74" s="94">
        <f t="shared" si="6"/>
        <v>38305.93961839535</v>
      </c>
      <c r="G74" s="143" t="s">
        <v>234</v>
      </c>
      <c r="H74" s="88">
        <v>0</v>
      </c>
      <c r="I74" s="141">
        <f t="shared" si="7"/>
        <v>0</v>
      </c>
      <c r="J74" s="95">
        <f t="shared" si="3"/>
        <v>886.83283086447773</v>
      </c>
      <c r="K74" s="90">
        <f>VLOOKUP(B74,'Housing Costs'!$B$2:$F$43,5,FALSE)*550</f>
        <v>11542.300000000001</v>
      </c>
      <c r="L74" s="142">
        <f t="shared" si="4"/>
        <v>10236090.583687061</v>
      </c>
      <c r="M74" s="100">
        <f>VLOOKUP(B74,'Housing Costs'!$B$2:$F$43,3,FALSE)</f>
        <v>100.324</v>
      </c>
      <c r="N74" s="93">
        <f t="shared" si="5"/>
        <v>91.707686482393044</v>
      </c>
      <c r="O74" s="9">
        <f t="shared" si="8"/>
        <v>6693888.8543873075</v>
      </c>
    </row>
    <row r="75" spans="1:15" x14ac:dyDescent="0.35">
      <c r="A75" s="97">
        <v>30</v>
      </c>
      <c r="B75" s="17" t="s">
        <v>56</v>
      </c>
      <c r="C75" s="17">
        <v>2020</v>
      </c>
      <c r="D75" s="8">
        <f>Population!E31</f>
        <v>121325.8068203584</v>
      </c>
      <c r="E75" s="94">
        <f>VLOOKUP(A75,'Housing Statistics'!$A$2:$H$49,6,FALSE)</f>
        <v>4.0765401369010581</v>
      </c>
      <c r="F75" s="94">
        <f t="shared" si="6"/>
        <v>29761.955664832229</v>
      </c>
      <c r="G75" s="143" t="s">
        <v>234</v>
      </c>
      <c r="H75" s="88">
        <v>0</v>
      </c>
      <c r="I75" s="141">
        <f t="shared" si="7"/>
        <v>0</v>
      </c>
      <c r="J75" s="95">
        <f t="shared" si="3"/>
        <v>689.02837672806709</v>
      </c>
      <c r="K75" s="90">
        <f ca="1">VLOOKUP(B75,'Housing Costs'!$B$2:$F$43,5,FALSE)*550</f>
        <v>34179.786666666667</v>
      </c>
      <c r="L75" s="142">
        <f t="shared" ca="1" si="4"/>
        <v>23550842.923844963</v>
      </c>
      <c r="M75" s="100">
        <f>VLOOKUP(B75,'Housing Costs'!$B$2:$F$43,3,FALSE)</f>
        <v>78.521709677419352</v>
      </c>
      <c r="N75" s="93">
        <f t="shared" si="5"/>
        <v>60.413984601792251</v>
      </c>
      <c r="O75" s="9">
        <f t="shared" si="8"/>
        <v>4314115.5426476719</v>
      </c>
    </row>
    <row r="76" spans="1:15" x14ac:dyDescent="0.35">
      <c r="A76" s="97">
        <v>31</v>
      </c>
      <c r="B76" s="17" t="s">
        <v>49</v>
      </c>
      <c r="C76" s="17">
        <v>2020</v>
      </c>
      <c r="D76" s="8">
        <f>Population!E32</f>
        <v>209374.52469325534</v>
      </c>
      <c r="E76" s="94">
        <f>VLOOKUP(A76,'Housing Statistics'!$A$2:$H$49,6,FALSE)</f>
        <v>3.6621172202306398</v>
      </c>
      <c r="F76" s="94">
        <f t="shared" si="6"/>
        <v>57173.081062672529</v>
      </c>
      <c r="G76" s="143" t="s">
        <v>234</v>
      </c>
      <c r="H76" s="88">
        <v>0</v>
      </c>
      <c r="I76" s="141">
        <f t="shared" si="7"/>
        <v>0</v>
      </c>
      <c r="J76" s="95">
        <f t="shared" si="3"/>
        <v>1323.6319441099331</v>
      </c>
      <c r="K76" s="90">
        <f>VLOOKUP(B76,'Housing Costs'!$B$2:$F$43,5,FALSE)*550</f>
        <v>33872.299999999996</v>
      </c>
      <c r="L76" s="142">
        <f t="shared" si="4"/>
        <v>44834458.300474882</v>
      </c>
      <c r="M76" s="100">
        <f>VLOOKUP(B76,'Housing Costs'!$B$2:$F$43,3,FALSE)</f>
        <v>77</v>
      </c>
      <c r="N76" s="93">
        <f t="shared" si="5"/>
        <v>118.33648870377382</v>
      </c>
      <c r="O76" s="9">
        <f t="shared" si="8"/>
        <v>5694308.9842222016</v>
      </c>
    </row>
    <row r="77" spans="1:15" x14ac:dyDescent="0.35">
      <c r="A77" s="97">
        <v>32</v>
      </c>
      <c r="B77" s="17" t="s">
        <v>36</v>
      </c>
      <c r="C77" s="17">
        <v>2020</v>
      </c>
      <c r="D77" s="8">
        <f>Population!E33</f>
        <v>1457625.8867135858</v>
      </c>
      <c r="E77" s="94">
        <f>VLOOKUP(A77,'Housing Statistics'!$A$2:$H$49,6,FALSE)</f>
        <v>6.457235996477583</v>
      </c>
      <c r="F77" s="94">
        <f t="shared" si="6"/>
        <v>225735.26622051906</v>
      </c>
      <c r="G77" s="143" t="s">
        <v>235</v>
      </c>
      <c r="H77" s="88">
        <v>0</v>
      </c>
      <c r="I77" s="141">
        <f t="shared" si="7"/>
        <v>0</v>
      </c>
      <c r="J77" s="95">
        <f t="shared" si="3"/>
        <v>5226.0679978766129</v>
      </c>
      <c r="K77" s="90">
        <f>VLOOKUP(B77,'Housing Costs'!$B$2:$F$43,5,FALSE)*550</f>
        <v>145453</v>
      </c>
      <c r="L77" s="142">
        <f t="shared" si="4"/>
        <v>760147268.49514699</v>
      </c>
      <c r="M77" s="100">
        <f>VLOOKUP(B77,'Housing Costs'!$B$2:$F$43,3,FALSE)</f>
        <v>85.75</v>
      </c>
      <c r="N77" s="93">
        <f t="shared" si="5"/>
        <v>105.97627161428754</v>
      </c>
      <c r="O77" s="9">
        <f t="shared" si="8"/>
        <v>29232058.83032817</v>
      </c>
    </row>
    <row r="78" spans="1:15" x14ac:dyDescent="0.35">
      <c r="A78" s="97">
        <v>33</v>
      </c>
      <c r="B78" s="17" t="s">
        <v>39</v>
      </c>
      <c r="C78" s="17">
        <v>2020</v>
      </c>
      <c r="D78" s="8">
        <f>Population!E34</f>
        <v>918220.22693776176</v>
      </c>
      <c r="E78" s="94">
        <f>VLOOKUP(A78,'Housing Statistics'!$A$2:$H$49,6,FALSE)</f>
        <v>3.9813857124502121</v>
      </c>
      <c r="F78" s="94">
        <f t="shared" si="6"/>
        <v>230628.30211762464</v>
      </c>
      <c r="G78" s="143" t="s">
        <v>234</v>
      </c>
      <c r="H78" s="88">
        <v>0</v>
      </c>
      <c r="I78" s="141">
        <f t="shared" si="7"/>
        <v>0</v>
      </c>
      <c r="J78" s="95">
        <f t="shared" si="3"/>
        <v>5339.3482076660148</v>
      </c>
      <c r="K78" s="90">
        <f>VLOOKUP(B78,'Housing Costs'!$B$2:$F$43,5,FALSE)*550</f>
        <v>32586.400000000001</v>
      </c>
      <c r="L78" s="142">
        <f t="shared" si="4"/>
        <v>173990136.43428785</v>
      </c>
      <c r="M78" s="100">
        <f>VLOOKUP(B78,'Housing Costs'!$B$2:$F$43,3,FALSE)</f>
        <v>78.932000000000002</v>
      </c>
      <c r="N78" s="93">
        <f t="shared" si="5"/>
        <v>212.04089360090876</v>
      </c>
      <c r="O78" s="9">
        <f t="shared" si="8"/>
        <v>8479593.0277053658</v>
      </c>
    </row>
    <row r="79" spans="1:15" x14ac:dyDescent="0.35">
      <c r="A79" s="97">
        <v>34</v>
      </c>
      <c r="B79" s="17" t="s">
        <v>60</v>
      </c>
      <c r="C79" s="17">
        <v>2020</v>
      </c>
      <c r="D79" s="8">
        <f>Population!E35</f>
        <v>531176.51916159026</v>
      </c>
      <c r="E79" s="94">
        <f>VLOOKUP(A79,'Housing Statistics'!$A$2:$H$49,6,FALSE)</f>
        <v>4.3021399999999996</v>
      </c>
      <c r="F79" s="94">
        <f t="shared" si="6"/>
        <v>123467.97620755956</v>
      </c>
      <c r="G79" s="143" t="s">
        <v>234</v>
      </c>
      <c r="H79" s="88">
        <v>0</v>
      </c>
      <c r="I79" s="141">
        <f t="shared" si="7"/>
        <v>0</v>
      </c>
      <c r="J79" s="95">
        <f t="shared" si="3"/>
        <v>2858.4458690233005</v>
      </c>
      <c r="K79" s="90">
        <f>VLOOKUP(B79,'Housing Costs'!$B$2:$F$43,5,FALSE)*550</f>
        <v>24247.3</v>
      </c>
      <c r="L79" s="142">
        <f t="shared" si="4"/>
        <v>69309594.519968674</v>
      </c>
      <c r="M79" s="100">
        <f>VLOOKUP(B79,'Housing Costs'!$B$2:$F$43,3,FALSE)</f>
        <v>67.662000000000006</v>
      </c>
      <c r="N79" s="93">
        <f t="shared" si="5"/>
        <v>71.56380159030671</v>
      </c>
      <c r="O79" s="9">
        <f t="shared" si="8"/>
        <v>13688013.313280508</v>
      </c>
    </row>
    <row r="80" spans="1:15" x14ac:dyDescent="0.35">
      <c r="A80" s="97">
        <v>35</v>
      </c>
      <c r="B80" s="17" t="s">
        <v>61</v>
      </c>
      <c r="C80" s="17">
        <v>2020</v>
      </c>
      <c r="D80" s="8">
        <f>Population!E36</f>
        <v>226294.57615273932</v>
      </c>
      <c r="E80" s="94">
        <f>VLOOKUP(A80,'Housing Statistics'!$A$2:$H$49,6,FALSE)</f>
        <v>5.0911666666666671</v>
      </c>
      <c r="F80" s="94">
        <f t="shared" si="6"/>
        <v>44448.471434721439</v>
      </c>
      <c r="G80" s="143" t="s">
        <v>234</v>
      </c>
      <c r="H80" s="88">
        <v>0</v>
      </c>
      <c r="I80" s="141">
        <f t="shared" si="7"/>
        <v>0</v>
      </c>
      <c r="J80" s="95">
        <f t="shared" si="3"/>
        <v>1029.0405128483908</v>
      </c>
      <c r="K80" s="90">
        <f ca="1">VLOOKUP(B80,'Housing Costs'!$B$2:$F$43,5,FALSE)*550</f>
        <v>34179.786666666667</v>
      </c>
      <c r="L80" s="142">
        <f t="shared" ca="1" si="4"/>
        <v>35172385.200515255</v>
      </c>
      <c r="M80" s="100">
        <f>VLOOKUP(B80,'Housing Costs'!$B$2:$F$43,3,FALSE)</f>
        <v>78.521709677419352</v>
      </c>
      <c r="N80" s="93">
        <f t="shared" si="5"/>
        <v>112.55837435314906</v>
      </c>
      <c r="O80" s="9">
        <f t="shared" si="8"/>
        <v>4774213.5922797015</v>
      </c>
    </row>
    <row r="81" spans="1:15" x14ac:dyDescent="0.35">
      <c r="A81" s="97">
        <v>36</v>
      </c>
      <c r="B81" s="17" t="s">
        <v>62</v>
      </c>
      <c r="C81" s="17">
        <v>2020</v>
      </c>
      <c r="D81" s="8">
        <f>Population!E37</f>
        <v>1450891.9432912257</v>
      </c>
      <c r="E81" s="94">
        <f>VLOOKUP(A81,'Housing Statistics'!$A$2:$H$49,6,FALSE)</f>
        <v>4.8963166666666664</v>
      </c>
      <c r="F81" s="94">
        <f t="shared" si="6"/>
        <v>296323.14289814298</v>
      </c>
      <c r="G81" s="143" t="s">
        <v>235</v>
      </c>
      <c r="H81" s="88">
        <v>0</v>
      </c>
      <c r="I81" s="141">
        <f t="shared" si="7"/>
        <v>0</v>
      </c>
      <c r="J81" s="95">
        <f t="shared" si="3"/>
        <v>6860.2700856559677</v>
      </c>
      <c r="K81" s="90">
        <f>VLOOKUP(B81,'Housing Costs'!$B$2:$F$43,5,FALSE)*550</f>
        <v>21359.8</v>
      </c>
      <c r="L81" s="142">
        <f t="shared" si="4"/>
        <v>146533996.97559434</v>
      </c>
      <c r="M81" s="100">
        <f>VLOOKUP(B81,'Housing Costs'!$B$2:$F$43,3,FALSE)</f>
        <v>79.8</v>
      </c>
      <c r="N81" s="93">
        <f t="shared" si="5"/>
        <v>50.200681560015155</v>
      </c>
      <c r="O81" s="9">
        <f t="shared" si="8"/>
        <v>46041359.238297708</v>
      </c>
    </row>
    <row r="82" spans="1:15" x14ac:dyDescent="0.35">
      <c r="A82" s="97">
        <v>37</v>
      </c>
      <c r="B82" s="17" t="s">
        <v>63</v>
      </c>
      <c r="C82" s="17">
        <v>2020</v>
      </c>
      <c r="D82" s="8">
        <f>Population!E38</f>
        <v>242067.61011325504</v>
      </c>
      <c r="E82" s="94">
        <f>VLOOKUP(A82,'Housing Statistics'!$A$2:$H$49,6,FALSE)</f>
        <v>5.027102564102564</v>
      </c>
      <c r="F82" s="94">
        <f t="shared" si="6"/>
        <v>48152.51072094823</v>
      </c>
      <c r="G82" s="143" t="s">
        <v>234</v>
      </c>
      <c r="H82" s="88">
        <v>0</v>
      </c>
      <c r="I82" s="141">
        <f t="shared" si="7"/>
        <v>0</v>
      </c>
      <c r="J82" s="95">
        <f t="shared" si="3"/>
        <v>1114.7938889190918</v>
      </c>
      <c r="K82" s="90">
        <f>VLOOKUP(B82,'Housing Costs'!$B$2:$F$43,5,FALSE)*550</f>
        <v>14306.6</v>
      </c>
      <c r="L82" s="142">
        <f t="shared" si="4"/>
        <v>15948910.251209879</v>
      </c>
      <c r="M82" s="100">
        <f>VLOOKUP(B82,'Housing Costs'!$B$2:$F$43,3,FALSE)</f>
        <v>58.323999999999998</v>
      </c>
      <c r="N82" s="93">
        <f t="shared" si="5"/>
        <v>74.965290925154619</v>
      </c>
      <c r="O82" s="9">
        <f t="shared" si="8"/>
        <v>4141240.6627123952</v>
      </c>
    </row>
    <row r="83" spans="1:15" x14ac:dyDescent="0.35">
      <c r="A83" s="97">
        <v>38</v>
      </c>
      <c r="B83" s="17" t="s">
        <v>64</v>
      </c>
      <c r="C83" s="17">
        <v>2020</v>
      </c>
      <c r="D83" s="8">
        <f>Population!E39</f>
        <v>1064535.9521425301</v>
      </c>
      <c r="E83" s="94">
        <f>VLOOKUP(A83,'Housing Statistics'!$A$2:$H$49,6,FALSE)</f>
        <v>4.5378736842105267</v>
      </c>
      <c r="F83" s="94">
        <f t="shared" si="6"/>
        <v>234589.15479436313</v>
      </c>
      <c r="G83" s="143" t="s">
        <v>235</v>
      </c>
      <c r="H83" s="88">
        <v>0</v>
      </c>
      <c r="I83" s="141">
        <f t="shared" si="7"/>
        <v>0</v>
      </c>
      <c r="J83" s="95">
        <f t="shared" si="3"/>
        <v>5431.0471511442738</v>
      </c>
      <c r="K83" s="90">
        <f>VLOOKUP(B83,'Housing Costs'!$B$2:$F$43,5,FALSE)*550</f>
        <v>34642.300000000003</v>
      </c>
      <c r="L83" s="142">
        <f t="shared" si="4"/>
        <v>188143964.7240853</v>
      </c>
      <c r="M83" s="100">
        <f>VLOOKUP(B83,'Housing Costs'!$B$2:$F$43,3,FALSE)</f>
        <v>79.323999999999998</v>
      </c>
      <c r="N83" s="93">
        <f t="shared" si="5"/>
        <v>100.71942446043167</v>
      </c>
      <c r="O83" s="9">
        <f t="shared" si="8"/>
        <v>27648587.323785238</v>
      </c>
    </row>
    <row r="84" spans="1:15" x14ac:dyDescent="0.35">
      <c r="A84" s="97">
        <v>39</v>
      </c>
      <c r="B84" s="17" t="s">
        <v>70</v>
      </c>
      <c r="C84" s="17">
        <v>2020</v>
      </c>
      <c r="D84" s="8">
        <f>Population!E40</f>
        <v>87637.569512125774</v>
      </c>
      <c r="E84" s="94">
        <f>VLOOKUP(A84,'Housing Statistics'!$A$2:$H$49,6,FALSE)</f>
        <v>3.6693548387096775</v>
      </c>
      <c r="F84" s="94">
        <f t="shared" si="6"/>
        <v>23883.645317590319</v>
      </c>
      <c r="G84" s="143" t="s">
        <v>236</v>
      </c>
      <c r="H84" s="88">
        <v>0</v>
      </c>
      <c r="I84" s="141">
        <f t="shared" si="7"/>
        <v>0</v>
      </c>
      <c r="J84" s="95">
        <f t="shared" si="3"/>
        <v>552.93776890386653</v>
      </c>
      <c r="K84" s="90">
        <f ca="1">VLOOKUP(B84,'Housing Costs'!$B$2:$F$43,5,FALSE)*550</f>
        <v>22303.05</v>
      </c>
      <c r="L84" s="142">
        <f t="shared" ca="1" si="4"/>
        <v>12332198.70675138</v>
      </c>
      <c r="M84" s="100">
        <f>VLOOKUP(B84,'Housing Costs'!$B$2:$F$43,3,FALSE)</f>
        <v>77.219754838709676</v>
      </c>
      <c r="N84" s="93">
        <f t="shared" si="5"/>
        <v>69.973494888299896</v>
      </c>
      <c r="O84" s="9">
        <f t="shared" si="8"/>
        <v>3223014.2304377002</v>
      </c>
    </row>
    <row r="85" spans="1:15" x14ac:dyDescent="0.35">
      <c r="A85" s="97">
        <v>40</v>
      </c>
      <c r="B85" s="17" t="s">
        <v>71</v>
      </c>
      <c r="C85" s="17">
        <v>2020</v>
      </c>
      <c r="D85" s="8">
        <f>Population!E41</f>
        <v>156478.37432641268</v>
      </c>
      <c r="E85" s="94">
        <f>VLOOKUP(A85,'Housing Statistics'!$A$2:$H$49,6,FALSE)</f>
        <v>4.2245333333333335</v>
      </c>
      <c r="F85" s="94">
        <f t="shared" si="6"/>
        <v>37040.392862267865</v>
      </c>
      <c r="G85" s="143" t="s">
        <v>234</v>
      </c>
      <c r="H85" s="88">
        <v>0</v>
      </c>
      <c r="I85" s="141">
        <f t="shared" si="7"/>
        <v>0</v>
      </c>
      <c r="J85" s="95">
        <f t="shared" si="3"/>
        <v>857.53376070698869</v>
      </c>
      <c r="K85" s="90">
        <f>VLOOKUP(B85,'Housing Costs'!$B$2:$F$43,5,FALSE)*550</f>
        <v>23600.500000000004</v>
      </c>
      <c r="L85" s="142">
        <f t="shared" si="4"/>
        <v>20238225.519565288</v>
      </c>
      <c r="M85" s="100">
        <f>VLOOKUP(B85,'Housing Costs'!$B$2:$F$43,3,FALSE)</f>
        <v>31.5</v>
      </c>
      <c r="N85" s="93">
        <f t="shared" si="5"/>
        <v>73.754890824182766</v>
      </c>
      <c r="O85" s="9">
        <f t="shared" si="8"/>
        <v>833278.40560563898</v>
      </c>
    </row>
    <row r="86" spans="1:15" x14ac:dyDescent="0.35">
      <c r="A86" s="97">
        <v>41</v>
      </c>
      <c r="B86" s="17" t="s">
        <v>72</v>
      </c>
      <c r="C86" s="17">
        <v>2020</v>
      </c>
      <c r="D86" s="8">
        <f>Population!E42</f>
        <v>75315.465486611327</v>
      </c>
      <c r="E86" s="94">
        <f>VLOOKUP(A86,'Housing Statistics'!$A$2:$H$49,6,FALSE)</f>
        <v>6.1423824388279122</v>
      </c>
      <c r="F86" s="94">
        <f t="shared" si="6"/>
        <v>12261.60471717274</v>
      </c>
      <c r="G86" s="143" t="s">
        <v>236</v>
      </c>
      <c r="H86" s="88">
        <v>0</v>
      </c>
      <c r="I86" s="141">
        <f t="shared" si="7"/>
        <v>0</v>
      </c>
      <c r="J86" s="95">
        <f t="shared" si="3"/>
        <v>283.87225925270468</v>
      </c>
      <c r="K86" s="90">
        <f ca="1">VLOOKUP(B86,'Housing Costs'!$B$2:$F$43,5,FALSE)*550</f>
        <v>22303.05</v>
      </c>
      <c r="L86" s="142">
        <f t="shared" ca="1" si="4"/>
        <v>6331217.1917260345</v>
      </c>
      <c r="M86" s="100">
        <f>VLOOKUP(B86,'Housing Costs'!$B$2:$F$43,3,FALSE)</f>
        <v>77.219754838709676</v>
      </c>
      <c r="N86" s="93">
        <f t="shared" si="5"/>
        <v>110.04922377887165</v>
      </c>
      <c r="O86" s="9">
        <f t="shared" si="8"/>
        <v>1300857.8058402764</v>
      </c>
    </row>
    <row r="87" spans="1:15" x14ac:dyDescent="0.35">
      <c r="A87" s="97">
        <v>42</v>
      </c>
      <c r="B87" s="17" t="s">
        <v>73</v>
      </c>
      <c r="C87" s="17">
        <v>2020</v>
      </c>
      <c r="D87" s="8">
        <f>Population!E43</f>
        <v>93267.709227190498</v>
      </c>
      <c r="E87" s="94">
        <f>VLOOKUP(A87,'Housing Statistics'!$A$2:$H$49,6,FALSE)</f>
        <v>4.2419137466307282</v>
      </c>
      <c r="F87" s="94">
        <f t="shared" si="6"/>
        <v>21987.177203042207</v>
      </c>
      <c r="G87" s="143" t="s">
        <v>236</v>
      </c>
      <c r="H87" s="88">
        <v>0</v>
      </c>
      <c r="I87" s="141">
        <f t="shared" si="7"/>
        <v>0</v>
      </c>
      <c r="J87" s="95">
        <f t="shared" si="3"/>
        <v>509.03204035567614</v>
      </c>
      <c r="K87" s="90">
        <f ca="1">VLOOKUP(B87,'Housing Costs'!$B$2:$F$43,5,FALSE)*550</f>
        <v>22303.05</v>
      </c>
      <c r="L87" s="142">
        <f t="shared" ca="1" si="4"/>
        <v>11352967.047654662</v>
      </c>
      <c r="M87" s="100">
        <f>VLOOKUP(B87,'Housing Costs'!$B$2:$F$43,3,FALSE)</f>
        <v>56</v>
      </c>
      <c r="N87" s="93">
        <f t="shared" si="5"/>
        <v>81.833648870377388</v>
      </c>
      <c r="O87" s="9">
        <f t="shared" si="8"/>
        <v>1659587.1400920164</v>
      </c>
    </row>
    <row r="88" spans="1:15" x14ac:dyDescent="0.35">
      <c r="A88" s="97">
        <v>1</v>
      </c>
      <c r="B88" s="17" t="s">
        <v>47</v>
      </c>
      <c r="C88" s="17">
        <v>2021</v>
      </c>
      <c r="D88" s="8">
        <f>Population!F2</f>
        <v>505581.7247414047</v>
      </c>
      <c r="E88" s="94">
        <f>VLOOKUP(A88,'Housing Statistics'!$A$2:$H$49,6,FALSE)</f>
        <v>3.974207650273224</v>
      </c>
      <c r="F88" s="94">
        <f t="shared" si="6"/>
        <v>127215.72933076265</v>
      </c>
      <c r="G88" s="143" t="s">
        <v>234</v>
      </c>
      <c r="H88" s="88">
        <v>0</v>
      </c>
      <c r="I88" s="141">
        <f t="shared" si="7"/>
        <v>0</v>
      </c>
      <c r="J88" s="95">
        <f t="shared" si="3"/>
        <v>2945.2112778539595</v>
      </c>
      <c r="K88" s="90">
        <f>VLOOKUP(B88,'Housing Costs'!$B$2:$F$43,5,FALSE)*550</f>
        <v>15584.800000000001</v>
      </c>
      <c r="L88" s="142">
        <f t="shared" si="4"/>
        <v>45900528.72309839</v>
      </c>
      <c r="M88" s="100">
        <f>VLOOKUP(B88,'Housing Costs'!$B$2:$F$43,3,FALSE)</f>
        <v>60.661999999999999</v>
      </c>
      <c r="N88" s="93">
        <f t="shared" si="5"/>
        <v>73.860911270983223</v>
      </c>
      <c r="O88" s="9">
        <f t="shared" si="8"/>
        <v>11755871.193002066</v>
      </c>
    </row>
    <row r="89" spans="1:15" x14ac:dyDescent="0.35">
      <c r="A89" s="97">
        <v>2</v>
      </c>
      <c r="B89" s="17" t="s">
        <v>44</v>
      </c>
      <c r="C89" s="17">
        <v>2021</v>
      </c>
      <c r="D89" s="8">
        <f>Population!F3</f>
        <v>370860.70975971239</v>
      </c>
      <c r="E89" s="94">
        <f>VLOOKUP(A89,'Housing Statistics'!$A$2:$H$49,6,FALSE)</f>
        <v>4.8390533520244086</v>
      </c>
      <c r="F89" s="94">
        <f t="shared" si="6"/>
        <v>76639.103308204591</v>
      </c>
      <c r="G89" s="143" t="s">
        <v>234</v>
      </c>
      <c r="H89" s="88">
        <v>0</v>
      </c>
      <c r="I89" s="141">
        <f t="shared" si="7"/>
        <v>0</v>
      </c>
      <c r="J89" s="95">
        <f t="shared" si="3"/>
        <v>1774.2959347508586</v>
      </c>
      <c r="K89" s="90">
        <f ca="1">VLOOKUP(B89,'Housing Costs'!$B$2:$F$43,5,FALSE)*550</f>
        <v>34179.786666666667</v>
      </c>
      <c r="L89" s="142">
        <f t="shared" ca="1" si="4"/>
        <v>60645056.533318266</v>
      </c>
      <c r="M89" s="100">
        <f>VLOOKUP(B89,'Housing Costs'!$B$2:$F$43,3,FALSE)</f>
        <v>70</v>
      </c>
      <c r="N89" s="93">
        <f t="shared" si="5"/>
        <v>166.27540073204597</v>
      </c>
      <c r="O89" s="9">
        <f t="shared" si="8"/>
        <v>3700267.0734705715</v>
      </c>
    </row>
    <row r="90" spans="1:15" x14ac:dyDescent="0.35">
      <c r="A90" s="97">
        <v>3</v>
      </c>
      <c r="B90" s="17" t="s">
        <v>30</v>
      </c>
      <c r="C90" s="17">
        <v>2021</v>
      </c>
      <c r="D90" s="8">
        <f>Population!F4</f>
        <v>10672312.70101269</v>
      </c>
      <c r="E90" s="94">
        <f>VLOOKUP(A90,'Housing Statistics'!$A$2:$H$49,6,FALSE)</f>
        <v>4.0172949204764796</v>
      </c>
      <c r="F90" s="94">
        <f t="shared" si="6"/>
        <v>2656591.789319485</v>
      </c>
      <c r="G90" s="143" t="s">
        <v>235</v>
      </c>
      <c r="H90" s="88">
        <v>0</v>
      </c>
      <c r="I90" s="141">
        <f t="shared" si="7"/>
        <v>0</v>
      </c>
      <c r="J90" s="95">
        <f t="shared" si="3"/>
        <v>61503.590316373389</v>
      </c>
      <c r="K90" s="90">
        <f>VLOOKUP(B90,'Housing Costs'!$B$2:$F$43,5,FALSE)*550</f>
        <v>37853.199999999997</v>
      </c>
      <c r="L90" s="142">
        <f t="shared" si="4"/>
        <v>2328107704.9637451</v>
      </c>
      <c r="M90" s="100">
        <f>VLOOKUP(B90,'Housing Costs'!$B$2:$F$43,3,FALSE)</f>
        <v>139.202</v>
      </c>
      <c r="N90" s="93">
        <f t="shared" si="5"/>
        <v>132.525558500568</v>
      </c>
      <c r="O90" s="9">
        <f t="shared" si="8"/>
        <v>634039192.99337888</v>
      </c>
    </row>
    <row r="91" spans="1:15" x14ac:dyDescent="0.35">
      <c r="A91" s="97">
        <v>4</v>
      </c>
      <c r="B91" s="17" t="s">
        <v>35</v>
      </c>
      <c r="C91" s="17">
        <v>2021</v>
      </c>
      <c r="D91" s="8">
        <f>Population!F5</f>
        <v>2272842.6663259347</v>
      </c>
      <c r="E91" s="94">
        <f>VLOOKUP(A91,'Housing Statistics'!$A$2:$H$49,6,FALSE)</f>
        <v>4.6988894405393395</v>
      </c>
      <c r="F91" s="94">
        <f t="shared" si="6"/>
        <v>483697.83862483414</v>
      </c>
      <c r="G91" s="143" t="s">
        <v>235</v>
      </c>
      <c r="H91" s="88">
        <v>0</v>
      </c>
      <c r="I91" s="141">
        <f t="shared" si="7"/>
        <v>0</v>
      </c>
      <c r="J91" s="95">
        <f t="shared" si="3"/>
        <v>11198.240476124454</v>
      </c>
      <c r="K91" s="90">
        <f>VLOOKUP(B91,'Housing Costs'!$B$2:$F$43,5,FALSE)*550</f>
        <v>23092.300000000003</v>
      </c>
      <c r="L91" s="142">
        <f t="shared" si="4"/>
        <v>258593128.54680878</v>
      </c>
      <c r="M91" s="100">
        <f>VLOOKUP(B91,'Housing Costs'!$B$2:$F$43,3,FALSE)</f>
        <v>59.5</v>
      </c>
      <c r="N91" s="93">
        <f t="shared" si="5"/>
        <v>108.65462509082352</v>
      </c>
      <c r="O91" s="9">
        <f t="shared" si="8"/>
        <v>31231726.090249754</v>
      </c>
    </row>
    <row r="92" spans="1:15" x14ac:dyDescent="0.35">
      <c r="A92" s="97">
        <v>5</v>
      </c>
      <c r="B92" s="17" t="s">
        <v>154</v>
      </c>
      <c r="C92" s="17">
        <v>2021</v>
      </c>
      <c r="D92" s="8">
        <f>Population!F6</f>
        <v>1066010.9344165314</v>
      </c>
      <c r="E92" s="94">
        <f>VLOOKUP(A92,'Housing Statistics'!$A$2:$H$49,6,FALSE)</f>
        <v>4.2814892277702192</v>
      </c>
      <c r="F92" s="94">
        <f t="shared" si="6"/>
        <v>248981.3421699779</v>
      </c>
      <c r="G92" s="143" t="s">
        <v>235</v>
      </c>
      <c r="H92" s="88">
        <v>0</v>
      </c>
      <c r="I92" s="141">
        <f t="shared" si="7"/>
        <v>0</v>
      </c>
      <c r="J92" s="95">
        <f t="shared" si="3"/>
        <v>5764.2451982304628</v>
      </c>
      <c r="K92" s="90">
        <f>VLOOKUP(B92,'Housing Costs'!$B$2:$F$43,5,FALSE)*550</f>
        <v>20251</v>
      </c>
      <c r="L92" s="142">
        <f t="shared" si="4"/>
        <v>116731729.5093651</v>
      </c>
      <c r="M92" s="100">
        <f>VLOOKUP(B92,'Housing Costs'!$B$2:$F$43,3,FALSE)</f>
        <v>65.198000000000008</v>
      </c>
      <c r="N92" s="93">
        <f t="shared" si="5"/>
        <v>70.680297866969596</v>
      </c>
      <c r="O92" s="9">
        <f t="shared" si="8"/>
        <v>26288791.004233554</v>
      </c>
    </row>
    <row r="93" spans="1:15" x14ac:dyDescent="0.35">
      <c r="A93" s="97">
        <v>6</v>
      </c>
      <c r="B93" s="17" t="s">
        <v>38</v>
      </c>
      <c r="C93" s="17">
        <v>2021</v>
      </c>
      <c r="D93" s="8">
        <f>Population!F7</f>
        <v>1215389.880973473</v>
      </c>
      <c r="E93" s="94">
        <f>VLOOKUP(A93,'Housing Statistics'!$A$2:$H$49,6,FALSE)</f>
        <v>4.4091899104485828</v>
      </c>
      <c r="F93" s="94">
        <f t="shared" si="6"/>
        <v>275649.2475167216</v>
      </c>
      <c r="G93" s="143" t="s">
        <v>235</v>
      </c>
      <c r="H93" s="88">
        <v>0</v>
      </c>
      <c r="I93" s="141">
        <f t="shared" si="7"/>
        <v>0</v>
      </c>
      <c r="J93" s="95">
        <f t="shared" si="3"/>
        <v>6381.6422449412057</v>
      </c>
      <c r="K93" s="90">
        <f>VLOOKUP(B93,'Housing Costs'!$B$2:$F$43,5,FALSE)*550</f>
        <v>39724.300000000003</v>
      </c>
      <c r="L93" s="142">
        <f t="shared" si="4"/>
        <v>253506271.03071797</v>
      </c>
      <c r="M93" s="100">
        <f>VLOOKUP(B93,'Housing Costs'!$B$2:$F$43,3,FALSE)</f>
        <v>98.531999999999996</v>
      </c>
      <c r="N93" s="93">
        <f t="shared" si="5"/>
        <v>228.82746434431402</v>
      </c>
      <c r="O93" s="9">
        <f t="shared" si="8"/>
        <v>19769846.757640157</v>
      </c>
    </row>
    <row r="94" spans="1:15" x14ac:dyDescent="0.35">
      <c r="A94" s="97">
        <v>7</v>
      </c>
      <c r="B94" s="17" t="s">
        <v>29</v>
      </c>
      <c r="C94" s="17">
        <v>2021</v>
      </c>
      <c r="D94" s="8">
        <f>Population!F8</f>
        <v>5873198.2154455381</v>
      </c>
      <c r="E94" s="94">
        <f>VLOOKUP(A94,'Housing Statistics'!$A$2:$H$49,6,FALSE)</f>
        <v>4.0232072880789485</v>
      </c>
      <c r="F94" s="94">
        <f t="shared" si="6"/>
        <v>1459829.8807143855</v>
      </c>
      <c r="G94" s="143" t="s">
        <v>235</v>
      </c>
      <c r="H94" s="88">
        <v>0</v>
      </c>
      <c r="I94" s="141">
        <f t="shared" si="7"/>
        <v>0</v>
      </c>
      <c r="J94" s="95">
        <f t="shared" si="3"/>
        <v>33796.97975278995</v>
      </c>
      <c r="K94" s="90">
        <f>VLOOKUP(B94,'Housing Costs'!$B$2:$F$43,5,FALSE)*550</f>
        <v>36590.400000000001</v>
      </c>
      <c r="L94" s="142">
        <f t="shared" si="4"/>
        <v>1236645007.9464855</v>
      </c>
      <c r="M94" s="100">
        <f>VLOOKUP(B94,'Housing Costs'!$B$2:$F$43,3,FALSE)</f>
        <v>110.124</v>
      </c>
      <c r="N94" s="93">
        <f t="shared" si="5"/>
        <v>141.36059573393919</v>
      </c>
      <c r="O94" s="9">
        <f t="shared" si="8"/>
        <v>237248590.32334495</v>
      </c>
    </row>
    <row r="95" spans="1:15" x14ac:dyDescent="0.35">
      <c r="A95" s="97">
        <v>8</v>
      </c>
      <c r="B95" s="17" t="s">
        <v>55</v>
      </c>
      <c r="C95" s="17">
        <v>2021</v>
      </c>
      <c r="D95" s="8">
        <f>Population!F9</f>
        <v>55969.865138845817</v>
      </c>
      <c r="E95" s="94">
        <f>VLOOKUP(A95,'Housing Statistics'!$A$2:$H$49,6,FALSE)</f>
        <v>4.332028957151242</v>
      </c>
      <c r="F95" s="94">
        <f t="shared" si="6"/>
        <v>12920.011775648842</v>
      </c>
      <c r="G95" s="143" t="s">
        <v>236</v>
      </c>
      <c r="H95" s="88">
        <v>0</v>
      </c>
      <c r="I95" s="141">
        <f t="shared" si="7"/>
        <v>0</v>
      </c>
      <c r="J95" s="95">
        <f t="shared" si="3"/>
        <v>299.11524771210316</v>
      </c>
      <c r="K95" s="90">
        <f ca="1">VLOOKUP(B95,'Housing Costs'!$B$2:$F$43,5,FALSE)*550</f>
        <v>22303.05</v>
      </c>
      <c r="L95" s="142">
        <f t="shared" ca="1" si="4"/>
        <v>6671182.3254854223</v>
      </c>
      <c r="M95" s="100">
        <f>VLOOKUP(B95,'Housing Costs'!$B$2:$F$43,3,FALSE)</f>
        <v>77.219754838709676</v>
      </c>
      <c r="N95" s="93">
        <f t="shared" si="5"/>
        <v>39.775337624637132</v>
      </c>
      <c r="O95" s="9">
        <f t="shared" si="8"/>
        <v>2024425.9024359109</v>
      </c>
    </row>
    <row r="96" spans="1:15" x14ac:dyDescent="0.35">
      <c r="A96" s="97">
        <v>9</v>
      </c>
      <c r="B96" s="17" t="s">
        <v>161</v>
      </c>
      <c r="C96" s="17">
        <v>2021</v>
      </c>
      <c r="D96" s="8">
        <f>Population!F10</f>
        <v>719913.36990320042</v>
      </c>
      <c r="E96" s="94">
        <f>VLOOKUP(A96,'Housing Statistics'!$A$2:$H$49,6,FALSE)</f>
        <v>4.5911864516077028</v>
      </c>
      <c r="F96" s="94">
        <f t="shared" si="6"/>
        <v>156803.3399408354</v>
      </c>
      <c r="G96" s="143" t="s">
        <v>234</v>
      </c>
      <c r="H96" s="88">
        <v>0</v>
      </c>
      <c r="I96" s="141">
        <f t="shared" si="7"/>
        <v>0</v>
      </c>
      <c r="J96" s="95">
        <f t="shared" si="3"/>
        <v>3630.203337499086</v>
      </c>
      <c r="K96" s="90">
        <f>VLOOKUP(B96,'Housing Costs'!$B$2:$F$43,5,FALSE)*550</f>
        <v>20643.7</v>
      </c>
      <c r="L96" s="142">
        <f t="shared" si="4"/>
        <v>74940828.638329878</v>
      </c>
      <c r="M96" s="100">
        <f>VLOOKUP(B96,'Housing Costs'!$B$2:$F$43,3,FALSE)</f>
        <v>62.118000000000002</v>
      </c>
      <c r="N96" s="93">
        <f t="shared" si="5"/>
        <v>137.82658084059071</v>
      </c>
      <c r="O96" s="9">
        <f t="shared" si="8"/>
        <v>7816342.5789978271</v>
      </c>
    </row>
    <row r="97" spans="1:15" x14ac:dyDescent="0.35">
      <c r="A97" s="97">
        <v>10</v>
      </c>
      <c r="B97" s="17" t="s">
        <v>57</v>
      </c>
      <c r="C97" s="17">
        <v>2021</v>
      </c>
      <c r="D97" s="8">
        <f>Population!F11</f>
        <v>668072.80220820569</v>
      </c>
      <c r="E97" s="94">
        <f>VLOOKUP(A97,'Housing Statistics'!$A$2:$H$49,6,FALSE)</f>
        <v>4.0714439771379274</v>
      </c>
      <c r="F97" s="94">
        <f t="shared" si="6"/>
        <v>164087.43579908862</v>
      </c>
      <c r="G97" s="143" t="s">
        <v>234</v>
      </c>
      <c r="H97" s="88">
        <v>0</v>
      </c>
      <c r="I97" s="141">
        <f t="shared" si="7"/>
        <v>0</v>
      </c>
      <c r="J97" s="95">
        <f t="shared" si="3"/>
        <v>3798.8397269106645</v>
      </c>
      <c r="K97" s="90">
        <f ca="1">VLOOKUP(B97,'Housing Costs'!$B$2:$F$43,5,FALSE)*550</f>
        <v>34179.786666666667</v>
      </c>
      <c r="L97" s="142">
        <f t="shared" ca="1" si="4"/>
        <v>129843531.44666477</v>
      </c>
      <c r="M97" s="100">
        <f>VLOOKUP(B97,'Housing Costs'!$B$2:$F$43,3,FALSE)</f>
        <v>78.521709677419352</v>
      </c>
      <c r="N97" s="93">
        <f t="shared" si="5"/>
        <v>39.775337624637132</v>
      </c>
      <c r="O97" s="9">
        <f t="shared" si="8"/>
        <v>26223446.51488154</v>
      </c>
    </row>
    <row r="98" spans="1:15" x14ac:dyDescent="0.35">
      <c r="A98" s="97">
        <v>11</v>
      </c>
      <c r="B98" s="17" t="s">
        <v>48</v>
      </c>
      <c r="C98" s="17">
        <v>2021</v>
      </c>
      <c r="D98" s="8">
        <f>Population!F12</f>
        <v>260583.06278127513</v>
      </c>
      <c r="E98" s="94">
        <f>VLOOKUP(A98,'Housing Statistics'!$A$2:$H$49,6,FALSE)</f>
        <v>4.5669760538732476</v>
      </c>
      <c r="F98" s="94">
        <f t="shared" si="6"/>
        <v>57058.118918813889</v>
      </c>
      <c r="G98" s="143" t="s">
        <v>234</v>
      </c>
      <c r="H98" s="88">
        <v>0</v>
      </c>
      <c r="I98" s="141">
        <f t="shared" si="7"/>
        <v>0</v>
      </c>
      <c r="J98" s="95">
        <f t="shared" si="3"/>
        <v>1320.9704194352817</v>
      </c>
      <c r="K98" s="90">
        <f>VLOOKUP(B98,'Housing Costs'!$B$2:$F$43,5,FALSE)*550</f>
        <v>19072.899999999998</v>
      </c>
      <c r="L98" s="142">
        <f t="shared" si="4"/>
        <v>25194736.712847181</v>
      </c>
      <c r="M98" s="100">
        <f>VLOOKUP(B98,'Housing Costs'!$B$2:$F$43,3,FALSE)</f>
        <v>70</v>
      </c>
      <c r="N98" s="93">
        <f t="shared" si="5"/>
        <v>93.297993184399843</v>
      </c>
      <c r="O98" s="9">
        <f t="shared" si="8"/>
        <v>5752910.2255591685</v>
      </c>
    </row>
    <row r="99" spans="1:15" x14ac:dyDescent="0.35">
      <c r="A99" s="97">
        <v>12</v>
      </c>
      <c r="B99" s="17" t="s">
        <v>52</v>
      </c>
      <c r="C99" s="17">
        <v>2021</v>
      </c>
      <c r="D99" s="8">
        <f>Population!F13</f>
        <v>126755.65456199566</v>
      </c>
      <c r="E99" s="94">
        <f>VLOOKUP(A99,'Housing Statistics'!$A$2:$H$49,6,FALSE)</f>
        <v>4.2184831531569431</v>
      </c>
      <c r="F99" s="94">
        <f t="shared" si="6"/>
        <v>30047.685378839746</v>
      </c>
      <c r="G99" s="143" t="s">
        <v>234</v>
      </c>
      <c r="H99" s="88">
        <v>0</v>
      </c>
      <c r="I99" s="141">
        <f t="shared" si="7"/>
        <v>0</v>
      </c>
      <c r="J99" s="95">
        <f t="shared" si="3"/>
        <v>695.64339501661379</v>
      </c>
      <c r="K99" s="90">
        <f>VLOOKUP(B99,'Housing Costs'!$B$2:$F$43,5,FALSE)*550</f>
        <v>23092.300000000003</v>
      </c>
      <c r="L99" s="142">
        <f t="shared" si="4"/>
        <v>16064005.970742153</v>
      </c>
      <c r="M99" s="100">
        <f>VLOOKUP(B99,'Housing Costs'!$B$2:$F$43,3,FALSE)</f>
        <v>44.323999999999998</v>
      </c>
      <c r="N99" s="93">
        <f t="shared" si="5"/>
        <v>108.65462509082352</v>
      </c>
      <c r="O99" s="9">
        <f t="shared" si="8"/>
        <v>845730.26358296955</v>
      </c>
    </row>
    <row r="100" spans="1:15" x14ac:dyDescent="0.35">
      <c r="A100" s="97">
        <v>13</v>
      </c>
      <c r="B100" s="17" t="s">
        <v>31</v>
      </c>
      <c r="C100" s="17">
        <v>2021</v>
      </c>
      <c r="D100" s="8">
        <f>Population!F14</f>
        <v>8508589.9110932406</v>
      </c>
      <c r="E100" s="94">
        <f>VLOOKUP(A100,'Housing Statistics'!$A$2:$H$49,6,FALSE)</f>
        <v>4.33</v>
      </c>
      <c r="F100" s="94">
        <f t="shared" si="6"/>
        <v>1965032.3120307715</v>
      </c>
      <c r="G100" s="143" t="s">
        <v>235</v>
      </c>
      <c r="H100" s="88">
        <v>0</v>
      </c>
      <c r="I100" s="141">
        <f t="shared" si="7"/>
        <v>0</v>
      </c>
      <c r="J100" s="95">
        <f t="shared" si="3"/>
        <v>45493.079803779954</v>
      </c>
      <c r="K100" s="90">
        <f>VLOOKUP(B100,'Housing Costs'!$B$2:$F$43,5,FALSE)*550</f>
        <v>29729.7</v>
      </c>
      <c r="L100" s="142">
        <f t="shared" si="4"/>
        <v>1352495614.642437</v>
      </c>
      <c r="M100" s="100">
        <f>VLOOKUP(B100,'Housing Costs'!$B$2:$F$43,3,FALSE)</f>
        <v>96.418000000000006</v>
      </c>
      <c r="N100" s="93">
        <f t="shared" si="5"/>
        <v>139.85863940426606</v>
      </c>
      <c r="O100" s="9">
        <f t="shared" si="8"/>
        <v>256839508.31416818</v>
      </c>
    </row>
    <row r="101" spans="1:15" x14ac:dyDescent="0.35">
      <c r="A101" s="97">
        <v>14</v>
      </c>
      <c r="B101" s="17" t="s">
        <v>45</v>
      </c>
      <c r="C101" s="17">
        <v>2021</v>
      </c>
      <c r="D101" s="8">
        <f>Population!F15</f>
        <v>339043.50603946112</v>
      </c>
      <c r="E101" s="94">
        <f>VLOOKUP(A101,'Housing Statistics'!$A$2:$H$49,6,FALSE)</f>
        <v>4.6437746693442286</v>
      </c>
      <c r="F101" s="94">
        <f t="shared" si="6"/>
        <v>73010.32676663858</v>
      </c>
      <c r="G101" s="143" t="s">
        <v>234</v>
      </c>
      <c r="H101" s="88">
        <v>0</v>
      </c>
      <c r="I101" s="141">
        <f t="shared" si="7"/>
        <v>0</v>
      </c>
      <c r="J101" s="95">
        <f t="shared" si="3"/>
        <v>1690.2849901038862</v>
      </c>
      <c r="K101" s="90">
        <f>VLOOKUP(B101,'Housing Costs'!$B$2:$F$43,5,FALSE)*550</f>
        <v>21613.9</v>
      </c>
      <c r="L101" s="142">
        <f t="shared" si="4"/>
        <v>36533650.747606389</v>
      </c>
      <c r="M101" s="100">
        <f>VLOOKUP(B101,'Housing Costs'!$B$2:$F$43,3,FALSE)</f>
        <v>24.5</v>
      </c>
      <c r="N101" s="93">
        <f t="shared" si="5"/>
        <v>108.65462509082352</v>
      </c>
      <c r="O101" s="9">
        <f t="shared" si="8"/>
        <v>0</v>
      </c>
    </row>
    <row r="102" spans="1:15" x14ac:dyDescent="0.35">
      <c r="A102" s="97">
        <v>15</v>
      </c>
      <c r="B102" s="17" t="s">
        <v>54</v>
      </c>
      <c r="C102" s="17">
        <v>2021</v>
      </c>
      <c r="D102" s="8">
        <f>Population!F16</f>
        <v>75191.890093264476</v>
      </c>
      <c r="E102" s="94">
        <f>VLOOKUP(A102,'Housing Statistics'!$A$2:$H$49,6,FALSE)</f>
        <v>4.4181210545859635</v>
      </c>
      <c r="F102" s="94">
        <f t="shared" si="6"/>
        <v>17018.974619361343</v>
      </c>
      <c r="G102" s="143" t="s">
        <v>236</v>
      </c>
      <c r="H102" s="88">
        <v>0</v>
      </c>
      <c r="I102" s="141">
        <f t="shared" si="7"/>
        <v>0</v>
      </c>
      <c r="J102" s="95">
        <f t="shared" si="3"/>
        <v>394.01162301344812</v>
      </c>
      <c r="K102" s="90">
        <f>VLOOKUP(B102,'Housing Costs'!$B$2:$F$43,5,FALSE)*550</f>
        <v>71533</v>
      </c>
      <c r="L102" s="142">
        <f t="shared" si="4"/>
        <v>28184833.429020982</v>
      </c>
      <c r="M102" s="100">
        <f>VLOOKUP(B102,'Housing Costs'!$B$2:$F$43,3,FALSE)</f>
        <v>77.219754838709676</v>
      </c>
      <c r="N102" s="93">
        <f t="shared" si="5"/>
        <v>119.4497033951786</v>
      </c>
      <c r="O102" s="9">
        <f t="shared" si="8"/>
        <v>1690386.2558435274</v>
      </c>
    </row>
    <row r="103" spans="1:15" x14ac:dyDescent="0.35">
      <c r="A103" s="97">
        <v>16</v>
      </c>
      <c r="B103" s="17" t="s">
        <v>32</v>
      </c>
      <c r="C103" s="17">
        <v>2021</v>
      </c>
      <c r="D103" s="8">
        <f>Population!F17</f>
        <v>3850172.3567350614</v>
      </c>
      <c r="E103" s="94">
        <f>VLOOKUP(A103,'Housing Statistics'!$A$2:$H$49,6,FALSE)</f>
        <v>5.0811133147736394</v>
      </c>
      <c r="F103" s="94">
        <f t="shared" si="6"/>
        <v>757741.88021756103</v>
      </c>
      <c r="G103" s="143" t="s">
        <v>235</v>
      </c>
      <c r="H103" s="88">
        <v>0</v>
      </c>
      <c r="I103" s="141">
        <f t="shared" si="7"/>
        <v>0</v>
      </c>
      <c r="J103" s="95">
        <f t="shared" si="3"/>
        <v>17542.720094906981</v>
      </c>
      <c r="K103" s="90">
        <f>VLOOKUP(B103,'Housing Costs'!$B$2:$F$43,5,FALSE)*550</f>
        <v>29860.600000000002</v>
      </c>
      <c r="L103" s="142">
        <f t="shared" si="4"/>
        <v>523836147.66597944</v>
      </c>
      <c r="M103" s="100">
        <f>VLOOKUP(B103,'Housing Costs'!$B$2:$F$43,3,FALSE)</f>
        <v>82.04</v>
      </c>
      <c r="N103" s="93">
        <f t="shared" si="5"/>
        <v>125.45752871387103</v>
      </c>
      <c r="O103" s="9">
        <f t="shared" si="8"/>
        <v>80749960.186846867</v>
      </c>
    </row>
    <row r="104" spans="1:15" x14ac:dyDescent="0.35">
      <c r="A104" s="97">
        <v>17</v>
      </c>
      <c r="B104" s="17" t="s">
        <v>58</v>
      </c>
      <c r="C104" s="17">
        <v>2021</v>
      </c>
      <c r="D104" s="8">
        <f>Population!F18</f>
        <v>14168.786148016387</v>
      </c>
      <c r="E104" s="94">
        <f>VLOOKUP(A104,'Housing Statistics'!$A$2:$H$49,6,FALSE)</f>
        <v>4.9910952804986639</v>
      </c>
      <c r="F104" s="94">
        <f t="shared" si="6"/>
        <v>2838.8129962930248</v>
      </c>
      <c r="G104" s="143" t="s">
        <v>236</v>
      </c>
      <c r="H104" s="88">
        <v>0</v>
      </c>
      <c r="I104" s="141">
        <f t="shared" si="7"/>
        <v>0</v>
      </c>
      <c r="J104" s="95">
        <f t="shared" si="3"/>
        <v>65.722250671236907</v>
      </c>
      <c r="K104" s="90">
        <f ca="1">VLOOKUP(B104,'Housing Costs'!$B$2:$F$43,5,FALSE)*550</f>
        <v>22303.05</v>
      </c>
      <c r="L104" s="142">
        <f t="shared" ca="1" si="4"/>
        <v>1465806.6428331302</v>
      </c>
      <c r="M104" s="100">
        <f>VLOOKUP(B104,'Housing Costs'!$B$2:$F$43,3,FALSE)</f>
        <v>77.219754838709676</v>
      </c>
      <c r="N104" s="93">
        <f t="shared" si="5"/>
        <v>108.65462509082352</v>
      </c>
      <c r="O104" s="9">
        <f t="shared" si="8"/>
        <v>304025.74814912979</v>
      </c>
    </row>
    <row r="105" spans="1:15" x14ac:dyDescent="0.35">
      <c r="A105" s="97">
        <v>18</v>
      </c>
      <c r="B105" s="17" t="s">
        <v>51</v>
      </c>
      <c r="C105" s="17">
        <v>2021</v>
      </c>
      <c r="D105" s="8">
        <f>Population!F19</f>
        <v>125179.51929646698</v>
      </c>
      <c r="E105" s="94">
        <f>VLOOKUP(A105,'Housing Statistics'!$A$2:$H$49,6,FALSE)</f>
        <v>4.4388221584797423</v>
      </c>
      <c r="F105" s="94">
        <f t="shared" si="6"/>
        <v>28201.066595409597</v>
      </c>
      <c r="G105" s="143" t="s">
        <v>234</v>
      </c>
      <c r="H105" s="88">
        <v>0</v>
      </c>
      <c r="I105" s="141">
        <f t="shared" si="7"/>
        <v>0</v>
      </c>
      <c r="J105" s="95">
        <f t="shared" si="3"/>
        <v>652.89174397891111</v>
      </c>
      <c r="K105" s="90">
        <f ca="1">VLOOKUP(B105,'Housing Costs'!$B$2:$F$43,5,FALSE)*550</f>
        <v>34179.786666666667</v>
      </c>
      <c r="L105" s="142">
        <f t="shared" ca="1" si="4"/>
        <v>22315700.525627133</v>
      </c>
      <c r="M105" s="100">
        <f>VLOOKUP(B105,'Housing Costs'!$B$2:$F$43,3,FALSE)</f>
        <v>78.521709677419352</v>
      </c>
      <c r="N105" s="93">
        <f t="shared" si="5"/>
        <v>98.76688123185663</v>
      </c>
      <c r="O105" s="9">
        <f t="shared" si="8"/>
        <v>3309111.7086868123</v>
      </c>
    </row>
    <row r="106" spans="1:15" x14ac:dyDescent="0.35">
      <c r="A106" s="97">
        <v>19</v>
      </c>
      <c r="B106" s="17" t="s">
        <v>28</v>
      </c>
      <c r="C106" s="17">
        <v>2021</v>
      </c>
      <c r="D106" s="8">
        <f>Population!F20</f>
        <v>5683558.9347964674</v>
      </c>
      <c r="E106" s="94">
        <f>VLOOKUP(A106,'Housing Statistics'!$A$2:$H$49,6,FALSE)</f>
        <v>4.3873267195354213</v>
      </c>
      <c r="F106" s="94">
        <f t="shared" si="6"/>
        <v>1295449.2104472916</v>
      </c>
      <c r="G106" s="143" t="s">
        <v>235</v>
      </c>
      <c r="H106" s="88">
        <v>0</v>
      </c>
      <c r="I106" s="141">
        <f t="shared" si="7"/>
        <v>0</v>
      </c>
      <c r="J106" s="95">
        <f t="shared" si="3"/>
        <v>29991.351262675598</v>
      </c>
      <c r="K106" s="90">
        <f>VLOOKUP(B106,'Housing Costs'!$B$2:$F$43,5,FALSE)*550</f>
        <v>28774.899999999998</v>
      </c>
      <c r="L106" s="142">
        <f t="shared" si="4"/>
        <v>862998133.44836402</v>
      </c>
      <c r="M106" s="100">
        <f>VLOOKUP(B106,'Housing Costs'!$B$2:$F$43,3,FALSE)</f>
        <v>82.95</v>
      </c>
      <c r="N106" s="93">
        <f t="shared" si="5"/>
        <v>155.49665530733307</v>
      </c>
      <c r="O106" s="9">
        <f t="shared" si="8"/>
        <v>112862654.88738973</v>
      </c>
    </row>
    <row r="107" spans="1:15" x14ac:dyDescent="0.35">
      <c r="A107" s="97">
        <v>20</v>
      </c>
      <c r="B107" s="17" t="s">
        <v>33</v>
      </c>
      <c r="C107" s="17">
        <v>2021</v>
      </c>
      <c r="D107" s="8">
        <f>Population!F21</f>
        <v>3560656.4051300357</v>
      </c>
      <c r="E107" s="94">
        <f>VLOOKUP(A107,'Housing Statistics'!$A$2:$H$49,6,FALSE)</f>
        <v>5.2348048588773741</v>
      </c>
      <c r="F107" s="94">
        <f t="shared" si="6"/>
        <v>680188.94708018471</v>
      </c>
      <c r="G107" s="143" t="s">
        <v>235</v>
      </c>
      <c r="H107" s="88">
        <v>0</v>
      </c>
      <c r="I107" s="141">
        <f t="shared" si="7"/>
        <v>0</v>
      </c>
      <c r="J107" s="95">
        <f t="shared" si="3"/>
        <v>15747.267798964982</v>
      </c>
      <c r="K107" s="90">
        <f>VLOOKUP(B107,'Housing Costs'!$B$2:$F$43,5,FALSE)*550</f>
        <v>25533.200000000001</v>
      </c>
      <c r="L107" s="142">
        <f t="shared" si="4"/>
        <v>402078138.16453266</v>
      </c>
      <c r="M107" s="100">
        <f>VLOOKUP(B107,'Housing Costs'!$B$2:$F$43,3,FALSE)</f>
        <v>88.27</v>
      </c>
      <c r="N107" s="93">
        <f t="shared" si="5"/>
        <v>92.944591695065014</v>
      </c>
      <c r="O107" s="9">
        <f t="shared" si="8"/>
        <v>98578351.608500928</v>
      </c>
    </row>
    <row r="108" spans="1:15" x14ac:dyDescent="0.35">
      <c r="A108" s="97">
        <v>21</v>
      </c>
      <c r="B108" s="97" t="s">
        <v>27</v>
      </c>
      <c r="C108" s="17">
        <v>2021</v>
      </c>
      <c r="D108" s="8">
        <f>Population!F22</f>
        <v>15726433.738702327</v>
      </c>
      <c r="E108" s="94">
        <f>VLOOKUP(A108,'Housing Statistics'!$A$2:$H$49,6,FALSE)</f>
        <v>4.4756737410071938</v>
      </c>
      <c r="F108" s="94">
        <f t="shared" si="6"/>
        <v>3513757.8493742691</v>
      </c>
      <c r="G108" s="143" t="s">
        <v>235</v>
      </c>
      <c r="H108" s="88">
        <v>0</v>
      </c>
      <c r="I108" s="141">
        <f t="shared" si="7"/>
        <v>0</v>
      </c>
      <c r="J108" s="95">
        <f t="shared" si="3"/>
        <v>81348.110804113094</v>
      </c>
      <c r="K108" s="90">
        <f>VLOOKUP(B108,'Housing Costs'!$B$2:$F$43,5,FALSE)*550</f>
        <v>134018.5</v>
      </c>
      <c r="L108" s="142">
        <f t="shared" si="4"/>
        <v>10902151787.801031</v>
      </c>
      <c r="M108" s="100">
        <f>VLOOKUP(B108,'Housing Costs'!$B$2:$F$43,3,FALSE)</f>
        <v>271.36200000000002</v>
      </c>
      <c r="N108" s="93">
        <f t="shared" si="5"/>
        <v>254.44907232109051</v>
      </c>
      <c r="O108" s="9">
        <f t="shared" si="8"/>
        <v>1644668711.9559135</v>
      </c>
    </row>
    <row r="109" spans="1:15" x14ac:dyDescent="0.35">
      <c r="A109" s="97">
        <v>22</v>
      </c>
      <c r="B109" s="17" t="s">
        <v>43</v>
      </c>
      <c r="C109" s="17">
        <v>2021</v>
      </c>
      <c r="D109" s="8">
        <f>Population!F23</f>
        <v>13947033.901295714</v>
      </c>
      <c r="E109" s="94">
        <f>VLOOKUP(A109,'Housing Statistics'!$A$2:$H$49,6,FALSE)</f>
        <v>4.7768636363636361</v>
      </c>
      <c r="F109" s="94">
        <f t="shared" si="6"/>
        <v>2919705.2633289788</v>
      </c>
      <c r="G109" s="143" t="s">
        <v>235</v>
      </c>
      <c r="H109" s="88">
        <v>0</v>
      </c>
      <c r="I109" s="141">
        <f t="shared" si="7"/>
        <v>0</v>
      </c>
      <c r="J109" s="95">
        <f t="shared" si="3"/>
        <v>67595.012934352737</v>
      </c>
      <c r="K109" s="90">
        <f>VLOOKUP(B109,'Housing Costs'!$B$2:$F$43,5,FALSE)*550</f>
        <v>49957.600000000006</v>
      </c>
      <c r="L109" s="142">
        <f t="shared" si="4"/>
        <v>3376884618.1692204</v>
      </c>
      <c r="M109" s="100">
        <f>VLOOKUP(B109,'Housing Costs'!$B$2:$F$43,3,FALSE)</f>
        <v>137.07400000000001</v>
      </c>
      <c r="N109" s="93">
        <f t="shared" si="5"/>
        <v>150.91303799066011</v>
      </c>
      <c r="O109" s="9">
        <f t="shared" si="8"/>
        <v>643270084.48240209</v>
      </c>
    </row>
    <row r="110" spans="1:15" x14ac:dyDescent="0.35">
      <c r="A110" s="97">
        <v>23</v>
      </c>
      <c r="B110" s="17" t="s">
        <v>53</v>
      </c>
      <c r="C110" s="17">
        <v>2021</v>
      </c>
      <c r="D110" s="8">
        <f>Population!F24</f>
        <v>50579.153905902916</v>
      </c>
      <c r="E110" s="94">
        <f>VLOOKUP(A110,'Housing Statistics'!$A$2:$H$49,6,FALSE)</f>
        <v>3.9394565859421147</v>
      </c>
      <c r="F110" s="94">
        <f t="shared" si="6"/>
        <v>12839.119508612885</v>
      </c>
      <c r="G110" s="143" t="s">
        <v>236</v>
      </c>
      <c r="H110" s="88">
        <v>0</v>
      </c>
      <c r="I110" s="141">
        <f t="shared" si="7"/>
        <v>0</v>
      </c>
      <c r="J110" s="95">
        <f t="shared" si="3"/>
        <v>297.24248544898546</v>
      </c>
      <c r="K110" s="90">
        <f>VLOOKUP(B110,'Housing Costs'!$B$2:$F$43,5,FALSE)*550</f>
        <v>32186</v>
      </c>
      <c r="L110" s="142">
        <f t="shared" si="4"/>
        <v>9567046.6366610453</v>
      </c>
      <c r="M110" s="100">
        <f>VLOOKUP(B110,'Housing Costs'!$B$2:$F$43,3,FALSE)</f>
        <v>122.5</v>
      </c>
      <c r="N110" s="93">
        <f t="shared" si="5"/>
        <v>127.00366022971097</v>
      </c>
      <c r="O110" s="9">
        <f t="shared" si="8"/>
        <v>2600658.2118934109</v>
      </c>
    </row>
    <row r="111" spans="1:15" x14ac:dyDescent="0.35">
      <c r="A111" s="97">
        <v>24</v>
      </c>
      <c r="B111" s="17" t="s">
        <v>34</v>
      </c>
      <c r="C111" s="17">
        <v>2021</v>
      </c>
      <c r="D111" s="8">
        <f>Population!F25</f>
        <v>2128758.3714348311</v>
      </c>
      <c r="E111" s="94">
        <f>VLOOKUP(A111,'Housing Statistics'!$A$2:$H$49,6,FALSE)</f>
        <v>5.7167460931666056</v>
      </c>
      <c r="F111" s="94">
        <f t="shared" si="6"/>
        <v>372372.38399994682</v>
      </c>
      <c r="G111" s="143" t="s">
        <v>235</v>
      </c>
      <c r="H111" s="88">
        <v>0</v>
      </c>
      <c r="I111" s="141">
        <f t="shared" si="7"/>
        <v>0</v>
      </c>
      <c r="J111" s="95">
        <f t="shared" ref="J111:J174" si="9">F111-F69</f>
        <v>8620.9099353314377</v>
      </c>
      <c r="K111" s="90">
        <f>VLOOKUP(B111,'Housing Costs'!$B$2:$F$43,5,FALSE)*550</f>
        <v>28266.7</v>
      </c>
      <c r="L111" s="142">
        <f t="shared" ref="L111:L174" si="10">K111*J111</f>
        <v>243684674.86903316</v>
      </c>
      <c r="M111" s="100">
        <f>VLOOKUP(B111,'Housing Costs'!$B$2:$F$43,3,FALSE)</f>
        <v>62.454000000000001</v>
      </c>
      <c r="N111" s="93">
        <f t="shared" ref="N111:N174" si="11">N69</f>
        <v>84.816357440363504</v>
      </c>
      <c r="O111" s="9">
        <f t="shared" si="8"/>
        <v>33074793.848771382</v>
      </c>
    </row>
    <row r="112" spans="1:15" x14ac:dyDescent="0.35">
      <c r="A112" s="97">
        <v>25</v>
      </c>
      <c r="B112" s="17" t="s">
        <v>46</v>
      </c>
      <c r="C112" s="17">
        <v>2021</v>
      </c>
      <c r="D112" s="8">
        <f>Population!F26</f>
        <v>305586.96997005941</v>
      </c>
      <c r="E112" s="94">
        <f>VLOOKUP(A112,'Housing Statistics'!$A$2:$H$49,6,FALSE)</f>
        <v>4.4000000000000004</v>
      </c>
      <c r="F112" s="94">
        <f t="shared" si="6"/>
        <v>69451.584084104412</v>
      </c>
      <c r="G112" s="143" t="s">
        <v>234</v>
      </c>
      <c r="H112" s="88">
        <v>0</v>
      </c>
      <c r="I112" s="141">
        <f t="shared" si="7"/>
        <v>0</v>
      </c>
      <c r="J112" s="95">
        <f t="shared" si="9"/>
        <v>1607.8954213082907</v>
      </c>
      <c r="K112" s="90">
        <f>VLOOKUP(B112,'Housing Costs'!$B$2:$F$43,5,FALSE)*550</f>
        <v>21583.1</v>
      </c>
      <c r="L112" s="142">
        <f t="shared" si="10"/>
        <v>34703367.667638965</v>
      </c>
      <c r="M112" s="100">
        <f>VLOOKUP(B112,'Housing Costs'!$B$2:$F$43,3,FALSE)</f>
        <v>56</v>
      </c>
      <c r="N112" s="93">
        <f t="shared" si="11"/>
        <v>100.80777483276538</v>
      </c>
      <c r="O112" s="9">
        <f t="shared" si="8"/>
        <v>4293385.9528105594</v>
      </c>
    </row>
    <row r="113" spans="1:15" x14ac:dyDescent="0.35">
      <c r="A113" s="97">
        <v>26</v>
      </c>
      <c r="B113" s="17" t="s">
        <v>50</v>
      </c>
      <c r="C113" s="17">
        <v>2021</v>
      </c>
      <c r="D113" s="8">
        <f>Population!F27</f>
        <v>126629.26039475198</v>
      </c>
      <c r="E113" s="94">
        <f>VLOOKUP(A113,'Housing Statistics'!$A$2:$H$49,6,FALSE)</f>
        <v>3.9948981478058339</v>
      </c>
      <c r="F113" s="94">
        <f t="shared" si="6"/>
        <v>31697.74440039281</v>
      </c>
      <c r="G113" s="143" t="s">
        <v>234</v>
      </c>
      <c r="H113" s="88">
        <v>0</v>
      </c>
      <c r="I113" s="141">
        <f t="shared" si="7"/>
        <v>0</v>
      </c>
      <c r="J113" s="95">
        <f t="shared" si="9"/>
        <v>733.84442931455851</v>
      </c>
      <c r="K113" s="90">
        <f ca="1">VLOOKUP(B113,'Housing Costs'!$B$2:$F$43,5,FALSE)*550</f>
        <v>34179.786666666667</v>
      </c>
      <c r="L113" s="142">
        <f t="shared" ca="1" si="10"/>
        <v>25082646.040493358</v>
      </c>
      <c r="M113" s="100">
        <f>VLOOKUP(B113,'Housing Costs'!$B$2:$F$43,3,FALSE)</f>
        <v>78.521709677419352</v>
      </c>
      <c r="N113" s="93">
        <f t="shared" si="11"/>
        <v>108.65462509082352</v>
      </c>
      <c r="O113" s="9">
        <f t="shared" si="8"/>
        <v>3493749.8952524643</v>
      </c>
    </row>
    <row r="114" spans="1:15" x14ac:dyDescent="0.35">
      <c r="A114" s="97">
        <v>27</v>
      </c>
      <c r="B114" s="17" t="s">
        <v>40</v>
      </c>
      <c r="C114" s="17">
        <v>2021</v>
      </c>
      <c r="D114" s="8">
        <f>Population!F28</f>
        <v>1277128.3759053203</v>
      </c>
      <c r="E114" s="94">
        <f>VLOOKUP(A114,'Housing Statistics'!$A$2:$H$49,6,FALSE)</f>
        <v>4.6947316089524085</v>
      </c>
      <c r="F114" s="94">
        <f t="shared" si="6"/>
        <v>272034.37433355243</v>
      </c>
      <c r="G114" s="143" t="s">
        <v>235</v>
      </c>
      <c r="H114" s="88">
        <v>0</v>
      </c>
      <c r="I114" s="141">
        <f t="shared" si="7"/>
        <v>0</v>
      </c>
      <c r="J114" s="95">
        <f t="shared" si="9"/>
        <v>6297.9531813082285</v>
      </c>
      <c r="K114" s="90">
        <f>VLOOKUP(B114,'Housing Costs'!$B$2:$F$43,5,FALSE)*550</f>
        <v>27904.800000000003</v>
      </c>
      <c r="L114" s="142">
        <f t="shared" si="10"/>
        <v>175743123.93376988</v>
      </c>
      <c r="M114" s="100">
        <f>VLOOKUP(B114,'Housing Costs'!$B$2:$F$43,3,FALSE)</f>
        <v>131.50200000000001</v>
      </c>
      <c r="N114" s="93">
        <f t="shared" si="11"/>
        <v>58.94736842105263</v>
      </c>
      <c r="O114" s="9">
        <f t="shared" si="8"/>
        <v>74309642.754004031</v>
      </c>
    </row>
    <row r="115" spans="1:15" x14ac:dyDescent="0.35">
      <c r="A115" s="97">
        <v>28</v>
      </c>
      <c r="B115" s="17" t="s">
        <v>37</v>
      </c>
      <c r="C115" s="17">
        <v>2021</v>
      </c>
      <c r="D115" s="8">
        <f>Population!F29</f>
        <v>1356749.1176188034</v>
      </c>
      <c r="E115" s="94">
        <f>VLOOKUP(A115,'Housing Statistics'!$A$2:$H$49,6,FALSE)</f>
        <v>3.2903489815623708</v>
      </c>
      <c r="F115" s="94">
        <f t="shared" si="6"/>
        <v>412342.01150741533</v>
      </c>
      <c r="G115" s="143" t="s">
        <v>235</v>
      </c>
      <c r="H115" s="88">
        <v>0</v>
      </c>
      <c r="I115" s="141">
        <f t="shared" si="7"/>
        <v>0</v>
      </c>
      <c r="J115" s="95">
        <f t="shared" si="9"/>
        <v>9546.2593266833574</v>
      </c>
      <c r="K115" s="90">
        <f>VLOOKUP(B115,'Housing Costs'!$B$2:$F$43,5,FALSE)*550</f>
        <v>27365.8</v>
      </c>
      <c r="L115" s="142">
        <f t="shared" si="10"/>
        <v>261241023.48215142</v>
      </c>
      <c r="M115" s="100">
        <f>VLOOKUP(B115,'Housing Costs'!$B$2:$F$43,3,FALSE)</f>
        <v>70</v>
      </c>
      <c r="N115" s="93">
        <f t="shared" si="11"/>
        <v>53.01022340022719</v>
      </c>
      <c r="O115" s="9">
        <f t="shared" si="8"/>
        <v>53535451.587184638</v>
      </c>
    </row>
    <row r="116" spans="1:15" x14ac:dyDescent="0.35">
      <c r="A116" s="97">
        <v>29</v>
      </c>
      <c r="B116" s="17" t="s">
        <v>42</v>
      </c>
      <c r="C116" s="17">
        <v>2021</v>
      </c>
      <c r="D116" s="8">
        <f>Population!F30</f>
        <v>181033.10180144862</v>
      </c>
      <c r="E116" s="94">
        <f>VLOOKUP(A116,'Housing Statistics'!$A$2:$H$49,6,FALSE)</f>
        <v>4.6165672844480259</v>
      </c>
      <c r="F116" s="94">
        <f t="shared" si="6"/>
        <v>39213.790387351328</v>
      </c>
      <c r="G116" s="143" t="s">
        <v>234</v>
      </c>
      <c r="H116" s="88">
        <v>0</v>
      </c>
      <c r="I116" s="141">
        <f t="shared" si="7"/>
        <v>0</v>
      </c>
      <c r="J116" s="95">
        <f t="shared" si="9"/>
        <v>907.8507689559774</v>
      </c>
      <c r="K116" s="90">
        <f>VLOOKUP(B116,'Housing Costs'!$B$2:$F$43,5,FALSE)*550</f>
        <v>11542.300000000001</v>
      </c>
      <c r="L116" s="142">
        <f t="shared" si="10"/>
        <v>10478685.930520579</v>
      </c>
      <c r="M116" s="100">
        <f>VLOOKUP(B116,'Housing Costs'!$B$2:$F$43,3,FALSE)</f>
        <v>100.324</v>
      </c>
      <c r="N116" s="93">
        <f t="shared" si="11"/>
        <v>91.707686482393044</v>
      </c>
      <c r="O116" s="9">
        <f t="shared" si="8"/>
        <v>6852534.0202362882</v>
      </c>
    </row>
    <row r="117" spans="1:15" x14ac:dyDescent="0.35">
      <c r="A117" s="97">
        <v>30</v>
      </c>
      <c r="B117" s="17" t="s">
        <v>56</v>
      </c>
      <c r="C117" s="17">
        <v>2021</v>
      </c>
      <c r="D117" s="8">
        <f>Population!F31</f>
        <v>124201.22844200091</v>
      </c>
      <c r="E117" s="94">
        <f>VLOOKUP(A117,'Housing Statistics'!$A$2:$H$49,6,FALSE)</f>
        <v>4.0765401369010581</v>
      </c>
      <c r="F117" s="94">
        <f t="shared" si="6"/>
        <v>30467.314014088759</v>
      </c>
      <c r="G117" s="143" t="s">
        <v>234</v>
      </c>
      <c r="H117" s="88">
        <v>0</v>
      </c>
      <c r="I117" s="141">
        <f t="shared" si="7"/>
        <v>0</v>
      </c>
      <c r="J117" s="95">
        <f t="shared" si="9"/>
        <v>705.35834925653035</v>
      </c>
      <c r="K117" s="90">
        <f ca="1">VLOOKUP(B117,'Housing Costs'!$B$2:$F$43,5,FALSE)*550</f>
        <v>34179.786666666667</v>
      </c>
      <c r="L117" s="142">
        <f t="shared" ca="1" si="10"/>
        <v>24108997.901140366</v>
      </c>
      <c r="M117" s="100">
        <f>VLOOKUP(B117,'Housing Costs'!$B$2:$F$43,3,FALSE)</f>
        <v>78.521709677419352</v>
      </c>
      <c r="N117" s="93">
        <f t="shared" si="11"/>
        <v>60.413984601792251</v>
      </c>
      <c r="O117" s="9">
        <f t="shared" si="8"/>
        <v>4416360.0810084222</v>
      </c>
    </row>
    <row r="118" spans="1:15" x14ac:dyDescent="0.35">
      <c r="A118" s="97">
        <v>31</v>
      </c>
      <c r="B118" s="17" t="s">
        <v>49</v>
      </c>
      <c r="C118" s="17">
        <v>2021</v>
      </c>
      <c r="D118" s="8">
        <f>Population!F32</f>
        <v>214336.70092848552</v>
      </c>
      <c r="E118" s="94">
        <f>VLOOKUP(A118,'Housing Statistics'!$A$2:$H$49,6,FALSE)</f>
        <v>3.6621172202306398</v>
      </c>
      <c r="F118" s="94">
        <f t="shared" si="6"/>
        <v>58528.083083857869</v>
      </c>
      <c r="G118" s="143" t="s">
        <v>234</v>
      </c>
      <c r="H118" s="88">
        <v>0</v>
      </c>
      <c r="I118" s="141">
        <f t="shared" si="7"/>
        <v>0</v>
      </c>
      <c r="J118" s="95">
        <f t="shared" si="9"/>
        <v>1355.0020211853407</v>
      </c>
      <c r="K118" s="90">
        <f>VLOOKUP(B118,'Housing Costs'!$B$2:$F$43,5,FALSE)*550</f>
        <v>33872.299999999996</v>
      </c>
      <c r="L118" s="142">
        <f t="shared" si="10"/>
        <v>45897034.962196209</v>
      </c>
      <c r="M118" s="100">
        <f>VLOOKUP(B118,'Housing Costs'!$B$2:$F$43,3,FALSE)</f>
        <v>77</v>
      </c>
      <c r="N118" s="93">
        <f t="shared" si="11"/>
        <v>118.33648870377382</v>
      </c>
      <c r="O118" s="9">
        <f t="shared" si="8"/>
        <v>5829264.1071482683</v>
      </c>
    </row>
    <row r="119" spans="1:15" x14ac:dyDescent="0.35">
      <c r="A119" s="97">
        <v>32</v>
      </c>
      <c r="B119" s="17" t="s">
        <v>36</v>
      </c>
      <c r="C119" s="17">
        <v>2021</v>
      </c>
      <c r="D119" s="8">
        <f>Population!F33</f>
        <v>1492171.620228698</v>
      </c>
      <c r="E119" s="94">
        <f>VLOOKUP(A119,'Housing Statistics'!$A$2:$H$49,6,FALSE)</f>
        <v>6.457235996477583</v>
      </c>
      <c r="F119" s="94">
        <f t="shared" si="6"/>
        <v>231085.19202994538</v>
      </c>
      <c r="G119" s="143" t="s">
        <v>235</v>
      </c>
      <c r="H119" s="88">
        <v>0</v>
      </c>
      <c r="I119" s="141">
        <f t="shared" si="7"/>
        <v>0</v>
      </c>
      <c r="J119" s="95">
        <f t="shared" si="9"/>
        <v>5349.9258094263205</v>
      </c>
      <c r="K119" s="90">
        <f>VLOOKUP(B119,'Housing Costs'!$B$2:$F$43,5,FALSE)*550</f>
        <v>145453</v>
      </c>
      <c r="L119" s="142">
        <f t="shared" si="10"/>
        <v>778162758.75848663</v>
      </c>
      <c r="M119" s="100">
        <f>VLOOKUP(B119,'Housing Costs'!$B$2:$F$43,3,FALSE)</f>
        <v>85.75</v>
      </c>
      <c r="N119" s="93">
        <f t="shared" si="11"/>
        <v>105.97627161428754</v>
      </c>
      <c r="O119" s="9">
        <f t="shared" si="8"/>
        <v>29924858.624606952</v>
      </c>
    </row>
    <row r="120" spans="1:15" x14ac:dyDescent="0.35">
      <c r="A120" s="97">
        <v>33</v>
      </c>
      <c r="B120" s="17" t="s">
        <v>39</v>
      </c>
      <c r="C120" s="17">
        <v>2021</v>
      </c>
      <c r="D120" s="8">
        <f>Population!F34</f>
        <v>939982.04631618678</v>
      </c>
      <c r="E120" s="94">
        <f>VLOOKUP(A120,'Housing Statistics'!$A$2:$H$49,6,FALSE)</f>
        <v>3.9813857124502121</v>
      </c>
      <c r="F120" s="94">
        <f t="shared" si="6"/>
        <v>236094.19287781237</v>
      </c>
      <c r="G120" s="143" t="s">
        <v>234</v>
      </c>
      <c r="H120" s="88">
        <v>0</v>
      </c>
      <c r="I120" s="141">
        <f t="shared" si="7"/>
        <v>0</v>
      </c>
      <c r="J120" s="95">
        <f t="shared" si="9"/>
        <v>5465.890760187729</v>
      </c>
      <c r="K120" s="90">
        <f>VLOOKUP(B120,'Housing Costs'!$B$2:$F$43,5,FALSE)*550</f>
        <v>32586.400000000001</v>
      </c>
      <c r="L120" s="142">
        <f t="shared" si="10"/>
        <v>178113702.66778141</v>
      </c>
      <c r="M120" s="100">
        <f>VLOOKUP(B120,'Housing Costs'!$B$2:$F$43,3,FALSE)</f>
        <v>78.932000000000002</v>
      </c>
      <c r="N120" s="93">
        <f t="shared" si="11"/>
        <v>212.04089360090876</v>
      </c>
      <c r="O120" s="9">
        <f t="shared" si="8"/>
        <v>8680559.3824619856</v>
      </c>
    </row>
    <row r="121" spans="1:15" x14ac:dyDescent="0.35">
      <c r="A121" s="97">
        <v>34</v>
      </c>
      <c r="B121" s="17" t="s">
        <v>60</v>
      </c>
      <c r="C121" s="17">
        <v>2021</v>
      </c>
      <c r="D121" s="8">
        <f>Population!F35</f>
        <v>543765.40266572009</v>
      </c>
      <c r="E121" s="94">
        <f>VLOOKUP(A121,'Housing Statistics'!$A$2:$H$49,6,FALSE)</f>
        <v>4.3021399999999996</v>
      </c>
      <c r="F121" s="94">
        <f t="shared" si="6"/>
        <v>126394.16724367876</v>
      </c>
      <c r="G121" s="143" t="s">
        <v>234</v>
      </c>
      <c r="H121" s="88">
        <v>0</v>
      </c>
      <c r="I121" s="141">
        <f t="shared" si="7"/>
        <v>0</v>
      </c>
      <c r="J121" s="95">
        <f t="shared" si="9"/>
        <v>2926.1910361191985</v>
      </c>
      <c r="K121" s="90">
        <f>VLOOKUP(B121,'Housing Costs'!$B$2:$F$43,5,FALSE)*550</f>
        <v>24247.3</v>
      </c>
      <c r="L121" s="142">
        <f t="shared" si="10"/>
        <v>70952231.910093039</v>
      </c>
      <c r="M121" s="100">
        <f>VLOOKUP(B121,'Housing Costs'!$B$2:$F$43,3,FALSE)</f>
        <v>67.662000000000006</v>
      </c>
      <c r="N121" s="93">
        <f t="shared" si="11"/>
        <v>71.56380159030671</v>
      </c>
      <c r="O121" s="9">
        <f t="shared" si="8"/>
        <v>14012419.228805261</v>
      </c>
    </row>
    <row r="122" spans="1:15" x14ac:dyDescent="0.35">
      <c r="A122" s="97">
        <v>35</v>
      </c>
      <c r="B122" s="17" t="s">
        <v>61</v>
      </c>
      <c r="C122" s="17">
        <v>2021</v>
      </c>
      <c r="D122" s="8">
        <f>Population!F36</f>
        <v>231657.75760755927</v>
      </c>
      <c r="E122" s="94">
        <f>VLOOKUP(A122,'Housing Statistics'!$A$2:$H$49,6,FALSE)</f>
        <v>5.0911666666666671</v>
      </c>
      <c r="F122" s="94">
        <f t="shared" si="6"/>
        <v>45501.900207724342</v>
      </c>
      <c r="G122" s="143" t="s">
        <v>234</v>
      </c>
      <c r="H122" s="88">
        <v>0</v>
      </c>
      <c r="I122" s="141">
        <f t="shared" si="7"/>
        <v>0</v>
      </c>
      <c r="J122" s="95">
        <f t="shared" si="9"/>
        <v>1053.4287730029027</v>
      </c>
      <c r="K122" s="90">
        <f ca="1">VLOOKUP(B122,'Housing Costs'!$B$2:$F$43,5,FALSE)*550</f>
        <v>34179.786666666667</v>
      </c>
      <c r="L122" s="142">
        <f t="shared" ca="1" si="10"/>
        <v>36005970.729767643</v>
      </c>
      <c r="M122" s="100">
        <f>VLOOKUP(B122,'Housing Costs'!$B$2:$F$43,3,FALSE)</f>
        <v>78.521709677419352</v>
      </c>
      <c r="N122" s="93">
        <f t="shared" si="11"/>
        <v>112.55837435314906</v>
      </c>
      <c r="O122" s="9">
        <f t="shared" si="8"/>
        <v>4887362.4544167304</v>
      </c>
    </row>
    <row r="123" spans="1:15" x14ac:dyDescent="0.35">
      <c r="A123" s="97">
        <v>36</v>
      </c>
      <c r="B123" s="17" t="s">
        <v>62</v>
      </c>
      <c r="C123" s="17">
        <v>2021</v>
      </c>
      <c r="D123" s="8">
        <f>Population!F37</f>
        <v>1485278.0823472277</v>
      </c>
      <c r="E123" s="94">
        <f>VLOOKUP(A123,'Housing Statistics'!$A$2:$H$49,6,FALSE)</f>
        <v>4.8963166666666664</v>
      </c>
      <c r="F123" s="94">
        <f t="shared" si="6"/>
        <v>303346.00138482894</v>
      </c>
      <c r="G123" s="143" t="s">
        <v>235</v>
      </c>
      <c r="H123" s="88">
        <v>0</v>
      </c>
      <c r="I123" s="141">
        <f t="shared" si="7"/>
        <v>0</v>
      </c>
      <c r="J123" s="95">
        <f t="shared" si="9"/>
        <v>7022.8584866859601</v>
      </c>
      <c r="K123" s="90">
        <f>VLOOKUP(B123,'Housing Costs'!$B$2:$F$43,5,FALSE)*550</f>
        <v>21359.8</v>
      </c>
      <c r="L123" s="142">
        <f t="shared" si="10"/>
        <v>150006852.70391476</v>
      </c>
      <c r="M123" s="100">
        <f>VLOOKUP(B123,'Housing Costs'!$B$2:$F$43,3,FALSE)</f>
        <v>79.8</v>
      </c>
      <c r="N123" s="93">
        <f t="shared" si="11"/>
        <v>50.200681560015155</v>
      </c>
      <c r="O123" s="9">
        <f t="shared" si="8"/>
        <v>47132539.452245362</v>
      </c>
    </row>
    <row r="124" spans="1:15" x14ac:dyDescent="0.35">
      <c r="A124" s="97">
        <v>37</v>
      </c>
      <c r="B124" s="17" t="s">
        <v>63</v>
      </c>
      <c r="C124" s="17">
        <v>2021</v>
      </c>
      <c r="D124" s="8">
        <f>Population!F38</f>
        <v>247804.61247293922</v>
      </c>
      <c r="E124" s="94">
        <f>VLOOKUP(A124,'Housing Statistics'!$A$2:$H$49,6,FALSE)</f>
        <v>5.027102564102564</v>
      </c>
      <c r="F124" s="94">
        <f t="shared" si="6"/>
        <v>49293.725225034708</v>
      </c>
      <c r="G124" s="143" t="s">
        <v>234</v>
      </c>
      <c r="H124" s="88">
        <v>0</v>
      </c>
      <c r="I124" s="141">
        <f t="shared" si="7"/>
        <v>0</v>
      </c>
      <c r="J124" s="95">
        <f t="shared" si="9"/>
        <v>1141.214504086478</v>
      </c>
      <c r="K124" s="90">
        <f>VLOOKUP(B124,'Housing Costs'!$B$2:$F$43,5,FALSE)*550</f>
        <v>14306.6</v>
      </c>
      <c r="L124" s="142">
        <f t="shared" si="10"/>
        <v>16326899.424163606</v>
      </c>
      <c r="M124" s="100">
        <f>VLOOKUP(B124,'Housing Costs'!$B$2:$F$43,3,FALSE)</f>
        <v>58.323999999999998</v>
      </c>
      <c r="N124" s="93">
        <f t="shared" si="11"/>
        <v>74.965290925154619</v>
      </c>
      <c r="O124" s="9">
        <f t="shared" si="8"/>
        <v>4239388.0664186794</v>
      </c>
    </row>
    <row r="125" spans="1:15" x14ac:dyDescent="0.35">
      <c r="A125" s="97">
        <v>38</v>
      </c>
      <c r="B125" s="17" t="s">
        <v>64</v>
      </c>
      <c r="C125" s="17">
        <v>2021</v>
      </c>
      <c r="D125" s="8">
        <f>Population!F39</f>
        <v>1089765.4542083084</v>
      </c>
      <c r="E125" s="94">
        <f>VLOOKUP(A125,'Housing Statistics'!$A$2:$H$49,6,FALSE)</f>
        <v>4.5378736842105267</v>
      </c>
      <c r="F125" s="94">
        <f t="shared" si="6"/>
        <v>240148.91776298959</v>
      </c>
      <c r="G125" s="143" t="s">
        <v>235</v>
      </c>
      <c r="H125" s="88">
        <v>0</v>
      </c>
      <c r="I125" s="141">
        <f t="shared" si="7"/>
        <v>0</v>
      </c>
      <c r="J125" s="95">
        <f t="shared" si="9"/>
        <v>5559.7629686264554</v>
      </c>
      <c r="K125" s="90">
        <f>VLOOKUP(B125,'Housing Costs'!$B$2:$F$43,5,FALSE)*550</f>
        <v>34642.300000000003</v>
      </c>
      <c r="L125" s="142">
        <f t="shared" si="10"/>
        <v>192602976.68804827</v>
      </c>
      <c r="M125" s="100">
        <f>VLOOKUP(B125,'Housing Costs'!$B$2:$F$43,3,FALSE)</f>
        <v>79.323999999999998</v>
      </c>
      <c r="N125" s="93">
        <f t="shared" si="11"/>
        <v>100.71942446043167</v>
      </c>
      <c r="O125" s="9">
        <f t="shared" si="8"/>
        <v>28303858.843358956</v>
      </c>
    </row>
    <row r="126" spans="1:15" x14ac:dyDescent="0.35">
      <c r="A126" s="97">
        <v>39</v>
      </c>
      <c r="B126" s="17" t="s">
        <v>70</v>
      </c>
      <c r="C126" s="17">
        <v>2021</v>
      </c>
      <c r="D126" s="8">
        <f>Population!F40</f>
        <v>89714.579909563166</v>
      </c>
      <c r="E126" s="94">
        <f>VLOOKUP(A126,'Housing Statistics'!$A$2:$H$49,6,FALSE)</f>
        <v>3.6693548387096775</v>
      </c>
      <c r="F126" s="94">
        <f t="shared" si="6"/>
        <v>24449.687711617215</v>
      </c>
      <c r="G126" s="143" t="s">
        <v>236</v>
      </c>
      <c r="H126" s="88">
        <v>0</v>
      </c>
      <c r="I126" s="141">
        <f t="shared" si="7"/>
        <v>0</v>
      </c>
      <c r="J126" s="95">
        <f t="shared" si="9"/>
        <v>566.04239402689564</v>
      </c>
      <c r="K126" s="90">
        <f ca="1">VLOOKUP(B126,'Housing Costs'!$B$2:$F$43,5,FALSE)*550</f>
        <v>22303.05</v>
      </c>
      <c r="L126" s="142">
        <f t="shared" ca="1" si="10"/>
        <v>12624471.816101555</v>
      </c>
      <c r="M126" s="100">
        <f>VLOOKUP(B126,'Housing Costs'!$B$2:$F$43,3,FALSE)</f>
        <v>77.219754838709676</v>
      </c>
      <c r="N126" s="93">
        <f t="shared" si="11"/>
        <v>69.973494888299896</v>
      </c>
      <c r="O126" s="9">
        <f t="shared" si="8"/>
        <v>3299399.6676990748</v>
      </c>
    </row>
    <row r="127" spans="1:15" x14ac:dyDescent="0.35">
      <c r="A127" s="97">
        <v>40</v>
      </c>
      <c r="B127" s="17" t="s">
        <v>71</v>
      </c>
      <c r="C127" s="17">
        <v>2021</v>
      </c>
      <c r="D127" s="8">
        <f>Population!F41</f>
        <v>160186.91179794868</v>
      </c>
      <c r="E127" s="94">
        <f>VLOOKUP(A127,'Housing Statistics'!$A$2:$H$49,6,FALSE)</f>
        <v>4.2245333333333335</v>
      </c>
      <c r="F127" s="94">
        <f t="shared" si="6"/>
        <v>37918.250173103617</v>
      </c>
      <c r="G127" s="143" t="s">
        <v>234</v>
      </c>
      <c r="H127" s="88">
        <v>0</v>
      </c>
      <c r="I127" s="141">
        <f t="shared" si="7"/>
        <v>0</v>
      </c>
      <c r="J127" s="95">
        <f t="shared" si="9"/>
        <v>877.85731083575229</v>
      </c>
      <c r="K127" s="90">
        <f>VLOOKUP(B127,'Housing Costs'!$B$2:$F$43,5,FALSE)*550</f>
        <v>23600.500000000004</v>
      </c>
      <c r="L127" s="142">
        <f t="shared" si="10"/>
        <v>20717871.464379176</v>
      </c>
      <c r="M127" s="100">
        <f>VLOOKUP(B127,'Housing Costs'!$B$2:$F$43,3,FALSE)</f>
        <v>31.5</v>
      </c>
      <c r="N127" s="93">
        <f t="shared" si="11"/>
        <v>73.754890824182766</v>
      </c>
      <c r="O127" s="9">
        <f t="shared" si="8"/>
        <v>853027.10381849273</v>
      </c>
    </row>
    <row r="128" spans="1:15" x14ac:dyDescent="0.35">
      <c r="A128" s="97">
        <v>41</v>
      </c>
      <c r="B128" s="17" t="s">
        <v>72</v>
      </c>
      <c r="C128" s="17">
        <v>2021</v>
      </c>
      <c r="D128" s="8">
        <f>Population!F42</f>
        <v>77100.442018644026</v>
      </c>
      <c r="E128" s="94">
        <f>VLOOKUP(A128,'Housing Statistics'!$A$2:$H$49,6,FALSE)</f>
        <v>6.1423824388279122</v>
      </c>
      <c r="F128" s="94">
        <f t="shared" si="6"/>
        <v>12552.204748969736</v>
      </c>
      <c r="G128" s="143" t="s">
        <v>236</v>
      </c>
      <c r="H128" s="88">
        <v>0</v>
      </c>
      <c r="I128" s="141">
        <f t="shared" si="7"/>
        <v>0</v>
      </c>
      <c r="J128" s="95">
        <f t="shared" si="9"/>
        <v>290.60003179699561</v>
      </c>
      <c r="K128" s="90">
        <f ca="1">VLOOKUP(B128,'Housing Costs'!$B$2:$F$43,5,FALSE)*550</f>
        <v>22303.05</v>
      </c>
      <c r="L128" s="142">
        <f t="shared" ca="1" si="10"/>
        <v>6481267.039169983</v>
      </c>
      <c r="M128" s="100">
        <f>VLOOKUP(B128,'Housing Costs'!$B$2:$F$43,3,FALSE)</f>
        <v>77.219754838709676</v>
      </c>
      <c r="N128" s="93">
        <f t="shared" si="11"/>
        <v>110.04922377887165</v>
      </c>
      <c r="O128" s="9">
        <f t="shared" si="8"/>
        <v>1331688.1358386911</v>
      </c>
    </row>
    <row r="129" spans="1:15" x14ac:dyDescent="0.35">
      <c r="A129" s="97">
        <v>42</v>
      </c>
      <c r="B129" s="17" t="s">
        <v>73</v>
      </c>
      <c r="C129" s="17">
        <v>2021</v>
      </c>
      <c r="D129" s="8">
        <f>Population!F43</f>
        <v>95478.153935874914</v>
      </c>
      <c r="E129" s="94">
        <f>VLOOKUP(A129,'Housing Statistics'!$A$2:$H$49,6,FALSE)</f>
        <v>4.2419137466307282</v>
      </c>
      <c r="F129" s="94">
        <f t="shared" si="6"/>
        <v>22508.273302754307</v>
      </c>
      <c r="G129" s="143" t="s">
        <v>236</v>
      </c>
      <c r="H129" s="88">
        <v>0</v>
      </c>
      <c r="I129" s="141">
        <f t="shared" si="7"/>
        <v>0</v>
      </c>
      <c r="J129" s="95">
        <f t="shared" si="9"/>
        <v>521.09609971210011</v>
      </c>
      <c r="K129" s="90">
        <f ca="1">VLOOKUP(B129,'Housing Costs'!$B$2:$F$43,5,FALSE)*550</f>
        <v>22303.05</v>
      </c>
      <c r="L129" s="142">
        <f t="shared" ca="1" si="10"/>
        <v>11622032.366683954</v>
      </c>
      <c r="M129" s="100">
        <f>VLOOKUP(B129,'Housing Costs'!$B$2:$F$43,3,FALSE)</f>
        <v>56</v>
      </c>
      <c r="N129" s="93">
        <f t="shared" si="11"/>
        <v>81.833648870377388</v>
      </c>
      <c r="O129" s="9">
        <f t="shared" si="8"/>
        <v>1698919.3553121972</v>
      </c>
    </row>
    <row r="130" spans="1:15" x14ac:dyDescent="0.35">
      <c r="A130" s="97">
        <v>1</v>
      </c>
      <c r="B130" s="17" t="s">
        <v>47</v>
      </c>
      <c r="C130" s="17">
        <v>2022</v>
      </c>
      <c r="D130" s="8">
        <f>Population!G2</f>
        <v>517564.01161777606</v>
      </c>
      <c r="E130" s="94">
        <f>VLOOKUP(A130,'Housing Statistics'!$A$2:$H$49,6,FALSE)</f>
        <v>3.974207650273224</v>
      </c>
      <c r="F130" s="94">
        <f t="shared" si="6"/>
        <v>130230.74211590174</v>
      </c>
      <c r="G130" s="143" t="s">
        <v>234</v>
      </c>
      <c r="H130" s="88">
        <v>0</v>
      </c>
      <c r="I130" s="141">
        <f t="shared" si="7"/>
        <v>0</v>
      </c>
      <c r="J130" s="95">
        <f t="shared" si="9"/>
        <v>3015.0127851390862</v>
      </c>
      <c r="K130" s="90">
        <f>VLOOKUP(B130,'Housing Costs'!$B$2:$F$43,5,FALSE)*550</f>
        <v>15584.800000000001</v>
      </c>
      <c r="L130" s="142">
        <f t="shared" si="10"/>
        <v>46988371.253835633</v>
      </c>
      <c r="M130" s="100">
        <f>VLOOKUP(B130,'Housing Costs'!$B$2:$F$43,3,FALSE)</f>
        <v>60.661999999999999</v>
      </c>
      <c r="N130" s="93">
        <f t="shared" si="11"/>
        <v>73.860911270983223</v>
      </c>
      <c r="O130" s="9">
        <f t="shared" si="8"/>
        <v>12034485.340276215</v>
      </c>
    </row>
    <row r="131" spans="1:15" x14ac:dyDescent="0.35">
      <c r="A131" s="97">
        <v>2</v>
      </c>
      <c r="B131" s="17" t="s">
        <v>44</v>
      </c>
      <c r="C131" s="17">
        <v>2022</v>
      </c>
      <c r="D131" s="8">
        <f>Population!G3</f>
        <v>379650.10858101764</v>
      </c>
      <c r="E131" s="94">
        <f>VLOOKUP(A131,'Housing Statistics'!$A$2:$H$49,6,FALSE)</f>
        <v>4.8390533520244086</v>
      </c>
      <c r="F131" s="94">
        <f t="shared" si="6"/>
        <v>78455.450056609057</v>
      </c>
      <c r="G131" s="143" t="s">
        <v>234</v>
      </c>
      <c r="H131" s="88">
        <v>0</v>
      </c>
      <c r="I131" s="141">
        <f t="shared" si="7"/>
        <v>0</v>
      </c>
      <c r="J131" s="95">
        <f t="shared" si="9"/>
        <v>1816.3467484044668</v>
      </c>
      <c r="K131" s="90">
        <f ca="1">VLOOKUP(B131,'Housing Costs'!$B$2:$F$43,5,FALSE)*550</f>
        <v>34179.786666666667</v>
      </c>
      <c r="L131" s="142">
        <f t="shared" ca="1" si="10"/>
        <v>62082344.373158351</v>
      </c>
      <c r="M131" s="100">
        <f>VLOOKUP(B131,'Housing Costs'!$B$2:$F$43,3,FALSE)</f>
        <v>70</v>
      </c>
      <c r="N131" s="93">
        <f t="shared" si="11"/>
        <v>166.27540073204597</v>
      </c>
      <c r="O131" s="9">
        <f t="shared" si="8"/>
        <v>3787963.4031118252</v>
      </c>
    </row>
    <row r="132" spans="1:15" x14ac:dyDescent="0.35">
      <c r="A132" s="97">
        <v>3</v>
      </c>
      <c r="B132" s="17" t="s">
        <v>30</v>
      </c>
      <c r="C132" s="17">
        <v>2022</v>
      </c>
      <c r="D132" s="8">
        <f>Population!G4</f>
        <v>10925246.512026692</v>
      </c>
      <c r="E132" s="94">
        <f>VLOOKUP(A132,'Housing Statistics'!$A$2:$H$49,6,FALSE)</f>
        <v>4.0172949204764796</v>
      </c>
      <c r="F132" s="94">
        <f t="shared" si="6"/>
        <v>2719553.0147263571</v>
      </c>
      <c r="G132" s="143" t="s">
        <v>235</v>
      </c>
      <c r="H132" s="88">
        <v>0</v>
      </c>
      <c r="I132" s="141">
        <f t="shared" si="7"/>
        <v>0</v>
      </c>
      <c r="J132" s="95">
        <f t="shared" si="9"/>
        <v>62961.225406872109</v>
      </c>
      <c r="K132" s="90">
        <f>VLOOKUP(B132,'Housing Costs'!$B$2:$F$43,5,FALSE)*550</f>
        <v>37853.199999999997</v>
      </c>
      <c r="L132" s="142">
        <f t="shared" si="10"/>
        <v>2383283857.5714111</v>
      </c>
      <c r="M132" s="100">
        <f>VLOOKUP(B132,'Housing Costs'!$B$2:$F$43,3,FALSE)</f>
        <v>139.202</v>
      </c>
      <c r="N132" s="93">
        <f t="shared" si="11"/>
        <v>132.525558500568</v>
      </c>
      <c r="O132" s="9">
        <f t="shared" si="8"/>
        <v>649065921.86732197</v>
      </c>
    </row>
    <row r="133" spans="1:15" x14ac:dyDescent="0.35">
      <c r="A133" s="97">
        <v>4</v>
      </c>
      <c r="B133" s="17" t="s">
        <v>35</v>
      </c>
      <c r="C133" s="17">
        <v>2022</v>
      </c>
      <c r="D133" s="8">
        <f>Population!G5</f>
        <v>2326709.0375178596</v>
      </c>
      <c r="E133" s="94">
        <f>VLOOKUP(A133,'Housing Statistics'!$A$2:$H$49,6,FALSE)</f>
        <v>4.6988894405393395</v>
      </c>
      <c r="F133" s="94">
        <f t="shared" ref="F133:F196" si="12">D133/E133</f>
        <v>495161.47740024276</v>
      </c>
      <c r="G133" s="143" t="s">
        <v>235</v>
      </c>
      <c r="H133" s="88">
        <v>0</v>
      </c>
      <c r="I133" s="141">
        <f t="shared" ref="I133:I196" si="13">H133*F133</f>
        <v>0</v>
      </c>
      <c r="J133" s="95">
        <f t="shared" si="9"/>
        <v>11463.638775408617</v>
      </c>
      <c r="K133" s="90">
        <f>VLOOKUP(B133,'Housing Costs'!$B$2:$F$43,5,FALSE)*550</f>
        <v>23092.300000000003</v>
      </c>
      <c r="L133" s="142">
        <f t="shared" si="10"/>
        <v>264721785.69336843</v>
      </c>
      <c r="M133" s="100">
        <f>VLOOKUP(B133,'Housing Costs'!$B$2:$F$43,3,FALSE)</f>
        <v>59.5</v>
      </c>
      <c r="N133" s="93">
        <f t="shared" si="11"/>
        <v>108.65462509082352</v>
      </c>
      <c r="O133" s="9">
        <f t="shared" ref="O133:O196" si="14">IF(12*(M133-0.3*N133)&lt;0,0,12*(M133-0.3*N133)*(F133/5))</f>
        <v>31971917.998588674</v>
      </c>
    </row>
    <row r="134" spans="1:15" x14ac:dyDescent="0.35">
      <c r="A134" s="97">
        <v>5</v>
      </c>
      <c r="B134" s="17" t="s">
        <v>154</v>
      </c>
      <c r="C134" s="17">
        <v>2022</v>
      </c>
      <c r="D134" s="8">
        <f>Population!G6</f>
        <v>1091275.3935622033</v>
      </c>
      <c r="E134" s="94">
        <f>VLOOKUP(A134,'Housing Statistics'!$A$2:$H$49,6,FALSE)</f>
        <v>4.2814892277702192</v>
      </c>
      <c r="F134" s="94">
        <f t="shared" si="12"/>
        <v>254882.1999794064</v>
      </c>
      <c r="G134" s="143" t="s">
        <v>235</v>
      </c>
      <c r="H134" s="88">
        <v>0</v>
      </c>
      <c r="I134" s="141">
        <f t="shared" si="13"/>
        <v>0</v>
      </c>
      <c r="J134" s="95">
        <f t="shared" si="9"/>
        <v>5900.857809428504</v>
      </c>
      <c r="K134" s="90">
        <f>VLOOKUP(B134,'Housing Costs'!$B$2:$F$43,5,FALSE)*550</f>
        <v>20251</v>
      </c>
      <c r="L134" s="142">
        <f t="shared" si="10"/>
        <v>119498271.49873663</v>
      </c>
      <c r="M134" s="100">
        <f>VLOOKUP(B134,'Housing Costs'!$B$2:$F$43,3,FALSE)</f>
        <v>65.198000000000008</v>
      </c>
      <c r="N134" s="93">
        <f t="shared" si="11"/>
        <v>70.680297866969596</v>
      </c>
      <c r="O134" s="9">
        <f t="shared" si="14"/>
        <v>26911835.351033889</v>
      </c>
    </row>
    <row r="135" spans="1:15" x14ac:dyDescent="0.35">
      <c r="A135" s="97">
        <v>6</v>
      </c>
      <c r="B135" s="17" t="s">
        <v>38</v>
      </c>
      <c r="C135" s="17">
        <v>2022</v>
      </c>
      <c r="D135" s="8">
        <f>Population!G7</f>
        <v>1244194.6211525444</v>
      </c>
      <c r="E135" s="94">
        <f>VLOOKUP(A135,'Housing Statistics'!$A$2:$H$49,6,FALSE)</f>
        <v>4.4091899104485828</v>
      </c>
      <c r="F135" s="94">
        <f t="shared" si="12"/>
        <v>282182.13468286791</v>
      </c>
      <c r="G135" s="143" t="s">
        <v>235</v>
      </c>
      <c r="H135" s="88">
        <v>0</v>
      </c>
      <c r="I135" s="141">
        <f t="shared" si="13"/>
        <v>0</v>
      </c>
      <c r="J135" s="95">
        <f t="shared" si="9"/>
        <v>6532.8871661463054</v>
      </c>
      <c r="K135" s="90">
        <f>VLOOKUP(B135,'Housing Costs'!$B$2:$F$43,5,FALSE)*550</f>
        <v>39724.300000000003</v>
      </c>
      <c r="L135" s="142">
        <f t="shared" si="10"/>
        <v>259514369.65414569</v>
      </c>
      <c r="M135" s="100">
        <f>VLOOKUP(B135,'Housing Costs'!$B$2:$F$43,3,FALSE)</f>
        <v>98.531999999999996</v>
      </c>
      <c r="N135" s="93">
        <f t="shared" si="11"/>
        <v>228.82746434431402</v>
      </c>
      <c r="O135" s="9">
        <f t="shared" si="14"/>
        <v>20238392.125796229</v>
      </c>
    </row>
    <row r="136" spans="1:15" x14ac:dyDescent="0.35">
      <c r="A136" s="97">
        <v>7</v>
      </c>
      <c r="B136" s="17" t="s">
        <v>29</v>
      </c>
      <c r="C136" s="17">
        <v>2022</v>
      </c>
      <c r="D136" s="8">
        <f>Population!G8</f>
        <v>6012393.0131515982</v>
      </c>
      <c r="E136" s="94">
        <f>VLOOKUP(A136,'Housing Statistics'!$A$2:$H$49,6,FALSE)</f>
        <v>4.0232072880789485</v>
      </c>
      <c r="F136" s="94">
        <f t="shared" si="12"/>
        <v>1494427.8488873166</v>
      </c>
      <c r="G136" s="143" t="s">
        <v>235</v>
      </c>
      <c r="H136" s="88">
        <v>0</v>
      </c>
      <c r="I136" s="141">
        <f t="shared" si="13"/>
        <v>0</v>
      </c>
      <c r="J136" s="95">
        <f t="shared" si="9"/>
        <v>34597.968172931112</v>
      </c>
      <c r="K136" s="90">
        <f>VLOOKUP(B136,'Housing Costs'!$B$2:$F$43,5,FALSE)*550</f>
        <v>36590.400000000001</v>
      </c>
      <c r="L136" s="142">
        <f t="shared" si="10"/>
        <v>1265953494.6348186</v>
      </c>
      <c r="M136" s="100">
        <f>VLOOKUP(B136,'Housing Costs'!$B$2:$F$43,3,FALSE)</f>
        <v>110.124</v>
      </c>
      <c r="N136" s="93">
        <f t="shared" si="11"/>
        <v>141.36059573393919</v>
      </c>
      <c r="O136" s="9">
        <f t="shared" si="14"/>
        <v>242871381.91400823</v>
      </c>
    </row>
    <row r="137" spans="1:15" x14ac:dyDescent="0.35">
      <c r="A137" s="97">
        <v>8</v>
      </c>
      <c r="B137" s="17" t="s">
        <v>55</v>
      </c>
      <c r="C137" s="17">
        <v>2022</v>
      </c>
      <c r="D137" s="8">
        <f>Population!G9</f>
        <v>57296.350942636469</v>
      </c>
      <c r="E137" s="94">
        <f>VLOOKUP(A137,'Housing Statistics'!$A$2:$H$49,6,FALSE)</f>
        <v>4.332028957151242</v>
      </c>
      <c r="F137" s="94">
        <f t="shared" si="12"/>
        <v>13226.21605473172</v>
      </c>
      <c r="G137" s="143" t="s">
        <v>236</v>
      </c>
      <c r="H137" s="88">
        <v>0</v>
      </c>
      <c r="I137" s="141">
        <f t="shared" si="13"/>
        <v>0</v>
      </c>
      <c r="J137" s="95">
        <f t="shared" si="9"/>
        <v>306.2042790828782</v>
      </c>
      <c r="K137" s="90">
        <f ca="1">VLOOKUP(B137,'Housing Costs'!$B$2:$F$43,5,FALSE)*550</f>
        <v>22303.05</v>
      </c>
      <c r="L137" s="142">
        <f t="shared" ca="1" si="10"/>
        <v>6829289.3465993861</v>
      </c>
      <c r="M137" s="100">
        <f>VLOOKUP(B137,'Housing Costs'!$B$2:$F$43,3,FALSE)</f>
        <v>77.219754838709676</v>
      </c>
      <c r="N137" s="93">
        <f t="shared" si="11"/>
        <v>39.775337624637132</v>
      </c>
      <c r="O137" s="9">
        <f t="shared" si="14"/>
        <v>2072404.7963236421</v>
      </c>
    </row>
    <row r="138" spans="1:15" x14ac:dyDescent="0.35">
      <c r="A138" s="97">
        <v>9</v>
      </c>
      <c r="B138" s="17" t="s">
        <v>161</v>
      </c>
      <c r="C138" s="17">
        <v>2022</v>
      </c>
      <c r="D138" s="8">
        <f>Population!G10</f>
        <v>736975.31676990644</v>
      </c>
      <c r="E138" s="94">
        <f>VLOOKUP(A138,'Housing Statistics'!$A$2:$H$49,6,FALSE)</f>
        <v>4.5911864516077028</v>
      </c>
      <c r="F138" s="94">
        <f t="shared" si="12"/>
        <v>160519.57909743322</v>
      </c>
      <c r="G138" s="143" t="s">
        <v>234</v>
      </c>
      <c r="H138" s="88">
        <v>0</v>
      </c>
      <c r="I138" s="141">
        <f t="shared" si="13"/>
        <v>0</v>
      </c>
      <c r="J138" s="95">
        <f t="shared" si="9"/>
        <v>3716.2391565978178</v>
      </c>
      <c r="K138" s="90">
        <f>VLOOKUP(B138,'Housing Costs'!$B$2:$F$43,5,FALSE)*550</f>
        <v>20643.7</v>
      </c>
      <c r="L138" s="142">
        <f t="shared" si="10"/>
        <v>76716926.277058378</v>
      </c>
      <c r="M138" s="100">
        <f>VLOOKUP(B138,'Housing Costs'!$B$2:$F$43,3,FALSE)</f>
        <v>62.118000000000002</v>
      </c>
      <c r="N138" s="93">
        <f t="shared" si="11"/>
        <v>137.82658084059071</v>
      </c>
      <c r="O138" s="9">
        <f t="shared" si="14"/>
        <v>8001589.8981200764</v>
      </c>
    </row>
    <row r="139" spans="1:15" x14ac:dyDescent="0.35">
      <c r="A139" s="97">
        <v>10</v>
      </c>
      <c r="B139" s="17" t="s">
        <v>57</v>
      </c>
      <c r="C139" s="17">
        <v>2022</v>
      </c>
      <c r="D139" s="8">
        <f>Population!G11</f>
        <v>683906.12762054021</v>
      </c>
      <c r="E139" s="94">
        <f>VLOOKUP(A139,'Housing Statistics'!$A$2:$H$49,6,FALSE)</f>
        <v>4.0714439771379274</v>
      </c>
      <c r="F139" s="94">
        <f t="shared" si="12"/>
        <v>167976.30802752703</v>
      </c>
      <c r="G139" s="143" t="s">
        <v>234</v>
      </c>
      <c r="H139" s="88">
        <v>0</v>
      </c>
      <c r="I139" s="141">
        <f t="shared" si="13"/>
        <v>0</v>
      </c>
      <c r="J139" s="95">
        <f t="shared" si="9"/>
        <v>3888.872228438413</v>
      </c>
      <c r="K139" s="90">
        <f ca="1">VLOOKUP(B139,'Housing Costs'!$B$2:$F$43,5,FALSE)*550</f>
        <v>34179.786666666667</v>
      </c>
      <c r="L139" s="142">
        <f t="shared" ca="1" si="10"/>
        <v>132920823.14194956</v>
      </c>
      <c r="M139" s="100">
        <f>VLOOKUP(B139,'Housing Costs'!$B$2:$F$43,3,FALSE)</f>
        <v>78.521709677419352</v>
      </c>
      <c r="N139" s="93">
        <f t="shared" si="11"/>
        <v>39.775337624637132</v>
      </c>
      <c r="O139" s="9">
        <f t="shared" si="14"/>
        <v>26844942.197284233</v>
      </c>
    </row>
    <row r="140" spans="1:15" x14ac:dyDescent="0.35">
      <c r="A140" s="97">
        <v>11</v>
      </c>
      <c r="B140" s="17" t="s">
        <v>48</v>
      </c>
      <c r="C140" s="17">
        <v>2022</v>
      </c>
      <c r="D140" s="8">
        <f>Population!G12</f>
        <v>266758.8813691914</v>
      </c>
      <c r="E140" s="94">
        <f>VLOOKUP(A140,'Housing Statistics'!$A$2:$H$49,6,FALSE)</f>
        <v>4.5669760538732476</v>
      </c>
      <c r="F140" s="94">
        <f t="shared" si="12"/>
        <v>58410.396337189784</v>
      </c>
      <c r="G140" s="143" t="s">
        <v>234</v>
      </c>
      <c r="H140" s="88">
        <v>0</v>
      </c>
      <c r="I140" s="141">
        <f t="shared" si="13"/>
        <v>0</v>
      </c>
      <c r="J140" s="95">
        <f t="shared" si="9"/>
        <v>1352.2774183758956</v>
      </c>
      <c r="K140" s="90">
        <f>VLOOKUP(B140,'Housing Costs'!$B$2:$F$43,5,FALSE)*550</f>
        <v>19072.899999999998</v>
      </c>
      <c r="L140" s="142">
        <f t="shared" si="10"/>
        <v>25791851.972941618</v>
      </c>
      <c r="M140" s="100">
        <f>VLOOKUP(B140,'Housing Costs'!$B$2:$F$43,3,FALSE)</f>
        <v>70</v>
      </c>
      <c r="N140" s="93">
        <f t="shared" si="11"/>
        <v>93.297993184399843</v>
      </c>
      <c r="O140" s="9">
        <f t="shared" si="14"/>
        <v>5889254.1979049221</v>
      </c>
    </row>
    <row r="141" spans="1:15" x14ac:dyDescent="0.35">
      <c r="A141" s="97">
        <v>12</v>
      </c>
      <c r="B141" s="17" t="s">
        <v>52</v>
      </c>
      <c r="C141" s="17">
        <v>2022</v>
      </c>
      <c r="D141" s="8">
        <f>Population!G13</f>
        <v>129759.76357511496</v>
      </c>
      <c r="E141" s="94">
        <f>VLOOKUP(A141,'Housing Statistics'!$A$2:$H$49,6,FALSE)</f>
        <v>4.2184831531569431</v>
      </c>
      <c r="F141" s="94">
        <f t="shared" si="12"/>
        <v>30759.815522318248</v>
      </c>
      <c r="G141" s="143" t="s">
        <v>234</v>
      </c>
      <c r="H141" s="88">
        <v>0</v>
      </c>
      <c r="I141" s="141">
        <f t="shared" si="13"/>
        <v>0</v>
      </c>
      <c r="J141" s="95">
        <f t="shared" si="9"/>
        <v>712.13014347850185</v>
      </c>
      <c r="K141" s="90">
        <f>VLOOKUP(B141,'Housing Costs'!$B$2:$F$43,5,FALSE)*550</f>
        <v>23092.300000000003</v>
      </c>
      <c r="L141" s="142">
        <f t="shared" si="10"/>
        <v>16444722.91224861</v>
      </c>
      <c r="M141" s="100">
        <f>VLOOKUP(B141,'Housing Costs'!$B$2:$F$43,3,FALSE)</f>
        <v>44.323999999999998</v>
      </c>
      <c r="N141" s="93">
        <f t="shared" si="11"/>
        <v>108.65462509082352</v>
      </c>
      <c r="O141" s="9">
        <f t="shared" si="14"/>
        <v>865774.0708298859</v>
      </c>
    </row>
    <row r="142" spans="1:15" x14ac:dyDescent="0.35">
      <c r="A142" s="97">
        <v>13</v>
      </c>
      <c r="B142" s="17" t="s">
        <v>31</v>
      </c>
      <c r="C142" s="17">
        <v>2022</v>
      </c>
      <c r="D142" s="8">
        <f>Population!G14</f>
        <v>8710243.4919861518</v>
      </c>
      <c r="E142" s="94">
        <f>VLOOKUP(A142,'Housing Statistics'!$A$2:$H$49,6,FALSE)</f>
        <v>4.33</v>
      </c>
      <c r="F142" s="94">
        <f t="shared" si="12"/>
        <v>2011603.5778259011</v>
      </c>
      <c r="G142" s="143" t="s">
        <v>235</v>
      </c>
      <c r="H142" s="88">
        <v>0</v>
      </c>
      <c r="I142" s="141">
        <f t="shared" si="13"/>
        <v>0</v>
      </c>
      <c r="J142" s="95">
        <f t="shared" si="9"/>
        <v>46571.265795129584</v>
      </c>
      <c r="K142" s="90">
        <f>VLOOKUP(B142,'Housing Costs'!$B$2:$F$43,5,FALSE)*550</f>
        <v>29729.7</v>
      </c>
      <c r="L142" s="142">
        <f t="shared" si="10"/>
        <v>1384549760.7094641</v>
      </c>
      <c r="M142" s="100">
        <f>VLOOKUP(B142,'Housing Costs'!$B$2:$F$43,3,FALSE)</f>
        <v>96.418000000000006</v>
      </c>
      <c r="N142" s="93">
        <f t="shared" si="11"/>
        <v>139.85863940426606</v>
      </c>
      <c r="O142" s="9">
        <f t="shared" si="14"/>
        <v>262926604.66121402</v>
      </c>
    </row>
    <row r="143" spans="1:15" x14ac:dyDescent="0.35">
      <c r="A143" s="97">
        <v>14</v>
      </c>
      <c r="B143" s="17" t="s">
        <v>45</v>
      </c>
      <c r="C143" s="17">
        <v>2022</v>
      </c>
      <c r="D143" s="8">
        <f>Population!G15</f>
        <v>347078.83713259641</v>
      </c>
      <c r="E143" s="94">
        <f>VLOOKUP(A143,'Housing Statistics'!$A$2:$H$49,6,FALSE)</f>
        <v>4.6437746693442286</v>
      </c>
      <c r="F143" s="94">
        <f t="shared" si="12"/>
        <v>74740.671511007924</v>
      </c>
      <c r="G143" s="143" t="s">
        <v>234</v>
      </c>
      <c r="H143" s="88">
        <v>0</v>
      </c>
      <c r="I143" s="141">
        <f t="shared" si="13"/>
        <v>0</v>
      </c>
      <c r="J143" s="95">
        <f t="shared" si="9"/>
        <v>1730.344744369344</v>
      </c>
      <c r="K143" s="90">
        <f>VLOOKUP(B143,'Housing Costs'!$B$2:$F$43,5,FALSE)*550</f>
        <v>21613.9</v>
      </c>
      <c r="L143" s="142">
        <f t="shared" si="10"/>
        <v>37399498.270324565</v>
      </c>
      <c r="M143" s="100">
        <f>VLOOKUP(B143,'Housing Costs'!$B$2:$F$43,3,FALSE)</f>
        <v>24.5</v>
      </c>
      <c r="N143" s="93">
        <f t="shared" si="11"/>
        <v>108.65462509082352</v>
      </c>
      <c r="O143" s="9">
        <f t="shared" si="14"/>
        <v>0</v>
      </c>
    </row>
    <row r="144" spans="1:15" x14ac:dyDescent="0.35">
      <c r="A144" s="97">
        <v>15</v>
      </c>
      <c r="B144" s="17" t="s">
        <v>54</v>
      </c>
      <c r="C144" s="17">
        <v>2022</v>
      </c>
      <c r="D144" s="8">
        <f>Population!G16</f>
        <v>76973.937888474858</v>
      </c>
      <c r="E144" s="94">
        <f>VLOOKUP(A144,'Housing Statistics'!$A$2:$H$49,6,FALSE)</f>
        <v>4.4181210545859635</v>
      </c>
      <c r="F144" s="94">
        <f t="shared" si="12"/>
        <v>17422.324317840208</v>
      </c>
      <c r="G144" s="143" t="s">
        <v>236</v>
      </c>
      <c r="H144" s="88">
        <v>0</v>
      </c>
      <c r="I144" s="141">
        <f t="shared" si="13"/>
        <v>0</v>
      </c>
      <c r="J144" s="95">
        <f t="shared" si="9"/>
        <v>403.34969847886532</v>
      </c>
      <c r="K144" s="90">
        <f>VLOOKUP(B144,'Housing Costs'!$B$2:$F$43,5,FALSE)*550</f>
        <v>71533</v>
      </c>
      <c r="L144" s="142">
        <f t="shared" si="10"/>
        <v>28852813.981288671</v>
      </c>
      <c r="M144" s="100">
        <f>VLOOKUP(B144,'Housing Costs'!$B$2:$F$43,3,FALSE)</f>
        <v>77.219754838709676</v>
      </c>
      <c r="N144" s="93">
        <f t="shared" si="11"/>
        <v>119.4497033951786</v>
      </c>
      <c r="O144" s="9">
        <f t="shared" si="14"/>
        <v>1730448.4101070191</v>
      </c>
    </row>
    <row r="145" spans="1:15" x14ac:dyDescent="0.35">
      <c r="A145" s="97">
        <v>16</v>
      </c>
      <c r="B145" s="17" t="s">
        <v>32</v>
      </c>
      <c r="C145" s="17">
        <v>2022</v>
      </c>
      <c r="D145" s="8">
        <f>Population!G17</f>
        <v>3941421.4415896828</v>
      </c>
      <c r="E145" s="94">
        <f>VLOOKUP(A145,'Housing Statistics'!$A$2:$H$49,6,FALSE)</f>
        <v>5.0811133147736394</v>
      </c>
      <c r="F145" s="94">
        <f t="shared" si="12"/>
        <v>775700.3627787173</v>
      </c>
      <c r="G145" s="143" t="s">
        <v>235</v>
      </c>
      <c r="H145" s="88">
        <v>0</v>
      </c>
      <c r="I145" s="141">
        <f t="shared" si="13"/>
        <v>0</v>
      </c>
      <c r="J145" s="95">
        <f t="shared" si="9"/>
        <v>17958.48256115627</v>
      </c>
      <c r="K145" s="90">
        <f>VLOOKUP(B145,'Housing Costs'!$B$2:$F$43,5,FALSE)*550</f>
        <v>29860.600000000002</v>
      </c>
      <c r="L145" s="142">
        <f t="shared" si="10"/>
        <v>536251064.36566293</v>
      </c>
      <c r="M145" s="100">
        <f>VLOOKUP(B145,'Housing Costs'!$B$2:$F$43,3,FALSE)</f>
        <v>82.04</v>
      </c>
      <c r="N145" s="93">
        <f t="shared" si="11"/>
        <v>125.45752871387103</v>
      </c>
      <c r="O145" s="9">
        <f t="shared" si="14"/>
        <v>82663734.243275136</v>
      </c>
    </row>
    <row r="146" spans="1:15" x14ac:dyDescent="0.35">
      <c r="A146" s="97">
        <v>17</v>
      </c>
      <c r="B146" s="17" t="s">
        <v>58</v>
      </c>
      <c r="C146" s="17">
        <v>2022</v>
      </c>
      <c r="D146" s="8">
        <f>Population!G18</f>
        <v>14504.586379724376</v>
      </c>
      <c r="E146" s="94">
        <f>VLOOKUP(A146,'Housing Statistics'!$A$2:$H$49,6,FALSE)</f>
        <v>4.9910952804986639</v>
      </c>
      <c r="F146" s="94">
        <f t="shared" si="12"/>
        <v>2906.0928643051698</v>
      </c>
      <c r="G146" s="143" t="s">
        <v>236</v>
      </c>
      <c r="H146" s="88">
        <v>0</v>
      </c>
      <c r="I146" s="141">
        <f t="shared" si="13"/>
        <v>0</v>
      </c>
      <c r="J146" s="95">
        <f t="shared" si="9"/>
        <v>67.279868012145016</v>
      </c>
      <c r="K146" s="90">
        <f ca="1">VLOOKUP(B146,'Housing Costs'!$B$2:$F$43,5,FALSE)*550</f>
        <v>22303.05</v>
      </c>
      <c r="L146" s="142">
        <f t="shared" ca="1" si="10"/>
        <v>1500546.2602682707</v>
      </c>
      <c r="M146" s="100">
        <f>VLOOKUP(B146,'Housing Costs'!$B$2:$F$43,3,FALSE)</f>
        <v>77.219754838709676</v>
      </c>
      <c r="N146" s="93">
        <f t="shared" si="11"/>
        <v>108.65462509082352</v>
      </c>
      <c r="O146" s="9">
        <f t="shared" si="14"/>
        <v>311231.15838026424</v>
      </c>
    </row>
    <row r="147" spans="1:15" x14ac:dyDescent="0.35">
      <c r="A147" s="97">
        <v>18</v>
      </c>
      <c r="B147" s="17" t="s">
        <v>51</v>
      </c>
      <c r="C147" s="17">
        <v>2022</v>
      </c>
      <c r="D147" s="8">
        <f>Population!G19</f>
        <v>128146.27390379326</v>
      </c>
      <c r="E147" s="94">
        <f>VLOOKUP(A147,'Housing Statistics'!$A$2:$H$49,6,FALSE)</f>
        <v>4.4388221584797423</v>
      </c>
      <c r="F147" s="94">
        <f t="shared" si="12"/>
        <v>28869.431873720809</v>
      </c>
      <c r="G147" s="143" t="s">
        <v>234</v>
      </c>
      <c r="H147" s="88">
        <v>0</v>
      </c>
      <c r="I147" s="141">
        <f t="shared" si="13"/>
        <v>0</v>
      </c>
      <c r="J147" s="95">
        <f t="shared" si="9"/>
        <v>668.36527831121202</v>
      </c>
      <c r="K147" s="90">
        <f ca="1">VLOOKUP(B147,'Housing Costs'!$B$2:$F$43,5,FALSE)*550</f>
        <v>34179.786666666667</v>
      </c>
      <c r="L147" s="142">
        <f t="shared" ca="1" si="10"/>
        <v>22844582.628084522</v>
      </c>
      <c r="M147" s="100">
        <f>VLOOKUP(B147,'Housing Costs'!$B$2:$F$43,3,FALSE)</f>
        <v>78.521709677419352</v>
      </c>
      <c r="N147" s="93">
        <f t="shared" si="11"/>
        <v>98.76688123185663</v>
      </c>
      <c r="O147" s="9">
        <f t="shared" si="14"/>
        <v>3387537.6561826901</v>
      </c>
    </row>
    <row r="148" spans="1:15" x14ac:dyDescent="0.35">
      <c r="A148" s="97">
        <v>19</v>
      </c>
      <c r="B148" s="17" t="s">
        <v>28</v>
      </c>
      <c r="C148" s="17">
        <v>2022</v>
      </c>
      <c r="D148" s="8">
        <f>Population!G20</f>
        <v>5818259.2815511441</v>
      </c>
      <c r="E148" s="94">
        <f>VLOOKUP(A148,'Housing Statistics'!$A$2:$H$49,6,FALSE)</f>
        <v>4.3873267195354213</v>
      </c>
      <c r="F148" s="94">
        <f t="shared" si="12"/>
        <v>1326151.3567348926</v>
      </c>
      <c r="G148" s="143" t="s">
        <v>235</v>
      </c>
      <c r="H148" s="88">
        <v>0</v>
      </c>
      <c r="I148" s="141">
        <f t="shared" si="13"/>
        <v>0</v>
      </c>
      <c r="J148" s="95">
        <f t="shared" si="9"/>
        <v>30702.146287600975</v>
      </c>
      <c r="K148" s="90">
        <f>VLOOKUP(B148,'Housing Costs'!$B$2:$F$43,5,FALSE)*550</f>
        <v>28774.899999999998</v>
      </c>
      <c r="L148" s="142">
        <f t="shared" si="10"/>
        <v>883451189.21108925</v>
      </c>
      <c r="M148" s="100">
        <f>VLOOKUP(B148,'Housing Costs'!$B$2:$F$43,3,FALSE)</f>
        <v>82.95</v>
      </c>
      <c r="N148" s="93">
        <f t="shared" si="11"/>
        <v>155.49665530733307</v>
      </c>
      <c r="O148" s="9">
        <f t="shared" si="14"/>
        <v>115537499.80822088</v>
      </c>
    </row>
    <row r="149" spans="1:15" x14ac:dyDescent="0.35">
      <c r="A149" s="97">
        <v>20</v>
      </c>
      <c r="B149" s="17" t="s">
        <v>33</v>
      </c>
      <c r="C149" s="17">
        <v>2022</v>
      </c>
      <c r="D149" s="8">
        <f>Population!G21</f>
        <v>3645043.9619316179</v>
      </c>
      <c r="E149" s="94">
        <f>VLOOKUP(A149,'Housing Statistics'!$A$2:$H$49,6,FALSE)</f>
        <v>5.2348048588773741</v>
      </c>
      <c r="F149" s="94">
        <f t="shared" si="12"/>
        <v>696309.42512598506</v>
      </c>
      <c r="G149" s="143" t="s">
        <v>235</v>
      </c>
      <c r="H149" s="88">
        <v>0</v>
      </c>
      <c r="I149" s="141">
        <f t="shared" si="13"/>
        <v>0</v>
      </c>
      <c r="J149" s="95">
        <f t="shared" si="9"/>
        <v>16120.478045800352</v>
      </c>
      <c r="K149" s="90">
        <f>VLOOKUP(B149,'Housing Costs'!$B$2:$F$43,5,FALSE)*550</f>
        <v>25533.200000000001</v>
      </c>
      <c r="L149" s="142">
        <f t="shared" si="10"/>
        <v>411607390.03902954</v>
      </c>
      <c r="M149" s="100">
        <f>VLOOKUP(B149,'Housing Costs'!$B$2:$F$43,3,FALSE)</f>
        <v>88.27</v>
      </c>
      <c r="N149" s="93">
        <f t="shared" si="11"/>
        <v>92.944591695065014</v>
      </c>
      <c r="O149" s="9">
        <f t="shared" si="14"/>
        <v>100914658.54162239</v>
      </c>
    </row>
    <row r="150" spans="1:15" x14ac:dyDescent="0.35">
      <c r="A150" s="97">
        <v>21</v>
      </c>
      <c r="B150" s="97" t="s">
        <v>27</v>
      </c>
      <c r="C150" s="17">
        <v>2022</v>
      </c>
      <c r="D150" s="8">
        <f>Population!G22</f>
        <v>16099150.218309574</v>
      </c>
      <c r="E150" s="94">
        <f>VLOOKUP(A150,'Housing Statistics'!$A$2:$H$49,6,FALSE)</f>
        <v>4.4756737410071938</v>
      </c>
      <c r="F150" s="94">
        <f t="shared" si="12"/>
        <v>3597033.9104044395</v>
      </c>
      <c r="G150" s="143" t="s">
        <v>235</v>
      </c>
      <c r="H150" s="88">
        <v>0</v>
      </c>
      <c r="I150" s="141">
        <f t="shared" si="13"/>
        <v>0</v>
      </c>
      <c r="J150" s="95">
        <f t="shared" si="9"/>
        <v>83276.061030170415</v>
      </c>
      <c r="K150" s="90">
        <f>VLOOKUP(B150,'Housing Costs'!$B$2:$F$43,5,FALSE)*550</f>
        <v>134018.5</v>
      </c>
      <c r="L150" s="142">
        <f t="shared" si="10"/>
        <v>11160532785.171894</v>
      </c>
      <c r="M150" s="100">
        <f>VLOOKUP(B150,'Housing Costs'!$B$2:$F$43,3,FALSE)</f>
        <v>271.36200000000002</v>
      </c>
      <c r="N150" s="93">
        <f t="shared" si="11"/>
        <v>254.44907232109051</v>
      </c>
      <c r="O150" s="9">
        <f t="shared" si="14"/>
        <v>1683647360.4292688</v>
      </c>
    </row>
    <row r="151" spans="1:15" x14ac:dyDescent="0.35">
      <c r="A151" s="97">
        <v>22</v>
      </c>
      <c r="B151" s="17" t="s">
        <v>43</v>
      </c>
      <c r="C151" s="17">
        <v>2022</v>
      </c>
      <c r="D151" s="8">
        <f>Population!G23</f>
        <v>14277578.604756424</v>
      </c>
      <c r="E151" s="94">
        <f>VLOOKUP(A151,'Housing Statistics'!$A$2:$H$49,6,FALSE)</f>
        <v>4.7768636363636361</v>
      </c>
      <c r="F151" s="94">
        <f t="shared" si="12"/>
        <v>2988902.2780698761</v>
      </c>
      <c r="G151" s="143" t="s">
        <v>235</v>
      </c>
      <c r="H151" s="88">
        <v>0</v>
      </c>
      <c r="I151" s="141">
        <f t="shared" si="13"/>
        <v>0</v>
      </c>
      <c r="J151" s="95">
        <f t="shared" si="9"/>
        <v>69197.014740897343</v>
      </c>
      <c r="K151" s="90">
        <f>VLOOKUP(B151,'Housing Costs'!$B$2:$F$43,5,FALSE)*550</f>
        <v>49957.600000000006</v>
      </c>
      <c r="L151" s="142">
        <f t="shared" si="10"/>
        <v>3456916783.6198535</v>
      </c>
      <c r="M151" s="100">
        <f>VLOOKUP(B151,'Housing Costs'!$B$2:$F$43,3,FALSE)</f>
        <v>137.07400000000001</v>
      </c>
      <c r="N151" s="93">
        <f t="shared" si="11"/>
        <v>150.91303799066011</v>
      </c>
      <c r="O151" s="9">
        <f t="shared" si="14"/>
        <v>658515585.48463511</v>
      </c>
    </row>
    <row r="152" spans="1:15" x14ac:dyDescent="0.35">
      <c r="A152" s="97">
        <v>23</v>
      </c>
      <c r="B152" s="17" t="s">
        <v>53</v>
      </c>
      <c r="C152" s="17">
        <v>2022</v>
      </c>
      <c r="D152" s="8">
        <f>Population!G24</f>
        <v>51777.879853472827</v>
      </c>
      <c r="E152" s="94">
        <f>VLOOKUP(A152,'Housing Statistics'!$A$2:$H$49,6,FALSE)</f>
        <v>3.9394565859421147</v>
      </c>
      <c r="F152" s="94">
        <f t="shared" si="12"/>
        <v>13143.406640967012</v>
      </c>
      <c r="G152" s="143" t="s">
        <v>236</v>
      </c>
      <c r="H152" s="88">
        <v>0</v>
      </c>
      <c r="I152" s="141">
        <f t="shared" si="13"/>
        <v>0</v>
      </c>
      <c r="J152" s="95">
        <f t="shared" si="9"/>
        <v>304.28713235412761</v>
      </c>
      <c r="K152" s="90">
        <f>VLOOKUP(B152,'Housing Costs'!$B$2:$F$43,5,FALSE)*550</f>
        <v>32186</v>
      </c>
      <c r="L152" s="142">
        <f t="shared" si="10"/>
        <v>9793785.6419499516</v>
      </c>
      <c r="M152" s="100">
        <f>VLOOKUP(B152,'Housing Costs'!$B$2:$F$43,3,FALSE)</f>
        <v>122.5</v>
      </c>
      <c r="N152" s="93">
        <f t="shared" si="11"/>
        <v>127.00366022971097</v>
      </c>
      <c r="O152" s="9">
        <f t="shared" si="14"/>
        <v>2662293.8115152847</v>
      </c>
    </row>
    <row r="153" spans="1:15" x14ac:dyDescent="0.35">
      <c r="A153" s="97">
        <v>24</v>
      </c>
      <c r="B153" s="17" t="s">
        <v>34</v>
      </c>
      <c r="C153" s="17">
        <v>2022</v>
      </c>
      <c r="D153" s="8">
        <f>Population!G25</f>
        <v>2179209.9448378365</v>
      </c>
      <c r="E153" s="94">
        <f>VLOOKUP(A153,'Housing Statistics'!$A$2:$H$49,6,FALSE)</f>
        <v>5.7167460931666056</v>
      </c>
      <c r="F153" s="94">
        <f t="shared" si="12"/>
        <v>381197.60950074554</v>
      </c>
      <c r="G153" s="143" t="s">
        <v>235</v>
      </c>
      <c r="H153" s="88">
        <v>0</v>
      </c>
      <c r="I153" s="141">
        <f t="shared" si="13"/>
        <v>0</v>
      </c>
      <c r="J153" s="95">
        <f t="shared" si="9"/>
        <v>8825.225500798726</v>
      </c>
      <c r="K153" s="90">
        <f>VLOOKUP(B153,'Housing Costs'!$B$2:$F$43,5,FALSE)*550</f>
        <v>28266.7</v>
      </c>
      <c r="L153" s="142">
        <f t="shared" si="10"/>
        <v>249460001.66342735</v>
      </c>
      <c r="M153" s="100">
        <f>VLOOKUP(B153,'Housing Costs'!$B$2:$F$43,3,FALSE)</f>
        <v>62.454000000000001</v>
      </c>
      <c r="N153" s="93">
        <f t="shared" si="11"/>
        <v>84.816357440363504</v>
      </c>
      <c r="O153" s="9">
        <f t="shared" si="14"/>
        <v>33858666.462987259</v>
      </c>
    </row>
    <row r="154" spans="1:15" x14ac:dyDescent="0.35">
      <c r="A154" s="97">
        <v>25</v>
      </c>
      <c r="B154" s="17" t="s">
        <v>46</v>
      </c>
      <c r="C154" s="17">
        <v>2022</v>
      </c>
      <c r="D154" s="8">
        <f>Population!G26</f>
        <v>312829.38115834986</v>
      </c>
      <c r="E154" s="94">
        <f>VLOOKUP(A154,'Housing Statistics'!$A$2:$H$49,6,FALSE)</f>
        <v>4.4000000000000004</v>
      </c>
      <c r="F154" s="94">
        <f t="shared" si="12"/>
        <v>71097.586626897697</v>
      </c>
      <c r="G154" s="143" t="s">
        <v>234</v>
      </c>
      <c r="H154" s="88">
        <v>0</v>
      </c>
      <c r="I154" s="141">
        <f t="shared" si="13"/>
        <v>0</v>
      </c>
      <c r="J154" s="95">
        <f t="shared" si="9"/>
        <v>1646.0025427932851</v>
      </c>
      <c r="K154" s="90">
        <f>VLOOKUP(B154,'Housing Costs'!$B$2:$F$43,5,FALSE)*550</f>
        <v>21583.1</v>
      </c>
      <c r="L154" s="142">
        <f t="shared" si="10"/>
        <v>35525837.481361747</v>
      </c>
      <c r="M154" s="100">
        <f>VLOOKUP(B154,'Housing Costs'!$B$2:$F$43,3,FALSE)</f>
        <v>56</v>
      </c>
      <c r="N154" s="93">
        <f t="shared" si="11"/>
        <v>100.80777483276538</v>
      </c>
      <c r="O154" s="9">
        <f t="shared" si="14"/>
        <v>4395139.1998921698</v>
      </c>
    </row>
    <row r="155" spans="1:15" x14ac:dyDescent="0.35">
      <c r="A155" s="97">
        <v>26</v>
      </c>
      <c r="B155" s="17" t="s">
        <v>50</v>
      </c>
      <c r="C155" s="17">
        <v>2022</v>
      </c>
      <c r="D155" s="8">
        <f>Population!G27</f>
        <v>129630.37386610762</v>
      </c>
      <c r="E155" s="94">
        <f>VLOOKUP(A155,'Housing Statistics'!$A$2:$H$49,6,FALSE)</f>
        <v>3.9948981478058339</v>
      </c>
      <c r="F155" s="94">
        <f t="shared" si="12"/>
        <v>32448.980942682123</v>
      </c>
      <c r="G155" s="143" t="s">
        <v>234</v>
      </c>
      <c r="H155" s="88">
        <v>0</v>
      </c>
      <c r="I155" s="141">
        <f t="shared" si="13"/>
        <v>0</v>
      </c>
      <c r="J155" s="95">
        <f t="shared" si="9"/>
        <v>751.23654228931264</v>
      </c>
      <c r="K155" s="90">
        <f ca="1">VLOOKUP(B155,'Housing Costs'!$B$2:$F$43,5,FALSE)*550</f>
        <v>34179.786666666667</v>
      </c>
      <c r="L155" s="142">
        <f t="shared" ca="1" si="10"/>
        <v>25677104.751653019</v>
      </c>
      <c r="M155" s="100">
        <f>VLOOKUP(B155,'Housing Costs'!$B$2:$F$43,3,FALSE)</f>
        <v>78.521709677419352</v>
      </c>
      <c r="N155" s="93">
        <f t="shared" si="11"/>
        <v>108.65462509082352</v>
      </c>
      <c r="O155" s="9">
        <f t="shared" si="14"/>
        <v>3576551.7677699476</v>
      </c>
    </row>
    <row r="156" spans="1:15" x14ac:dyDescent="0.35">
      <c r="A156" s="97">
        <v>27</v>
      </c>
      <c r="B156" s="17" t="s">
        <v>40</v>
      </c>
      <c r="C156" s="17">
        <v>2022</v>
      </c>
      <c r="D156" s="8">
        <f>Population!G28</f>
        <v>1307396.3184142767</v>
      </c>
      <c r="E156" s="94">
        <f>VLOOKUP(A156,'Housing Statistics'!$A$2:$H$49,6,FALSE)</f>
        <v>4.6947316089524085</v>
      </c>
      <c r="F156" s="94">
        <f t="shared" si="12"/>
        <v>278481.58900525764</v>
      </c>
      <c r="G156" s="143" t="s">
        <v>235</v>
      </c>
      <c r="H156" s="88">
        <v>0</v>
      </c>
      <c r="I156" s="141">
        <f t="shared" si="13"/>
        <v>0</v>
      </c>
      <c r="J156" s="95">
        <f t="shared" si="9"/>
        <v>6447.2146717052092</v>
      </c>
      <c r="K156" s="90">
        <f>VLOOKUP(B156,'Housing Costs'!$B$2:$F$43,5,FALSE)*550</f>
        <v>27904.800000000003</v>
      </c>
      <c r="L156" s="142">
        <f t="shared" si="10"/>
        <v>179908235.97099954</v>
      </c>
      <c r="M156" s="100">
        <f>VLOOKUP(B156,'Housing Costs'!$B$2:$F$43,3,FALSE)</f>
        <v>131.50200000000001</v>
      </c>
      <c r="N156" s="93">
        <f t="shared" si="11"/>
        <v>58.94736842105263</v>
      </c>
      <c r="O156" s="9">
        <f t="shared" si="14"/>
        <v>76070781.287273929</v>
      </c>
    </row>
    <row r="157" spans="1:15" x14ac:dyDescent="0.35">
      <c r="A157" s="97">
        <v>28</v>
      </c>
      <c r="B157" s="17" t="s">
        <v>37</v>
      </c>
      <c r="C157" s="17">
        <v>2022</v>
      </c>
      <c r="D157" s="8">
        <f>Population!G29</f>
        <v>1388904.0717063691</v>
      </c>
      <c r="E157" s="94">
        <f>VLOOKUP(A157,'Housing Statistics'!$A$2:$H$49,6,FALSE)</f>
        <v>3.2903489815623708</v>
      </c>
      <c r="F157" s="94">
        <f t="shared" si="12"/>
        <v>422114.51718014106</v>
      </c>
      <c r="G157" s="143" t="s">
        <v>235</v>
      </c>
      <c r="H157" s="88">
        <v>0</v>
      </c>
      <c r="I157" s="141">
        <f t="shared" si="13"/>
        <v>0</v>
      </c>
      <c r="J157" s="95">
        <f t="shared" si="9"/>
        <v>9772.5056727257324</v>
      </c>
      <c r="K157" s="90">
        <f>VLOOKUP(B157,'Housing Costs'!$B$2:$F$43,5,FALSE)*550</f>
        <v>27365.8</v>
      </c>
      <c r="L157" s="142">
        <f t="shared" si="10"/>
        <v>267432435.73867783</v>
      </c>
      <c r="M157" s="100">
        <f>VLOOKUP(B157,'Housing Costs'!$B$2:$F$43,3,FALSE)</f>
        <v>70</v>
      </c>
      <c r="N157" s="93">
        <f t="shared" si="11"/>
        <v>53.01022340022719</v>
      </c>
      <c r="O157" s="9">
        <f t="shared" si="14"/>
        <v>54804241.789800912</v>
      </c>
    </row>
    <row r="158" spans="1:15" x14ac:dyDescent="0.35">
      <c r="A158" s="97">
        <v>29</v>
      </c>
      <c r="B158" s="17" t="s">
        <v>42</v>
      </c>
      <c r="C158" s="17">
        <v>2022</v>
      </c>
      <c r="D158" s="8">
        <f>Population!G30</f>
        <v>185323.58631414297</v>
      </c>
      <c r="E158" s="94">
        <f>VLOOKUP(A158,'Housing Statistics'!$A$2:$H$49,6,FALSE)</f>
        <v>4.6165672844480259</v>
      </c>
      <c r="F158" s="94">
        <f t="shared" si="12"/>
        <v>40143.15721953156</v>
      </c>
      <c r="G158" s="143" t="s">
        <v>234</v>
      </c>
      <c r="H158" s="88">
        <v>0</v>
      </c>
      <c r="I158" s="141">
        <f t="shared" si="13"/>
        <v>0</v>
      </c>
      <c r="J158" s="95">
        <f t="shared" si="9"/>
        <v>929.36683218023245</v>
      </c>
      <c r="K158" s="90">
        <f>VLOOKUP(B158,'Housing Costs'!$B$2:$F$43,5,FALSE)*550</f>
        <v>11542.300000000001</v>
      </c>
      <c r="L158" s="142">
        <f t="shared" si="10"/>
        <v>10727030.787073897</v>
      </c>
      <c r="M158" s="100">
        <f>VLOOKUP(B158,'Housing Costs'!$B$2:$F$43,3,FALSE)</f>
        <v>100.324</v>
      </c>
      <c r="N158" s="93">
        <f t="shared" si="11"/>
        <v>91.707686482393044</v>
      </c>
      <c r="O158" s="9">
        <f t="shared" si="14"/>
        <v>7014939.0765158888</v>
      </c>
    </row>
    <row r="159" spans="1:15" x14ac:dyDescent="0.35">
      <c r="A159" s="97">
        <v>30</v>
      </c>
      <c r="B159" s="17" t="s">
        <v>56</v>
      </c>
      <c r="C159" s="17">
        <v>2022</v>
      </c>
      <c r="D159" s="8">
        <f>Population!G31</f>
        <v>127144.79755607634</v>
      </c>
      <c r="E159" s="94">
        <f>VLOOKUP(A159,'Housing Statistics'!$A$2:$H$49,6,FALSE)</f>
        <v>4.0765401369010581</v>
      </c>
      <c r="F159" s="94">
        <f t="shared" si="12"/>
        <v>31189.389356222666</v>
      </c>
      <c r="G159" s="143" t="s">
        <v>234</v>
      </c>
      <c r="H159" s="88">
        <v>0</v>
      </c>
      <c r="I159" s="141">
        <f t="shared" si="13"/>
        <v>0</v>
      </c>
      <c r="J159" s="95">
        <f t="shared" si="9"/>
        <v>722.07534213390682</v>
      </c>
      <c r="K159" s="90">
        <f ca="1">VLOOKUP(B159,'Housing Costs'!$B$2:$F$43,5,FALSE)*550</f>
        <v>34179.786666666667</v>
      </c>
      <c r="L159" s="142">
        <f t="shared" ca="1" si="10"/>
        <v>24680381.15139728</v>
      </c>
      <c r="M159" s="100">
        <f>VLOOKUP(B159,'Housing Costs'!$B$2:$F$43,3,FALSE)</f>
        <v>78.521709677419352</v>
      </c>
      <c r="N159" s="93">
        <f t="shared" si="11"/>
        <v>60.413984601792251</v>
      </c>
      <c r="O159" s="9">
        <f t="shared" si="14"/>
        <v>4521027.8149283221</v>
      </c>
    </row>
    <row r="160" spans="1:15" x14ac:dyDescent="0.35">
      <c r="A160" s="97">
        <v>31</v>
      </c>
      <c r="B160" s="17" t="s">
        <v>49</v>
      </c>
      <c r="C160" s="17">
        <v>2022</v>
      </c>
      <c r="D160" s="8">
        <f>Population!G32</f>
        <v>219416.48074049066</v>
      </c>
      <c r="E160" s="94">
        <f>VLOOKUP(A160,'Housing Statistics'!$A$2:$H$49,6,FALSE)</f>
        <v>3.6621172202306398</v>
      </c>
      <c r="F160" s="94">
        <f t="shared" si="12"/>
        <v>59915.198652945313</v>
      </c>
      <c r="G160" s="143" t="s">
        <v>234</v>
      </c>
      <c r="H160" s="88">
        <v>0</v>
      </c>
      <c r="I160" s="141">
        <f t="shared" si="13"/>
        <v>0</v>
      </c>
      <c r="J160" s="95">
        <f t="shared" si="9"/>
        <v>1387.1155690874439</v>
      </c>
      <c r="K160" s="90">
        <f>VLOOKUP(B160,'Housing Costs'!$B$2:$F$43,5,FALSE)*550</f>
        <v>33872.299999999996</v>
      </c>
      <c r="L160" s="142">
        <f t="shared" si="10"/>
        <v>46984794.690800622</v>
      </c>
      <c r="M160" s="100">
        <f>VLOOKUP(B160,'Housing Costs'!$B$2:$F$43,3,FALSE)</f>
        <v>77</v>
      </c>
      <c r="N160" s="93">
        <f t="shared" si="11"/>
        <v>118.33648870377382</v>
      </c>
      <c r="O160" s="9">
        <f t="shared" si="14"/>
        <v>5967417.6664876826</v>
      </c>
    </row>
    <row r="161" spans="1:15" x14ac:dyDescent="0.35">
      <c r="A161" s="97">
        <v>32</v>
      </c>
      <c r="B161" s="17" t="s">
        <v>36</v>
      </c>
      <c r="C161" s="17">
        <v>2022</v>
      </c>
      <c r="D161" s="8">
        <f>Population!G33</f>
        <v>1527536.0876281185</v>
      </c>
      <c r="E161" s="94">
        <f>VLOOKUP(A161,'Housing Statistics'!$A$2:$H$49,6,FALSE)</f>
        <v>6.457235996477583</v>
      </c>
      <c r="F161" s="94">
        <f t="shared" si="12"/>
        <v>236561.91108105515</v>
      </c>
      <c r="G161" s="143" t="s">
        <v>235</v>
      </c>
      <c r="H161" s="88">
        <v>0</v>
      </c>
      <c r="I161" s="141">
        <f t="shared" si="13"/>
        <v>0</v>
      </c>
      <c r="J161" s="95">
        <f t="shared" si="9"/>
        <v>5476.7190511097724</v>
      </c>
      <c r="K161" s="90">
        <f>VLOOKUP(B161,'Housing Costs'!$B$2:$F$43,5,FALSE)*550</f>
        <v>145453</v>
      </c>
      <c r="L161" s="142">
        <f t="shared" si="10"/>
        <v>796605216.14106977</v>
      </c>
      <c r="M161" s="100">
        <f>VLOOKUP(B161,'Housing Costs'!$B$2:$F$43,3,FALSE)</f>
        <v>85.75</v>
      </c>
      <c r="N161" s="93">
        <f t="shared" si="11"/>
        <v>105.97627161428754</v>
      </c>
      <c r="O161" s="9">
        <f t="shared" si="14"/>
        <v>30634077.774010144</v>
      </c>
    </row>
    <row r="162" spans="1:15" x14ac:dyDescent="0.35">
      <c r="A162" s="97">
        <v>33</v>
      </c>
      <c r="B162" s="17" t="s">
        <v>39</v>
      </c>
      <c r="C162" s="17">
        <v>2022</v>
      </c>
      <c r="D162" s="8">
        <f>Population!G34</f>
        <v>962259.62081388058</v>
      </c>
      <c r="E162" s="94">
        <f>VLOOKUP(A162,'Housing Statistics'!$A$2:$H$49,6,FALSE)</f>
        <v>3.9813857124502121</v>
      </c>
      <c r="F162" s="94">
        <f t="shared" si="12"/>
        <v>241689.62524901656</v>
      </c>
      <c r="G162" s="143" t="s">
        <v>234</v>
      </c>
      <c r="H162" s="88">
        <v>0</v>
      </c>
      <c r="I162" s="141">
        <f t="shared" si="13"/>
        <v>0</v>
      </c>
      <c r="J162" s="95">
        <f t="shared" si="9"/>
        <v>5595.4323712041951</v>
      </c>
      <c r="K162" s="90">
        <f>VLOOKUP(B162,'Housing Costs'!$B$2:$F$43,5,FALSE)*550</f>
        <v>32586.400000000001</v>
      </c>
      <c r="L162" s="142">
        <f t="shared" si="10"/>
        <v>182334997.42100838</v>
      </c>
      <c r="M162" s="100">
        <f>VLOOKUP(B162,'Housing Costs'!$B$2:$F$43,3,FALSE)</f>
        <v>78.932000000000002</v>
      </c>
      <c r="N162" s="93">
        <f t="shared" si="11"/>
        <v>212.04089360090876</v>
      </c>
      <c r="O162" s="9">
        <f t="shared" si="14"/>
        <v>8886288.639826335</v>
      </c>
    </row>
    <row r="163" spans="1:15" x14ac:dyDescent="0.35">
      <c r="A163" s="97">
        <v>34</v>
      </c>
      <c r="B163" s="17" t="s">
        <v>60</v>
      </c>
      <c r="C163" s="17">
        <v>2022</v>
      </c>
      <c r="D163" s="8">
        <f>Population!G35</f>
        <v>556652.64270889771</v>
      </c>
      <c r="E163" s="94">
        <f>VLOOKUP(A163,'Housing Statistics'!$A$2:$H$49,6,FALSE)</f>
        <v>4.3021399999999996</v>
      </c>
      <c r="F163" s="94">
        <f t="shared" si="12"/>
        <v>129389.70900735396</v>
      </c>
      <c r="G163" s="143" t="s">
        <v>234</v>
      </c>
      <c r="H163" s="88">
        <v>0</v>
      </c>
      <c r="I163" s="141">
        <f t="shared" si="13"/>
        <v>0</v>
      </c>
      <c r="J163" s="95">
        <f t="shared" si="9"/>
        <v>2995.5417636751954</v>
      </c>
      <c r="K163" s="90">
        <f>VLOOKUP(B163,'Housing Costs'!$B$2:$F$43,5,FALSE)*550</f>
        <v>24247.3</v>
      </c>
      <c r="L163" s="142">
        <f t="shared" si="10"/>
        <v>72633799.806361556</v>
      </c>
      <c r="M163" s="100">
        <f>VLOOKUP(B163,'Housing Costs'!$B$2:$F$43,3,FALSE)</f>
        <v>67.662000000000006</v>
      </c>
      <c r="N163" s="93">
        <f t="shared" si="11"/>
        <v>71.56380159030671</v>
      </c>
      <c r="O163" s="9">
        <f t="shared" si="14"/>
        <v>14344513.564527946</v>
      </c>
    </row>
    <row r="164" spans="1:15" x14ac:dyDescent="0.35">
      <c r="A164" s="97">
        <v>35</v>
      </c>
      <c r="B164" s="17" t="s">
        <v>61</v>
      </c>
      <c r="C164" s="17">
        <v>2022</v>
      </c>
      <c r="D164" s="8">
        <f>Population!G36</f>
        <v>237148.04646285845</v>
      </c>
      <c r="E164" s="94">
        <f>VLOOKUP(A164,'Housing Statistics'!$A$2:$H$49,6,FALSE)</f>
        <v>5.0911666666666671</v>
      </c>
      <c r="F164" s="94">
        <f t="shared" si="12"/>
        <v>46580.295242647415</v>
      </c>
      <c r="G164" s="143" t="s">
        <v>234</v>
      </c>
      <c r="H164" s="88">
        <v>0</v>
      </c>
      <c r="I164" s="141">
        <f t="shared" si="13"/>
        <v>0</v>
      </c>
      <c r="J164" s="95">
        <f t="shared" si="9"/>
        <v>1078.3950349230727</v>
      </c>
      <c r="K164" s="90">
        <f ca="1">VLOOKUP(B164,'Housing Costs'!$B$2:$F$43,5,FALSE)*550</f>
        <v>34179.786666666667</v>
      </c>
      <c r="L164" s="142">
        <f t="shared" ca="1" si="10"/>
        <v>36859312.236063175</v>
      </c>
      <c r="M164" s="100">
        <f>VLOOKUP(B164,'Housing Costs'!$B$2:$F$43,3,FALSE)</f>
        <v>78.521709677419352</v>
      </c>
      <c r="N164" s="93">
        <f t="shared" si="11"/>
        <v>112.55837435314906</v>
      </c>
      <c r="O164" s="9">
        <f t="shared" si="14"/>
        <v>5003192.9445864083</v>
      </c>
    </row>
    <row r="165" spans="1:15" x14ac:dyDescent="0.35">
      <c r="A165" s="97">
        <v>36</v>
      </c>
      <c r="B165" s="17" t="s">
        <v>62</v>
      </c>
      <c r="C165" s="17">
        <v>2022</v>
      </c>
      <c r="D165" s="8">
        <f>Population!G37</f>
        <v>1520479.1728988574</v>
      </c>
      <c r="E165" s="94">
        <f>VLOOKUP(A165,'Housing Statistics'!$A$2:$H$49,6,FALSE)</f>
        <v>4.8963166666666664</v>
      </c>
      <c r="F165" s="94">
        <f t="shared" si="12"/>
        <v>310535.3016176495</v>
      </c>
      <c r="G165" s="143" t="s">
        <v>235</v>
      </c>
      <c r="H165" s="88">
        <v>0</v>
      </c>
      <c r="I165" s="141">
        <f t="shared" si="13"/>
        <v>0</v>
      </c>
      <c r="J165" s="95">
        <f t="shared" si="9"/>
        <v>7189.3002328205621</v>
      </c>
      <c r="K165" s="90">
        <f>VLOOKUP(B165,'Housing Costs'!$B$2:$F$43,5,FALSE)*550</f>
        <v>21359.8</v>
      </c>
      <c r="L165" s="142">
        <f t="shared" si="10"/>
        <v>153562015.11300063</v>
      </c>
      <c r="M165" s="100">
        <f>VLOOKUP(B165,'Housing Costs'!$B$2:$F$43,3,FALSE)</f>
        <v>79.8</v>
      </c>
      <c r="N165" s="93">
        <f t="shared" si="11"/>
        <v>50.200681560015155</v>
      </c>
      <c r="O165" s="9">
        <f t="shared" si="14"/>
        <v>48249580.637263596</v>
      </c>
    </row>
    <row r="166" spans="1:15" x14ac:dyDescent="0.35">
      <c r="A166" s="97">
        <v>37</v>
      </c>
      <c r="B166" s="17" t="s">
        <v>63</v>
      </c>
      <c r="C166" s="17">
        <v>2022</v>
      </c>
      <c r="D166" s="8">
        <f>Population!G38</f>
        <v>253677.58178854792</v>
      </c>
      <c r="E166" s="94">
        <f>VLOOKUP(A166,'Housing Statistics'!$A$2:$H$49,6,FALSE)</f>
        <v>5.027102564102564</v>
      </c>
      <c r="F166" s="94">
        <f t="shared" si="12"/>
        <v>50461.986512868039</v>
      </c>
      <c r="G166" s="143" t="s">
        <v>234</v>
      </c>
      <c r="H166" s="88">
        <v>0</v>
      </c>
      <c r="I166" s="141">
        <f t="shared" si="13"/>
        <v>0</v>
      </c>
      <c r="J166" s="95">
        <f t="shared" si="9"/>
        <v>1168.2612878333312</v>
      </c>
      <c r="K166" s="90">
        <f>VLOOKUP(B166,'Housing Costs'!$B$2:$F$43,5,FALSE)*550</f>
        <v>14306.6</v>
      </c>
      <c r="L166" s="142">
        <f t="shared" si="10"/>
        <v>16713846.940516336</v>
      </c>
      <c r="M166" s="100">
        <f>VLOOKUP(B166,'Housing Costs'!$B$2:$F$43,3,FALSE)</f>
        <v>58.323999999999998</v>
      </c>
      <c r="N166" s="93">
        <f t="shared" si="11"/>
        <v>74.965290925154619</v>
      </c>
      <c r="O166" s="9">
        <f t="shared" si="14"/>
        <v>4339861.5635928037</v>
      </c>
    </row>
    <row r="167" spans="1:15" x14ac:dyDescent="0.35">
      <c r="A167" s="97">
        <v>38</v>
      </c>
      <c r="B167" s="17" t="s">
        <v>64</v>
      </c>
      <c r="C167" s="17">
        <v>2022</v>
      </c>
      <c r="D167" s="8">
        <f>Population!G39</f>
        <v>1115592.8954730453</v>
      </c>
      <c r="E167" s="94">
        <f>VLOOKUP(A167,'Housing Statistics'!$A$2:$H$49,6,FALSE)</f>
        <v>4.5378736842105267</v>
      </c>
      <c r="F167" s="94">
        <f t="shared" si="12"/>
        <v>245840.44711397245</v>
      </c>
      <c r="G167" s="143" t="s">
        <v>235</v>
      </c>
      <c r="H167" s="88">
        <v>0</v>
      </c>
      <c r="I167" s="141">
        <f t="shared" si="13"/>
        <v>0</v>
      </c>
      <c r="J167" s="95">
        <f t="shared" si="9"/>
        <v>5691.5293509828625</v>
      </c>
      <c r="K167" s="90">
        <f>VLOOKUP(B167,'Housing Costs'!$B$2:$F$43,5,FALSE)*550</f>
        <v>34642.300000000003</v>
      </c>
      <c r="L167" s="142">
        <f t="shared" si="10"/>
        <v>197167667.23555362</v>
      </c>
      <c r="M167" s="100">
        <f>VLOOKUP(B167,'Housing Costs'!$B$2:$F$43,3,FALSE)</f>
        <v>79.323999999999998</v>
      </c>
      <c r="N167" s="93">
        <f t="shared" si="11"/>
        <v>100.71942446043167</v>
      </c>
      <c r="O167" s="9">
        <f t="shared" si="14"/>
        <v>28974660.297946565</v>
      </c>
    </row>
    <row r="168" spans="1:15" x14ac:dyDescent="0.35">
      <c r="A168" s="97">
        <v>39</v>
      </c>
      <c r="B168" s="17" t="s">
        <v>70</v>
      </c>
      <c r="C168" s="17">
        <v>2022</v>
      </c>
      <c r="D168" s="8">
        <f>Population!G40</f>
        <v>91840.815453419826</v>
      </c>
      <c r="E168" s="94">
        <f>VLOOKUP(A168,'Housing Statistics'!$A$2:$H$49,6,FALSE)</f>
        <v>3.6693548387096775</v>
      </c>
      <c r="F168" s="94">
        <f t="shared" si="12"/>
        <v>25029.145310382544</v>
      </c>
      <c r="G168" s="143" t="s">
        <v>236</v>
      </c>
      <c r="H168" s="88">
        <v>0</v>
      </c>
      <c r="I168" s="141">
        <f t="shared" si="13"/>
        <v>0</v>
      </c>
      <c r="J168" s="95">
        <f t="shared" si="9"/>
        <v>579.45759876532975</v>
      </c>
      <c r="K168" s="90">
        <f ca="1">VLOOKUP(B168,'Housing Costs'!$B$2:$F$43,5,FALSE)*550</f>
        <v>22303.05</v>
      </c>
      <c r="L168" s="142">
        <f t="shared" ca="1" si="10"/>
        <v>12923671.798143087</v>
      </c>
      <c r="M168" s="100">
        <f>VLOOKUP(B168,'Housing Costs'!$B$2:$F$43,3,FALSE)</f>
        <v>77.219754838709676</v>
      </c>
      <c r="N168" s="93">
        <f t="shared" si="11"/>
        <v>69.973494888299896</v>
      </c>
      <c r="O168" s="9">
        <f t="shared" si="14"/>
        <v>3377595.4398235432</v>
      </c>
    </row>
    <row r="169" spans="1:15" x14ac:dyDescent="0.35">
      <c r="A169" s="97">
        <v>40</v>
      </c>
      <c r="B169" s="17" t="s">
        <v>71</v>
      </c>
      <c r="C169" s="17">
        <v>2022</v>
      </c>
      <c r="D169" s="8">
        <f>Population!G41</f>
        <v>163983.34160756008</v>
      </c>
      <c r="E169" s="94">
        <f>VLOOKUP(A169,'Housing Statistics'!$A$2:$H$49,6,FALSE)</f>
        <v>4.2245333333333335</v>
      </c>
      <c r="F169" s="94">
        <f t="shared" si="12"/>
        <v>38816.91270220618</v>
      </c>
      <c r="G169" s="143" t="s">
        <v>234</v>
      </c>
      <c r="H169" s="88">
        <v>0</v>
      </c>
      <c r="I169" s="141">
        <f t="shared" si="13"/>
        <v>0</v>
      </c>
      <c r="J169" s="95">
        <f t="shared" si="9"/>
        <v>898.66252910256298</v>
      </c>
      <c r="K169" s="90">
        <f>VLOOKUP(B169,'Housing Costs'!$B$2:$F$43,5,FALSE)*550</f>
        <v>23600.500000000004</v>
      </c>
      <c r="L169" s="142">
        <f t="shared" si="10"/>
        <v>21208885.01808504</v>
      </c>
      <c r="M169" s="100">
        <f>VLOOKUP(B169,'Housing Costs'!$B$2:$F$43,3,FALSE)</f>
        <v>31.5</v>
      </c>
      <c r="N169" s="93">
        <f t="shared" si="11"/>
        <v>73.754890824182766</v>
      </c>
      <c r="O169" s="9">
        <f t="shared" si="14"/>
        <v>873243.84617899125</v>
      </c>
    </row>
    <row r="170" spans="1:15" x14ac:dyDescent="0.35">
      <c r="A170" s="97">
        <v>41</v>
      </c>
      <c r="B170" s="17" t="s">
        <v>72</v>
      </c>
      <c r="C170" s="17">
        <v>2022</v>
      </c>
      <c r="D170" s="8">
        <f>Population!G42</f>
        <v>78927.722494485904</v>
      </c>
      <c r="E170" s="94">
        <f>VLOOKUP(A170,'Housing Statistics'!$A$2:$H$49,6,FALSE)</f>
        <v>6.1423824388279122</v>
      </c>
      <c r="F170" s="94">
        <f t="shared" si="12"/>
        <v>12849.692001520321</v>
      </c>
      <c r="G170" s="143" t="s">
        <v>236</v>
      </c>
      <c r="H170" s="88">
        <v>0</v>
      </c>
      <c r="I170" s="141">
        <f t="shared" si="13"/>
        <v>0</v>
      </c>
      <c r="J170" s="95">
        <f t="shared" si="9"/>
        <v>297.48725255058525</v>
      </c>
      <c r="K170" s="90">
        <f ca="1">VLOOKUP(B170,'Housing Costs'!$B$2:$F$43,5,FALSE)*550</f>
        <v>22303.05</v>
      </c>
      <c r="L170" s="142">
        <f t="shared" ca="1" si="10"/>
        <v>6634873.0679983301</v>
      </c>
      <c r="M170" s="100">
        <f>VLOOKUP(B170,'Housing Costs'!$B$2:$F$43,3,FALSE)</f>
        <v>77.219754838709676</v>
      </c>
      <c r="N170" s="93">
        <f t="shared" si="11"/>
        <v>110.04922377887165</v>
      </c>
      <c r="O170" s="9">
        <f t="shared" si="14"/>
        <v>1363249.1446580682</v>
      </c>
    </row>
    <row r="171" spans="1:15" x14ac:dyDescent="0.35">
      <c r="A171" s="97">
        <v>42</v>
      </c>
      <c r="B171" s="17" t="s">
        <v>73</v>
      </c>
      <c r="C171" s="17">
        <v>2022</v>
      </c>
      <c r="D171" s="8">
        <f>Population!G43</f>
        <v>97740.986184155161</v>
      </c>
      <c r="E171" s="94">
        <f>VLOOKUP(A171,'Housing Statistics'!$A$2:$H$49,6,FALSE)</f>
        <v>4.2419137466307282</v>
      </c>
      <c r="F171" s="94">
        <f t="shared" si="12"/>
        <v>23041.719380029586</v>
      </c>
      <c r="G171" s="143" t="s">
        <v>236</v>
      </c>
      <c r="H171" s="88">
        <v>0</v>
      </c>
      <c r="I171" s="141">
        <f t="shared" si="13"/>
        <v>0</v>
      </c>
      <c r="J171" s="95">
        <f t="shared" si="9"/>
        <v>533.44607727527909</v>
      </c>
      <c r="K171" s="90">
        <f ca="1">VLOOKUP(B171,'Housing Costs'!$B$2:$F$43,5,FALSE)*550</f>
        <v>22303.05</v>
      </c>
      <c r="L171" s="142">
        <f t="shared" ca="1" si="10"/>
        <v>11897474.533774413</v>
      </c>
      <c r="M171" s="100">
        <f>VLOOKUP(B171,'Housing Costs'!$B$2:$F$43,3,FALSE)</f>
        <v>56</v>
      </c>
      <c r="N171" s="93">
        <f t="shared" si="11"/>
        <v>81.833648870377388</v>
      </c>
      <c r="O171" s="9">
        <f t="shared" si="14"/>
        <v>1739183.7440330966</v>
      </c>
    </row>
    <row r="172" spans="1:15" x14ac:dyDescent="0.35">
      <c r="A172" s="97">
        <v>1</v>
      </c>
      <c r="B172" s="17" t="s">
        <v>47</v>
      </c>
      <c r="C172" s="17">
        <v>2023</v>
      </c>
      <c r="D172" s="8">
        <f>Population!H2</f>
        <v>529830.27869311743</v>
      </c>
      <c r="E172" s="94">
        <f>VLOOKUP(A172,'Housing Statistics'!$A$2:$H$49,6,FALSE)</f>
        <v>3.974207650273224</v>
      </c>
      <c r="F172" s="94">
        <f t="shared" si="12"/>
        <v>133317.21070404863</v>
      </c>
      <c r="G172" s="143" t="s">
        <v>234</v>
      </c>
      <c r="H172" s="88">
        <v>0</v>
      </c>
      <c r="I172" s="141">
        <f t="shared" si="13"/>
        <v>0</v>
      </c>
      <c r="J172" s="95">
        <f t="shared" si="9"/>
        <v>3086.4685881468904</v>
      </c>
      <c r="K172" s="90">
        <f>VLOOKUP(B172,'Housing Costs'!$B$2:$F$43,5,FALSE)*550</f>
        <v>15584.800000000001</v>
      </c>
      <c r="L172" s="142">
        <f t="shared" si="10"/>
        <v>48101995.652551658</v>
      </c>
      <c r="M172" s="100">
        <f>VLOOKUP(B172,'Housing Costs'!$B$2:$F$43,3,FALSE)</f>
        <v>60.661999999999999</v>
      </c>
      <c r="N172" s="93">
        <f t="shared" si="11"/>
        <v>73.860911270983223</v>
      </c>
      <c r="O172" s="9">
        <f t="shared" si="14"/>
        <v>12319702.642840764</v>
      </c>
    </row>
    <row r="173" spans="1:15" x14ac:dyDescent="0.35">
      <c r="A173" s="97">
        <v>2</v>
      </c>
      <c r="B173" s="17" t="s">
        <v>44</v>
      </c>
      <c r="C173" s="17">
        <v>2023</v>
      </c>
      <c r="D173" s="8">
        <f>Population!H3</f>
        <v>388647.81615438784</v>
      </c>
      <c r="E173" s="94">
        <f>VLOOKUP(A173,'Housing Statistics'!$A$2:$H$49,6,FALSE)</f>
        <v>4.8390533520244086</v>
      </c>
      <c r="F173" s="94">
        <f t="shared" si="12"/>
        <v>80314.844222950705</v>
      </c>
      <c r="G173" s="143" t="s">
        <v>234</v>
      </c>
      <c r="H173" s="88">
        <v>0</v>
      </c>
      <c r="I173" s="141">
        <f t="shared" si="13"/>
        <v>0</v>
      </c>
      <c r="J173" s="95">
        <f t="shared" si="9"/>
        <v>1859.3941663416481</v>
      </c>
      <c r="K173" s="90">
        <f ca="1">VLOOKUP(B173,'Housing Costs'!$B$2:$F$43,5,FALSE)*550</f>
        <v>34179.786666666667</v>
      </c>
      <c r="L173" s="142">
        <f t="shared" ca="1" si="10"/>
        <v>63553695.934802048</v>
      </c>
      <c r="M173" s="100">
        <f>VLOOKUP(B173,'Housing Costs'!$B$2:$F$43,3,FALSE)</f>
        <v>70</v>
      </c>
      <c r="N173" s="93">
        <f t="shared" si="11"/>
        <v>166.27540073204597</v>
      </c>
      <c r="O173" s="9">
        <f t="shared" si="14"/>
        <v>3877738.1357655758</v>
      </c>
    </row>
    <row r="174" spans="1:15" x14ac:dyDescent="0.35">
      <c r="A174" s="97">
        <v>3</v>
      </c>
      <c r="B174" s="17" t="s">
        <v>30</v>
      </c>
      <c r="C174" s="17">
        <v>2023</v>
      </c>
      <c r="D174" s="8">
        <f>Population!H4</f>
        <v>11184174.854361728</v>
      </c>
      <c r="E174" s="94">
        <f>VLOOKUP(A174,'Housing Statistics'!$A$2:$H$49,6,FALSE)</f>
        <v>4.0172949204764796</v>
      </c>
      <c r="F174" s="94">
        <f t="shared" si="12"/>
        <v>2784006.4211753728</v>
      </c>
      <c r="G174" s="143" t="s">
        <v>235</v>
      </c>
      <c r="H174" s="88">
        <v>0</v>
      </c>
      <c r="I174" s="141">
        <f t="shared" si="13"/>
        <v>0</v>
      </c>
      <c r="J174" s="95">
        <f t="shared" si="9"/>
        <v>64453.406449015718</v>
      </c>
      <c r="K174" s="90">
        <f>VLOOKUP(B174,'Housing Costs'!$B$2:$F$43,5,FALSE)*550</f>
        <v>37853.199999999997</v>
      </c>
      <c r="L174" s="142">
        <f t="shared" si="10"/>
        <v>2439767684.9958816</v>
      </c>
      <c r="M174" s="100">
        <f>VLOOKUP(B174,'Housing Costs'!$B$2:$F$43,3,FALSE)</f>
        <v>139.202</v>
      </c>
      <c r="N174" s="93">
        <f t="shared" si="11"/>
        <v>132.525558500568</v>
      </c>
      <c r="O174" s="9">
        <f t="shared" si="14"/>
        <v>664448784.21557772</v>
      </c>
    </row>
    <row r="175" spans="1:15" x14ac:dyDescent="0.35">
      <c r="A175" s="97">
        <v>4</v>
      </c>
      <c r="B175" s="17" t="s">
        <v>35</v>
      </c>
      <c r="C175" s="17">
        <v>2023</v>
      </c>
      <c r="D175" s="8">
        <f>Population!H5</f>
        <v>2381852.0417070338</v>
      </c>
      <c r="E175" s="94">
        <f>VLOOKUP(A175,'Housing Statistics'!$A$2:$H$49,6,FALSE)</f>
        <v>4.6988894405393395</v>
      </c>
      <c r="F175" s="94">
        <f t="shared" si="12"/>
        <v>506896.80441462871</v>
      </c>
      <c r="G175" s="143" t="s">
        <v>235</v>
      </c>
      <c r="H175" s="88">
        <v>0</v>
      </c>
      <c r="I175" s="141">
        <f t="shared" si="13"/>
        <v>0</v>
      </c>
      <c r="J175" s="95">
        <f t="shared" ref="J175:J238" si="15">F175-F133</f>
        <v>11735.327014385955</v>
      </c>
      <c r="K175" s="90">
        <f>VLOOKUP(B175,'Housing Costs'!$B$2:$F$43,5,FALSE)*550</f>
        <v>23092.300000000003</v>
      </c>
      <c r="L175" s="142">
        <f t="shared" ref="L175:L238" si="16">K175*J175</f>
        <v>270995692.01430482</v>
      </c>
      <c r="M175" s="100">
        <f>VLOOKUP(B175,'Housing Costs'!$B$2:$F$43,3,FALSE)</f>
        <v>59.5</v>
      </c>
      <c r="N175" s="93">
        <f t="shared" ref="N175:N238" si="17">N133</f>
        <v>108.65462509082352</v>
      </c>
      <c r="O175" s="9">
        <f t="shared" si="14"/>
        <v>32729652.455155242</v>
      </c>
    </row>
    <row r="176" spans="1:15" x14ac:dyDescent="0.35">
      <c r="A176" s="97">
        <v>5</v>
      </c>
      <c r="B176" s="17" t="s">
        <v>154</v>
      </c>
      <c r="C176" s="17">
        <v>2023</v>
      </c>
      <c r="D176" s="8">
        <f>Population!H6</f>
        <v>1117138.6203896278</v>
      </c>
      <c r="E176" s="94">
        <f>VLOOKUP(A176,'Housing Statistics'!$A$2:$H$49,6,FALSE)</f>
        <v>4.2814892277702192</v>
      </c>
      <c r="F176" s="94">
        <f t="shared" si="12"/>
        <v>260922.90811891839</v>
      </c>
      <c r="G176" s="143" t="s">
        <v>235</v>
      </c>
      <c r="H176" s="88">
        <v>0</v>
      </c>
      <c r="I176" s="141">
        <f t="shared" si="13"/>
        <v>0</v>
      </c>
      <c r="J176" s="95">
        <f t="shared" si="15"/>
        <v>6040.7081395119894</v>
      </c>
      <c r="K176" s="90">
        <f>VLOOKUP(B176,'Housing Costs'!$B$2:$F$43,5,FALSE)*550</f>
        <v>20251</v>
      </c>
      <c r="L176" s="142">
        <f t="shared" si="16"/>
        <v>122330380.53325729</v>
      </c>
      <c r="M176" s="100">
        <f>VLOOKUP(B176,'Housing Costs'!$B$2:$F$43,3,FALSE)</f>
        <v>65.198000000000008</v>
      </c>
      <c r="N176" s="93">
        <f t="shared" si="17"/>
        <v>70.680297866969596</v>
      </c>
      <c r="O176" s="9">
        <f t="shared" si="14"/>
        <v>27549645.848853398</v>
      </c>
    </row>
    <row r="177" spans="1:15" x14ac:dyDescent="0.35">
      <c r="A177" s="97">
        <v>6</v>
      </c>
      <c r="B177" s="17" t="s">
        <v>38</v>
      </c>
      <c r="C177" s="17">
        <v>2023</v>
      </c>
      <c r="D177" s="8">
        <f>Population!H7</f>
        <v>1273682.0336738601</v>
      </c>
      <c r="E177" s="94">
        <f>VLOOKUP(A177,'Housing Statistics'!$A$2:$H$49,6,FALSE)</f>
        <v>4.4091899104485828</v>
      </c>
      <c r="F177" s="94">
        <f t="shared" si="12"/>
        <v>288869.851274852</v>
      </c>
      <c r="G177" s="143" t="s">
        <v>235</v>
      </c>
      <c r="H177" s="88">
        <v>0</v>
      </c>
      <c r="I177" s="141">
        <f t="shared" si="13"/>
        <v>0</v>
      </c>
      <c r="J177" s="95">
        <f t="shared" si="15"/>
        <v>6687.7165919840918</v>
      </c>
      <c r="K177" s="90">
        <f>VLOOKUP(B177,'Housing Costs'!$B$2:$F$43,5,FALSE)*550</f>
        <v>39724.300000000003</v>
      </c>
      <c r="L177" s="142">
        <f t="shared" si="16"/>
        <v>265664860.21495369</v>
      </c>
      <c r="M177" s="100">
        <f>VLOOKUP(B177,'Housing Costs'!$B$2:$F$43,3,FALSE)</f>
        <v>98.531999999999996</v>
      </c>
      <c r="N177" s="93">
        <f t="shared" si="17"/>
        <v>228.82746434431402</v>
      </c>
      <c r="O177" s="9">
        <f t="shared" si="14"/>
        <v>20718042.019177608</v>
      </c>
    </row>
    <row r="178" spans="1:15" x14ac:dyDescent="0.35">
      <c r="A178" s="97">
        <v>7</v>
      </c>
      <c r="B178" s="17" t="s">
        <v>29</v>
      </c>
      <c r="C178" s="17">
        <v>2023</v>
      </c>
      <c r="D178" s="8">
        <f>Population!H8</f>
        <v>6154886.7275632918</v>
      </c>
      <c r="E178" s="94">
        <f>VLOOKUP(A178,'Housing Statistics'!$A$2:$H$49,6,FALSE)</f>
        <v>4.0232072880789485</v>
      </c>
      <c r="F178" s="94">
        <f t="shared" si="12"/>
        <v>1529845.7889059463</v>
      </c>
      <c r="G178" s="143" t="s">
        <v>235</v>
      </c>
      <c r="H178" s="88">
        <v>0</v>
      </c>
      <c r="I178" s="141">
        <f t="shared" si="13"/>
        <v>0</v>
      </c>
      <c r="J178" s="95">
        <f t="shared" si="15"/>
        <v>35417.940018629655</v>
      </c>
      <c r="K178" s="90">
        <f>VLOOKUP(B178,'Housing Costs'!$B$2:$F$43,5,FALSE)*550</f>
        <v>36590.400000000001</v>
      </c>
      <c r="L178" s="142">
        <f t="shared" si="16"/>
        <v>1295956592.4576666</v>
      </c>
      <c r="M178" s="100">
        <f>VLOOKUP(B178,'Housing Costs'!$B$2:$F$43,3,FALSE)</f>
        <v>110.124</v>
      </c>
      <c r="N178" s="93">
        <f t="shared" si="17"/>
        <v>141.36059573393919</v>
      </c>
      <c r="O178" s="9">
        <f t="shared" si="14"/>
        <v>248627433.66537026</v>
      </c>
    </row>
    <row r="179" spans="1:15" x14ac:dyDescent="0.35">
      <c r="A179" s="97">
        <v>8</v>
      </c>
      <c r="B179" s="17" t="s">
        <v>55</v>
      </c>
      <c r="C179" s="17">
        <v>2023</v>
      </c>
      <c r="D179" s="8">
        <f>Population!H9</f>
        <v>58654.274459976965</v>
      </c>
      <c r="E179" s="94">
        <f>VLOOKUP(A179,'Housing Statistics'!$A$2:$H$49,6,FALSE)</f>
        <v>4.332028957151242</v>
      </c>
      <c r="F179" s="94">
        <f t="shared" si="12"/>
        <v>13539.677375228865</v>
      </c>
      <c r="G179" s="143" t="s">
        <v>236</v>
      </c>
      <c r="H179" s="88">
        <v>0</v>
      </c>
      <c r="I179" s="141">
        <f t="shared" si="13"/>
        <v>0</v>
      </c>
      <c r="J179" s="95">
        <f t="shared" si="15"/>
        <v>313.4613204971447</v>
      </c>
      <c r="K179" s="90">
        <f ca="1">VLOOKUP(B179,'Housing Costs'!$B$2:$F$43,5,FALSE)*550</f>
        <v>22303.05</v>
      </c>
      <c r="L179" s="142">
        <f t="shared" ca="1" si="16"/>
        <v>6991143.5041138427</v>
      </c>
      <c r="M179" s="100">
        <f>VLOOKUP(B179,'Housing Costs'!$B$2:$F$43,3,FALSE)</f>
        <v>77.219754838709676</v>
      </c>
      <c r="N179" s="93">
        <f t="shared" si="17"/>
        <v>39.775337624637132</v>
      </c>
      <c r="O179" s="9">
        <f t="shared" si="14"/>
        <v>2121520.7899965132</v>
      </c>
    </row>
    <row r="180" spans="1:15" x14ac:dyDescent="0.35">
      <c r="A180" s="97">
        <v>9</v>
      </c>
      <c r="B180" s="17" t="s">
        <v>161</v>
      </c>
      <c r="C180" s="17">
        <v>2023</v>
      </c>
      <c r="D180" s="8">
        <f>Population!H10</f>
        <v>754441.63177735335</v>
      </c>
      <c r="E180" s="94">
        <f>VLOOKUP(A180,'Housing Statistics'!$A$2:$H$49,6,FALSE)</f>
        <v>4.5911864516077028</v>
      </c>
      <c r="F180" s="94">
        <f t="shared" si="12"/>
        <v>164323.89312204241</v>
      </c>
      <c r="G180" s="143" t="s">
        <v>234</v>
      </c>
      <c r="H180" s="88">
        <v>0</v>
      </c>
      <c r="I180" s="141">
        <f t="shared" si="13"/>
        <v>0</v>
      </c>
      <c r="J180" s="95">
        <f t="shared" si="15"/>
        <v>3804.3140246091934</v>
      </c>
      <c r="K180" s="90">
        <f>VLOOKUP(B180,'Housing Costs'!$B$2:$F$43,5,FALSE)*550</f>
        <v>20643.7</v>
      </c>
      <c r="L180" s="142">
        <f t="shared" si="16"/>
        <v>78535117.429824814</v>
      </c>
      <c r="M180" s="100">
        <f>VLOOKUP(B180,'Housing Costs'!$B$2:$F$43,3,FALSE)</f>
        <v>62.118000000000002</v>
      </c>
      <c r="N180" s="93">
        <f t="shared" si="17"/>
        <v>137.82658084059071</v>
      </c>
      <c r="O180" s="9">
        <f t="shared" si="14"/>
        <v>8191227.578705525</v>
      </c>
    </row>
    <row r="181" spans="1:15" x14ac:dyDescent="0.35">
      <c r="A181" s="97">
        <v>10</v>
      </c>
      <c r="B181" s="17" t="s">
        <v>57</v>
      </c>
      <c r="C181" s="17">
        <v>2023</v>
      </c>
      <c r="D181" s="8">
        <f>Population!H11</f>
        <v>700114.70284514711</v>
      </c>
      <c r="E181" s="94">
        <f>VLOOKUP(A181,'Housing Statistics'!$A$2:$H$49,6,FALSE)</f>
        <v>4.0714439771379274</v>
      </c>
      <c r="F181" s="94">
        <f t="shared" si="12"/>
        <v>171957.34652777945</v>
      </c>
      <c r="G181" s="143" t="s">
        <v>234</v>
      </c>
      <c r="H181" s="88">
        <v>0</v>
      </c>
      <c r="I181" s="141">
        <f t="shared" si="13"/>
        <v>0</v>
      </c>
      <c r="J181" s="95">
        <f t="shared" si="15"/>
        <v>3981.0385002524126</v>
      </c>
      <c r="K181" s="90">
        <f ca="1">VLOOKUP(B181,'Housing Costs'!$B$2:$F$43,5,FALSE)*550</f>
        <v>34179.786666666667</v>
      </c>
      <c r="L181" s="142">
        <f t="shared" ca="1" si="16"/>
        <v>136071046.65041408</v>
      </c>
      <c r="M181" s="100">
        <f>VLOOKUP(B181,'Housing Costs'!$B$2:$F$43,3,FALSE)</f>
        <v>78.521709677419352</v>
      </c>
      <c r="N181" s="93">
        <f t="shared" si="17"/>
        <v>39.775337624637132</v>
      </c>
      <c r="O181" s="9">
        <f t="shared" si="14"/>
        <v>27481167.327359874</v>
      </c>
    </row>
    <row r="182" spans="1:15" x14ac:dyDescent="0.35">
      <c r="A182" s="97">
        <v>11</v>
      </c>
      <c r="B182" s="17" t="s">
        <v>48</v>
      </c>
      <c r="C182" s="17">
        <v>2023</v>
      </c>
      <c r="D182" s="8">
        <f>Population!H12</f>
        <v>273081.06685764127</v>
      </c>
      <c r="E182" s="94">
        <f>VLOOKUP(A182,'Housing Statistics'!$A$2:$H$49,6,FALSE)</f>
        <v>4.5669760538732476</v>
      </c>
      <c r="F182" s="94">
        <f t="shared" si="12"/>
        <v>59794.722730381189</v>
      </c>
      <c r="G182" s="143" t="s">
        <v>234</v>
      </c>
      <c r="H182" s="88">
        <v>0</v>
      </c>
      <c r="I182" s="141">
        <f t="shared" si="13"/>
        <v>0</v>
      </c>
      <c r="J182" s="95">
        <f t="shared" si="15"/>
        <v>1384.3263931914043</v>
      </c>
      <c r="K182" s="90">
        <f>VLOOKUP(B182,'Housing Costs'!$B$2:$F$43,5,FALSE)*550</f>
        <v>19072.899999999998</v>
      </c>
      <c r="L182" s="142">
        <f t="shared" si="16"/>
        <v>26403118.864700332</v>
      </c>
      <c r="M182" s="100">
        <f>VLOOKUP(B182,'Housing Costs'!$B$2:$F$43,3,FALSE)</f>
        <v>70</v>
      </c>
      <c r="N182" s="93">
        <f t="shared" si="17"/>
        <v>93.297993184399843</v>
      </c>
      <c r="O182" s="9">
        <f t="shared" si="14"/>
        <v>6028829.522395269</v>
      </c>
    </row>
    <row r="183" spans="1:15" x14ac:dyDescent="0.35">
      <c r="A183" s="97">
        <v>12</v>
      </c>
      <c r="B183" s="17" t="s">
        <v>52</v>
      </c>
      <c r="C183" s="17">
        <v>2023</v>
      </c>
      <c r="D183" s="8">
        <f>Population!H13</f>
        <v>132835.06997184522</v>
      </c>
      <c r="E183" s="94">
        <f>VLOOKUP(A183,'Housing Statistics'!$A$2:$H$49,6,FALSE)</f>
        <v>4.2184831531569431</v>
      </c>
      <c r="F183" s="94">
        <f t="shared" si="12"/>
        <v>31488.823150197197</v>
      </c>
      <c r="G183" s="143" t="s">
        <v>234</v>
      </c>
      <c r="H183" s="88">
        <v>0</v>
      </c>
      <c r="I183" s="141">
        <f t="shared" si="13"/>
        <v>0</v>
      </c>
      <c r="J183" s="95">
        <f t="shared" si="15"/>
        <v>729.00762787894928</v>
      </c>
      <c r="K183" s="90">
        <f>VLOOKUP(B183,'Housing Costs'!$B$2:$F$43,5,FALSE)*550</f>
        <v>23092.300000000003</v>
      </c>
      <c r="L183" s="142">
        <f t="shared" si="16"/>
        <v>16834462.845269062</v>
      </c>
      <c r="M183" s="100">
        <f>VLOOKUP(B183,'Housing Costs'!$B$2:$F$43,3,FALSE)</f>
        <v>44.323999999999998</v>
      </c>
      <c r="N183" s="93">
        <f t="shared" si="17"/>
        <v>108.65462509082352</v>
      </c>
      <c r="O183" s="9">
        <f t="shared" si="14"/>
        <v>886292.91630855436</v>
      </c>
    </row>
    <row r="184" spans="1:15" x14ac:dyDescent="0.35">
      <c r="A184" s="97">
        <v>13</v>
      </c>
      <c r="B184" s="17" t="s">
        <v>31</v>
      </c>
      <c r="C184" s="17">
        <v>2023</v>
      </c>
      <c r="D184" s="8">
        <f>Population!H14</f>
        <v>8916676.262746226</v>
      </c>
      <c r="E184" s="94">
        <f>VLOOKUP(A184,'Housing Statistics'!$A$2:$H$49,6,FALSE)</f>
        <v>4.33</v>
      </c>
      <c r="F184" s="94">
        <f t="shared" si="12"/>
        <v>2059278.5826203756</v>
      </c>
      <c r="G184" s="143" t="s">
        <v>235</v>
      </c>
      <c r="H184" s="88">
        <v>0</v>
      </c>
      <c r="I184" s="141">
        <f t="shared" si="13"/>
        <v>0</v>
      </c>
      <c r="J184" s="95">
        <f t="shared" si="15"/>
        <v>47675.004794474458</v>
      </c>
      <c r="K184" s="90">
        <f>VLOOKUP(B184,'Housing Costs'!$B$2:$F$43,5,FALSE)*550</f>
        <v>29729.7</v>
      </c>
      <c r="L184" s="142">
        <f t="shared" si="16"/>
        <v>1417363590.0382874</v>
      </c>
      <c r="M184" s="100">
        <f>VLOOKUP(B184,'Housing Costs'!$B$2:$F$43,3,FALSE)</f>
        <v>96.418000000000006</v>
      </c>
      <c r="N184" s="93">
        <f t="shared" si="17"/>
        <v>139.85863940426606</v>
      </c>
      <c r="O184" s="9">
        <f t="shared" si="14"/>
        <v>269157965.1916849</v>
      </c>
    </row>
    <row r="185" spans="1:15" x14ac:dyDescent="0.35">
      <c r="A185" s="97">
        <v>14</v>
      </c>
      <c r="B185" s="17" t="s">
        <v>45</v>
      </c>
      <c r="C185" s="17">
        <v>2023</v>
      </c>
      <c r="D185" s="8">
        <f>Population!H15</f>
        <v>355304.60557263903</v>
      </c>
      <c r="E185" s="94">
        <f>VLOOKUP(A185,'Housing Statistics'!$A$2:$H$49,6,FALSE)</f>
        <v>4.6437746693442286</v>
      </c>
      <c r="F185" s="94">
        <f t="shared" si="12"/>
        <v>76512.025425818822</v>
      </c>
      <c r="G185" s="143" t="s">
        <v>234</v>
      </c>
      <c r="H185" s="88">
        <v>0</v>
      </c>
      <c r="I185" s="141">
        <f t="shared" si="13"/>
        <v>0</v>
      </c>
      <c r="J185" s="95">
        <f t="shared" si="15"/>
        <v>1771.3539148108975</v>
      </c>
      <c r="K185" s="90">
        <f>VLOOKUP(B185,'Housing Costs'!$B$2:$F$43,5,FALSE)*550</f>
        <v>21613.9</v>
      </c>
      <c r="L185" s="142">
        <f t="shared" si="16"/>
        <v>38285866.379331261</v>
      </c>
      <c r="M185" s="100">
        <f>VLOOKUP(B185,'Housing Costs'!$B$2:$F$43,3,FALSE)</f>
        <v>24.5</v>
      </c>
      <c r="N185" s="93">
        <f t="shared" si="17"/>
        <v>108.65462509082352</v>
      </c>
      <c r="O185" s="9">
        <f t="shared" si="14"/>
        <v>0</v>
      </c>
    </row>
    <row r="186" spans="1:15" x14ac:dyDescent="0.35">
      <c r="A186" s="97">
        <v>15</v>
      </c>
      <c r="B186" s="17" t="s">
        <v>54</v>
      </c>
      <c r="C186" s="17">
        <v>2023</v>
      </c>
      <c r="D186" s="8">
        <f>Population!H16</f>
        <v>78798.220216431728</v>
      </c>
      <c r="E186" s="94">
        <f>VLOOKUP(A186,'Housing Statistics'!$A$2:$H$49,6,FALSE)</f>
        <v>4.4181210545859635</v>
      </c>
      <c r="F186" s="94">
        <f t="shared" si="12"/>
        <v>17835.233404173025</v>
      </c>
      <c r="G186" s="143" t="s">
        <v>236</v>
      </c>
      <c r="H186" s="88">
        <v>0</v>
      </c>
      <c r="I186" s="141">
        <f t="shared" si="13"/>
        <v>0</v>
      </c>
      <c r="J186" s="95">
        <f t="shared" si="15"/>
        <v>412.90908633281651</v>
      </c>
      <c r="K186" s="90">
        <f>VLOOKUP(B186,'Housing Costs'!$B$2:$F$43,5,FALSE)*550</f>
        <v>71533</v>
      </c>
      <c r="L186" s="142">
        <f t="shared" si="16"/>
        <v>29536625.672645364</v>
      </c>
      <c r="M186" s="100">
        <f>VLOOKUP(B186,'Housing Costs'!$B$2:$F$43,3,FALSE)</f>
        <v>77.219754838709676</v>
      </c>
      <c r="N186" s="93">
        <f t="shared" si="17"/>
        <v>119.4497033951786</v>
      </c>
      <c r="O186" s="9">
        <f t="shared" si="14"/>
        <v>1771460.0374265558</v>
      </c>
    </row>
    <row r="187" spans="1:15" x14ac:dyDescent="0.35">
      <c r="A187" s="97">
        <v>16</v>
      </c>
      <c r="B187" s="17" t="s">
        <v>32</v>
      </c>
      <c r="C187" s="17">
        <v>2023</v>
      </c>
      <c r="D187" s="8">
        <f>Population!H17</f>
        <v>4034833.1297553591</v>
      </c>
      <c r="E187" s="94">
        <f>VLOOKUP(A187,'Housing Statistics'!$A$2:$H$49,6,FALSE)</f>
        <v>5.0811133147736394</v>
      </c>
      <c r="F187" s="94">
        <f t="shared" si="12"/>
        <v>794084.46137657308</v>
      </c>
      <c r="G187" s="143" t="s">
        <v>235</v>
      </c>
      <c r="H187" s="88">
        <v>0</v>
      </c>
      <c r="I187" s="141">
        <f t="shared" si="13"/>
        <v>0</v>
      </c>
      <c r="J187" s="95">
        <f t="shared" si="15"/>
        <v>18384.098597855773</v>
      </c>
      <c r="K187" s="90">
        <f>VLOOKUP(B187,'Housing Costs'!$B$2:$F$43,5,FALSE)*550</f>
        <v>29860.600000000002</v>
      </c>
      <c r="L187" s="142">
        <f t="shared" si="16"/>
        <v>548960214.59113216</v>
      </c>
      <c r="M187" s="100">
        <f>VLOOKUP(B187,'Housing Costs'!$B$2:$F$43,3,FALSE)</f>
        <v>82.04</v>
      </c>
      <c r="N187" s="93">
        <f t="shared" si="17"/>
        <v>125.45752871387103</v>
      </c>
      <c r="O187" s="9">
        <f t="shared" si="14"/>
        <v>84622864.744840786</v>
      </c>
    </row>
    <row r="188" spans="1:15" x14ac:dyDescent="0.35">
      <c r="A188" s="97">
        <v>17</v>
      </c>
      <c r="B188" s="17" t="s">
        <v>58</v>
      </c>
      <c r="C188" s="17">
        <v>2023</v>
      </c>
      <c r="D188" s="8">
        <f>Population!H18</f>
        <v>14848.345076923848</v>
      </c>
      <c r="E188" s="94">
        <f>VLOOKUP(A188,'Housing Statistics'!$A$2:$H$49,6,FALSE)</f>
        <v>4.9910952804986639</v>
      </c>
      <c r="F188" s="94">
        <f t="shared" si="12"/>
        <v>2974.9672651892029</v>
      </c>
      <c r="G188" s="143" t="s">
        <v>236</v>
      </c>
      <c r="H188" s="88">
        <v>0</v>
      </c>
      <c r="I188" s="141">
        <f t="shared" si="13"/>
        <v>0</v>
      </c>
      <c r="J188" s="95">
        <f t="shared" si="15"/>
        <v>68.874400884033093</v>
      </c>
      <c r="K188" s="90">
        <f ca="1">VLOOKUP(B188,'Housing Costs'!$B$2:$F$43,5,FALSE)*550</f>
        <v>22303.05</v>
      </c>
      <c r="L188" s="142">
        <f t="shared" ca="1" si="16"/>
        <v>1536109.2066366342</v>
      </c>
      <c r="M188" s="100">
        <f>VLOOKUP(B188,'Housing Costs'!$B$2:$F$43,3,FALSE)</f>
        <v>77.219754838709676</v>
      </c>
      <c r="N188" s="93">
        <f t="shared" si="17"/>
        <v>108.65462509082352</v>
      </c>
      <c r="O188" s="9">
        <f t="shared" si="14"/>
        <v>318607.33683387656</v>
      </c>
    </row>
    <row r="189" spans="1:15" x14ac:dyDescent="0.35">
      <c r="A189" s="97">
        <v>18</v>
      </c>
      <c r="B189" s="17" t="s">
        <v>51</v>
      </c>
      <c r="C189" s="17">
        <v>2023</v>
      </c>
      <c r="D189" s="8">
        <f>Population!H19</f>
        <v>131183.3405953132</v>
      </c>
      <c r="E189" s="94">
        <f>VLOOKUP(A189,'Housing Statistics'!$A$2:$H$49,6,FALSE)</f>
        <v>4.4388221584797423</v>
      </c>
      <c r="F189" s="94">
        <f t="shared" si="12"/>
        <v>29553.637409127998</v>
      </c>
      <c r="G189" s="143" t="s">
        <v>234</v>
      </c>
      <c r="H189" s="88">
        <v>0</v>
      </c>
      <c r="I189" s="141">
        <f t="shared" si="13"/>
        <v>0</v>
      </c>
      <c r="J189" s="95">
        <f t="shared" si="15"/>
        <v>684.20553540718902</v>
      </c>
      <c r="K189" s="90">
        <f ca="1">VLOOKUP(B189,'Housing Costs'!$B$2:$F$43,5,FALSE)*550</f>
        <v>34179.786666666667</v>
      </c>
      <c r="L189" s="142">
        <f t="shared" ca="1" si="16"/>
        <v>23385999.236370169</v>
      </c>
      <c r="M189" s="100">
        <f>VLOOKUP(B189,'Housing Costs'!$B$2:$F$43,3,FALSE)</f>
        <v>78.521709677419352</v>
      </c>
      <c r="N189" s="93">
        <f t="shared" si="17"/>
        <v>98.76688123185663</v>
      </c>
      <c r="O189" s="9">
        <f t="shared" si="14"/>
        <v>3467822.2986342204</v>
      </c>
    </row>
    <row r="190" spans="1:15" x14ac:dyDescent="0.35">
      <c r="A190" s="97">
        <v>19</v>
      </c>
      <c r="B190" s="17" t="s">
        <v>28</v>
      </c>
      <c r="C190" s="17">
        <v>2023</v>
      </c>
      <c r="D190" s="8">
        <f>Population!H20</f>
        <v>5956152.0265239077</v>
      </c>
      <c r="E190" s="94">
        <f>VLOOKUP(A190,'Housing Statistics'!$A$2:$H$49,6,FALSE)</f>
        <v>4.3873267195354213</v>
      </c>
      <c r="F190" s="94">
        <f t="shared" si="12"/>
        <v>1357581.1438895098</v>
      </c>
      <c r="G190" s="143" t="s">
        <v>235</v>
      </c>
      <c r="H190" s="88">
        <v>0</v>
      </c>
      <c r="I190" s="141">
        <f t="shared" si="13"/>
        <v>0</v>
      </c>
      <c r="J190" s="95">
        <f t="shared" si="15"/>
        <v>31429.787154617254</v>
      </c>
      <c r="K190" s="90">
        <f>VLOOKUP(B190,'Housing Costs'!$B$2:$F$43,5,FALSE)*550</f>
        <v>28774.899999999998</v>
      </c>
      <c r="L190" s="142">
        <f t="shared" si="16"/>
        <v>904388982.39539599</v>
      </c>
      <c r="M190" s="100">
        <f>VLOOKUP(B190,'Housing Costs'!$B$2:$F$43,3,FALSE)</f>
        <v>82.95</v>
      </c>
      <c r="N190" s="93">
        <f t="shared" si="17"/>
        <v>155.49665530733307</v>
      </c>
      <c r="O190" s="9">
        <f t="shared" si="14"/>
        <v>118275738.55367576</v>
      </c>
    </row>
    <row r="191" spans="1:15" x14ac:dyDescent="0.35">
      <c r="A191" s="97">
        <v>20</v>
      </c>
      <c r="B191" s="17" t="s">
        <v>33</v>
      </c>
      <c r="C191" s="17">
        <v>2023</v>
      </c>
      <c r="D191" s="8">
        <f>Population!H21</f>
        <v>3731431.5038293982</v>
      </c>
      <c r="E191" s="94">
        <f>VLOOKUP(A191,'Housing Statistics'!$A$2:$H$49,6,FALSE)</f>
        <v>5.2348048588773741</v>
      </c>
      <c r="F191" s="94">
        <f t="shared" si="12"/>
        <v>712811.95850147109</v>
      </c>
      <c r="G191" s="143" t="s">
        <v>235</v>
      </c>
      <c r="H191" s="88">
        <v>0</v>
      </c>
      <c r="I191" s="141">
        <f t="shared" si="13"/>
        <v>0</v>
      </c>
      <c r="J191" s="95">
        <f t="shared" si="15"/>
        <v>16502.533375486033</v>
      </c>
      <c r="K191" s="90">
        <f>VLOOKUP(B191,'Housing Costs'!$B$2:$F$43,5,FALSE)*550</f>
        <v>25533.200000000001</v>
      </c>
      <c r="L191" s="142">
        <f t="shared" si="16"/>
        <v>421362485.18295997</v>
      </c>
      <c r="M191" s="100">
        <f>VLOOKUP(B191,'Housing Costs'!$B$2:$F$43,3,FALSE)</f>
        <v>88.27</v>
      </c>
      <c r="N191" s="93">
        <f t="shared" si="17"/>
        <v>92.944591695065014</v>
      </c>
      <c r="O191" s="9">
        <f t="shared" si="14"/>
        <v>103306335.94905888</v>
      </c>
    </row>
    <row r="192" spans="1:15" x14ac:dyDescent="0.35">
      <c r="A192" s="97">
        <v>21</v>
      </c>
      <c r="B192" s="97" t="s">
        <v>27</v>
      </c>
      <c r="C192" s="17">
        <v>2023</v>
      </c>
      <c r="D192" s="8">
        <f>Population!H22</f>
        <v>16480700.078483514</v>
      </c>
      <c r="E192" s="94">
        <f>VLOOKUP(A192,'Housing Statistics'!$A$2:$H$49,6,FALSE)</f>
        <v>4.4756737410071938</v>
      </c>
      <c r="F192" s="94">
        <f t="shared" si="12"/>
        <v>3682283.6140810256</v>
      </c>
      <c r="G192" s="143" t="s">
        <v>235</v>
      </c>
      <c r="H192" s="88">
        <v>0</v>
      </c>
      <c r="I192" s="141">
        <f t="shared" si="13"/>
        <v>0</v>
      </c>
      <c r="J192" s="95">
        <f t="shared" si="15"/>
        <v>85249.703676586039</v>
      </c>
      <c r="K192" s="90">
        <f>VLOOKUP(B192,'Housing Costs'!$B$2:$F$43,5,FALSE)*550</f>
        <v>134018.5</v>
      </c>
      <c r="L192" s="142">
        <f t="shared" si="16"/>
        <v>11425037412.180546</v>
      </c>
      <c r="M192" s="100">
        <f>VLOOKUP(B192,'Housing Costs'!$B$2:$F$43,3,FALSE)</f>
        <v>271.36200000000002</v>
      </c>
      <c r="N192" s="93">
        <f t="shared" si="17"/>
        <v>254.44907232109051</v>
      </c>
      <c r="O192" s="9">
        <f t="shared" si="14"/>
        <v>1723549802.871443</v>
      </c>
    </row>
    <row r="193" spans="1:15" x14ac:dyDescent="0.35">
      <c r="A193" s="97">
        <v>22</v>
      </c>
      <c r="B193" s="17" t="s">
        <v>43</v>
      </c>
      <c r="C193" s="17">
        <v>2023</v>
      </c>
      <c r="D193" s="8">
        <f>Population!H23</f>
        <v>14615957.217689155</v>
      </c>
      <c r="E193" s="94">
        <f>VLOOKUP(A193,'Housing Statistics'!$A$2:$H$49,6,FALSE)</f>
        <v>4.7768636363636361</v>
      </c>
      <c r="F193" s="94">
        <f t="shared" si="12"/>
        <v>3059739.2620601328</v>
      </c>
      <c r="G193" s="143" t="s">
        <v>235</v>
      </c>
      <c r="H193" s="88">
        <v>0</v>
      </c>
      <c r="I193" s="141">
        <f t="shared" si="13"/>
        <v>0</v>
      </c>
      <c r="J193" s="95">
        <f t="shared" si="15"/>
        <v>70836.983990256675</v>
      </c>
      <c r="K193" s="90">
        <f>VLOOKUP(B193,'Housing Costs'!$B$2:$F$43,5,FALSE)*550</f>
        <v>49957.600000000006</v>
      </c>
      <c r="L193" s="142">
        <f t="shared" si="16"/>
        <v>3538845711.3916473</v>
      </c>
      <c r="M193" s="100">
        <f>VLOOKUP(B193,'Housing Costs'!$B$2:$F$43,3,FALSE)</f>
        <v>137.07400000000001</v>
      </c>
      <c r="N193" s="93">
        <f t="shared" si="17"/>
        <v>150.91303799066011</v>
      </c>
      <c r="O193" s="9">
        <f t="shared" si="14"/>
        <v>674122404.86062121</v>
      </c>
    </row>
    <row r="194" spans="1:15" x14ac:dyDescent="0.35">
      <c r="A194" s="97">
        <v>23</v>
      </c>
      <c r="B194" s="17" t="s">
        <v>53</v>
      </c>
      <c r="C194" s="17">
        <v>2023</v>
      </c>
      <c r="D194" s="8">
        <f>Population!H24</f>
        <v>53005.015606000139</v>
      </c>
      <c r="E194" s="94">
        <f>VLOOKUP(A194,'Housing Statistics'!$A$2:$H$49,6,FALSE)</f>
        <v>3.9394565859421147</v>
      </c>
      <c r="F194" s="94">
        <f t="shared" si="12"/>
        <v>13454.905378357933</v>
      </c>
      <c r="G194" s="143" t="s">
        <v>236</v>
      </c>
      <c r="H194" s="88">
        <v>0</v>
      </c>
      <c r="I194" s="141">
        <f t="shared" si="13"/>
        <v>0</v>
      </c>
      <c r="J194" s="95">
        <f t="shared" si="15"/>
        <v>311.49873739092072</v>
      </c>
      <c r="K194" s="90">
        <f>VLOOKUP(B194,'Housing Costs'!$B$2:$F$43,5,FALSE)*550</f>
        <v>32186</v>
      </c>
      <c r="L194" s="142">
        <f t="shared" si="16"/>
        <v>10025898.361664174</v>
      </c>
      <c r="M194" s="100">
        <f>VLOOKUP(B194,'Housing Costs'!$B$2:$F$43,3,FALSE)</f>
        <v>122.5</v>
      </c>
      <c r="N194" s="93">
        <f t="shared" si="17"/>
        <v>127.00366022971097</v>
      </c>
      <c r="O194" s="9">
        <f t="shared" si="14"/>
        <v>2725390.1748481975</v>
      </c>
    </row>
    <row r="195" spans="1:15" x14ac:dyDescent="0.35">
      <c r="A195" s="97">
        <v>24</v>
      </c>
      <c r="B195" s="17" t="s">
        <v>34</v>
      </c>
      <c r="C195" s="17">
        <v>2023</v>
      </c>
      <c r="D195" s="8">
        <f>Population!H25</f>
        <v>2230857.2205304937</v>
      </c>
      <c r="E195" s="94">
        <f>VLOOKUP(A195,'Housing Statistics'!$A$2:$H$49,6,FALSE)</f>
        <v>5.7167460931666056</v>
      </c>
      <c r="F195" s="94">
        <f t="shared" si="12"/>
        <v>390231.99284591328</v>
      </c>
      <c r="G195" s="143" t="s">
        <v>235</v>
      </c>
      <c r="H195" s="88">
        <v>0</v>
      </c>
      <c r="I195" s="141">
        <f t="shared" si="13"/>
        <v>0</v>
      </c>
      <c r="J195" s="95">
        <f t="shared" si="15"/>
        <v>9034.3833451677347</v>
      </c>
      <c r="K195" s="90">
        <f>VLOOKUP(B195,'Housing Costs'!$B$2:$F$43,5,FALSE)*550</f>
        <v>28266.7</v>
      </c>
      <c r="L195" s="142">
        <f t="shared" si="16"/>
        <v>255372203.70285282</v>
      </c>
      <c r="M195" s="100">
        <f>VLOOKUP(B195,'Housing Costs'!$B$2:$F$43,3,FALSE)</f>
        <v>62.454000000000001</v>
      </c>
      <c r="N195" s="93">
        <f t="shared" si="17"/>
        <v>84.816357440363504</v>
      </c>
      <c r="O195" s="9">
        <f t="shared" si="14"/>
        <v>34661116.858160064</v>
      </c>
    </row>
    <row r="196" spans="1:15" x14ac:dyDescent="0.35">
      <c r="A196" s="97">
        <v>25</v>
      </c>
      <c r="B196" s="17" t="s">
        <v>46</v>
      </c>
      <c r="C196" s="17">
        <v>2023</v>
      </c>
      <c r="D196" s="8">
        <f>Population!H26</f>
        <v>320243.43749180279</v>
      </c>
      <c r="E196" s="94">
        <f>VLOOKUP(A196,'Housing Statistics'!$A$2:$H$49,6,FALSE)</f>
        <v>4.4000000000000004</v>
      </c>
      <c r="F196" s="94">
        <f t="shared" si="12"/>
        <v>72782.599429955168</v>
      </c>
      <c r="G196" s="143" t="s">
        <v>234</v>
      </c>
      <c r="H196" s="88">
        <v>0</v>
      </c>
      <c r="I196" s="141">
        <f t="shared" si="13"/>
        <v>0</v>
      </c>
      <c r="J196" s="95">
        <f t="shared" si="15"/>
        <v>1685.0128030574706</v>
      </c>
      <c r="K196" s="90">
        <f>VLOOKUP(B196,'Housing Costs'!$B$2:$F$43,5,FALSE)*550</f>
        <v>21583.1</v>
      </c>
      <c r="L196" s="142">
        <f t="shared" si="16"/>
        <v>36367799.829669692</v>
      </c>
      <c r="M196" s="100">
        <f>VLOOKUP(B196,'Housing Costs'!$B$2:$F$43,3,FALSE)</f>
        <v>56</v>
      </c>
      <c r="N196" s="93">
        <f t="shared" si="17"/>
        <v>100.80777483276538</v>
      </c>
      <c r="O196" s="9">
        <f t="shared" si="14"/>
        <v>4499303.9989296142</v>
      </c>
    </row>
    <row r="197" spans="1:15" x14ac:dyDescent="0.35">
      <c r="A197" s="97">
        <v>26</v>
      </c>
      <c r="B197" s="17" t="s">
        <v>50</v>
      </c>
      <c r="C197" s="17">
        <v>2023</v>
      </c>
      <c r="D197" s="8">
        <f>Population!H27</f>
        <v>132702.61372673439</v>
      </c>
      <c r="E197" s="94">
        <f>VLOOKUP(A197,'Housing Statistics'!$A$2:$H$49,6,FALSE)</f>
        <v>3.9948981478058339</v>
      </c>
      <c r="F197" s="94">
        <f t="shared" ref="F197:F260" si="18">D197/E197</f>
        <v>33218.021791023697</v>
      </c>
      <c r="G197" s="143" t="s">
        <v>234</v>
      </c>
      <c r="H197" s="88">
        <v>0</v>
      </c>
      <c r="I197" s="141">
        <f t="shared" ref="I197:I260" si="19">H197*F197</f>
        <v>0</v>
      </c>
      <c r="J197" s="95">
        <f t="shared" si="15"/>
        <v>769.04084834157402</v>
      </c>
      <c r="K197" s="90">
        <f ca="1">VLOOKUP(B197,'Housing Costs'!$B$2:$F$43,5,FALSE)*550</f>
        <v>34179.786666666667</v>
      </c>
      <c r="L197" s="142">
        <f t="shared" ca="1" si="16"/>
        <v>26285652.134267353</v>
      </c>
      <c r="M197" s="100">
        <f>VLOOKUP(B197,'Housing Costs'!$B$2:$F$43,3,FALSE)</f>
        <v>78.521709677419352</v>
      </c>
      <c r="N197" s="93">
        <f t="shared" si="17"/>
        <v>108.65462509082352</v>
      </c>
      <c r="O197" s="9">
        <f t="shared" ref="O197:O260" si="20">IF(12*(M197-0.3*N197)&lt;0,0,12*(M197-0.3*N197)*(F197/5))</f>
        <v>3661316.0446660966</v>
      </c>
    </row>
    <row r="198" spans="1:15" x14ac:dyDescent="0.35">
      <c r="A198" s="97">
        <v>27</v>
      </c>
      <c r="B198" s="17" t="s">
        <v>40</v>
      </c>
      <c r="C198" s="17">
        <v>2023</v>
      </c>
      <c r="D198" s="8">
        <f>Population!H28</f>
        <v>1338381.6111606953</v>
      </c>
      <c r="E198" s="94">
        <f>VLOOKUP(A198,'Housing Statistics'!$A$2:$H$49,6,FALSE)</f>
        <v>4.6947316089524085</v>
      </c>
      <c r="F198" s="94">
        <f t="shared" si="18"/>
        <v>285081.60266468232</v>
      </c>
      <c r="G198" s="143" t="s">
        <v>235</v>
      </c>
      <c r="H198" s="88">
        <v>0</v>
      </c>
      <c r="I198" s="141">
        <f t="shared" si="19"/>
        <v>0</v>
      </c>
      <c r="J198" s="95">
        <f t="shared" si="15"/>
        <v>6600.0136594246724</v>
      </c>
      <c r="K198" s="90">
        <f>VLOOKUP(B198,'Housing Costs'!$B$2:$F$43,5,FALSE)*550</f>
        <v>27904.800000000003</v>
      </c>
      <c r="L198" s="142">
        <f t="shared" si="16"/>
        <v>184172061.16351363</v>
      </c>
      <c r="M198" s="100">
        <f>VLOOKUP(B198,'Housing Costs'!$B$2:$F$43,3,FALSE)</f>
        <v>131.50200000000001</v>
      </c>
      <c r="N198" s="93">
        <f t="shared" si="17"/>
        <v>58.94736842105263</v>
      </c>
      <c r="O198" s="9">
        <f t="shared" si="20"/>
        <v>77873658.803782344</v>
      </c>
    </row>
    <row r="199" spans="1:15" x14ac:dyDescent="0.35">
      <c r="A199" s="97">
        <v>28</v>
      </c>
      <c r="B199" s="17" t="s">
        <v>37</v>
      </c>
      <c r="C199" s="17">
        <v>2023</v>
      </c>
      <c r="D199" s="8">
        <f>Population!H29</f>
        <v>1421821.0982058104</v>
      </c>
      <c r="E199" s="94">
        <f>VLOOKUP(A199,'Housing Statistics'!$A$2:$H$49,6,FALSE)</f>
        <v>3.2903489815623708</v>
      </c>
      <c r="F199" s="94">
        <f t="shared" si="18"/>
        <v>432118.63123731053</v>
      </c>
      <c r="G199" s="143" t="s">
        <v>235</v>
      </c>
      <c r="H199" s="88">
        <v>0</v>
      </c>
      <c r="I199" s="141">
        <f t="shared" si="19"/>
        <v>0</v>
      </c>
      <c r="J199" s="95">
        <f t="shared" si="15"/>
        <v>10004.11405716947</v>
      </c>
      <c r="K199" s="90">
        <f>VLOOKUP(B199,'Housing Costs'!$B$2:$F$43,5,FALSE)*550</f>
        <v>27365.8</v>
      </c>
      <c r="L199" s="142">
        <f t="shared" si="16"/>
        <v>273770584.46568829</v>
      </c>
      <c r="M199" s="100">
        <f>VLOOKUP(B199,'Housing Costs'!$B$2:$F$43,3,FALSE)</f>
        <v>70</v>
      </c>
      <c r="N199" s="93">
        <f t="shared" si="17"/>
        <v>53.01022340022719</v>
      </c>
      <c r="O199" s="9">
        <f t="shared" si="20"/>
        <v>56103102.320219211</v>
      </c>
    </row>
    <row r="200" spans="1:15" x14ac:dyDescent="0.35">
      <c r="A200" s="97">
        <v>29</v>
      </c>
      <c r="B200" s="17" t="s">
        <v>42</v>
      </c>
      <c r="C200" s="17">
        <v>2023</v>
      </c>
      <c r="D200" s="8">
        <f>Population!H30</f>
        <v>189715.75530978819</v>
      </c>
      <c r="E200" s="94">
        <f>VLOOKUP(A200,'Housing Statistics'!$A$2:$H$49,6,FALSE)</f>
        <v>4.6165672844480259</v>
      </c>
      <c r="F200" s="94">
        <f t="shared" si="18"/>
        <v>41094.55004563446</v>
      </c>
      <c r="G200" s="143" t="s">
        <v>234</v>
      </c>
      <c r="H200" s="88">
        <v>0</v>
      </c>
      <c r="I200" s="141">
        <f t="shared" si="19"/>
        <v>0</v>
      </c>
      <c r="J200" s="95">
        <f t="shared" si="15"/>
        <v>951.39282610289956</v>
      </c>
      <c r="K200" s="90">
        <f>VLOOKUP(B200,'Housing Costs'!$B$2:$F$43,5,FALSE)*550</f>
        <v>11542.300000000001</v>
      </c>
      <c r="L200" s="142">
        <f t="shared" si="16"/>
        <v>10981261.416727498</v>
      </c>
      <c r="M200" s="100">
        <f>VLOOKUP(B200,'Housing Costs'!$B$2:$F$43,3,FALSE)</f>
        <v>100.324</v>
      </c>
      <c r="N200" s="93">
        <f t="shared" si="17"/>
        <v>91.707686482393044</v>
      </c>
      <c r="O200" s="9">
        <f t="shared" si="20"/>
        <v>7181193.1326293154</v>
      </c>
    </row>
    <row r="201" spans="1:15" x14ac:dyDescent="0.35">
      <c r="A201" s="97">
        <v>30</v>
      </c>
      <c r="B201" s="17" t="s">
        <v>56</v>
      </c>
      <c r="C201" s="17">
        <v>2023</v>
      </c>
      <c r="D201" s="8">
        <f>Population!H31</f>
        <v>130158.12925815539</v>
      </c>
      <c r="E201" s="94">
        <f>VLOOKUP(A201,'Housing Statistics'!$A$2:$H$49,6,FALSE)</f>
        <v>4.0765401369010581</v>
      </c>
      <c r="F201" s="94">
        <f t="shared" si="18"/>
        <v>31928.57788396515</v>
      </c>
      <c r="G201" s="143" t="s">
        <v>234</v>
      </c>
      <c r="H201" s="88">
        <v>0</v>
      </c>
      <c r="I201" s="141">
        <f t="shared" si="19"/>
        <v>0</v>
      </c>
      <c r="J201" s="95">
        <f t="shared" si="15"/>
        <v>739.18852774248444</v>
      </c>
      <c r="K201" s="90">
        <f ca="1">VLOOKUP(B201,'Housing Costs'!$B$2:$F$43,5,FALSE)*550</f>
        <v>34179.786666666667</v>
      </c>
      <c r="L201" s="142">
        <f t="shared" ca="1" si="16"/>
        <v>25265306.184685532</v>
      </c>
      <c r="M201" s="100">
        <f>VLOOKUP(B201,'Housing Costs'!$B$2:$F$43,3,FALSE)</f>
        <v>78.521709677419352</v>
      </c>
      <c r="N201" s="93">
        <f t="shared" si="17"/>
        <v>60.413984601792251</v>
      </c>
      <c r="O201" s="9">
        <f t="shared" si="20"/>
        <v>4628176.1741421241</v>
      </c>
    </row>
    <row r="202" spans="1:15" x14ac:dyDescent="0.35">
      <c r="A202" s="101">
        <v>31</v>
      </c>
      <c r="B202" s="26" t="s">
        <v>49</v>
      </c>
      <c r="C202" s="26">
        <v>2023</v>
      </c>
      <c r="D202" s="8">
        <f>Population!H32</f>
        <v>224616.65133404033</v>
      </c>
      <c r="E202" s="94">
        <f>VLOOKUP(A202,'Housing Statistics'!$A$2:$H$49,6,FALSE)</f>
        <v>3.6621172202306398</v>
      </c>
      <c r="F202" s="94">
        <f t="shared" si="18"/>
        <v>61335.188861020128</v>
      </c>
      <c r="G202" s="143" t="s">
        <v>234</v>
      </c>
      <c r="H202" s="88">
        <v>0</v>
      </c>
      <c r="I202" s="141">
        <f t="shared" si="19"/>
        <v>0</v>
      </c>
      <c r="J202" s="95">
        <f t="shared" si="15"/>
        <v>1419.9902080748143</v>
      </c>
      <c r="K202" s="90">
        <f>VLOOKUP(B202,'Housing Costs'!$B$2:$F$43,5,FALSE)*550</f>
        <v>33872.299999999996</v>
      </c>
      <c r="L202" s="142">
        <f t="shared" si="16"/>
        <v>48098334.324972525</v>
      </c>
      <c r="M202" s="100">
        <f>VLOOKUP(B202,'Housing Costs'!$B$2:$F$43,3,FALSE)</f>
        <v>77</v>
      </c>
      <c r="N202" s="93">
        <f t="shared" si="17"/>
        <v>118.33648870377382</v>
      </c>
      <c r="O202" s="9">
        <f t="shared" si="20"/>
        <v>6108845.4651834415</v>
      </c>
    </row>
    <row r="203" spans="1:15" x14ac:dyDescent="0.35">
      <c r="A203" s="97">
        <v>32</v>
      </c>
      <c r="B203" s="17" t="s">
        <v>36</v>
      </c>
      <c r="C203" s="17">
        <v>2023</v>
      </c>
      <c r="D203" s="8">
        <f>Population!H33</f>
        <v>1563738.6929049052</v>
      </c>
      <c r="E203" s="94">
        <f>VLOOKUP(A203,'Housing Statistics'!$A$2:$H$49,6,FALSE)</f>
        <v>6.457235996477583</v>
      </c>
      <c r="F203" s="94">
        <f t="shared" si="18"/>
        <v>242168.4283736762</v>
      </c>
      <c r="G203" s="143" t="s">
        <v>235</v>
      </c>
      <c r="H203" s="88">
        <v>0</v>
      </c>
      <c r="I203" s="141">
        <f t="shared" si="19"/>
        <v>0</v>
      </c>
      <c r="J203" s="95">
        <f t="shared" si="15"/>
        <v>5606.5172926210507</v>
      </c>
      <c r="K203" s="90">
        <f>VLOOKUP(B203,'Housing Costs'!$B$2:$F$43,5,FALSE)*550</f>
        <v>145453</v>
      </c>
      <c r="L203" s="142">
        <f t="shared" si="16"/>
        <v>815484759.76360965</v>
      </c>
      <c r="M203" s="100">
        <f>VLOOKUP(B203,'Housing Costs'!$B$2:$F$43,3,FALSE)</f>
        <v>85.75</v>
      </c>
      <c r="N203" s="93">
        <f t="shared" si="17"/>
        <v>105.97627161428754</v>
      </c>
      <c r="O203" s="9">
        <f t="shared" si="20"/>
        <v>31360105.417254195</v>
      </c>
    </row>
    <row r="204" spans="1:15" x14ac:dyDescent="0.35">
      <c r="A204" s="97">
        <v>33</v>
      </c>
      <c r="B204" s="17" t="s">
        <v>39</v>
      </c>
      <c r="C204" s="17">
        <v>2023</v>
      </c>
      <c r="D204" s="8">
        <f>Population!H34</f>
        <v>985065.1738271697</v>
      </c>
      <c r="E204" s="94">
        <f>VLOOKUP(A204,'Housing Statistics'!$A$2:$H$49,6,FALSE)</f>
        <v>3.9813857124502121</v>
      </c>
      <c r="F204" s="94">
        <f t="shared" si="18"/>
        <v>247417.6693674183</v>
      </c>
      <c r="G204" s="143" t="s">
        <v>234</v>
      </c>
      <c r="H204" s="88">
        <v>0</v>
      </c>
      <c r="I204" s="141">
        <f t="shared" si="19"/>
        <v>0</v>
      </c>
      <c r="J204" s="95">
        <f t="shared" si="15"/>
        <v>5728.04411840174</v>
      </c>
      <c r="K204" s="90">
        <f>VLOOKUP(B204,'Housing Costs'!$B$2:$F$43,5,FALSE)*550</f>
        <v>32586.400000000001</v>
      </c>
      <c r="L204" s="142">
        <f t="shared" si="16"/>
        <v>186656336.85988647</v>
      </c>
      <c r="M204" s="100">
        <f>VLOOKUP(B204,'Housing Costs'!$B$2:$F$43,3,FALSE)</f>
        <v>78.932000000000002</v>
      </c>
      <c r="N204" s="93">
        <f t="shared" si="17"/>
        <v>212.04089360090876</v>
      </c>
      <c r="O204" s="9">
        <f t="shared" si="20"/>
        <v>9096893.6805902217</v>
      </c>
    </row>
    <row r="205" spans="1:15" x14ac:dyDescent="0.35">
      <c r="A205" s="97">
        <v>34</v>
      </c>
      <c r="B205" s="17" t="s">
        <v>60</v>
      </c>
      <c r="C205" s="17">
        <v>2023</v>
      </c>
      <c r="D205" s="8">
        <f>Population!H35</f>
        <v>569845.3103410987</v>
      </c>
      <c r="E205" s="94">
        <f>VLOOKUP(A205,'Housing Statistics'!$A$2:$H$49,6,FALSE)</f>
        <v>4.3021399999999996</v>
      </c>
      <c r="F205" s="94">
        <f t="shared" si="18"/>
        <v>132456.24511082828</v>
      </c>
      <c r="G205" s="143" t="s">
        <v>234</v>
      </c>
      <c r="H205" s="88">
        <v>0</v>
      </c>
      <c r="I205" s="141">
        <f t="shared" si="19"/>
        <v>0</v>
      </c>
      <c r="J205" s="95">
        <f t="shared" si="15"/>
        <v>3066.5361034743255</v>
      </c>
      <c r="K205" s="90">
        <f>VLOOKUP(B205,'Housing Costs'!$B$2:$F$43,5,FALSE)*550</f>
        <v>24247.3</v>
      </c>
      <c r="L205" s="142">
        <f t="shared" si="16"/>
        <v>74355220.861773014</v>
      </c>
      <c r="M205" s="100">
        <f>VLOOKUP(B205,'Housing Costs'!$B$2:$F$43,3,FALSE)</f>
        <v>67.662000000000006</v>
      </c>
      <c r="N205" s="93">
        <f t="shared" si="17"/>
        <v>71.56380159030671</v>
      </c>
      <c r="O205" s="9">
        <f t="shared" si="20"/>
        <v>14684478.536007261</v>
      </c>
    </row>
    <row r="206" spans="1:15" x14ac:dyDescent="0.35">
      <c r="A206" s="97">
        <v>35</v>
      </c>
      <c r="B206" s="17" t="s">
        <v>61</v>
      </c>
      <c r="C206" s="17">
        <v>2023</v>
      </c>
      <c r="D206" s="8">
        <f>Population!H36</f>
        <v>242768.45516402824</v>
      </c>
      <c r="E206" s="94">
        <f>VLOOKUP(A206,'Housing Statistics'!$A$2:$H$49,6,FALSE)</f>
        <v>5.0911666666666671</v>
      </c>
      <c r="F206" s="94">
        <f t="shared" si="18"/>
        <v>47684.248239898167</v>
      </c>
      <c r="G206" s="143" t="s">
        <v>234</v>
      </c>
      <c r="H206" s="88">
        <v>0</v>
      </c>
      <c r="I206" s="141">
        <f t="shared" si="19"/>
        <v>0</v>
      </c>
      <c r="J206" s="95">
        <f t="shared" si="15"/>
        <v>1103.9529972507517</v>
      </c>
      <c r="K206" s="90">
        <f ca="1">VLOOKUP(B206,'Housing Costs'!$B$2:$F$43,5,FALSE)*550</f>
        <v>34179.786666666667</v>
      </c>
      <c r="L206" s="142">
        <f t="shared" ca="1" si="16"/>
        <v>37732877.936057948</v>
      </c>
      <c r="M206" s="100">
        <f>VLOOKUP(B206,'Housing Costs'!$B$2:$F$43,3,FALSE)</f>
        <v>78.521709677419352</v>
      </c>
      <c r="N206" s="93">
        <f t="shared" si="17"/>
        <v>112.55837435314906</v>
      </c>
      <c r="O206" s="9">
        <f t="shared" si="20"/>
        <v>5121768.617373107</v>
      </c>
    </row>
    <row r="207" spans="1:15" x14ac:dyDescent="0.35">
      <c r="A207" s="97">
        <v>36</v>
      </c>
      <c r="B207" s="17" t="s">
        <v>62</v>
      </c>
      <c r="C207" s="17">
        <v>2023</v>
      </c>
      <c r="D207" s="8">
        <f>Population!H37</f>
        <v>1556514.5292965604</v>
      </c>
      <c r="E207" s="94">
        <f>VLOOKUP(A207,'Housing Statistics'!$A$2:$H$49,6,FALSE)</f>
        <v>4.8963166666666664</v>
      </c>
      <c r="F207" s="94">
        <f t="shared" si="18"/>
        <v>317894.98826598778</v>
      </c>
      <c r="G207" s="143" t="s">
        <v>235</v>
      </c>
      <c r="H207" s="88">
        <v>0</v>
      </c>
      <c r="I207" s="141">
        <f t="shared" si="19"/>
        <v>0</v>
      </c>
      <c r="J207" s="95">
        <f t="shared" si="15"/>
        <v>7359.6866483382764</v>
      </c>
      <c r="K207" s="90">
        <f>VLOOKUP(B207,'Housing Costs'!$B$2:$F$43,5,FALSE)*550</f>
        <v>21359.8</v>
      </c>
      <c r="L207" s="142">
        <f t="shared" si="16"/>
        <v>157201434.87117592</v>
      </c>
      <c r="M207" s="100">
        <f>VLOOKUP(B207,'Housing Costs'!$B$2:$F$43,3,FALSE)</f>
        <v>79.8</v>
      </c>
      <c r="N207" s="93">
        <f t="shared" si="17"/>
        <v>50.200681560015155</v>
      </c>
      <c r="O207" s="9">
        <f t="shared" si="20"/>
        <v>49393095.698366739</v>
      </c>
    </row>
    <row r="208" spans="1:15" x14ac:dyDescent="0.35">
      <c r="A208" s="97">
        <v>37</v>
      </c>
      <c r="B208" s="17" t="s">
        <v>63</v>
      </c>
      <c r="C208" s="17">
        <v>2023</v>
      </c>
      <c r="D208" s="8">
        <f>Population!H38</f>
        <v>259689.74047693654</v>
      </c>
      <c r="E208" s="94">
        <f>VLOOKUP(A208,'Housing Statistics'!$A$2:$H$49,6,FALSE)</f>
        <v>5.027102564102564</v>
      </c>
      <c r="F208" s="94">
        <f t="shared" si="18"/>
        <v>51657.935593223017</v>
      </c>
      <c r="G208" s="143" t="s">
        <v>234</v>
      </c>
      <c r="H208" s="88">
        <v>0</v>
      </c>
      <c r="I208" s="141">
        <f t="shared" si="19"/>
        <v>0</v>
      </c>
      <c r="J208" s="95">
        <f t="shared" si="15"/>
        <v>1195.9490803549779</v>
      </c>
      <c r="K208" s="90">
        <f>VLOOKUP(B208,'Housing Costs'!$B$2:$F$43,5,FALSE)*550</f>
        <v>14306.6</v>
      </c>
      <c r="L208" s="142">
        <f t="shared" si="16"/>
        <v>17109965.113006528</v>
      </c>
      <c r="M208" s="100">
        <f>VLOOKUP(B208,'Housing Costs'!$B$2:$F$43,3,FALSE)</f>
        <v>58.323999999999998</v>
      </c>
      <c r="N208" s="93">
        <f t="shared" si="17"/>
        <v>74.965290925154619</v>
      </c>
      <c r="O208" s="9">
        <f t="shared" si="20"/>
        <v>4442716.2826499529</v>
      </c>
    </row>
    <row r="209" spans="1:15" x14ac:dyDescent="0.35">
      <c r="A209" s="97">
        <v>38</v>
      </c>
      <c r="B209" s="17" t="s">
        <v>64</v>
      </c>
      <c r="C209" s="17">
        <v>2023</v>
      </c>
      <c r="D209" s="8">
        <f>Population!H39</f>
        <v>1142032.4470957567</v>
      </c>
      <c r="E209" s="94">
        <f>VLOOKUP(A209,'Housing Statistics'!$A$2:$H$49,6,FALSE)</f>
        <v>4.5378736842105267</v>
      </c>
      <c r="F209" s="94">
        <f t="shared" si="18"/>
        <v>251666.86571057362</v>
      </c>
      <c r="G209" s="143" t="s">
        <v>235</v>
      </c>
      <c r="H209" s="88">
        <v>0</v>
      </c>
      <c r="I209" s="141">
        <f t="shared" si="19"/>
        <v>0</v>
      </c>
      <c r="J209" s="95">
        <f t="shared" si="15"/>
        <v>5826.4185966011719</v>
      </c>
      <c r="K209" s="90">
        <f>VLOOKUP(B209,'Housing Costs'!$B$2:$F$43,5,FALSE)*550</f>
        <v>34642.300000000003</v>
      </c>
      <c r="L209" s="142">
        <f t="shared" si="16"/>
        <v>201840540.94903681</v>
      </c>
      <c r="M209" s="100">
        <f>VLOOKUP(B209,'Housing Costs'!$B$2:$F$43,3,FALSE)</f>
        <v>79.323999999999998</v>
      </c>
      <c r="N209" s="93">
        <f t="shared" si="17"/>
        <v>100.71942446043167</v>
      </c>
      <c r="O209" s="9">
        <f t="shared" si="20"/>
        <v>29661359.747007899</v>
      </c>
    </row>
    <row r="210" spans="1:15" x14ac:dyDescent="0.35">
      <c r="A210" s="97">
        <v>39</v>
      </c>
      <c r="B210" s="17" t="s">
        <v>70</v>
      </c>
      <c r="C210" s="17">
        <v>2023</v>
      </c>
      <c r="D210" s="8">
        <f>Population!H40</f>
        <v>94017.4427796659</v>
      </c>
      <c r="E210" s="94">
        <f>VLOOKUP(A210,'Housing Statistics'!$A$2:$H$49,6,FALSE)</f>
        <v>3.6693548387096775</v>
      </c>
      <c r="F210" s="94">
        <f t="shared" si="18"/>
        <v>25622.336054238618</v>
      </c>
      <c r="G210" s="143" t="s">
        <v>236</v>
      </c>
      <c r="H210" s="88">
        <v>0</v>
      </c>
      <c r="I210" s="141">
        <f t="shared" si="19"/>
        <v>0</v>
      </c>
      <c r="J210" s="95">
        <f t="shared" si="15"/>
        <v>593.19074385607382</v>
      </c>
      <c r="K210" s="90">
        <f ca="1">VLOOKUP(B210,'Housing Costs'!$B$2:$F$43,5,FALSE)*550</f>
        <v>22303.05</v>
      </c>
      <c r="L210" s="142">
        <f t="shared" ca="1" si="16"/>
        <v>13229962.819759207</v>
      </c>
      <c r="M210" s="100">
        <f>VLOOKUP(B210,'Housing Costs'!$B$2:$F$43,3,FALSE)</f>
        <v>77.219754838709676</v>
      </c>
      <c r="N210" s="93">
        <f t="shared" si="17"/>
        <v>69.973494888299896</v>
      </c>
      <c r="O210" s="9">
        <f t="shared" si="20"/>
        <v>3457644.451747362</v>
      </c>
    </row>
    <row r="211" spans="1:15" x14ac:dyDescent="0.35">
      <c r="A211" s="97">
        <v>40</v>
      </c>
      <c r="B211" s="17" t="s">
        <v>71</v>
      </c>
      <c r="C211" s="17">
        <v>2023</v>
      </c>
      <c r="D211" s="8">
        <f>Population!H41</f>
        <v>167869.74680365931</v>
      </c>
      <c r="E211" s="94">
        <f>VLOOKUP(A211,'Housing Statistics'!$A$2:$H$49,6,FALSE)</f>
        <v>4.2245333333333335</v>
      </c>
      <c r="F211" s="94">
        <f t="shared" si="18"/>
        <v>39736.873533248479</v>
      </c>
      <c r="G211" s="143" t="s">
        <v>234</v>
      </c>
      <c r="H211" s="88">
        <v>0</v>
      </c>
      <c r="I211" s="141">
        <f t="shared" si="19"/>
        <v>0</v>
      </c>
      <c r="J211" s="95">
        <f t="shared" si="15"/>
        <v>919.96083104229911</v>
      </c>
      <c r="K211" s="90">
        <f>VLOOKUP(B211,'Housing Costs'!$B$2:$F$43,5,FALSE)*550</f>
        <v>23600.500000000004</v>
      </c>
      <c r="L211" s="142">
        <f t="shared" si="16"/>
        <v>21711535.593013782</v>
      </c>
      <c r="M211" s="100">
        <f>VLOOKUP(B211,'Housing Costs'!$B$2:$F$43,3,FALSE)</f>
        <v>31.5</v>
      </c>
      <c r="N211" s="93">
        <f t="shared" si="17"/>
        <v>73.754890824182766</v>
      </c>
      <c r="O211" s="9">
        <f t="shared" si="20"/>
        <v>893939.7253334336</v>
      </c>
    </row>
    <row r="212" spans="1:15" x14ac:dyDescent="0.35">
      <c r="A212" s="97">
        <v>41</v>
      </c>
      <c r="B212" s="17" t="s">
        <v>72</v>
      </c>
      <c r="C212" s="17">
        <v>2023</v>
      </c>
      <c r="D212" s="8">
        <f>Population!H42</f>
        <v>80798.30951760523</v>
      </c>
      <c r="E212" s="94">
        <f>VLOOKUP(A212,'Housing Statistics'!$A$2:$H$49,6,FALSE)</f>
        <v>6.1423824388279122</v>
      </c>
      <c r="F212" s="94">
        <f t="shared" si="18"/>
        <v>13154.229701956354</v>
      </c>
      <c r="G212" s="143" t="s">
        <v>236</v>
      </c>
      <c r="H212" s="88">
        <v>0</v>
      </c>
      <c r="I212" s="141">
        <f t="shared" si="19"/>
        <v>0</v>
      </c>
      <c r="J212" s="95">
        <f t="shared" si="15"/>
        <v>304.53770043603254</v>
      </c>
      <c r="K212" s="90">
        <f ca="1">VLOOKUP(B212,'Housing Costs'!$B$2:$F$43,5,FALSE)*550</f>
        <v>22303.05</v>
      </c>
      <c r="L212" s="142">
        <f t="shared" ca="1" si="16"/>
        <v>6792119.5597098554</v>
      </c>
      <c r="M212" s="100">
        <f>VLOOKUP(B212,'Housing Costs'!$B$2:$F$43,3,FALSE)</f>
        <v>77.219754838709676</v>
      </c>
      <c r="N212" s="93">
        <f t="shared" si="17"/>
        <v>110.04922377887165</v>
      </c>
      <c r="O212" s="9">
        <f t="shared" si="20"/>
        <v>1395558.1493864646</v>
      </c>
    </row>
    <row r="213" spans="1:15" x14ac:dyDescent="0.35">
      <c r="A213" s="97">
        <v>42</v>
      </c>
      <c r="B213" s="17" t="s">
        <v>73</v>
      </c>
      <c r="C213" s="17">
        <v>2023</v>
      </c>
      <c r="D213" s="8">
        <f>Population!H43</f>
        <v>100057.44755671966</v>
      </c>
      <c r="E213" s="94">
        <f>VLOOKUP(A213,'Housing Statistics'!$A$2:$H$49,6,FALSE)</f>
        <v>4.2419137466307282</v>
      </c>
      <c r="F213" s="94">
        <f t="shared" si="18"/>
        <v>23587.808129336292</v>
      </c>
      <c r="G213" s="143" t="s">
        <v>234</v>
      </c>
      <c r="H213" s="88">
        <v>0</v>
      </c>
      <c r="I213" s="141">
        <f t="shared" si="19"/>
        <v>0</v>
      </c>
      <c r="J213" s="95">
        <f t="shared" si="15"/>
        <v>546.08874930670572</v>
      </c>
      <c r="K213" s="90">
        <f ca="1">VLOOKUP(B213,'Housing Costs'!$B$2:$F$43,5,FALSE)*550</f>
        <v>22303.05</v>
      </c>
      <c r="L213" s="142">
        <f t="shared" ca="1" si="16"/>
        <v>12179444.680224923</v>
      </c>
      <c r="M213" s="100">
        <f>VLOOKUP(B213,'Housing Costs'!$B$2:$F$43,3,FALSE)</f>
        <v>56</v>
      </c>
      <c r="N213" s="93">
        <f t="shared" si="17"/>
        <v>81.833648870377388</v>
      </c>
      <c r="O213" s="9">
        <f t="shared" si="20"/>
        <v>1780402.3987666811</v>
      </c>
    </row>
    <row r="214" spans="1:15" x14ac:dyDescent="0.35">
      <c r="A214" s="97">
        <v>1</v>
      </c>
      <c r="B214" s="17" t="s">
        <v>47</v>
      </c>
      <c r="C214" s="17">
        <v>2024</v>
      </c>
      <c r="D214" s="8">
        <f>Population!I2</f>
        <v>542387.25629814435</v>
      </c>
      <c r="E214" s="94">
        <f>VLOOKUP(A214,'Housing Statistics'!$A$2:$H$49,6,FALSE)</f>
        <v>3.974207650273224</v>
      </c>
      <c r="F214" s="94">
        <f t="shared" si="18"/>
        <v>136476.82859773459</v>
      </c>
      <c r="G214" s="143" t="s">
        <v>234</v>
      </c>
      <c r="H214" s="88">
        <v>0</v>
      </c>
      <c r="I214" s="141">
        <f t="shared" si="19"/>
        <v>0</v>
      </c>
      <c r="J214" s="95">
        <f t="shared" si="15"/>
        <v>3159.6178936859651</v>
      </c>
      <c r="K214" s="90">
        <f>VLOOKUP(B214,'Housing Costs'!$B$2:$F$43,5,FALSE)*550</f>
        <v>15584.800000000001</v>
      </c>
      <c r="L214" s="142">
        <f t="shared" si="16"/>
        <v>49242012.949517034</v>
      </c>
      <c r="M214" s="100">
        <f>VLOOKUP(B214,'Housing Costs'!$B$2:$F$43,3,FALSE)</f>
        <v>60.661999999999999</v>
      </c>
      <c r="N214" s="93">
        <f t="shared" si="17"/>
        <v>73.860911270983223</v>
      </c>
      <c r="O214" s="9">
        <f t="shared" si="20"/>
        <v>12611679.595476091</v>
      </c>
    </row>
    <row r="215" spans="1:15" x14ac:dyDescent="0.35">
      <c r="A215" s="97">
        <v>2</v>
      </c>
      <c r="B215" s="17" t="s">
        <v>44</v>
      </c>
      <c r="C215" s="17">
        <v>2024</v>
      </c>
      <c r="D215" s="8">
        <f>Population!I3</f>
        <v>397858.76939724683</v>
      </c>
      <c r="E215" s="94">
        <f>VLOOKUP(A215,'Housing Statistics'!$A$2:$H$49,6,FALSE)</f>
        <v>4.8390533520244086</v>
      </c>
      <c r="F215" s="94">
        <f t="shared" si="18"/>
        <v>82218.306031034648</v>
      </c>
      <c r="G215" s="143" t="s">
        <v>234</v>
      </c>
      <c r="H215" s="88">
        <v>0</v>
      </c>
      <c r="I215" s="141">
        <f t="shared" si="19"/>
        <v>0</v>
      </c>
      <c r="J215" s="95">
        <f t="shared" si="15"/>
        <v>1903.4618080839427</v>
      </c>
      <c r="K215" s="90">
        <f ca="1">VLOOKUP(B215,'Housing Costs'!$B$2:$F$43,5,FALSE)*550</f>
        <v>34179.786666666667</v>
      </c>
      <c r="L215" s="142">
        <f t="shared" ca="1" si="16"/>
        <v>65059918.52845677</v>
      </c>
      <c r="M215" s="100">
        <f>VLOOKUP(B215,'Housing Costs'!$B$2:$F$43,3,FALSE)</f>
        <v>70</v>
      </c>
      <c r="N215" s="93">
        <f t="shared" si="17"/>
        <v>166.27540073204597</v>
      </c>
      <c r="O215" s="9">
        <f t="shared" si="20"/>
        <v>3969640.5295832204</v>
      </c>
    </row>
    <row r="216" spans="1:15" x14ac:dyDescent="0.35">
      <c r="A216" s="97">
        <v>3</v>
      </c>
      <c r="B216" s="17" t="s">
        <v>30</v>
      </c>
      <c r="C216" s="17">
        <v>2024</v>
      </c>
      <c r="D216" s="8">
        <f>Population!I4</f>
        <v>11449239.798410101</v>
      </c>
      <c r="E216" s="94">
        <f>VLOOKUP(A216,'Housing Statistics'!$A$2:$H$49,6,FALSE)</f>
        <v>4.0172949204764796</v>
      </c>
      <c r="F216" s="94">
        <f t="shared" si="18"/>
        <v>2849987.3733572289</v>
      </c>
      <c r="G216" s="143" t="s">
        <v>235</v>
      </c>
      <c r="H216" s="88">
        <v>0</v>
      </c>
      <c r="I216" s="141">
        <f t="shared" si="19"/>
        <v>0</v>
      </c>
      <c r="J216" s="95">
        <f t="shared" si="15"/>
        <v>65980.952181856148</v>
      </c>
      <c r="K216" s="90">
        <f>VLOOKUP(B216,'Housing Costs'!$B$2:$F$43,5,FALSE)*550</f>
        <v>37853.199999999997</v>
      </c>
      <c r="L216" s="142">
        <f t="shared" si="16"/>
        <v>2497590179.1302371</v>
      </c>
      <c r="M216" s="100">
        <f>VLOOKUP(B216,'Housing Costs'!$B$2:$F$43,3,FALSE)</f>
        <v>139.202</v>
      </c>
      <c r="N216" s="93">
        <f t="shared" si="17"/>
        <v>132.525558500568</v>
      </c>
      <c r="O216" s="9">
        <f t="shared" si="20"/>
        <v>680196220.40148687</v>
      </c>
    </row>
    <row r="217" spans="1:15" x14ac:dyDescent="0.35">
      <c r="A217" s="97">
        <v>4</v>
      </c>
      <c r="B217" s="17" t="s">
        <v>35</v>
      </c>
      <c r="C217" s="17">
        <v>2024</v>
      </c>
      <c r="D217" s="8">
        <f>Population!I5</f>
        <v>2438301.9350954904</v>
      </c>
      <c r="E217" s="94">
        <f>VLOOKUP(A217,'Housing Statistics'!$A$2:$H$49,6,FALSE)</f>
        <v>4.6988894405393395</v>
      </c>
      <c r="F217" s="94">
        <f t="shared" si="18"/>
        <v>518910.25867925544</v>
      </c>
      <c r="G217" s="143" t="s">
        <v>235</v>
      </c>
      <c r="H217" s="88">
        <v>0</v>
      </c>
      <c r="I217" s="141">
        <f t="shared" si="19"/>
        <v>0</v>
      </c>
      <c r="J217" s="95">
        <f t="shared" si="15"/>
        <v>12013.454264626722</v>
      </c>
      <c r="K217" s="90">
        <f>VLOOKUP(B217,'Housing Costs'!$B$2:$F$43,5,FALSE)*550</f>
        <v>23092.300000000003</v>
      </c>
      <c r="L217" s="142">
        <f t="shared" si="16"/>
        <v>277418289.91503966</v>
      </c>
      <c r="M217" s="100">
        <f>VLOOKUP(B217,'Housing Costs'!$B$2:$F$43,3,FALSE)</f>
        <v>59.5</v>
      </c>
      <c r="N217" s="93">
        <f t="shared" si="17"/>
        <v>108.65462509082352</v>
      </c>
      <c r="O217" s="9">
        <f t="shared" si="20"/>
        <v>33505345.21834242</v>
      </c>
    </row>
    <row r="218" spans="1:15" x14ac:dyDescent="0.35">
      <c r="A218" s="97">
        <v>5</v>
      </c>
      <c r="B218" s="17" t="s">
        <v>154</v>
      </c>
      <c r="C218" s="17">
        <v>2024</v>
      </c>
      <c r="D218" s="8">
        <f>Population!I6</f>
        <v>1143614.8056928618</v>
      </c>
      <c r="E218" s="94">
        <f>VLOOKUP(A218,'Housing Statistics'!$A$2:$H$49,6,FALSE)</f>
        <v>4.2814892277702192</v>
      </c>
      <c r="F218" s="94">
        <f t="shared" si="18"/>
        <v>267106.78104133671</v>
      </c>
      <c r="G218" s="143" t="s">
        <v>235</v>
      </c>
      <c r="H218" s="88">
        <v>0</v>
      </c>
      <c r="I218" s="141">
        <f t="shared" si="19"/>
        <v>0</v>
      </c>
      <c r="J218" s="95">
        <f t="shared" si="15"/>
        <v>6183.8729224183189</v>
      </c>
      <c r="K218" s="90">
        <f>VLOOKUP(B218,'Housing Costs'!$B$2:$F$43,5,FALSE)*550</f>
        <v>20251</v>
      </c>
      <c r="L218" s="142">
        <f t="shared" si="16"/>
        <v>125229610.55189338</v>
      </c>
      <c r="M218" s="100">
        <f>VLOOKUP(B218,'Housing Costs'!$B$2:$F$43,3,FALSE)</f>
        <v>65.198000000000008</v>
      </c>
      <c r="N218" s="93">
        <f t="shared" si="17"/>
        <v>70.680297866969596</v>
      </c>
      <c r="O218" s="9">
        <f t="shared" si="20"/>
        <v>28202572.455471221</v>
      </c>
    </row>
    <row r="219" spans="1:15" x14ac:dyDescent="0.35">
      <c r="A219" s="97">
        <v>6</v>
      </c>
      <c r="B219" s="17" t="s">
        <v>38</v>
      </c>
      <c r="C219" s="17">
        <v>2024</v>
      </c>
      <c r="D219" s="8">
        <f>Population!I7</f>
        <v>1303868.2978719305</v>
      </c>
      <c r="E219" s="94">
        <f>VLOOKUP(A219,'Housing Statistics'!$A$2:$H$49,6,FALSE)</f>
        <v>4.4091899104485828</v>
      </c>
      <c r="F219" s="94">
        <f t="shared" si="18"/>
        <v>295716.06675006595</v>
      </c>
      <c r="G219" s="143" t="s">
        <v>235</v>
      </c>
      <c r="H219" s="88">
        <v>0</v>
      </c>
      <c r="I219" s="141">
        <f t="shared" si="19"/>
        <v>0</v>
      </c>
      <c r="J219" s="95">
        <f t="shared" si="15"/>
        <v>6846.2154752139468</v>
      </c>
      <c r="K219" s="90">
        <f>VLOOKUP(B219,'Housing Costs'!$B$2:$F$43,5,FALSE)*550</f>
        <v>39724.300000000003</v>
      </c>
      <c r="L219" s="142">
        <f t="shared" si="16"/>
        <v>271961117.40204144</v>
      </c>
      <c r="M219" s="100">
        <f>VLOOKUP(B219,'Housing Costs'!$B$2:$F$43,3,FALSE)</f>
        <v>98.531999999999996</v>
      </c>
      <c r="N219" s="93">
        <f t="shared" si="17"/>
        <v>228.82746434431402</v>
      </c>
      <c r="O219" s="9">
        <f t="shared" si="20"/>
        <v>21209059.615032114</v>
      </c>
    </row>
    <row r="220" spans="1:15" x14ac:dyDescent="0.35">
      <c r="A220" s="97">
        <v>7</v>
      </c>
      <c r="B220" s="17" t="s">
        <v>29</v>
      </c>
      <c r="C220" s="17">
        <v>2024</v>
      </c>
      <c r="D220" s="8">
        <f>Population!I8</f>
        <v>6300757.5430065421</v>
      </c>
      <c r="E220" s="94">
        <f>VLOOKUP(A220,'Housing Statistics'!$A$2:$H$49,6,FALSE)</f>
        <v>4.0232072880789485</v>
      </c>
      <c r="F220" s="94">
        <f t="shared" si="18"/>
        <v>1566103.1341030174</v>
      </c>
      <c r="G220" s="143" t="s">
        <v>235</v>
      </c>
      <c r="H220" s="88">
        <v>0</v>
      </c>
      <c r="I220" s="141">
        <f t="shared" si="19"/>
        <v>0</v>
      </c>
      <c r="J220" s="95">
        <f t="shared" si="15"/>
        <v>36257.345197071088</v>
      </c>
      <c r="K220" s="90">
        <f>VLOOKUP(B220,'Housing Costs'!$B$2:$F$43,5,FALSE)*550</f>
        <v>36590.400000000001</v>
      </c>
      <c r="L220" s="142">
        <f t="shared" si="16"/>
        <v>1326670763.69891</v>
      </c>
      <c r="M220" s="100">
        <f>VLOOKUP(B220,'Housing Costs'!$B$2:$F$43,3,FALSE)</f>
        <v>110.124</v>
      </c>
      <c r="N220" s="93">
        <f t="shared" si="17"/>
        <v>141.36059573393919</v>
      </c>
      <c r="O220" s="9">
        <f t="shared" si="20"/>
        <v>254519903.84323958</v>
      </c>
    </row>
    <row r="221" spans="1:15" x14ac:dyDescent="0.35">
      <c r="A221" s="97">
        <v>8</v>
      </c>
      <c r="B221" s="17" t="s">
        <v>55</v>
      </c>
      <c r="C221" s="17">
        <v>2024</v>
      </c>
      <c r="D221" s="8">
        <f>Population!I9</f>
        <v>60044.380764678419</v>
      </c>
      <c r="E221" s="94">
        <f>VLOOKUP(A221,'Housing Statistics'!$A$2:$H$49,6,FALSE)</f>
        <v>4.332028957151242</v>
      </c>
      <c r="F221" s="94">
        <f t="shared" si="18"/>
        <v>13860.567729021788</v>
      </c>
      <c r="G221" s="143" t="s">
        <v>236</v>
      </c>
      <c r="H221" s="88">
        <v>0</v>
      </c>
      <c r="I221" s="141">
        <f t="shared" si="19"/>
        <v>0</v>
      </c>
      <c r="J221" s="95">
        <f t="shared" si="15"/>
        <v>320.89035379292363</v>
      </c>
      <c r="K221" s="90">
        <f ca="1">VLOOKUP(B221,'Housing Costs'!$B$2:$F$43,5,FALSE)*550</f>
        <v>22303.05</v>
      </c>
      <c r="L221" s="142">
        <f t="shared" ca="1" si="16"/>
        <v>7156833.6051612655</v>
      </c>
      <c r="M221" s="100">
        <f>VLOOKUP(B221,'Housing Costs'!$B$2:$F$43,3,FALSE)</f>
        <v>77.219754838709676</v>
      </c>
      <c r="N221" s="93">
        <f t="shared" si="17"/>
        <v>39.775337624637132</v>
      </c>
      <c r="O221" s="9">
        <f t="shared" si="20"/>
        <v>2171800.8327194303</v>
      </c>
    </row>
    <row r="222" spans="1:15" x14ac:dyDescent="0.35">
      <c r="A222" s="97">
        <v>9</v>
      </c>
      <c r="B222" s="17" t="s">
        <v>161</v>
      </c>
      <c r="C222" s="17">
        <v>2024</v>
      </c>
      <c r="D222" s="8">
        <f>Population!I10</f>
        <v>772321.89845047658</v>
      </c>
      <c r="E222" s="94">
        <f>VLOOKUP(A222,'Housing Statistics'!$A$2:$H$49,6,FALSE)</f>
        <v>4.5911864516077028</v>
      </c>
      <c r="F222" s="94">
        <f t="shared" si="18"/>
        <v>168218.36938903481</v>
      </c>
      <c r="G222" s="143" t="s">
        <v>234</v>
      </c>
      <c r="H222" s="88">
        <v>0</v>
      </c>
      <c r="I222" s="141">
        <f t="shared" si="19"/>
        <v>0</v>
      </c>
      <c r="J222" s="95">
        <f t="shared" si="15"/>
        <v>3894.4762669923948</v>
      </c>
      <c r="K222" s="90">
        <f>VLOOKUP(B222,'Housing Costs'!$B$2:$F$43,5,FALSE)*550</f>
        <v>20643.7</v>
      </c>
      <c r="L222" s="142">
        <f t="shared" si="16"/>
        <v>80396399.712910905</v>
      </c>
      <c r="M222" s="100">
        <f>VLOOKUP(B222,'Housing Costs'!$B$2:$F$43,3,FALSE)</f>
        <v>62.118000000000002</v>
      </c>
      <c r="N222" s="93">
        <f t="shared" si="17"/>
        <v>137.82658084059071</v>
      </c>
      <c r="O222" s="9">
        <f t="shared" si="20"/>
        <v>8385359.6723208446</v>
      </c>
    </row>
    <row r="223" spans="1:15" x14ac:dyDescent="0.35">
      <c r="A223" s="97">
        <v>10</v>
      </c>
      <c r="B223" s="17" t="s">
        <v>57</v>
      </c>
      <c r="C223" s="17">
        <v>2024</v>
      </c>
      <c r="D223" s="8">
        <f>Population!I11</f>
        <v>716707.42130257713</v>
      </c>
      <c r="E223" s="94">
        <f>VLOOKUP(A223,'Housing Statistics'!$A$2:$H$49,6,FALSE)</f>
        <v>4.0714439771379274</v>
      </c>
      <c r="F223" s="94">
        <f t="shared" si="18"/>
        <v>176032.73564048784</v>
      </c>
      <c r="G223" s="143" t="s">
        <v>234</v>
      </c>
      <c r="H223" s="88">
        <v>0</v>
      </c>
      <c r="I223" s="141">
        <f t="shared" si="19"/>
        <v>0</v>
      </c>
      <c r="J223" s="95">
        <f t="shared" si="15"/>
        <v>4075.3891127083916</v>
      </c>
      <c r="K223" s="90">
        <f ca="1">VLOOKUP(B223,'Housing Costs'!$B$2:$F$43,5,FALSE)*550</f>
        <v>34179.786666666667</v>
      </c>
      <c r="L223" s="142">
        <f t="shared" ca="1" si="16"/>
        <v>139295930.45602879</v>
      </c>
      <c r="M223" s="100">
        <f>VLOOKUP(B223,'Housing Costs'!$B$2:$F$43,3,FALSE)</f>
        <v>78.521709677419352</v>
      </c>
      <c r="N223" s="93">
        <f t="shared" si="17"/>
        <v>39.775337624637132</v>
      </c>
      <c r="O223" s="9">
        <f t="shared" si="20"/>
        <v>28132470.993018307</v>
      </c>
    </row>
    <row r="224" spans="1:15" x14ac:dyDescent="0.35">
      <c r="A224" s="97">
        <v>11</v>
      </c>
      <c r="B224" s="17" t="s">
        <v>48</v>
      </c>
      <c r="C224" s="17">
        <v>2024</v>
      </c>
      <c r="D224" s="8">
        <f>Population!I12</f>
        <v>279553.08814216737</v>
      </c>
      <c r="E224" s="94">
        <f>VLOOKUP(A224,'Housing Statistics'!$A$2:$H$49,6,FALSE)</f>
        <v>4.5669760538732476</v>
      </c>
      <c r="F224" s="94">
        <f t="shared" si="18"/>
        <v>61211.857659091227</v>
      </c>
      <c r="G224" s="143" t="s">
        <v>234</v>
      </c>
      <c r="H224" s="88">
        <v>0</v>
      </c>
      <c r="I224" s="141">
        <f t="shared" si="19"/>
        <v>0</v>
      </c>
      <c r="J224" s="95">
        <f t="shared" si="15"/>
        <v>1417.1349287100384</v>
      </c>
      <c r="K224" s="90">
        <f>VLOOKUP(B224,'Housing Costs'!$B$2:$F$43,5,FALSE)*550</f>
        <v>19072.899999999998</v>
      </c>
      <c r="L224" s="142">
        <f t="shared" si="16"/>
        <v>27028872.781793687</v>
      </c>
      <c r="M224" s="100">
        <f>VLOOKUP(B224,'Housing Costs'!$B$2:$F$43,3,FALSE)</f>
        <v>70</v>
      </c>
      <c r="N224" s="93">
        <f t="shared" si="17"/>
        <v>93.297993184399843</v>
      </c>
      <c r="O224" s="9">
        <f t="shared" si="20"/>
        <v>6171712.7820760375</v>
      </c>
    </row>
    <row r="225" spans="1:15" x14ac:dyDescent="0.35">
      <c r="A225" s="97">
        <v>12</v>
      </c>
      <c r="B225" s="17" t="s">
        <v>52</v>
      </c>
      <c r="C225" s="17">
        <v>2024</v>
      </c>
      <c r="D225" s="8">
        <f>Population!I13</f>
        <v>135983.26113017794</v>
      </c>
      <c r="E225" s="94">
        <f>VLOOKUP(A225,'Housing Statistics'!$A$2:$H$49,6,FALSE)</f>
        <v>4.2184831531569431</v>
      </c>
      <c r="F225" s="94">
        <f t="shared" si="18"/>
        <v>32235.108258856868</v>
      </c>
      <c r="G225" s="143" t="s">
        <v>234</v>
      </c>
      <c r="H225" s="88">
        <v>0</v>
      </c>
      <c r="I225" s="141">
        <f t="shared" si="19"/>
        <v>0</v>
      </c>
      <c r="J225" s="95">
        <f t="shared" si="15"/>
        <v>746.2851086596711</v>
      </c>
      <c r="K225" s="90">
        <f>VLOOKUP(B225,'Housing Costs'!$B$2:$F$43,5,FALSE)*550</f>
        <v>23092.300000000003</v>
      </c>
      <c r="L225" s="142">
        <f t="shared" si="16"/>
        <v>17233439.614701726</v>
      </c>
      <c r="M225" s="100">
        <f>VLOOKUP(B225,'Housing Costs'!$B$2:$F$43,3,FALSE)</f>
        <v>44.323999999999998</v>
      </c>
      <c r="N225" s="93">
        <f t="shared" si="17"/>
        <v>108.65462509082352</v>
      </c>
      <c r="O225" s="9">
        <f t="shared" si="20"/>
        <v>907298.05842506699</v>
      </c>
    </row>
    <row r="226" spans="1:15" x14ac:dyDescent="0.35">
      <c r="A226" s="97">
        <v>13</v>
      </c>
      <c r="B226" s="17" t="s">
        <v>31</v>
      </c>
      <c r="C226" s="17">
        <v>2024</v>
      </c>
      <c r="D226" s="8">
        <f>Population!I14</f>
        <v>9128001.49017331</v>
      </c>
      <c r="E226" s="94">
        <f>VLOOKUP(A226,'Housing Statistics'!$A$2:$H$49,6,FALSE)</f>
        <v>4.33</v>
      </c>
      <c r="F226" s="94">
        <f t="shared" si="18"/>
        <v>2108083.4850284779</v>
      </c>
      <c r="G226" s="143" t="s">
        <v>235</v>
      </c>
      <c r="H226" s="88">
        <v>0</v>
      </c>
      <c r="I226" s="141">
        <f t="shared" si="19"/>
        <v>0</v>
      </c>
      <c r="J226" s="95">
        <f t="shared" si="15"/>
        <v>48804.902408102294</v>
      </c>
      <c r="K226" s="90">
        <f>VLOOKUP(B226,'Housing Costs'!$B$2:$F$43,5,FALSE)*550</f>
        <v>29729.7</v>
      </c>
      <c r="L226" s="142">
        <f t="shared" si="16"/>
        <v>1450955107.1221588</v>
      </c>
      <c r="M226" s="100">
        <f>VLOOKUP(B226,'Housing Costs'!$B$2:$F$43,3,FALSE)</f>
        <v>96.418000000000006</v>
      </c>
      <c r="N226" s="93">
        <f t="shared" si="17"/>
        <v>139.85863940426606</v>
      </c>
      <c r="O226" s="9">
        <f t="shared" si="20"/>
        <v>275537008.96672767</v>
      </c>
    </row>
    <row r="227" spans="1:15" x14ac:dyDescent="0.35">
      <c r="A227" s="97">
        <v>14</v>
      </c>
      <c r="B227" s="17" t="s">
        <v>45</v>
      </c>
      <c r="C227" s="17">
        <v>2024</v>
      </c>
      <c r="D227" s="8">
        <f>Population!I15</f>
        <v>363725.32472471055</v>
      </c>
      <c r="E227" s="94">
        <f>VLOOKUP(A227,'Housing Statistics'!$A$2:$H$49,6,FALSE)</f>
        <v>4.6437746693442286</v>
      </c>
      <c r="F227" s="94">
        <f t="shared" si="18"/>
        <v>78325.360428410728</v>
      </c>
      <c r="G227" s="143" t="s">
        <v>234</v>
      </c>
      <c r="H227" s="88">
        <v>0</v>
      </c>
      <c r="I227" s="141">
        <f t="shared" si="19"/>
        <v>0</v>
      </c>
      <c r="J227" s="95">
        <f t="shared" si="15"/>
        <v>1813.3350025919062</v>
      </c>
      <c r="K227" s="90">
        <f>VLOOKUP(B227,'Housing Costs'!$B$2:$F$43,5,FALSE)*550</f>
        <v>21613.9</v>
      </c>
      <c r="L227" s="142">
        <f t="shared" si="16"/>
        <v>39193241.412521206</v>
      </c>
      <c r="M227" s="100">
        <f>VLOOKUP(B227,'Housing Costs'!$B$2:$F$43,3,FALSE)</f>
        <v>24.5</v>
      </c>
      <c r="N227" s="93">
        <f t="shared" si="17"/>
        <v>108.65462509082352</v>
      </c>
      <c r="O227" s="9">
        <f t="shared" si="20"/>
        <v>0</v>
      </c>
    </row>
    <row r="228" spans="1:15" x14ac:dyDescent="0.35">
      <c r="A228" s="97">
        <v>15</v>
      </c>
      <c r="B228" s="17" t="s">
        <v>54</v>
      </c>
      <c r="C228" s="17">
        <v>2024</v>
      </c>
      <c r="D228" s="8">
        <f>Population!I16</f>
        <v>80665.738035561153</v>
      </c>
      <c r="E228" s="94">
        <f>VLOOKUP(A228,'Housing Statistics'!$A$2:$H$49,6,FALSE)</f>
        <v>4.4181210545859635</v>
      </c>
      <c r="F228" s="94">
        <f t="shared" si="18"/>
        <v>18257.928435851925</v>
      </c>
      <c r="G228" s="143" t="s">
        <v>236</v>
      </c>
      <c r="H228" s="88">
        <v>0</v>
      </c>
      <c r="I228" s="141">
        <f t="shared" si="19"/>
        <v>0</v>
      </c>
      <c r="J228" s="95">
        <f t="shared" si="15"/>
        <v>422.6950316789007</v>
      </c>
      <c r="K228" s="90">
        <f>VLOOKUP(B228,'Housing Costs'!$B$2:$F$43,5,FALSE)*550</f>
        <v>71533</v>
      </c>
      <c r="L228" s="142">
        <f t="shared" si="16"/>
        <v>30236643.701086804</v>
      </c>
      <c r="M228" s="100">
        <f>VLOOKUP(B228,'Housing Costs'!$B$2:$F$43,3,FALSE)</f>
        <v>77.219754838709676</v>
      </c>
      <c r="N228" s="93">
        <f t="shared" si="17"/>
        <v>119.4497033951786</v>
      </c>
      <c r="O228" s="9">
        <f t="shared" si="20"/>
        <v>1813443.640313565</v>
      </c>
    </row>
    <row r="229" spans="1:15" x14ac:dyDescent="0.35">
      <c r="A229" s="97">
        <v>16</v>
      </c>
      <c r="B229" s="17" t="s">
        <v>32</v>
      </c>
      <c r="C229" s="17">
        <v>2024</v>
      </c>
      <c r="D229" s="8">
        <f>Population!I17</f>
        <v>4130458.6749305613</v>
      </c>
      <c r="E229" s="94">
        <f>VLOOKUP(A229,'Housing Statistics'!$A$2:$H$49,6,FALSE)</f>
        <v>5.0811133147736394</v>
      </c>
      <c r="F229" s="94">
        <f t="shared" si="18"/>
        <v>812904.26311119786</v>
      </c>
      <c r="G229" s="143" t="s">
        <v>235</v>
      </c>
      <c r="H229" s="88">
        <v>0</v>
      </c>
      <c r="I229" s="141">
        <f t="shared" si="19"/>
        <v>0</v>
      </c>
      <c r="J229" s="95">
        <f t="shared" si="15"/>
        <v>18819.80173462478</v>
      </c>
      <c r="K229" s="90">
        <f>VLOOKUP(B229,'Housing Costs'!$B$2:$F$43,5,FALSE)*550</f>
        <v>29860.600000000002</v>
      </c>
      <c r="L229" s="142">
        <f t="shared" si="16"/>
        <v>561970571.67693675</v>
      </c>
      <c r="M229" s="100">
        <f>VLOOKUP(B229,'Housing Costs'!$B$2:$F$43,3,FALSE)</f>
        <v>82.04</v>
      </c>
      <c r="N229" s="93">
        <f t="shared" si="17"/>
        <v>125.45752871387103</v>
      </c>
      <c r="O229" s="9">
        <f t="shared" si="20"/>
        <v>86628426.639293507</v>
      </c>
    </row>
    <row r="230" spans="1:15" x14ac:dyDescent="0.35">
      <c r="A230" s="97">
        <v>17</v>
      </c>
      <c r="B230" s="17" t="s">
        <v>58</v>
      </c>
      <c r="C230" s="17">
        <v>2024</v>
      </c>
      <c r="D230" s="8">
        <f>Population!I18</f>
        <v>15200.250855246943</v>
      </c>
      <c r="E230" s="94">
        <f>VLOOKUP(A230,'Housing Statistics'!$A$2:$H$49,6,FALSE)</f>
        <v>4.9910952804986639</v>
      </c>
      <c r="F230" s="94">
        <f t="shared" si="18"/>
        <v>3045.4739893741871</v>
      </c>
      <c r="G230" s="143" t="s">
        <v>236</v>
      </c>
      <c r="H230" s="88">
        <v>0</v>
      </c>
      <c r="I230" s="141">
        <f t="shared" si="19"/>
        <v>0</v>
      </c>
      <c r="J230" s="95">
        <f t="shared" si="15"/>
        <v>70.50672418498425</v>
      </c>
      <c r="K230" s="90">
        <f ca="1">VLOOKUP(B230,'Housing Costs'!$B$2:$F$43,5,FALSE)*550</f>
        <v>22303.05</v>
      </c>
      <c r="L230" s="142">
        <f t="shared" ca="1" si="16"/>
        <v>1572514.9948339129</v>
      </c>
      <c r="M230" s="100">
        <f>VLOOKUP(B230,'Housing Costs'!$B$2:$F$43,3,FALSE)</f>
        <v>77.219754838709676</v>
      </c>
      <c r="N230" s="93">
        <f t="shared" si="17"/>
        <v>108.65462509082352</v>
      </c>
      <c r="O230" s="9">
        <f t="shared" si="20"/>
        <v>326158.33071683947</v>
      </c>
    </row>
    <row r="231" spans="1:15" x14ac:dyDescent="0.35">
      <c r="A231" s="97">
        <v>18</v>
      </c>
      <c r="B231" s="17" t="s">
        <v>51</v>
      </c>
      <c r="C231" s="17">
        <v>2024</v>
      </c>
      <c r="D231" s="8">
        <f>Population!I19</f>
        <v>134292.38576742212</v>
      </c>
      <c r="E231" s="94">
        <f>VLOOKUP(A231,'Housing Statistics'!$A$2:$H$49,6,FALSE)</f>
        <v>4.4388221584797423</v>
      </c>
      <c r="F231" s="94">
        <f t="shared" si="18"/>
        <v>30254.058615724331</v>
      </c>
      <c r="G231" s="143" t="s">
        <v>234</v>
      </c>
      <c r="H231" s="88">
        <v>0</v>
      </c>
      <c r="I231" s="141">
        <f t="shared" si="19"/>
        <v>0</v>
      </c>
      <c r="J231" s="95">
        <f t="shared" si="15"/>
        <v>700.42120659633292</v>
      </c>
      <c r="K231" s="90">
        <f ca="1">VLOOKUP(B231,'Housing Costs'!$B$2:$F$43,5,FALSE)*550</f>
        <v>34179.786666666667</v>
      </c>
      <c r="L231" s="142">
        <f t="shared" ca="1" si="16"/>
        <v>23940247.418271918</v>
      </c>
      <c r="M231" s="100">
        <f>VLOOKUP(B231,'Housing Costs'!$B$2:$F$43,3,FALSE)</f>
        <v>78.521709677419352</v>
      </c>
      <c r="N231" s="93">
        <f t="shared" si="17"/>
        <v>98.76688123185663</v>
      </c>
      <c r="O231" s="9">
        <f t="shared" si="20"/>
        <v>3550009.6871118513</v>
      </c>
    </row>
    <row r="232" spans="1:15" x14ac:dyDescent="0.35">
      <c r="A232" s="97">
        <v>19</v>
      </c>
      <c r="B232" s="17" t="s">
        <v>28</v>
      </c>
      <c r="C232" s="17">
        <v>2024</v>
      </c>
      <c r="D232" s="8">
        <f>Population!I20</f>
        <v>6097312.8295525238</v>
      </c>
      <c r="E232" s="94">
        <f>VLOOKUP(A232,'Housing Statistics'!$A$2:$H$49,6,FALSE)</f>
        <v>4.3873267195354213</v>
      </c>
      <c r="F232" s="94">
        <f t="shared" si="18"/>
        <v>1389755.8169996911</v>
      </c>
      <c r="G232" s="143" t="s">
        <v>235</v>
      </c>
      <c r="H232" s="88">
        <v>0</v>
      </c>
      <c r="I232" s="141">
        <f t="shared" si="19"/>
        <v>0</v>
      </c>
      <c r="J232" s="95">
        <f t="shared" si="15"/>
        <v>32174.673110181233</v>
      </c>
      <c r="K232" s="90">
        <f>VLOOKUP(B232,'Housing Costs'!$B$2:$F$43,5,FALSE)*550</f>
        <v>28774.899999999998</v>
      </c>
      <c r="L232" s="142">
        <f t="shared" si="16"/>
        <v>925823001.2781539</v>
      </c>
      <c r="M232" s="100">
        <f>VLOOKUP(B232,'Housing Costs'!$B$2:$F$43,3,FALSE)</f>
        <v>82.95</v>
      </c>
      <c r="N232" s="93">
        <f t="shared" si="17"/>
        <v>155.49665530733307</v>
      </c>
      <c r="O232" s="9">
        <f t="shared" si="20"/>
        <v>121078873.55739784</v>
      </c>
    </row>
    <row r="233" spans="1:15" x14ac:dyDescent="0.35">
      <c r="A233" s="97">
        <v>20</v>
      </c>
      <c r="B233" s="17" t="s">
        <v>33</v>
      </c>
      <c r="C233" s="17">
        <v>2024</v>
      </c>
      <c r="D233" s="8">
        <f>Population!I21</f>
        <v>3819866.4304701551</v>
      </c>
      <c r="E233" s="94">
        <f>VLOOKUP(A233,'Housing Statistics'!$A$2:$H$49,6,FALSE)</f>
        <v>5.2348048588773741</v>
      </c>
      <c r="F233" s="94">
        <f t="shared" si="18"/>
        <v>729705.60191795602</v>
      </c>
      <c r="G233" s="143" t="s">
        <v>235</v>
      </c>
      <c r="H233" s="88">
        <v>0</v>
      </c>
      <c r="I233" s="141">
        <f t="shared" si="19"/>
        <v>0</v>
      </c>
      <c r="J233" s="95">
        <f t="shared" si="15"/>
        <v>16893.643416484934</v>
      </c>
      <c r="K233" s="90">
        <f>VLOOKUP(B233,'Housing Costs'!$B$2:$F$43,5,FALSE)*550</f>
        <v>25533.200000000001</v>
      </c>
      <c r="L233" s="142">
        <f t="shared" si="16"/>
        <v>431348776.08179313</v>
      </c>
      <c r="M233" s="100">
        <f>VLOOKUP(B233,'Housing Costs'!$B$2:$F$43,3,FALSE)</f>
        <v>88.27</v>
      </c>
      <c r="N233" s="93">
        <f t="shared" si="17"/>
        <v>92.944591695065014</v>
      </c>
      <c r="O233" s="9">
        <f t="shared" si="20"/>
        <v>105754696.11105157</v>
      </c>
    </row>
    <row r="234" spans="1:15" x14ac:dyDescent="0.35">
      <c r="A234" s="97">
        <v>21</v>
      </c>
      <c r="B234" s="97" t="s">
        <v>27</v>
      </c>
      <c r="C234" s="17">
        <v>2024</v>
      </c>
      <c r="D234" s="8">
        <f>Population!I22</f>
        <v>16871292.670343574</v>
      </c>
      <c r="E234" s="94">
        <f>VLOOKUP(A234,'Housing Statistics'!$A$2:$H$49,6,FALSE)</f>
        <v>4.4756737410071938</v>
      </c>
      <c r="F234" s="94">
        <f t="shared" si="18"/>
        <v>3769553.7357347463</v>
      </c>
      <c r="G234" s="143" t="s">
        <v>235</v>
      </c>
      <c r="H234" s="88">
        <v>0</v>
      </c>
      <c r="I234" s="141">
        <f t="shared" si="19"/>
        <v>0</v>
      </c>
      <c r="J234" s="95">
        <f t="shared" si="15"/>
        <v>87270.121653720737</v>
      </c>
      <c r="K234" s="90">
        <f>VLOOKUP(B234,'Housing Costs'!$B$2:$F$43,5,FALSE)*550</f>
        <v>134018.5</v>
      </c>
      <c r="L234" s="142">
        <f t="shared" si="16"/>
        <v>11695810798.849173</v>
      </c>
      <c r="M234" s="100">
        <f>VLOOKUP(B234,'Housing Costs'!$B$2:$F$43,3,FALSE)</f>
        <v>271.36200000000002</v>
      </c>
      <c r="N234" s="93">
        <f t="shared" si="17"/>
        <v>254.44907232109051</v>
      </c>
      <c r="O234" s="9">
        <f t="shared" si="20"/>
        <v>1764397933.1994963</v>
      </c>
    </row>
    <row r="235" spans="1:15" x14ac:dyDescent="0.35">
      <c r="A235" s="97">
        <v>22</v>
      </c>
      <c r="B235" s="17" t="s">
        <v>43</v>
      </c>
      <c r="C235" s="17">
        <v>2024</v>
      </c>
      <c r="D235" s="8">
        <f>Population!I23</f>
        <v>14962355.403748387</v>
      </c>
      <c r="E235" s="94">
        <f>VLOOKUP(A235,'Housing Statistics'!$A$2:$H$49,6,FALSE)</f>
        <v>4.7768636363636361</v>
      </c>
      <c r="F235" s="94">
        <f t="shared" si="18"/>
        <v>3132255.082570958</v>
      </c>
      <c r="G235" s="143" t="s">
        <v>235</v>
      </c>
      <c r="H235" s="88">
        <v>0</v>
      </c>
      <c r="I235" s="141">
        <f t="shared" si="19"/>
        <v>0</v>
      </c>
      <c r="J235" s="95">
        <f t="shared" si="15"/>
        <v>72515.820510825142</v>
      </c>
      <c r="K235" s="90">
        <f>VLOOKUP(B235,'Housing Costs'!$B$2:$F$43,5,FALSE)*550</f>
        <v>49957.600000000006</v>
      </c>
      <c r="L235" s="142">
        <f t="shared" si="16"/>
        <v>3622716354.7515984</v>
      </c>
      <c r="M235" s="100">
        <f>VLOOKUP(B235,'Housing Costs'!$B$2:$F$43,3,FALSE)</f>
        <v>137.07400000000001</v>
      </c>
      <c r="N235" s="93">
        <f t="shared" si="17"/>
        <v>150.91303799066011</v>
      </c>
      <c r="O235" s="9">
        <f t="shared" si="20"/>
        <v>690099105.85581791</v>
      </c>
    </row>
    <row r="236" spans="1:15" x14ac:dyDescent="0.35">
      <c r="A236" s="97">
        <v>23</v>
      </c>
      <c r="B236" s="17" t="s">
        <v>53</v>
      </c>
      <c r="C236" s="17">
        <v>2024</v>
      </c>
      <c r="D236" s="8">
        <f>Population!I24</f>
        <v>54261.234475862344</v>
      </c>
      <c r="E236" s="94">
        <f>VLOOKUP(A236,'Housing Statistics'!$A$2:$H$49,6,FALSE)</f>
        <v>3.9394565859421147</v>
      </c>
      <c r="F236" s="94">
        <f t="shared" si="18"/>
        <v>13773.786635825016</v>
      </c>
      <c r="G236" s="143" t="s">
        <v>236</v>
      </c>
      <c r="H236" s="88">
        <v>0</v>
      </c>
      <c r="I236" s="141">
        <f t="shared" si="19"/>
        <v>0</v>
      </c>
      <c r="J236" s="95">
        <f t="shared" si="15"/>
        <v>318.88125746708283</v>
      </c>
      <c r="K236" s="90">
        <f>VLOOKUP(B236,'Housing Costs'!$B$2:$F$43,5,FALSE)*550</f>
        <v>32186</v>
      </c>
      <c r="L236" s="142">
        <f t="shared" si="16"/>
        <v>10263512.152835527</v>
      </c>
      <c r="M236" s="100">
        <f>VLOOKUP(B236,'Housing Costs'!$B$2:$F$43,3,FALSE)</f>
        <v>122.5</v>
      </c>
      <c r="N236" s="93">
        <f t="shared" si="17"/>
        <v>127.00366022971097</v>
      </c>
      <c r="O236" s="9">
        <f t="shared" si="20"/>
        <v>2789981.9219920998</v>
      </c>
    </row>
    <row r="237" spans="1:15" x14ac:dyDescent="0.35">
      <c r="A237" s="97">
        <v>24</v>
      </c>
      <c r="B237" s="17" t="s">
        <v>34</v>
      </c>
      <c r="C237" s="17">
        <v>2024</v>
      </c>
      <c r="D237" s="8">
        <f>Population!I25</f>
        <v>2283728.5366570666</v>
      </c>
      <c r="E237" s="94">
        <f>VLOOKUP(A237,'Housing Statistics'!$A$2:$H$49,6,FALSE)</f>
        <v>5.7167460931666056</v>
      </c>
      <c r="F237" s="94">
        <f t="shared" si="18"/>
        <v>399480.4910763615</v>
      </c>
      <c r="G237" s="143" t="s">
        <v>235</v>
      </c>
      <c r="H237" s="88">
        <v>0</v>
      </c>
      <c r="I237" s="141">
        <f t="shared" si="19"/>
        <v>0</v>
      </c>
      <c r="J237" s="95">
        <f t="shared" si="15"/>
        <v>9248.4982304482255</v>
      </c>
      <c r="K237" s="90">
        <f>VLOOKUP(B237,'Housing Costs'!$B$2:$F$43,5,FALSE)*550</f>
        <v>28266.7</v>
      </c>
      <c r="L237" s="142">
        <f t="shared" si="16"/>
        <v>261424524.93061087</v>
      </c>
      <c r="M237" s="100">
        <f>VLOOKUP(B237,'Housing Costs'!$B$2:$F$43,3,FALSE)</f>
        <v>62.454000000000001</v>
      </c>
      <c r="N237" s="93">
        <f t="shared" si="17"/>
        <v>84.816357440363504</v>
      </c>
      <c r="O237" s="9">
        <f t="shared" si="20"/>
        <v>35482585.327698469</v>
      </c>
    </row>
    <row r="238" spans="1:15" x14ac:dyDescent="0.35">
      <c r="A238" s="97">
        <v>25</v>
      </c>
      <c r="B238" s="17" t="s">
        <v>46</v>
      </c>
      <c r="C238" s="17">
        <v>2024</v>
      </c>
      <c r="D238" s="8">
        <f>Population!I26</f>
        <v>327833.20696035854</v>
      </c>
      <c r="E238" s="94">
        <f>VLOOKUP(A238,'Housing Statistics'!$A$2:$H$49,6,FALSE)</f>
        <v>4.4000000000000004</v>
      </c>
      <c r="F238" s="94">
        <f t="shared" si="18"/>
        <v>74507.547036445118</v>
      </c>
      <c r="G238" s="143" t="s">
        <v>234</v>
      </c>
      <c r="H238" s="88">
        <v>0</v>
      </c>
      <c r="I238" s="141">
        <f t="shared" si="19"/>
        <v>0</v>
      </c>
      <c r="J238" s="95">
        <f t="shared" si="15"/>
        <v>1724.94760648995</v>
      </c>
      <c r="K238" s="90">
        <f>VLOOKUP(B238,'Housing Costs'!$B$2:$F$43,5,FALSE)*550</f>
        <v>21583.1</v>
      </c>
      <c r="L238" s="142">
        <f t="shared" si="16"/>
        <v>37229716.685633235</v>
      </c>
      <c r="M238" s="100">
        <f>VLOOKUP(B238,'Housing Costs'!$B$2:$F$43,3,FALSE)</f>
        <v>56</v>
      </c>
      <c r="N238" s="93">
        <f t="shared" si="17"/>
        <v>100.80777483276538</v>
      </c>
      <c r="O238" s="9">
        <f t="shared" si="20"/>
        <v>4605937.5037042471</v>
      </c>
    </row>
    <row r="239" spans="1:15" x14ac:dyDescent="0.35">
      <c r="A239" s="97">
        <v>26</v>
      </c>
      <c r="B239" s="17" t="s">
        <v>50</v>
      </c>
      <c r="C239" s="17">
        <v>2024</v>
      </c>
      <c r="D239" s="8">
        <f>Population!I27</f>
        <v>135847.66567205801</v>
      </c>
      <c r="E239" s="94">
        <f>VLOOKUP(A239,'Housing Statistics'!$A$2:$H$49,6,FALSE)</f>
        <v>3.9948981478058339</v>
      </c>
      <c r="F239" s="94">
        <f t="shared" si="18"/>
        <v>34005.28890747096</v>
      </c>
      <c r="G239" s="143" t="s">
        <v>234</v>
      </c>
      <c r="H239" s="88">
        <v>0</v>
      </c>
      <c r="I239" s="141">
        <f t="shared" si="19"/>
        <v>0</v>
      </c>
      <c r="J239" s="95">
        <f t="shared" ref="J239:J302" si="21">F239-F197</f>
        <v>787.26711644726311</v>
      </c>
      <c r="K239" s="90">
        <f ca="1">VLOOKUP(B239,'Housing Costs'!$B$2:$F$43,5,FALSE)*550</f>
        <v>34179.786666666667</v>
      </c>
      <c r="L239" s="142">
        <f t="shared" ref="L239:L302" ca="1" si="22">K239*J239</f>
        <v>26908622.089849278</v>
      </c>
      <c r="M239" s="100">
        <f>VLOOKUP(B239,'Housing Costs'!$B$2:$F$43,3,FALSE)</f>
        <v>78.521709677419352</v>
      </c>
      <c r="N239" s="93">
        <f t="shared" ref="N239:N302" si="23">N197</f>
        <v>108.65462509082352</v>
      </c>
      <c r="O239" s="9">
        <f t="shared" si="20"/>
        <v>3748089.2349246829</v>
      </c>
    </row>
    <row r="240" spans="1:15" x14ac:dyDescent="0.35">
      <c r="A240" s="97">
        <v>27</v>
      </c>
      <c r="B240" s="17" t="s">
        <v>40</v>
      </c>
      <c r="C240" s="17">
        <v>2024</v>
      </c>
      <c r="D240" s="8">
        <f>Population!I28</f>
        <v>1370101.2553452037</v>
      </c>
      <c r="E240" s="94">
        <f>VLOOKUP(A240,'Housing Statistics'!$A$2:$H$49,6,FALSE)</f>
        <v>4.6947316089524085</v>
      </c>
      <c r="F240" s="94">
        <f t="shared" si="18"/>
        <v>291838.03664783528</v>
      </c>
      <c r="G240" s="143" t="s">
        <v>235</v>
      </c>
      <c r="H240" s="88">
        <v>0</v>
      </c>
      <c r="I240" s="141">
        <f t="shared" si="19"/>
        <v>0</v>
      </c>
      <c r="J240" s="95">
        <f t="shared" si="21"/>
        <v>6756.4339831529651</v>
      </c>
      <c r="K240" s="90">
        <f>VLOOKUP(B240,'Housing Costs'!$B$2:$F$43,5,FALSE)*550</f>
        <v>27904.800000000003</v>
      </c>
      <c r="L240" s="142">
        <f t="shared" si="22"/>
        <v>188536939.01308689</v>
      </c>
      <c r="M240" s="100">
        <f>VLOOKUP(B240,'Housing Costs'!$B$2:$F$43,3,FALSE)</f>
        <v>131.50200000000001</v>
      </c>
      <c r="N240" s="93">
        <f t="shared" si="23"/>
        <v>58.94736842105263</v>
      </c>
      <c r="O240" s="9">
        <f t="shared" si="20"/>
        <v>79719264.517431989</v>
      </c>
    </row>
    <row r="241" spans="1:15" x14ac:dyDescent="0.35">
      <c r="A241" s="97">
        <v>28</v>
      </c>
      <c r="B241" s="17" t="s">
        <v>37</v>
      </c>
      <c r="C241" s="17">
        <v>2024</v>
      </c>
      <c r="D241" s="8">
        <f>Population!I29</f>
        <v>1455518.2582332881</v>
      </c>
      <c r="E241" s="94">
        <f>VLOOKUP(A241,'Housing Statistics'!$A$2:$H$49,6,FALSE)</f>
        <v>3.2903489815623708</v>
      </c>
      <c r="F241" s="94">
        <f t="shared" si="18"/>
        <v>442359.84279763477</v>
      </c>
      <c r="G241" s="143" t="s">
        <v>235</v>
      </c>
      <c r="H241" s="88">
        <v>0</v>
      </c>
      <c r="I241" s="141">
        <f t="shared" si="19"/>
        <v>0</v>
      </c>
      <c r="J241" s="95">
        <f t="shared" si="21"/>
        <v>10241.211560324242</v>
      </c>
      <c r="K241" s="90">
        <f>VLOOKUP(B241,'Housing Costs'!$B$2:$F$43,5,FALSE)*550</f>
        <v>27365.8</v>
      </c>
      <c r="L241" s="142">
        <f t="shared" si="22"/>
        <v>280258947.31752115</v>
      </c>
      <c r="M241" s="100">
        <f>VLOOKUP(B241,'Housing Costs'!$B$2:$F$43,3,FALSE)</f>
        <v>70</v>
      </c>
      <c r="N241" s="93">
        <f t="shared" si="23"/>
        <v>53.01022340022719</v>
      </c>
      <c r="O241" s="9">
        <f t="shared" si="20"/>
        <v>57432745.845208406</v>
      </c>
    </row>
    <row r="242" spans="1:15" x14ac:dyDescent="0.35">
      <c r="A242" s="97">
        <v>29</v>
      </c>
      <c r="B242" s="17" t="s">
        <v>42</v>
      </c>
      <c r="C242" s="17">
        <v>2024</v>
      </c>
      <c r="D242" s="8">
        <f>Population!I30</f>
        <v>194212.01871063019</v>
      </c>
      <c r="E242" s="94">
        <f>VLOOKUP(A242,'Housing Statistics'!$A$2:$H$49,6,FALSE)</f>
        <v>4.6165672844480259</v>
      </c>
      <c r="F242" s="94">
        <f t="shared" si="18"/>
        <v>42068.490881716003</v>
      </c>
      <c r="G242" s="143" t="s">
        <v>234</v>
      </c>
      <c r="H242" s="88">
        <v>0</v>
      </c>
      <c r="I242" s="141">
        <f t="shared" si="19"/>
        <v>0</v>
      </c>
      <c r="J242" s="95">
        <f t="shared" si="21"/>
        <v>973.94083608154324</v>
      </c>
      <c r="K242" s="90">
        <f>VLOOKUP(B242,'Housing Costs'!$B$2:$F$43,5,FALSE)*550</f>
        <v>11542.300000000001</v>
      </c>
      <c r="L242" s="142">
        <f t="shared" si="22"/>
        <v>11241517.312303998</v>
      </c>
      <c r="M242" s="100">
        <f>VLOOKUP(B242,'Housing Costs'!$B$2:$F$43,3,FALSE)</f>
        <v>100.324</v>
      </c>
      <c r="N242" s="93">
        <f t="shared" si="23"/>
        <v>91.707686482393044</v>
      </c>
      <c r="O242" s="9">
        <f t="shared" si="20"/>
        <v>7351387.4098726325</v>
      </c>
    </row>
    <row r="243" spans="1:15" x14ac:dyDescent="0.35">
      <c r="A243" s="97">
        <v>30</v>
      </c>
      <c r="B243" s="17" t="s">
        <v>56</v>
      </c>
      <c r="C243" s="17">
        <v>2024</v>
      </c>
      <c r="D243" s="8">
        <f>Population!I31</f>
        <v>133242.87692157365</v>
      </c>
      <c r="E243" s="94">
        <f>VLOOKUP(A243,'Housing Statistics'!$A$2:$H$49,6,FALSE)</f>
        <v>4.0765401369010581</v>
      </c>
      <c r="F243" s="94">
        <f t="shared" si="18"/>
        <v>32685.285179815121</v>
      </c>
      <c r="G243" s="143" t="s">
        <v>234</v>
      </c>
      <c r="H243" s="88">
        <v>0</v>
      </c>
      <c r="I243" s="141">
        <f t="shared" si="19"/>
        <v>0</v>
      </c>
      <c r="J243" s="95">
        <f t="shared" si="21"/>
        <v>756.70729584997025</v>
      </c>
      <c r="K243" s="90">
        <f ca="1">VLOOKUP(B243,'Housing Costs'!$B$2:$F$43,5,FALSE)*550</f>
        <v>34179.786666666667</v>
      </c>
      <c r="L243" s="142">
        <f t="shared" ca="1" si="22"/>
        <v>25864093.9412622</v>
      </c>
      <c r="M243" s="100">
        <f>VLOOKUP(B243,'Housing Costs'!$B$2:$F$43,3,FALSE)</f>
        <v>78.521709677419352</v>
      </c>
      <c r="N243" s="93">
        <f t="shared" si="23"/>
        <v>60.413984601792251</v>
      </c>
      <c r="O243" s="9">
        <f t="shared" si="20"/>
        <v>4737863.9494692925</v>
      </c>
    </row>
    <row r="244" spans="1:15" x14ac:dyDescent="0.35">
      <c r="A244" s="97">
        <v>31</v>
      </c>
      <c r="B244" s="17" t="s">
        <v>49</v>
      </c>
      <c r="C244" s="17">
        <v>2024</v>
      </c>
      <c r="D244" s="8">
        <f>Population!I32</f>
        <v>229940.0659706571</v>
      </c>
      <c r="E244" s="94">
        <f>VLOOKUP(A244,'Housing Statistics'!$A$2:$H$49,6,FALSE)</f>
        <v>3.6621172202306398</v>
      </c>
      <c r="F244" s="94">
        <f t="shared" si="18"/>
        <v>62788.832837026312</v>
      </c>
      <c r="G244" s="143" t="s">
        <v>234</v>
      </c>
      <c r="H244" s="88">
        <v>0</v>
      </c>
      <c r="I244" s="141">
        <f t="shared" si="19"/>
        <v>0</v>
      </c>
      <c r="J244" s="95">
        <f t="shared" si="21"/>
        <v>1453.6439760061839</v>
      </c>
      <c r="K244" s="90">
        <f>VLOOKUP(B244,'Housing Costs'!$B$2:$F$43,5,FALSE)*550</f>
        <v>33872.299999999996</v>
      </c>
      <c r="L244" s="142">
        <f t="shared" si="22"/>
        <v>49238264.848474257</v>
      </c>
      <c r="M244" s="100">
        <f>VLOOKUP(B244,'Housing Costs'!$B$2:$F$43,3,FALSE)</f>
        <v>77</v>
      </c>
      <c r="N244" s="93">
        <f t="shared" si="23"/>
        <v>118.33648870377382</v>
      </c>
      <c r="O244" s="9">
        <f t="shared" si="20"/>
        <v>6253625.1027082903</v>
      </c>
    </row>
    <row r="245" spans="1:15" x14ac:dyDescent="0.35">
      <c r="A245" s="97">
        <v>32</v>
      </c>
      <c r="B245" s="17" t="s">
        <v>36</v>
      </c>
      <c r="C245" s="17">
        <v>2024</v>
      </c>
      <c r="D245" s="8">
        <f>Population!I33</f>
        <v>1600799.2999267513</v>
      </c>
      <c r="E245" s="94">
        <f>VLOOKUP(A245,'Housing Statistics'!$A$2:$H$49,6,FALSE)</f>
        <v>6.457235996477583</v>
      </c>
      <c r="F245" s="94">
        <f t="shared" si="18"/>
        <v>247907.82012613231</v>
      </c>
      <c r="G245" s="143" t="s">
        <v>235</v>
      </c>
      <c r="H245" s="88">
        <v>0</v>
      </c>
      <c r="I245" s="141">
        <f t="shared" si="19"/>
        <v>0</v>
      </c>
      <c r="J245" s="95">
        <f t="shared" si="21"/>
        <v>5739.3917524561111</v>
      </c>
      <c r="K245" s="90">
        <f>VLOOKUP(B245,'Housing Costs'!$B$2:$F$43,5,FALSE)*550</f>
        <v>145453</v>
      </c>
      <c r="L245" s="142">
        <f t="shared" si="22"/>
        <v>834811748.56999874</v>
      </c>
      <c r="M245" s="100">
        <f>VLOOKUP(B245,'Housing Costs'!$B$2:$F$43,3,FALSE)</f>
        <v>85.75</v>
      </c>
      <c r="N245" s="93">
        <f t="shared" si="23"/>
        <v>105.97627161428754</v>
      </c>
      <c r="O245" s="9">
        <f t="shared" si="20"/>
        <v>32103339.915643115</v>
      </c>
    </row>
    <row r="246" spans="1:15" x14ac:dyDescent="0.35">
      <c r="A246" s="97">
        <v>33</v>
      </c>
      <c r="B246" s="17" t="s">
        <v>39</v>
      </c>
      <c r="C246" s="17">
        <v>2024</v>
      </c>
      <c r="D246" s="8">
        <f>Population!I34</f>
        <v>1008411.2184468737</v>
      </c>
      <c r="E246" s="94">
        <f>VLOOKUP(A246,'Housing Statistics'!$A$2:$H$49,6,FALSE)</f>
        <v>3.9813857124502121</v>
      </c>
      <c r="F246" s="94">
        <f t="shared" si="18"/>
        <v>253281.46813142614</v>
      </c>
      <c r="G246" s="143" t="s">
        <v>235</v>
      </c>
      <c r="H246" s="88">
        <v>0</v>
      </c>
      <c r="I246" s="141">
        <f t="shared" si="19"/>
        <v>0</v>
      </c>
      <c r="J246" s="95">
        <f t="shared" si="21"/>
        <v>5863.7987640078354</v>
      </c>
      <c r="K246" s="90">
        <f>VLOOKUP(B246,'Housing Costs'!$B$2:$F$43,5,FALSE)*550</f>
        <v>32586.400000000001</v>
      </c>
      <c r="L246" s="142">
        <f t="shared" si="22"/>
        <v>191080092.04346493</v>
      </c>
      <c r="M246" s="100">
        <f>VLOOKUP(B246,'Housing Costs'!$B$2:$F$43,3,FALSE)</f>
        <v>78.932000000000002</v>
      </c>
      <c r="N246" s="93">
        <f t="shared" si="23"/>
        <v>212.04089360090876</v>
      </c>
      <c r="O246" s="9">
        <f t="shared" si="20"/>
        <v>9312490.0608202107</v>
      </c>
    </row>
    <row r="247" spans="1:15" x14ac:dyDescent="0.35">
      <c r="A247" s="97">
        <v>34</v>
      </c>
      <c r="B247" s="17" t="s">
        <v>60</v>
      </c>
      <c r="C247" s="17">
        <v>2024</v>
      </c>
      <c r="D247" s="8">
        <f>Population!I35</f>
        <v>583350.64419618272</v>
      </c>
      <c r="E247" s="94">
        <f>VLOOKUP(A247,'Housing Statistics'!$A$2:$H$49,6,FALSE)</f>
        <v>4.3021399999999996</v>
      </c>
      <c r="F247" s="94">
        <f t="shared" si="18"/>
        <v>135595.45811995491</v>
      </c>
      <c r="G247" s="143" t="s">
        <v>234</v>
      </c>
      <c r="H247" s="88">
        <v>0</v>
      </c>
      <c r="I247" s="141">
        <f t="shared" si="19"/>
        <v>0</v>
      </c>
      <c r="J247" s="95">
        <f t="shared" si="21"/>
        <v>3139.2130091266299</v>
      </c>
      <c r="K247" s="90">
        <f>VLOOKUP(B247,'Housing Costs'!$B$2:$F$43,5,FALSE)*550</f>
        <v>24247.3</v>
      </c>
      <c r="L247" s="142">
        <f t="shared" si="22"/>
        <v>76117439.59619613</v>
      </c>
      <c r="M247" s="100">
        <f>VLOOKUP(B247,'Housing Costs'!$B$2:$F$43,3,FALSE)</f>
        <v>67.662000000000006</v>
      </c>
      <c r="N247" s="93">
        <f t="shared" si="23"/>
        <v>71.56380159030671</v>
      </c>
      <c r="O247" s="9">
        <f t="shared" si="20"/>
        <v>15032500.677310634</v>
      </c>
    </row>
    <row r="248" spans="1:15" x14ac:dyDescent="0.35">
      <c r="A248" s="97">
        <v>35</v>
      </c>
      <c r="B248" s="17" t="s">
        <v>61</v>
      </c>
      <c r="C248" s="17">
        <v>2024</v>
      </c>
      <c r="D248" s="8">
        <f>Population!I36</f>
        <v>248522.0675514157</v>
      </c>
      <c r="E248" s="94">
        <f>VLOOKUP(A248,'Housing Statistics'!$A$2:$H$49,6,FALSE)</f>
        <v>5.0911666666666671</v>
      </c>
      <c r="F248" s="94">
        <f t="shared" si="18"/>
        <v>48814.364923183755</v>
      </c>
      <c r="G248" s="143" t="s">
        <v>234</v>
      </c>
      <c r="H248" s="88">
        <v>0</v>
      </c>
      <c r="I248" s="141">
        <f t="shared" si="19"/>
        <v>0</v>
      </c>
      <c r="J248" s="95">
        <f t="shared" si="21"/>
        <v>1130.1166832855888</v>
      </c>
      <c r="K248" s="90">
        <f ca="1">VLOOKUP(B248,'Housing Costs'!$B$2:$F$43,5,FALSE)*550</f>
        <v>34179.786666666667</v>
      </c>
      <c r="L248" s="142">
        <f t="shared" ca="1" si="22"/>
        <v>38627147.143142328</v>
      </c>
      <c r="M248" s="100">
        <f>VLOOKUP(B248,'Housing Costs'!$B$2:$F$43,3,FALSE)</f>
        <v>78.521709677419352</v>
      </c>
      <c r="N248" s="93">
        <f t="shared" si="23"/>
        <v>112.55837435314906</v>
      </c>
      <c r="O248" s="9">
        <f t="shared" si="20"/>
        <v>5243154.5336048501</v>
      </c>
    </row>
    <row r="249" spans="1:15" x14ac:dyDescent="0.35">
      <c r="A249" s="97">
        <v>36</v>
      </c>
      <c r="B249" s="17" t="s">
        <v>62</v>
      </c>
      <c r="C249" s="17">
        <v>2024</v>
      </c>
      <c r="D249" s="8">
        <f>Population!I37</f>
        <v>1593403.9236408891</v>
      </c>
      <c r="E249" s="94">
        <f>VLOOKUP(A249,'Housing Statistics'!$A$2:$H$49,6,FALSE)</f>
        <v>4.8963166666666664</v>
      </c>
      <c r="F249" s="94">
        <f t="shared" si="18"/>
        <v>325429.09948789177</v>
      </c>
      <c r="G249" s="143" t="s">
        <v>235</v>
      </c>
      <c r="H249" s="88">
        <v>0</v>
      </c>
      <c r="I249" s="141">
        <f t="shared" si="19"/>
        <v>0</v>
      </c>
      <c r="J249" s="95">
        <f t="shared" si="21"/>
        <v>7534.1112219039933</v>
      </c>
      <c r="K249" s="90">
        <f>VLOOKUP(B249,'Housing Costs'!$B$2:$F$43,5,FALSE)*550</f>
        <v>21359.8</v>
      </c>
      <c r="L249" s="142">
        <f t="shared" si="22"/>
        <v>160927108.8776249</v>
      </c>
      <c r="M249" s="100">
        <f>VLOOKUP(B249,'Housing Costs'!$B$2:$F$43,3,FALSE)</f>
        <v>79.8</v>
      </c>
      <c r="N249" s="93">
        <f t="shared" si="23"/>
        <v>50.200681560015155</v>
      </c>
      <c r="O249" s="9">
        <f t="shared" si="20"/>
        <v>50563712.066418044</v>
      </c>
    </row>
    <row r="250" spans="1:15" x14ac:dyDescent="0.35">
      <c r="A250" s="97">
        <v>37</v>
      </c>
      <c r="B250" s="17" t="s">
        <v>63</v>
      </c>
      <c r="C250" s="17">
        <v>2024</v>
      </c>
      <c r="D250" s="8">
        <f>Population!I38</f>
        <v>265844.38732623996</v>
      </c>
      <c r="E250" s="94">
        <f>VLOOKUP(A250,'Housing Statistics'!$A$2:$H$49,6,FALSE)</f>
        <v>5.027102564102564</v>
      </c>
      <c r="F250" s="94">
        <f t="shared" si="18"/>
        <v>52882.228666782408</v>
      </c>
      <c r="G250" s="143" t="s">
        <v>234</v>
      </c>
      <c r="H250" s="88">
        <v>0</v>
      </c>
      <c r="I250" s="141">
        <f t="shared" si="19"/>
        <v>0</v>
      </c>
      <c r="J250" s="95">
        <f t="shared" si="21"/>
        <v>1224.2930735593909</v>
      </c>
      <c r="K250" s="90">
        <f>VLOOKUP(B250,'Housing Costs'!$B$2:$F$43,5,FALSE)*550</f>
        <v>14306.6</v>
      </c>
      <c r="L250" s="142">
        <f t="shared" si="22"/>
        <v>17515471.286184784</v>
      </c>
      <c r="M250" s="100">
        <f>VLOOKUP(B250,'Housing Costs'!$B$2:$F$43,3,FALSE)</f>
        <v>58.323999999999998</v>
      </c>
      <c r="N250" s="93">
        <f t="shared" si="23"/>
        <v>74.965290925154619</v>
      </c>
      <c r="O250" s="9">
        <f t="shared" si="20"/>
        <v>4548008.6585487574</v>
      </c>
    </row>
    <row r="251" spans="1:15" x14ac:dyDescent="0.35">
      <c r="A251" s="97">
        <v>38</v>
      </c>
      <c r="B251" s="17" t="s">
        <v>64</v>
      </c>
      <c r="C251" s="17">
        <v>2024</v>
      </c>
      <c r="D251" s="8">
        <f>Population!I39</f>
        <v>1169098.6160919261</v>
      </c>
      <c r="E251" s="94">
        <f>VLOOKUP(A251,'Housing Statistics'!$A$2:$H$49,6,FALSE)</f>
        <v>4.5378736842105267</v>
      </c>
      <c r="F251" s="94">
        <f t="shared" si="18"/>
        <v>257631.37042791423</v>
      </c>
      <c r="G251" s="143" t="s">
        <v>235</v>
      </c>
      <c r="H251" s="88">
        <v>0</v>
      </c>
      <c r="I251" s="141">
        <f t="shared" si="19"/>
        <v>0</v>
      </c>
      <c r="J251" s="95">
        <f t="shared" si="21"/>
        <v>5964.5047173406056</v>
      </c>
      <c r="K251" s="90">
        <f>VLOOKUP(B251,'Housing Costs'!$B$2:$F$43,5,FALSE)*550</f>
        <v>34642.300000000003</v>
      </c>
      <c r="L251" s="142">
        <f t="shared" si="22"/>
        <v>206624161.76952848</v>
      </c>
      <c r="M251" s="100">
        <f>VLOOKUP(B251,'Housing Costs'!$B$2:$F$43,3,FALSE)</f>
        <v>79.323999999999998</v>
      </c>
      <c r="N251" s="93">
        <f t="shared" si="23"/>
        <v>100.71942446043167</v>
      </c>
      <c r="O251" s="9">
        <f t="shared" si="20"/>
        <v>30364333.973011989</v>
      </c>
    </row>
    <row r="252" spans="1:15" x14ac:dyDescent="0.35">
      <c r="A252" s="97">
        <v>39</v>
      </c>
      <c r="B252" s="17" t="s">
        <v>70</v>
      </c>
      <c r="C252" s="17">
        <v>2024</v>
      </c>
      <c r="D252" s="8">
        <f>Population!I40</f>
        <v>96245.656173543975</v>
      </c>
      <c r="E252" s="94">
        <f>VLOOKUP(A252,'Housing Statistics'!$A$2:$H$49,6,FALSE)</f>
        <v>3.6693548387096775</v>
      </c>
      <c r="F252" s="94">
        <f t="shared" si="18"/>
        <v>26229.585418724073</v>
      </c>
      <c r="G252" s="143" t="s">
        <v>236</v>
      </c>
      <c r="H252" s="88">
        <v>0</v>
      </c>
      <c r="I252" s="141">
        <f t="shared" si="19"/>
        <v>0</v>
      </c>
      <c r="J252" s="95">
        <f t="shared" si="21"/>
        <v>607.24936448545486</v>
      </c>
      <c r="K252" s="90">
        <f ca="1">VLOOKUP(B252,'Housing Costs'!$B$2:$F$43,5,FALSE)*550</f>
        <v>22303.05</v>
      </c>
      <c r="L252" s="142">
        <f t="shared" ca="1" si="22"/>
        <v>13543512.938587323</v>
      </c>
      <c r="M252" s="100">
        <f>VLOOKUP(B252,'Housing Costs'!$B$2:$F$43,3,FALSE)</f>
        <v>77.219754838709676</v>
      </c>
      <c r="N252" s="93">
        <f t="shared" si="23"/>
        <v>69.973494888299896</v>
      </c>
      <c r="O252" s="9">
        <f t="shared" si="20"/>
        <v>3539590.6252537747</v>
      </c>
    </row>
    <row r="253" spans="1:15" x14ac:dyDescent="0.35">
      <c r="A253" s="97">
        <v>40</v>
      </c>
      <c r="B253" s="17" t="s">
        <v>71</v>
      </c>
      <c r="C253" s="17">
        <v>2024</v>
      </c>
      <c r="D253" s="8">
        <f>Population!I41</f>
        <v>171848.25980290602</v>
      </c>
      <c r="E253" s="94">
        <f>VLOOKUP(A253,'Housing Statistics'!$A$2:$H$49,6,FALSE)</f>
        <v>4.2245333333333335</v>
      </c>
      <c r="F253" s="94">
        <f t="shared" si="18"/>
        <v>40678.637435986464</v>
      </c>
      <c r="G253" s="143" t="s">
        <v>234</v>
      </c>
      <c r="H253" s="88">
        <v>0</v>
      </c>
      <c r="I253" s="141">
        <f t="shared" si="19"/>
        <v>0</v>
      </c>
      <c r="J253" s="95">
        <f t="shared" si="21"/>
        <v>941.76390273798461</v>
      </c>
      <c r="K253" s="90">
        <f>VLOOKUP(B253,'Housing Costs'!$B$2:$F$43,5,FALSE)*550</f>
        <v>23600.500000000004</v>
      </c>
      <c r="L253" s="142">
        <f t="shared" si="22"/>
        <v>22226098.98656781</v>
      </c>
      <c r="M253" s="100">
        <f>VLOOKUP(B253,'Housing Costs'!$B$2:$F$43,3,FALSE)</f>
        <v>31.5</v>
      </c>
      <c r="N253" s="93">
        <f t="shared" si="23"/>
        <v>73.754890824182766</v>
      </c>
      <c r="O253" s="9">
        <f t="shared" si="20"/>
        <v>915126.09682383586</v>
      </c>
    </row>
    <row r="254" spans="1:15" x14ac:dyDescent="0.35">
      <c r="A254" s="97">
        <v>41</v>
      </c>
      <c r="B254" s="17" t="s">
        <v>72</v>
      </c>
      <c r="C254" s="17">
        <v>2024</v>
      </c>
      <c r="D254" s="8">
        <f>Population!I42</f>
        <v>82713.229453172476</v>
      </c>
      <c r="E254" s="94">
        <f>VLOOKUP(A254,'Housing Statistics'!$A$2:$H$49,6,FALSE)</f>
        <v>6.1423824388279122</v>
      </c>
      <c r="F254" s="94">
        <f t="shared" si="18"/>
        <v>13465.98494589272</v>
      </c>
      <c r="G254" s="143" t="s">
        <v>236</v>
      </c>
      <c r="H254" s="88">
        <v>0</v>
      </c>
      <c r="I254" s="141">
        <f t="shared" si="19"/>
        <v>0</v>
      </c>
      <c r="J254" s="95">
        <f t="shared" si="21"/>
        <v>311.75524393636624</v>
      </c>
      <c r="K254" s="90">
        <f ca="1">VLOOKUP(B254,'Housing Costs'!$B$2:$F$43,5,FALSE)*550</f>
        <v>22303.05</v>
      </c>
      <c r="L254" s="142">
        <f t="shared" ca="1" si="22"/>
        <v>6953092.7932749726</v>
      </c>
      <c r="M254" s="100">
        <f>VLOOKUP(B254,'Housing Costs'!$B$2:$F$43,3,FALSE)</f>
        <v>77.219754838709676</v>
      </c>
      <c r="N254" s="93">
        <f t="shared" si="23"/>
        <v>110.04922377887165</v>
      </c>
      <c r="O254" s="9">
        <f t="shared" si="20"/>
        <v>1428632.8775269238</v>
      </c>
    </row>
    <row r="255" spans="1:15" x14ac:dyDescent="0.35">
      <c r="A255" s="97">
        <v>42</v>
      </c>
      <c r="B255" s="17" t="s">
        <v>73</v>
      </c>
      <c r="C255" s="17">
        <v>2024</v>
      </c>
      <c r="D255" s="8">
        <f>Population!I43</f>
        <v>102428.80906381391</v>
      </c>
      <c r="E255" s="94">
        <f>VLOOKUP(A255,'Housing Statistics'!$A$2:$H$49,6,FALSE)</f>
        <v>4.2419137466307282</v>
      </c>
      <c r="F255" s="94">
        <f t="shared" si="18"/>
        <v>24146.83918200156</v>
      </c>
      <c r="G255" s="143" t="s">
        <v>234</v>
      </c>
      <c r="H255" s="88">
        <v>0</v>
      </c>
      <c r="I255" s="141">
        <f t="shared" si="19"/>
        <v>0</v>
      </c>
      <c r="J255" s="95">
        <f t="shared" si="21"/>
        <v>559.03105266526836</v>
      </c>
      <c r="K255" s="90">
        <f ca="1">VLOOKUP(B255,'Housing Costs'!$B$2:$F$43,5,FALSE)*550</f>
        <v>22303.05</v>
      </c>
      <c r="L255" s="142">
        <f t="shared" ca="1" si="22"/>
        <v>12468097.519146113</v>
      </c>
      <c r="M255" s="100">
        <f>VLOOKUP(B255,'Housing Costs'!$B$2:$F$43,3,FALSE)</f>
        <v>56</v>
      </c>
      <c r="N255" s="93">
        <f t="shared" si="23"/>
        <v>81.833648870377388</v>
      </c>
      <c r="O255" s="9">
        <f t="shared" si="20"/>
        <v>1822597.9356174513</v>
      </c>
    </row>
    <row r="256" spans="1:15" x14ac:dyDescent="0.35">
      <c r="A256" s="97">
        <v>1</v>
      </c>
      <c r="B256" s="17" t="s">
        <v>47</v>
      </c>
      <c r="C256" s="17">
        <v>2025</v>
      </c>
      <c r="D256" s="8">
        <f>Population!J2</f>
        <v>555241.83427241049</v>
      </c>
      <c r="E256" s="94">
        <f>VLOOKUP(A256,'Housing Statistics'!$A$2:$H$49,6,FALSE)</f>
        <v>3.974207650273224</v>
      </c>
      <c r="F256" s="94">
        <f t="shared" si="18"/>
        <v>139711.32943550093</v>
      </c>
      <c r="G256" s="143" t="s">
        <v>234</v>
      </c>
      <c r="H256" s="88">
        <v>0</v>
      </c>
      <c r="I256" s="141">
        <f t="shared" si="19"/>
        <v>0</v>
      </c>
      <c r="J256" s="95">
        <f t="shared" si="21"/>
        <v>3234.5008377663326</v>
      </c>
      <c r="K256" s="90">
        <f>VLOOKUP(B256,'Housing Costs'!$B$2:$F$43,5,FALSE)*550</f>
        <v>15584.800000000001</v>
      </c>
      <c r="L256" s="142">
        <f t="shared" si="22"/>
        <v>50409048.656420745</v>
      </c>
      <c r="M256" s="100">
        <f>VLOOKUP(B256,'Housing Costs'!$B$2:$F$43,3,FALSE)</f>
        <v>60.661999999999999</v>
      </c>
      <c r="N256" s="93">
        <f t="shared" si="23"/>
        <v>73.860911270983223</v>
      </c>
      <c r="O256" s="9">
        <f t="shared" si="20"/>
        <v>12910576.401888875</v>
      </c>
    </row>
    <row r="257" spans="1:15" x14ac:dyDescent="0.35">
      <c r="A257" s="97">
        <v>2</v>
      </c>
      <c r="B257" s="17" t="s">
        <v>44</v>
      </c>
      <c r="C257" s="17">
        <v>2025</v>
      </c>
      <c r="D257" s="8">
        <f>Population!J3</f>
        <v>407288.0222319616</v>
      </c>
      <c r="E257" s="94">
        <f>VLOOKUP(A257,'Housing Statistics'!$A$2:$H$49,6,FALSE)</f>
        <v>4.8390533520244086</v>
      </c>
      <c r="F257" s="94">
        <f t="shared" si="18"/>
        <v>84166.879883970163</v>
      </c>
      <c r="G257" s="143" t="s">
        <v>234</v>
      </c>
      <c r="H257" s="88">
        <v>0</v>
      </c>
      <c r="I257" s="141">
        <f t="shared" si="19"/>
        <v>0</v>
      </c>
      <c r="J257" s="95">
        <f t="shared" si="21"/>
        <v>1948.5738529355149</v>
      </c>
      <c r="K257" s="90">
        <f ca="1">VLOOKUP(B257,'Housing Costs'!$B$2:$F$43,5,FALSE)*550</f>
        <v>34179.786666666667</v>
      </c>
      <c r="L257" s="142">
        <f t="shared" ca="1" si="22"/>
        <v>66601838.597580604</v>
      </c>
      <c r="M257" s="100">
        <f>VLOOKUP(B257,'Housing Costs'!$B$2:$F$43,3,FALSE)</f>
        <v>70</v>
      </c>
      <c r="N257" s="93">
        <f t="shared" si="23"/>
        <v>166.27540073204597</v>
      </c>
      <c r="O257" s="9">
        <f t="shared" si="20"/>
        <v>4063721.0101343426</v>
      </c>
    </row>
    <row r="258" spans="1:15" x14ac:dyDescent="0.35">
      <c r="A258" s="97">
        <v>3</v>
      </c>
      <c r="B258" s="17" t="s">
        <v>30</v>
      </c>
      <c r="C258" s="17">
        <v>2025</v>
      </c>
      <c r="D258" s="8">
        <f>Population!J4</f>
        <v>11720586.781632422</v>
      </c>
      <c r="E258" s="94">
        <f>VLOOKUP(A258,'Housing Statistics'!$A$2:$H$49,6,FALSE)</f>
        <v>4.0172949204764796</v>
      </c>
      <c r="F258" s="94">
        <f t="shared" si="18"/>
        <v>2917532.0741057959</v>
      </c>
      <c r="G258" s="143" t="s">
        <v>235</v>
      </c>
      <c r="H258" s="88">
        <v>0</v>
      </c>
      <c r="I258" s="141">
        <f t="shared" si="19"/>
        <v>0</v>
      </c>
      <c r="J258" s="95">
        <f t="shared" si="21"/>
        <v>67544.700748567004</v>
      </c>
      <c r="K258" s="90">
        <f>VLOOKUP(B258,'Housing Costs'!$B$2:$F$43,5,FALSE)*550</f>
        <v>37853.199999999997</v>
      </c>
      <c r="L258" s="142">
        <f t="shared" si="22"/>
        <v>2556783066.3756561</v>
      </c>
      <c r="M258" s="100">
        <f>VLOOKUP(B258,'Housing Costs'!$B$2:$F$43,3,FALSE)</f>
        <v>139.202</v>
      </c>
      <c r="N258" s="93">
        <f t="shared" si="23"/>
        <v>132.525558500568</v>
      </c>
      <c r="O258" s="9">
        <f t="shared" si="20"/>
        <v>696316870.82500231</v>
      </c>
    </row>
    <row r="259" spans="1:15" x14ac:dyDescent="0.35">
      <c r="A259" s="97">
        <v>4</v>
      </c>
      <c r="B259" s="17" t="s">
        <v>35</v>
      </c>
      <c r="C259" s="17">
        <v>2025</v>
      </c>
      <c r="D259" s="8">
        <f>Population!J5</f>
        <v>2496089.6909572538</v>
      </c>
      <c r="E259" s="94">
        <f>VLOOKUP(A259,'Housing Statistics'!$A$2:$H$49,6,FALSE)</f>
        <v>4.6988894405393395</v>
      </c>
      <c r="F259" s="94">
        <f t="shared" si="18"/>
        <v>531208.43180995376</v>
      </c>
      <c r="G259" s="143" t="s">
        <v>235</v>
      </c>
      <c r="H259" s="88">
        <v>0</v>
      </c>
      <c r="I259" s="141">
        <f t="shared" si="19"/>
        <v>0</v>
      </c>
      <c r="J259" s="95">
        <f t="shared" si="21"/>
        <v>12298.173130698327</v>
      </c>
      <c r="K259" s="90">
        <f>VLOOKUP(B259,'Housing Costs'!$B$2:$F$43,5,FALSE)*550</f>
        <v>23092.300000000003</v>
      </c>
      <c r="L259" s="142">
        <f t="shared" si="22"/>
        <v>283993103.38602501</v>
      </c>
      <c r="M259" s="100">
        <f>VLOOKUP(B259,'Housing Costs'!$B$2:$F$43,3,FALSE)</f>
        <v>59.5</v>
      </c>
      <c r="N259" s="93">
        <f t="shared" si="23"/>
        <v>108.65462509082352</v>
      </c>
      <c r="O259" s="9">
        <f t="shared" si="20"/>
        <v>34299421.900017135</v>
      </c>
    </row>
    <row r="260" spans="1:15" x14ac:dyDescent="0.35">
      <c r="A260" s="97">
        <v>5</v>
      </c>
      <c r="B260" s="17" t="s">
        <v>154</v>
      </c>
      <c r="C260" s="17">
        <v>2025</v>
      </c>
      <c r="D260" s="8">
        <f>Population!J6</f>
        <v>1170718.4765877828</v>
      </c>
      <c r="E260" s="94">
        <f>VLOOKUP(A260,'Housing Statistics'!$A$2:$H$49,6,FALSE)</f>
        <v>4.2814892277702192</v>
      </c>
      <c r="F260" s="94">
        <f t="shared" si="18"/>
        <v>273437.21175201645</v>
      </c>
      <c r="G260" s="143" t="s">
        <v>235</v>
      </c>
      <c r="H260" s="88">
        <v>0</v>
      </c>
      <c r="I260" s="141">
        <f t="shared" si="19"/>
        <v>0</v>
      </c>
      <c r="J260" s="95">
        <f t="shared" si="21"/>
        <v>6330.4307106797351</v>
      </c>
      <c r="K260" s="90">
        <f>VLOOKUP(B260,'Housing Costs'!$B$2:$F$43,5,FALSE)*550</f>
        <v>20251</v>
      </c>
      <c r="L260" s="142">
        <f t="shared" si="22"/>
        <v>128197552.32197532</v>
      </c>
      <c r="M260" s="100">
        <f>VLOOKUP(B260,'Housing Costs'!$B$2:$F$43,3,FALSE)</f>
        <v>65.198000000000008</v>
      </c>
      <c r="N260" s="93">
        <f t="shared" si="23"/>
        <v>70.680297866969596</v>
      </c>
      <c r="O260" s="9">
        <f t="shared" si="20"/>
        <v>28870973.422665894</v>
      </c>
    </row>
    <row r="261" spans="1:15" x14ac:dyDescent="0.35">
      <c r="A261" s="97">
        <v>6</v>
      </c>
      <c r="B261" s="17" t="s">
        <v>38</v>
      </c>
      <c r="C261" s="17">
        <v>2025</v>
      </c>
      <c r="D261" s="8">
        <f>Population!J7</f>
        <v>1334769.9765314956</v>
      </c>
      <c r="E261" s="94">
        <f>VLOOKUP(A261,'Housing Statistics'!$A$2:$H$49,6,FALSE)</f>
        <v>4.4091899104485828</v>
      </c>
      <c r="F261" s="94">
        <f t="shared" ref="F261:F324" si="24">D261/E261</f>
        <v>302724.5375320426</v>
      </c>
      <c r="G261" s="143" t="s">
        <v>235</v>
      </c>
      <c r="H261" s="88">
        <v>0</v>
      </c>
      <c r="I261" s="141">
        <f t="shared" ref="I261:I324" si="25">H261*F261</f>
        <v>0</v>
      </c>
      <c r="J261" s="95">
        <f t="shared" si="21"/>
        <v>7008.4707819766481</v>
      </c>
      <c r="K261" s="90">
        <f>VLOOKUP(B261,'Housing Costs'!$B$2:$F$43,5,FALSE)*550</f>
        <v>39724.300000000003</v>
      </c>
      <c r="L261" s="142">
        <f t="shared" si="22"/>
        <v>278406595.88447499</v>
      </c>
      <c r="M261" s="100">
        <f>VLOOKUP(B261,'Housing Costs'!$B$2:$F$43,3,FALSE)</f>
        <v>98.531999999999996</v>
      </c>
      <c r="N261" s="93">
        <f t="shared" si="23"/>
        <v>228.82746434431402</v>
      </c>
      <c r="O261" s="9">
        <f t="shared" ref="O261:O324" si="26">IF(12*(M261-0.3*N261)&lt;0,0,12*(M261-0.3*N261)*(F261/5))</f>
        <v>21711714.327908382</v>
      </c>
    </row>
    <row r="262" spans="1:15" x14ac:dyDescent="0.35">
      <c r="A262" s="97">
        <v>7</v>
      </c>
      <c r="B262" s="17" t="s">
        <v>29</v>
      </c>
      <c r="C262" s="17">
        <v>2025</v>
      </c>
      <c r="D262" s="8">
        <f>Population!J8</f>
        <v>6450085.4967757976</v>
      </c>
      <c r="E262" s="94">
        <f>VLOOKUP(A262,'Housing Statistics'!$A$2:$H$49,6,FALSE)</f>
        <v>4.0232072880789485</v>
      </c>
      <c r="F262" s="94">
        <f t="shared" si="24"/>
        <v>1603219.7783812589</v>
      </c>
      <c r="G262" s="143" t="s">
        <v>235</v>
      </c>
      <c r="H262" s="88">
        <v>0</v>
      </c>
      <c r="I262" s="141">
        <f t="shared" si="25"/>
        <v>0</v>
      </c>
      <c r="J262" s="95">
        <f t="shared" si="21"/>
        <v>37116.644278241554</v>
      </c>
      <c r="K262" s="90">
        <f>VLOOKUP(B262,'Housing Costs'!$B$2:$F$43,5,FALSE)*550</f>
        <v>36590.400000000001</v>
      </c>
      <c r="L262" s="142">
        <f t="shared" si="22"/>
        <v>1358112860.7985699</v>
      </c>
      <c r="M262" s="100">
        <f>VLOOKUP(B262,'Housing Costs'!$B$2:$F$43,3,FALSE)</f>
        <v>110.124</v>
      </c>
      <c r="N262" s="93">
        <f t="shared" si="23"/>
        <v>141.36059573393919</v>
      </c>
      <c r="O262" s="9">
        <f t="shared" si="26"/>
        <v>260552025.56432435</v>
      </c>
    </row>
    <row r="263" spans="1:15" x14ac:dyDescent="0.35">
      <c r="A263" s="97">
        <v>8</v>
      </c>
      <c r="B263" s="17" t="s">
        <v>55</v>
      </c>
      <c r="C263" s="17">
        <v>2025</v>
      </c>
      <c r="D263" s="8">
        <f>Population!J9</f>
        <v>61467.432588801312</v>
      </c>
      <c r="E263" s="94">
        <f>VLOOKUP(A263,'Housing Statistics'!$A$2:$H$49,6,FALSE)</f>
        <v>4.332028957151242</v>
      </c>
      <c r="F263" s="94">
        <f t="shared" si="24"/>
        <v>14189.063184199609</v>
      </c>
      <c r="G263" s="143" t="s">
        <v>236</v>
      </c>
      <c r="H263" s="88">
        <v>0</v>
      </c>
      <c r="I263" s="141">
        <f t="shared" si="25"/>
        <v>0</v>
      </c>
      <c r="J263" s="95">
        <f t="shared" si="21"/>
        <v>328.49545517782099</v>
      </c>
      <c r="K263" s="90">
        <f ca="1">VLOOKUP(B263,'Housing Costs'!$B$2:$F$43,5,FALSE)*550</f>
        <v>22303.05</v>
      </c>
      <c r="L263" s="142">
        <f t="shared" ca="1" si="22"/>
        <v>7326450.5616036998</v>
      </c>
      <c r="M263" s="100">
        <f>VLOOKUP(B263,'Housing Costs'!$B$2:$F$43,3,FALSE)</f>
        <v>77.219754838709676</v>
      </c>
      <c r="N263" s="93">
        <f t="shared" si="23"/>
        <v>39.775337624637132</v>
      </c>
      <c r="O263" s="9">
        <f t="shared" si="26"/>
        <v>2223272.5124548813</v>
      </c>
    </row>
    <row r="264" spans="1:15" x14ac:dyDescent="0.35">
      <c r="A264" s="97">
        <v>9</v>
      </c>
      <c r="B264" s="17" t="s">
        <v>161</v>
      </c>
      <c r="C264" s="17">
        <v>2025</v>
      </c>
      <c r="D264" s="8">
        <f>Population!J10</f>
        <v>790625.927443753</v>
      </c>
      <c r="E264" s="94">
        <f>VLOOKUP(A264,'Housing Statistics'!$A$2:$H$49,6,FALSE)</f>
        <v>4.5911864516077028</v>
      </c>
      <c r="F264" s="94">
        <f t="shared" si="24"/>
        <v>172205.14474355496</v>
      </c>
      <c r="G264" s="143" t="s">
        <v>234</v>
      </c>
      <c r="H264" s="88">
        <v>0</v>
      </c>
      <c r="I264" s="141">
        <f t="shared" si="25"/>
        <v>0</v>
      </c>
      <c r="J264" s="95">
        <f t="shared" si="21"/>
        <v>3986.7753545201558</v>
      </c>
      <c r="K264" s="90">
        <f>VLOOKUP(B264,'Housing Costs'!$B$2:$F$43,5,FALSE)*550</f>
        <v>20643.7</v>
      </c>
      <c r="L264" s="142">
        <f t="shared" si="22"/>
        <v>82301794.386107743</v>
      </c>
      <c r="M264" s="100">
        <f>VLOOKUP(B264,'Housing Costs'!$B$2:$F$43,3,FALSE)</f>
        <v>62.118000000000002</v>
      </c>
      <c r="N264" s="93">
        <f t="shared" si="23"/>
        <v>137.82658084059071</v>
      </c>
      <c r="O264" s="9">
        <f t="shared" si="26"/>
        <v>8584092.6965548489</v>
      </c>
    </row>
    <row r="265" spans="1:15" x14ac:dyDescent="0.35">
      <c r="A265" s="97">
        <v>10</v>
      </c>
      <c r="B265" s="17" t="s">
        <v>57</v>
      </c>
      <c r="C265" s="17">
        <v>2025</v>
      </c>
      <c r="D265" s="8">
        <f>Population!J11</f>
        <v>733693.38718744833</v>
      </c>
      <c r="E265" s="94">
        <f>VLOOKUP(A265,'Housing Statistics'!$A$2:$H$49,6,FALSE)</f>
        <v>4.0714439771379274</v>
      </c>
      <c r="F265" s="94">
        <f t="shared" si="24"/>
        <v>180204.71147516742</v>
      </c>
      <c r="G265" s="143" t="s">
        <v>234</v>
      </c>
      <c r="H265" s="88">
        <v>0</v>
      </c>
      <c r="I265" s="141">
        <f t="shared" si="25"/>
        <v>0</v>
      </c>
      <c r="J265" s="95">
        <f t="shared" si="21"/>
        <v>4171.9758346795861</v>
      </c>
      <c r="K265" s="90">
        <f ca="1">VLOOKUP(B265,'Housing Costs'!$B$2:$F$43,5,FALSE)*550</f>
        <v>34179.786666666667</v>
      </c>
      <c r="L265" s="142">
        <f t="shared" ca="1" si="22"/>
        <v>142597244.00783685</v>
      </c>
      <c r="M265" s="100">
        <f>VLOOKUP(B265,'Housing Costs'!$B$2:$F$43,3,FALSE)</f>
        <v>78.521709677419352</v>
      </c>
      <c r="N265" s="93">
        <f t="shared" si="23"/>
        <v>39.775337624637132</v>
      </c>
      <c r="O265" s="9">
        <f t="shared" si="26"/>
        <v>28799210.55555284</v>
      </c>
    </row>
    <row r="266" spans="1:15" x14ac:dyDescent="0.35">
      <c r="A266" s="97">
        <v>11</v>
      </c>
      <c r="B266" s="17" t="s">
        <v>48</v>
      </c>
      <c r="C266" s="17">
        <v>2025</v>
      </c>
      <c r="D266" s="8">
        <f>Population!J12</f>
        <v>286178.49633113679</v>
      </c>
      <c r="E266" s="94">
        <f>VLOOKUP(A266,'Housing Statistics'!$A$2:$H$49,6,FALSE)</f>
        <v>4.5669760538732476</v>
      </c>
      <c r="F266" s="94">
        <f t="shared" si="24"/>
        <v>62662.578685611697</v>
      </c>
      <c r="G266" s="143" t="s">
        <v>234</v>
      </c>
      <c r="H266" s="88">
        <v>0</v>
      </c>
      <c r="I266" s="141">
        <f t="shared" si="25"/>
        <v>0</v>
      </c>
      <c r="J266" s="95">
        <f t="shared" si="21"/>
        <v>1450.7210265204703</v>
      </c>
      <c r="K266" s="90">
        <f>VLOOKUP(B266,'Housing Costs'!$B$2:$F$43,5,FALSE)*550</f>
        <v>19072.899999999998</v>
      </c>
      <c r="L266" s="142">
        <f t="shared" si="22"/>
        <v>27669457.066722274</v>
      </c>
      <c r="M266" s="100">
        <f>VLOOKUP(B266,'Housing Costs'!$B$2:$F$43,3,FALSE)</f>
        <v>70</v>
      </c>
      <c r="N266" s="93">
        <f t="shared" si="23"/>
        <v>93.297993184399843</v>
      </c>
      <c r="O266" s="9">
        <f t="shared" si="26"/>
        <v>6317982.3750112401</v>
      </c>
    </row>
    <row r="267" spans="1:15" x14ac:dyDescent="0.35">
      <c r="A267" s="97">
        <v>12</v>
      </c>
      <c r="B267" s="17" t="s">
        <v>52</v>
      </c>
      <c r="C267" s="17">
        <v>2025</v>
      </c>
      <c r="D267" s="8">
        <f>Population!J13</f>
        <v>139206.06441896319</v>
      </c>
      <c r="E267" s="94">
        <f>VLOOKUP(A267,'Housing Statistics'!$A$2:$H$49,6,FALSE)</f>
        <v>4.2184831531569431</v>
      </c>
      <c r="F267" s="94">
        <f t="shared" si="24"/>
        <v>32999.080324591785</v>
      </c>
      <c r="G267" s="143" t="s">
        <v>234</v>
      </c>
      <c r="H267" s="88">
        <v>0</v>
      </c>
      <c r="I267" s="141">
        <f t="shared" si="25"/>
        <v>0</v>
      </c>
      <c r="J267" s="95">
        <f t="shared" si="21"/>
        <v>763.97206573491712</v>
      </c>
      <c r="K267" s="90">
        <f>VLOOKUP(B267,'Housing Costs'!$B$2:$F$43,5,FALSE)*550</f>
        <v>23092.300000000003</v>
      </c>
      <c r="L267" s="142">
        <f t="shared" si="22"/>
        <v>17641872.133570429</v>
      </c>
      <c r="M267" s="100">
        <f>VLOOKUP(B267,'Housing Costs'!$B$2:$F$43,3,FALSE)</f>
        <v>44.323999999999998</v>
      </c>
      <c r="N267" s="93">
        <f t="shared" si="23"/>
        <v>108.65462509082352</v>
      </c>
      <c r="O267" s="9">
        <f t="shared" si="26"/>
        <v>928801.02240974142</v>
      </c>
    </row>
    <row r="268" spans="1:15" x14ac:dyDescent="0.35">
      <c r="A268" s="97">
        <v>13</v>
      </c>
      <c r="B268" s="17" t="s">
        <v>31</v>
      </c>
      <c r="C268" s="17">
        <v>2025</v>
      </c>
      <c r="D268" s="8">
        <f>Population!J14</f>
        <v>9344335.1254904196</v>
      </c>
      <c r="E268" s="94">
        <f>VLOOKUP(A268,'Housing Statistics'!$A$2:$H$49,6,FALSE)</f>
        <v>4.33</v>
      </c>
      <c r="F268" s="94">
        <f t="shared" si="24"/>
        <v>2158045.0636236533</v>
      </c>
      <c r="G268" s="143" t="s">
        <v>235</v>
      </c>
      <c r="H268" s="88">
        <v>0</v>
      </c>
      <c r="I268" s="141">
        <f t="shared" si="25"/>
        <v>0</v>
      </c>
      <c r="J268" s="95">
        <f t="shared" si="21"/>
        <v>49961.578595175408</v>
      </c>
      <c r="K268" s="90">
        <f>VLOOKUP(B268,'Housing Costs'!$B$2:$F$43,5,FALSE)*550</f>
        <v>29729.7</v>
      </c>
      <c r="L268" s="142">
        <f t="shared" si="22"/>
        <v>1485342743.1609864</v>
      </c>
      <c r="M268" s="100">
        <f>VLOOKUP(B268,'Housing Costs'!$B$2:$F$43,3,FALSE)</f>
        <v>96.418000000000006</v>
      </c>
      <c r="N268" s="93">
        <f t="shared" si="23"/>
        <v>139.85863940426606</v>
      </c>
      <c r="O268" s="9">
        <f t="shared" si="26"/>
        <v>282067236.07923919</v>
      </c>
    </row>
    <row r="269" spans="1:15" x14ac:dyDescent="0.35">
      <c r="A269" s="97">
        <v>14</v>
      </c>
      <c r="B269" s="17" t="s">
        <v>45</v>
      </c>
      <c r="C269" s="17">
        <v>2025</v>
      </c>
      <c r="D269" s="8">
        <f>Population!J15</f>
        <v>372345.61492068629</v>
      </c>
      <c r="E269" s="94">
        <f>VLOOKUP(A269,'Housing Statistics'!$A$2:$H$49,6,FALSE)</f>
        <v>4.6437746693442286</v>
      </c>
      <c r="F269" s="94">
        <f t="shared" si="24"/>
        <v>80181.671470564077</v>
      </c>
      <c r="G269" s="143" t="s">
        <v>234</v>
      </c>
      <c r="H269" s="88">
        <v>0</v>
      </c>
      <c r="I269" s="141">
        <f t="shared" si="25"/>
        <v>0</v>
      </c>
      <c r="J269" s="95">
        <f t="shared" si="21"/>
        <v>1856.3110421533493</v>
      </c>
      <c r="K269" s="90">
        <f>VLOOKUP(B269,'Housing Costs'!$B$2:$F$43,5,FALSE)*550</f>
        <v>21613.9</v>
      </c>
      <c r="L269" s="142">
        <f t="shared" si="22"/>
        <v>40122121.233998276</v>
      </c>
      <c r="M269" s="100">
        <f>VLOOKUP(B269,'Housing Costs'!$B$2:$F$43,3,FALSE)</f>
        <v>24.5</v>
      </c>
      <c r="N269" s="93">
        <f t="shared" si="23"/>
        <v>108.65462509082352</v>
      </c>
      <c r="O269" s="9">
        <f t="shared" si="26"/>
        <v>0</v>
      </c>
    </row>
    <row r="270" spans="1:15" x14ac:dyDescent="0.35">
      <c r="A270" s="97">
        <v>15</v>
      </c>
      <c r="B270" s="17" t="s">
        <v>54</v>
      </c>
      <c r="C270" s="17">
        <v>2025</v>
      </c>
      <c r="D270" s="8">
        <f>Population!J16</f>
        <v>82577.516027003978</v>
      </c>
      <c r="E270" s="94">
        <f>VLOOKUP(A270,'Housing Statistics'!$A$2:$H$49,6,FALSE)</f>
        <v>4.4181210545859635</v>
      </c>
      <c r="F270" s="94">
        <f t="shared" si="24"/>
        <v>18690.641339781621</v>
      </c>
      <c r="G270" s="143" t="s">
        <v>236</v>
      </c>
      <c r="H270" s="88">
        <v>0</v>
      </c>
      <c r="I270" s="141">
        <f t="shared" si="25"/>
        <v>0</v>
      </c>
      <c r="J270" s="95">
        <f t="shared" si="21"/>
        <v>432.71290392969604</v>
      </c>
      <c r="K270" s="90">
        <f>VLOOKUP(B270,'Housing Costs'!$B$2:$F$43,5,FALSE)*550</f>
        <v>71533</v>
      </c>
      <c r="L270" s="142">
        <f t="shared" si="22"/>
        <v>30953252.156802949</v>
      </c>
      <c r="M270" s="100">
        <f>VLOOKUP(B270,'Housing Costs'!$B$2:$F$43,3,FALSE)</f>
        <v>77.219754838709676</v>
      </c>
      <c r="N270" s="93">
        <f t="shared" si="23"/>
        <v>119.4497033951786</v>
      </c>
      <c r="O270" s="9">
        <f t="shared" si="26"/>
        <v>1856422.2545889972</v>
      </c>
    </row>
    <row r="271" spans="1:15" x14ac:dyDescent="0.35">
      <c r="A271" s="97">
        <v>16</v>
      </c>
      <c r="B271" s="17" t="s">
        <v>32</v>
      </c>
      <c r="C271" s="17">
        <v>2025</v>
      </c>
      <c r="D271" s="8">
        <f>Population!J17</f>
        <v>4228350.545526416</v>
      </c>
      <c r="E271" s="94">
        <f>VLOOKUP(A271,'Housing Statistics'!$A$2:$H$49,6,FALSE)</f>
        <v>5.0811133147736394</v>
      </c>
      <c r="F271" s="94">
        <f t="shared" si="24"/>
        <v>832170.09414693329</v>
      </c>
      <c r="G271" s="143" t="s">
        <v>235</v>
      </c>
      <c r="H271" s="88">
        <v>0</v>
      </c>
      <c r="I271" s="141">
        <f t="shared" si="25"/>
        <v>0</v>
      </c>
      <c r="J271" s="95">
        <f t="shared" si="21"/>
        <v>19265.831035735435</v>
      </c>
      <c r="K271" s="90">
        <f>VLOOKUP(B271,'Housing Costs'!$B$2:$F$43,5,FALSE)*550</f>
        <v>29860.600000000002</v>
      </c>
      <c r="L271" s="142">
        <f t="shared" si="22"/>
        <v>575289274.22568154</v>
      </c>
      <c r="M271" s="100">
        <f>VLOOKUP(B271,'Housing Costs'!$B$2:$F$43,3,FALSE)</f>
        <v>82.04</v>
      </c>
      <c r="N271" s="93">
        <f t="shared" si="23"/>
        <v>125.45752871387103</v>
      </c>
      <c r="O271" s="9">
        <f t="shared" si="26"/>
        <v>88681520.350644767</v>
      </c>
    </row>
    <row r="272" spans="1:15" x14ac:dyDescent="0.35">
      <c r="A272" s="97">
        <v>17</v>
      </c>
      <c r="B272" s="17" t="s">
        <v>58</v>
      </c>
      <c r="C272" s="17">
        <v>2025</v>
      </c>
      <c r="D272" s="8">
        <f>Population!J18</f>
        <v>15560.496800516297</v>
      </c>
      <c r="E272" s="94">
        <f>VLOOKUP(A272,'Housing Statistics'!$A$2:$H$49,6,FALSE)</f>
        <v>4.9910952804986639</v>
      </c>
      <c r="F272" s="94">
        <f t="shared" si="24"/>
        <v>3117.6517229223555</v>
      </c>
      <c r="G272" s="143" t="s">
        <v>236</v>
      </c>
      <c r="H272" s="88">
        <v>0</v>
      </c>
      <c r="I272" s="141">
        <f t="shared" si="25"/>
        <v>0</v>
      </c>
      <c r="J272" s="95">
        <f t="shared" si="21"/>
        <v>72.177733548168362</v>
      </c>
      <c r="K272" s="90">
        <f ca="1">VLOOKUP(B272,'Housing Costs'!$B$2:$F$43,5,FALSE)*550</f>
        <v>22303.05</v>
      </c>
      <c r="L272" s="142">
        <f t="shared" ca="1" si="22"/>
        <v>1609783.6002114764</v>
      </c>
      <c r="M272" s="100">
        <f>VLOOKUP(B272,'Housing Costs'!$B$2:$F$43,3,FALSE)</f>
        <v>77.219754838709676</v>
      </c>
      <c r="N272" s="93">
        <f t="shared" si="23"/>
        <v>108.65462509082352</v>
      </c>
      <c r="O272" s="9">
        <f t="shared" si="26"/>
        <v>333888.28315482853</v>
      </c>
    </row>
    <row r="273" spans="1:15" x14ac:dyDescent="0.35">
      <c r="A273" s="97">
        <v>18</v>
      </c>
      <c r="B273" s="17" t="s">
        <v>51</v>
      </c>
      <c r="C273" s="17">
        <v>2025</v>
      </c>
      <c r="D273" s="8">
        <f>Population!J19</f>
        <v>137475.11531011004</v>
      </c>
      <c r="E273" s="94">
        <f>VLOOKUP(A273,'Housing Statistics'!$A$2:$H$49,6,FALSE)</f>
        <v>4.4388221584797423</v>
      </c>
      <c r="F273" s="94">
        <f t="shared" si="24"/>
        <v>30971.079804917001</v>
      </c>
      <c r="G273" s="143" t="s">
        <v>234</v>
      </c>
      <c r="H273" s="88">
        <v>0</v>
      </c>
      <c r="I273" s="141">
        <f t="shared" si="25"/>
        <v>0</v>
      </c>
      <c r="J273" s="95">
        <f t="shared" si="21"/>
        <v>717.02118919267014</v>
      </c>
      <c r="K273" s="90">
        <f ca="1">VLOOKUP(B273,'Housing Costs'!$B$2:$F$43,5,FALSE)*550</f>
        <v>34179.786666666667</v>
      </c>
      <c r="L273" s="142">
        <f t="shared" ca="1" si="22"/>
        <v>24507631.282085106</v>
      </c>
      <c r="M273" s="100">
        <f>VLOOKUP(B273,'Housing Costs'!$B$2:$F$43,3,FALSE)</f>
        <v>78.521709677419352</v>
      </c>
      <c r="N273" s="93">
        <f t="shared" si="23"/>
        <v>98.76688123185663</v>
      </c>
      <c r="O273" s="9">
        <f t="shared" si="26"/>
        <v>3634144.9166964027</v>
      </c>
    </row>
    <row r="274" spans="1:15" x14ac:dyDescent="0.35">
      <c r="A274" s="97">
        <v>19</v>
      </c>
      <c r="B274" s="17" t="s">
        <v>28</v>
      </c>
      <c r="C274" s="17">
        <v>2025</v>
      </c>
      <c r="D274" s="8">
        <f>Population!J20</f>
        <v>6241819.1436129194</v>
      </c>
      <c r="E274" s="94">
        <f>VLOOKUP(A274,'Housing Statistics'!$A$2:$H$49,6,FALSE)</f>
        <v>4.3873267195354213</v>
      </c>
      <c r="F274" s="94">
        <f t="shared" si="24"/>
        <v>1422693.0298625838</v>
      </c>
      <c r="G274" s="143" t="s">
        <v>235</v>
      </c>
      <c r="H274" s="88">
        <v>0</v>
      </c>
      <c r="I274" s="141">
        <f t="shared" si="25"/>
        <v>0</v>
      </c>
      <c r="J274" s="95">
        <f t="shared" si="21"/>
        <v>32937.212862892775</v>
      </c>
      <c r="K274" s="90">
        <f>VLOOKUP(B274,'Housing Costs'!$B$2:$F$43,5,FALSE)*550</f>
        <v>28774.899999999998</v>
      </c>
      <c r="L274" s="142">
        <f t="shared" si="22"/>
        <v>947765006.40845323</v>
      </c>
      <c r="M274" s="100">
        <f>VLOOKUP(B274,'Housing Costs'!$B$2:$F$43,3,FALSE)</f>
        <v>82.95</v>
      </c>
      <c r="N274" s="93">
        <f t="shared" si="23"/>
        <v>155.49665530733307</v>
      </c>
      <c r="O274" s="9">
        <f t="shared" si="26"/>
        <v>123948442.86070819</v>
      </c>
    </row>
    <row r="275" spans="1:15" x14ac:dyDescent="0.35">
      <c r="A275" s="97">
        <v>20</v>
      </c>
      <c r="B275" s="17" t="s">
        <v>33</v>
      </c>
      <c r="C275" s="17">
        <v>2025</v>
      </c>
      <c r="D275" s="8">
        <f>Population!J21</f>
        <v>3910397.2648722981</v>
      </c>
      <c r="E275" s="94">
        <f>VLOOKUP(A275,'Housing Statistics'!$A$2:$H$49,6,FALSE)</f>
        <v>5.2348048588773741</v>
      </c>
      <c r="F275" s="94">
        <f t="shared" si="24"/>
        <v>746999.62468341168</v>
      </c>
      <c r="G275" s="143" t="s">
        <v>235</v>
      </c>
      <c r="H275" s="88">
        <v>0</v>
      </c>
      <c r="I275" s="141">
        <f t="shared" si="25"/>
        <v>0</v>
      </c>
      <c r="J275" s="95">
        <f t="shared" si="21"/>
        <v>17294.022765455651</v>
      </c>
      <c r="K275" s="90">
        <f>VLOOKUP(B275,'Housing Costs'!$B$2:$F$43,5,FALSE)*550</f>
        <v>25533.200000000001</v>
      </c>
      <c r="L275" s="142">
        <f t="shared" si="22"/>
        <v>441571742.07493222</v>
      </c>
      <c r="M275" s="100">
        <f>VLOOKUP(B275,'Housing Costs'!$B$2:$F$43,3,FALSE)</f>
        <v>88.27</v>
      </c>
      <c r="N275" s="93">
        <f t="shared" si="23"/>
        <v>92.944591695065014</v>
      </c>
      <c r="O275" s="9">
        <f t="shared" si="26"/>
        <v>108261082.40888351</v>
      </c>
    </row>
    <row r="276" spans="1:15" x14ac:dyDescent="0.35">
      <c r="A276" s="97">
        <v>21</v>
      </c>
      <c r="B276" s="97" t="s">
        <v>27</v>
      </c>
      <c r="C276" s="17">
        <v>2025</v>
      </c>
      <c r="D276" s="8">
        <f>Population!J22</f>
        <v>17271142.306630719</v>
      </c>
      <c r="E276" s="94">
        <f>VLOOKUP(A276,'Housing Statistics'!$A$2:$H$49,6,FALSE)</f>
        <v>4.4756737410071938</v>
      </c>
      <c r="F276" s="94">
        <f t="shared" si="24"/>
        <v>3858892.1592716603</v>
      </c>
      <c r="G276" s="143" t="s">
        <v>235</v>
      </c>
      <c r="H276" s="88">
        <v>0</v>
      </c>
      <c r="I276" s="141">
        <f t="shared" si="25"/>
        <v>0</v>
      </c>
      <c r="J276" s="95">
        <f t="shared" si="21"/>
        <v>89338.423536913935</v>
      </c>
      <c r="K276" s="90">
        <f>VLOOKUP(B276,'Housing Costs'!$B$2:$F$43,5,FALSE)*550</f>
        <v>134018.5</v>
      </c>
      <c r="L276" s="142">
        <f t="shared" si="22"/>
        <v>11973001514.7819</v>
      </c>
      <c r="M276" s="100">
        <f>VLOOKUP(B276,'Housing Costs'!$B$2:$F$43,3,FALSE)</f>
        <v>271.36200000000002</v>
      </c>
      <c r="N276" s="93">
        <f t="shared" si="23"/>
        <v>254.44907232109051</v>
      </c>
      <c r="O276" s="9">
        <f t="shared" si="26"/>
        <v>1806214164.2163248</v>
      </c>
    </row>
    <row r="277" spans="1:15" x14ac:dyDescent="0.35">
      <c r="A277" s="97">
        <v>22</v>
      </c>
      <c r="B277" s="17" t="s">
        <v>43</v>
      </c>
      <c r="C277" s="17">
        <v>2025</v>
      </c>
      <c r="D277" s="8">
        <f>Population!J23</f>
        <v>15316963.226817226</v>
      </c>
      <c r="E277" s="94">
        <f>VLOOKUP(A277,'Housing Statistics'!$A$2:$H$49,6,FALSE)</f>
        <v>4.7768636363636361</v>
      </c>
      <c r="F277" s="94">
        <f t="shared" si="24"/>
        <v>3206489.5280278903</v>
      </c>
      <c r="G277" s="143" t="s">
        <v>235</v>
      </c>
      <c r="H277" s="88">
        <v>0</v>
      </c>
      <c r="I277" s="141">
        <f t="shared" si="25"/>
        <v>0</v>
      </c>
      <c r="J277" s="95">
        <f t="shared" si="21"/>
        <v>74234.445456932299</v>
      </c>
      <c r="K277" s="90">
        <f>VLOOKUP(B277,'Housing Costs'!$B$2:$F$43,5,FALSE)*550</f>
        <v>49957.600000000006</v>
      </c>
      <c r="L277" s="142">
        <f t="shared" si="22"/>
        <v>3708574732.3592415</v>
      </c>
      <c r="M277" s="100">
        <f>VLOOKUP(B277,'Housing Costs'!$B$2:$F$43,3,FALSE)</f>
        <v>137.07400000000001</v>
      </c>
      <c r="N277" s="93">
        <f t="shared" si="23"/>
        <v>150.91303799066011</v>
      </c>
      <c r="O277" s="9">
        <f t="shared" si="26"/>
        <v>706454454.66460097</v>
      </c>
    </row>
    <row r="278" spans="1:15" x14ac:dyDescent="0.35">
      <c r="A278" s="97">
        <v>23</v>
      </c>
      <c r="B278" s="17" t="s">
        <v>53</v>
      </c>
      <c r="C278" s="17">
        <v>2025</v>
      </c>
      <c r="D278" s="8">
        <f>Population!J24</f>
        <v>55547.225732940293</v>
      </c>
      <c r="E278" s="94">
        <f>VLOOKUP(A278,'Housing Statistics'!$A$2:$H$49,6,FALSE)</f>
        <v>3.9394565859421147</v>
      </c>
      <c r="F278" s="94">
        <f t="shared" si="24"/>
        <v>14100.225379094072</v>
      </c>
      <c r="G278" s="143" t="s">
        <v>236</v>
      </c>
      <c r="H278" s="88">
        <v>0</v>
      </c>
      <c r="I278" s="141">
        <f t="shared" si="25"/>
        <v>0</v>
      </c>
      <c r="J278" s="95">
        <f t="shared" si="21"/>
        <v>326.43874326905643</v>
      </c>
      <c r="K278" s="90">
        <f>VLOOKUP(B278,'Housing Costs'!$B$2:$F$43,5,FALSE)*550</f>
        <v>32186</v>
      </c>
      <c r="L278" s="142">
        <f t="shared" si="22"/>
        <v>10506757.390857851</v>
      </c>
      <c r="M278" s="100">
        <f>VLOOKUP(B278,'Housing Costs'!$B$2:$F$43,3,FALSE)</f>
        <v>122.5</v>
      </c>
      <c r="N278" s="93">
        <f t="shared" si="23"/>
        <v>127.00366022971097</v>
      </c>
      <c r="O278" s="9">
        <f t="shared" si="26"/>
        <v>2856104.4935433134</v>
      </c>
    </row>
    <row r="279" spans="1:15" x14ac:dyDescent="0.35">
      <c r="A279" s="97">
        <v>24</v>
      </c>
      <c r="B279" s="17" t="s">
        <v>34</v>
      </c>
      <c r="C279" s="17">
        <v>2025</v>
      </c>
      <c r="D279" s="8">
        <f>Population!J25</f>
        <v>2337852.9029758396</v>
      </c>
      <c r="E279" s="94">
        <f>VLOOKUP(A279,'Housing Statistics'!$A$2:$H$49,6,FALSE)</f>
        <v>5.7167460931666056</v>
      </c>
      <c r="F279" s="94">
        <f t="shared" si="24"/>
        <v>408948.17871487135</v>
      </c>
      <c r="G279" s="143" t="s">
        <v>235</v>
      </c>
      <c r="H279" s="88">
        <v>0</v>
      </c>
      <c r="I279" s="141">
        <f t="shared" si="25"/>
        <v>0</v>
      </c>
      <c r="J279" s="95">
        <f t="shared" si="21"/>
        <v>9467.687638509844</v>
      </c>
      <c r="K279" s="90">
        <f>VLOOKUP(B279,'Housing Costs'!$B$2:$F$43,5,FALSE)*550</f>
        <v>28266.7</v>
      </c>
      <c r="L279" s="142">
        <f t="shared" si="22"/>
        <v>267620286.1714662</v>
      </c>
      <c r="M279" s="100">
        <f>VLOOKUP(B279,'Housing Costs'!$B$2:$F$43,3,FALSE)</f>
        <v>62.454000000000001</v>
      </c>
      <c r="N279" s="93">
        <f t="shared" si="23"/>
        <v>84.816357440363504</v>
      </c>
      <c r="O279" s="9">
        <f t="shared" si="26"/>
        <v>36323522.599964924</v>
      </c>
    </row>
    <row r="280" spans="1:15" x14ac:dyDescent="0.35">
      <c r="A280" s="97">
        <v>25</v>
      </c>
      <c r="B280" s="17" t="s">
        <v>46</v>
      </c>
      <c r="C280" s="17">
        <v>2025</v>
      </c>
      <c r="D280" s="8">
        <f>Population!J26</f>
        <v>335602.85396531905</v>
      </c>
      <c r="E280" s="94">
        <f>VLOOKUP(A280,'Housing Statistics'!$A$2:$H$49,6,FALSE)</f>
        <v>4.4000000000000004</v>
      </c>
      <c r="F280" s="94">
        <f t="shared" si="24"/>
        <v>76273.37590120887</v>
      </c>
      <c r="G280" s="143" t="s">
        <v>234</v>
      </c>
      <c r="H280" s="88">
        <v>0</v>
      </c>
      <c r="I280" s="141">
        <f t="shared" si="25"/>
        <v>0</v>
      </c>
      <c r="J280" s="95">
        <f t="shared" si="21"/>
        <v>1765.8288647637528</v>
      </c>
      <c r="K280" s="90">
        <f>VLOOKUP(B280,'Housing Costs'!$B$2:$F$43,5,FALSE)*550</f>
        <v>21583.1</v>
      </c>
      <c r="L280" s="142">
        <f t="shared" si="22"/>
        <v>38112060.971082553</v>
      </c>
      <c r="M280" s="100">
        <f>VLOOKUP(B280,'Housing Costs'!$B$2:$F$43,3,FALSE)</f>
        <v>56</v>
      </c>
      <c r="N280" s="93">
        <f t="shared" si="23"/>
        <v>100.80777483276538</v>
      </c>
      <c r="O280" s="9">
        <f t="shared" si="26"/>
        <v>4715098.2225420382</v>
      </c>
    </row>
    <row r="281" spans="1:15" x14ac:dyDescent="0.35">
      <c r="A281" s="97">
        <v>26</v>
      </c>
      <c r="B281" s="17" t="s">
        <v>50</v>
      </c>
      <c r="C281" s="17">
        <v>2025</v>
      </c>
      <c r="D281" s="8">
        <f>Population!J27</f>
        <v>139067.25534848581</v>
      </c>
      <c r="E281" s="94">
        <f>VLOOKUP(A281,'Housing Statistics'!$A$2:$H$49,6,FALSE)</f>
        <v>3.9948981478058339</v>
      </c>
      <c r="F281" s="94">
        <f t="shared" si="24"/>
        <v>34811.21425457803</v>
      </c>
      <c r="G281" s="143" t="s">
        <v>234</v>
      </c>
      <c r="H281" s="88">
        <v>0</v>
      </c>
      <c r="I281" s="141">
        <f t="shared" si="25"/>
        <v>0</v>
      </c>
      <c r="J281" s="95">
        <f t="shared" si="21"/>
        <v>805.92534710706968</v>
      </c>
      <c r="K281" s="90">
        <f ca="1">VLOOKUP(B281,'Housing Costs'!$B$2:$F$43,5,FALSE)*550</f>
        <v>34179.786666666667</v>
      </c>
      <c r="L281" s="142">
        <f t="shared" ca="1" si="22"/>
        <v>27546356.433378927</v>
      </c>
      <c r="M281" s="100">
        <f>VLOOKUP(B281,'Housing Costs'!$B$2:$F$43,3,FALSE)</f>
        <v>78.521709677419352</v>
      </c>
      <c r="N281" s="93">
        <f t="shared" si="23"/>
        <v>108.65462509082352</v>
      </c>
      <c r="O281" s="9">
        <f t="shared" si="26"/>
        <v>3836918.9497923991</v>
      </c>
    </row>
    <row r="282" spans="1:15" x14ac:dyDescent="0.35">
      <c r="A282" s="97">
        <v>27</v>
      </c>
      <c r="B282" s="17" t="s">
        <v>40</v>
      </c>
      <c r="C282" s="17">
        <v>2025</v>
      </c>
      <c r="D282" s="8">
        <f>Population!J28</f>
        <v>1402572.6550968853</v>
      </c>
      <c r="E282" s="94">
        <f>VLOOKUP(A282,'Housing Statistics'!$A$2:$H$49,6,FALSE)</f>
        <v>4.6947316089524085</v>
      </c>
      <c r="F282" s="94">
        <f t="shared" si="24"/>
        <v>298754.59811638901</v>
      </c>
      <c r="G282" s="143" t="s">
        <v>235</v>
      </c>
      <c r="H282" s="88">
        <v>0</v>
      </c>
      <c r="I282" s="141">
        <f t="shared" si="25"/>
        <v>0</v>
      </c>
      <c r="J282" s="95">
        <f t="shared" si="21"/>
        <v>6916.5614685537294</v>
      </c>
      <c r="K282" s="90">
        <f>VLOOKUP(B282,'Housing Costs'!$B$2:$F$43,5,FALSE)*550</f>
        <v>27904.800000000003</v>
      </c>
      <c r="L282" s="142">
        <f t="shared" si="22"/>
        <v>193005264.46769813</v>
      </c>
      <c r="M282" s="100">
        <f>VLOOKUP(B282,'Housing Costs'!$B$2:$F$43,3,FALSE)</f>
        <v>131.50200000000001</v>
      </c>
      <c r="N282" s="93">
        <f t="shared" si="23"/>
        <v>58.94736842105263</v>
      </c>
      <c r="O282" s="9">
        <f t="shared" si="26"/>
        <v>81608611.086495131</v>
      </c>
    </row>
    <row r="283" spans="1:15" x14ac:dyDescent="0.35">
      <c r="A283" s="97">
        <v>28</v>
      </c>
      <c r="B283" s="17" t="s">
        <v>37</v>
      </c>
      <c r="C283" s="17">
        <v>2025</v>
      </c>
      <c r="D283" s="8">
        <f>Population!J29</f>
        <v>1490014.0409534173</v>
      </c>
      <c r="E283" s="94">
        <f>VLOOKUP(A283,'Housing Statistics'!$A$2:$H$49,6,FALSE)</f>
        <v>3.2903489815623708</v>
      </c>
      <c r="F283" s="94">
        <f t="shared" si="24"/>
        <v>452843.77107193886</v>
      </c>
      <c r="G283" s="143" t="s">
        <v>235</v>
      </c>
      <c r="H283" s="88">
        <v>0</v>
      </c>
      <c r="I283" s="141">
        <f t="shared" si="25"/>
        <v>0</v>
      </c>
      <c r="J283" s="95">
        <f t="shared" si="21"/>
        <v>10483.928274304082</v>
      </c>
      <c r="K283" s="90">
        <f>VLOOKUP(B283,'Housing Costs'!$B$2:$F$43,5,FALSE)*550</f>
        <v>27365.8</v>
      </c>
      <c r="L283" s="142">
        <f t="shared" si="22"/>
        <v>286901084.36895066</v>
      </c>
      <c r="M283" s="100">
        <f>VLOOKUP(B283,'Housing Costs'!$B$2:$F$43,3,FALSE)</f>
        <v>70</v>
      </c>
      <c r="N283" s="93">
        <f t="shared" si="23"/>
        <v>53.01022340022719</v>
      </c>
      <c r="O283" s="9">
        <f t="shared" si="26"/>
        <v>58793901.921739861</v>
      </c>
    </row>
    <row r="284" spans="1:15" x14ac:dyDescent="0.35">
      <c r="A284" s="97">
        <v>29</v>
      </c>
      <c r="B284" s="17" t="s">
        <v>42</v>
      </c>
      <c r="C284" s="17">
        <v>2025</v>
      </c>
      <c r="D284" s="8">
        <f>Population!J30</f>
        <v>198814.84355407214</v>
      </c>
      <c r="E284" s="94">
        <f>VLOOKUP(A284,'Housing Statistics'!$A$2:$H$49,6,FALSE)</f>
        <v>4.6165672844480259</v>
      </c>
      <c r="F284" s="94">
        <f t="shared" si="24"/>
        <v>43065.514115612677</v>
      </c>
      <c r="G284" s="143" t="s">
        <v>234</v>
      </c>
      <c r="H284" s="88">
        <v>0</v>
      </c>
      <c r="I284" s="141">
        <f t="shared" si="25"/>
        <v>0</v>
      </c>
      <c r="J284" s="95">
        <f t="shared" si="21"/>
        <v>997.02323389667436</v>
      </c>
      <c r="K284" s="90">
        <f>VLOOKUP(B284,'Housing Costs'!$B$2:$F$43,5,FALSE)*550</f>
        <v>11542.300000000001</v>
      </c>
      <c r="L284" s="142">
        <f t="shared" si="22"/>
        <v>11507941.272605585</v>
      </c>
      <c r="M284" s="100">
        <f>VLOOKUP(B284,'Housing Costs'!$B$2:$F$43,3,FALSE)</f>
        <v>100.324</v>
      </c>
      <c r="N284" s="93">
        <f t="shared" si="23"/>
        <v>91.707686482393044</v>
      </c>
      <c r="O284" s="9">
        <f t="shared" si="26"/>
        <v>7525615.2914866144</v>
      </c>
    </row>
    <row r="285" spans="1:15" x14ac:dyDescent="0.35">
      <c r="A285" s="97">
        <v>30</v>
      </c>
      <c r="B285" s="17" t="s">
        <v>56</v>
      </c>
      <c r="C285" s="17">
        <v>2025</v>
      </c>
      <c r="D285" s="8">
        <f>Population!J31</f>
        <v>136400.73310461498</v>
      </c>
      <c r="E285" s="94">
        <f>VLOOKUP(A285,'Housing Statistics'!$A$2:$H$49,6,FALSE)</f>
        <v>4.0765401369010581</v>
      </c>
      <c r="F285" s="94">
        <f t="shared" si="24"/>
        <v>33459.926438576746</v>
      </c>
      <c r="G285" s="143" t="s">
        <v>234</v>
      </c>
      <c r="H285" s="88">
        <v>0</v>
      </c>
      <c r="I285" s="141">
        <f t="shared" si="25"/>
        <v>0</v>
      </c>
      <c r="J285" s="95">
        <f t="shared" si="21"/>
        <v>774.64125876162507</v>
      </c>
      <c r="K285" s="90">
        <f ca="1">VLOOKUP(B285,'Housing Costs'!$B$2:$F$43,5,FALSE)*550</f>
        <v>34179.786666666667</v>
      </c>
      <c r="L285" s="142">
        <f t="shared" ca="1" si="22"/>
        <v>26477072.967670474</v>
      </c>
      <c r="M285" s="100">
        <f>VLOOKUP(B285,'Housing Costs'!$B$2:$F$43,3,FALSE)</f>
        <v>78.521709677419352</v>
      </c>
      <c r="N285" s="93">
        <f t="shared" si="23"/>
        <v>60.413984601792251</v>
      </c>
      <c r="O285" s="9">
        <f t="shared" si="26"/>
        <v>4850151.3250717157</v>
      </c>
    </row>
    <row r="286" spans="1:15" x14ac:dyDescent="0.35">
      <c r="A286" s="97">
        <v>31</v>
      </c>
      <c r="B286" s="17" t="s">
        <v>49</v>
      </c>
      <c r="C286" s="17">
        <v>2025</v>
      </c>
      <c r="D286" s="8">
        <f>Population!J32</f>
        <v>235389.64553416171</v>
      </c>
      <c r="E286" s="94">
        <f>VLOOKUP(A286,'Housing Statistics'!$A$2:$H$49,6,FALSE)</f>
        <v>3.6621172202306398</v>
      </c>
      <c r="F286" s="94">
        <f t="shared" si="24"/>
        <v>64276.928175263842</v>
      </c>
      <c r="G286" s="143" t="s">
        <v>234</v>
      </c>
      <c r="H286" s="88">
        <v>0</v>
      </c>
      <c r="I286" s="141">
        <f t="shared" si="25"/>
        <v>0</v>
      </c>
      <c r="J286" s="95">
        <f t="shared" si="21"/>
        <v>1488.0953382375301</v>
      </c>
      <c r="K286" s="90">
        <f>VLOOKUP(B286,'Housing Costs'!$B$2:$F$43,5,FALSE)*550</f>
        <v>33872.299999999996</v>
      </c>
      <c r="L286" s="142">
        <f t="shared" si="22"/>
        <v>50405211.725383081</v>
      </c>
      <c r="M286" s="100">
        <f>VLOOKUP(B286,'Housing Costs'!$B$2:$F$43,3,FALSE)</f>
        <v>77</v>
      </c>
      <c r="N286" s="93">
        <f t="shared" si="23"/>
        <v>118.33648870377382</v>
      </c>
      <c r="O286" s="9">
        <f t="shared" si="26"/>
        <v>6401836.0176424766</v>
      </c>
    </row>
    <row r="287" spans="1:15" x14ac:dyDescent="0.35">
      <c r="A287" s="97">
        <v>32</v>
      </c>
      <c r="B287" s="17" t="s">
        <v>36</v>
      </c>
      <c r="C287" s="17">
        <v>2025</v>
      </c>
      <c r="D287" s="8">
        <f>Population!J33</f>
        <v>1638738.2433350156</v>
      </c>
      <c r="E287" s="94">
        <f>VLOOKUP(A287,'Housing Statistics'!$A$2:$H$49,6,FALSE)</f>
        <v>6.457235996477583</v>
      </c>
      <c r="F287" s="94">
        <f t="shared" si="24"/>
        <v>253783.23546312167</v>
      </c>
      <c r="G287" s="143" t="s">
        <v>235</v>
      </c>
      <c r="H287" s="88">
        <v>0</v>
      </c>
      <c r="I287" s="141">
        <f t="shared" si="25"/>
        <v>0</v>
      </c>
      <c r="J287" s="95">
        <f t="shared" si="21"/>
        <v>5875.4153369893611</v>
      </c>
      <c r="K287" s="90">
        <f>VLOOKUP(B287,'Housing Costs'!$B$2:$F$43,5,FALSE)*550</f>
        <v>145453</v>
      </c>
      <c r="L287" s="142">
        <f t="shared" si="22"/>
        <v>854596787.01111352</v>
      </c>
      <c r="M287" s="100">
        <f>VLOOKUP(B287,'Housing Costs'!$B$2:$F$43,3,FALSE)</f>
        <v>85.75</v>
      </c>
      <c r="N287" s="93">
        <f t="shared" si="23"/>
        <v>105.97627161428754</v>
      </c>
      <c r="O287" s="9">
        <f t="shared" si="26"/>
        <v>32864189.071643859</v>
      </c>
    </row>
    <row r="288" spans="1:15" x14ac:dyDescent="0.35">
      <c r="A288" s="97">
        <v>33</v>
      </c>
      <c r="B288" s="17" t="s">
        <v>39</v>
      </c>
      <c r="C288" s="17">
        <v>2025</v>
      </c>
      <c r="D288" s="8">
        <f>Population!J34</f>
        <v>1032310.5643240648</v>
      </c>
      <c r="E288" s="94">
        <f>VLOOKUP(A288,'Housing Statistics'!$A$2:$H$49,6,FALSE)</f>
        <v>3.9813857124502121</v>
      </c>
      <c r="F288" s="94">
        <f t="shared" si="24"/>
        <v>259284.23892614097</v>
      </c>
      <c r="G288" s="143" t="s">
        <v>235</v>
      </c>
      <c r="H288" s="88">
        <v>0</v>
      </c>
      <c r="I288" s="141">
        <f t="shared" si="25"/>
        <v>0</v>
      </c>
      <c r="J288" s="95">
        <f t="shared" si="21"/>
        <v>6002.7707947148301</v>
      </c>
      <c r="K288" s="90">
        <f>VLOOKUP(B288,'Housing Costs'!$B$2:$F$43,5,FALSE)*550</f>
        <v>32586.400000000001</v>
      </c>
      <c r="L288" s="142">
        <f t="shared" si="22"/>
        <v>195608690.22489536</v>
      </c>
      <c r="M288" s="100">
        <f>VLOOKUP(B288,'Housing Costs'!$B$2:$F$43,3,FALSE)</f>
        <v>78.932000000000002</v>
      </c>
      <c r="N288" s="93">
        <f t="shared" si="23"/>
        <v>212.04089360090876</v>
      </c>
      <c r="O288" s="9">
        <f t="shared" si="26"/>
        <v>9533196.0752616506</v>
      </c>
    </row>
    <row r="289" spans="1:15" x14ac:dyDescent="0.35">
      <c r="A289" s="97">
        <v>34</v>
      </c>
      <c r="B289" s="17" t="s">
        <v>60</v>
      </c>
      <c r="C289" s="17">
        <v>2025</v>
      </c>
      <c r="D289" s="8">
        <f>Population!J35</f>
        <v>597176.05446363229</v>
      </c>
      <c r="E289" s="94">
        <f>VLOOKUP(A289,'Housing Statistics'!$A$2:$H$49,6,FALSE)</f>
        <v>4.3021399999999996</v>
      </c>
      <c r="F289" s="94">
        <f t="shared" si="24"/>
        <v>138809.07047739785</v>
      </c>
      <c r="G289" s="143" t="s">
        <v>234</v>
      </c>
      <c r="H289" s="88">
        <v>0</v>
      </c>
      <c r="I289" s="141">
        <f t="shared" si="25"/>
        <v>0</v>
      </c>
      <c r="J289" s="95">
        <f t="shared" si="21"/>
        <v>3213.6123574429366</v>
      </c>
      <c r="K289" s="90">
        <f>VLOOKUP(B289,'Housing Costs'!$B$2:$F$43,5,FALSE)*550</f>
        <v>24247.3</v>
      </c>
      <c r="L289" s="142">
        <f t="shared" si="22"/>
        <v>77921422.914626122</v>
      </c>
      <c r="M289" s="100">
        <f>VLOOKUP(B289,'Housing Costs'!$B$2:$F$43,3,FALSE)</f>
        <v>67.662000000000006</v>
      </c>
      <c r="N289" s="93">
        <f t="shared" si="23"/>
        <v>71.56380159030671</v>
      </c>
      <c r="O289" s="9">
        <f t="shared" si="26"/>
        <v>15388770.943362897</v>
      </c>
    </row>
    <row r="290" spans="1:15" x14ac:dyDescent="0.35">
      <c r="A290" s="97">
        <v>35</v>
      </c>
      <c r="B290" s="17" t="s">
        <v>61</v>
      </c>
      <c r="C290" s="17">
        <v>2025</v>
      </c>
      <c r="D290" s="8">
        <f>Population!J36</f>
        <v>254412.04055238431</v>
      </c>
      <c r="E290" s="94">
        <f>VLOOKUP(A290,'Housing Statistics'!$A$2:$H$49,6,FALSE)</f>
        <v>5.0911666666666671</v>
      </c>
      <c r="F290" s="94">
        <f t="shared" si="24"/>
        <v>49971.265371863221</v>
      </c>
      <c r="G290" s="143" t="s">
        <v>234</v>
      </c>
      <c r="H290" s="88">
        <v>0</v>
      </c>
      <c r="I290" s="141">
        <f t="shared" si="25"/>
        <v>0</v>
      </c>
      <c r="J290" s="95">
        <f t="shared" si="21"/>
        <v>1156.9004486794656</v>
      </c>
      <c r="K290" s="90">
        <f ca="1">VLOOKUP(B290,'Housing Costs'!$B$2:$F$43,5,FALSE)*550</f>
        <v>34179.786666666667</v>
      </c>
      <c r="L290" s="142">
        <f t="shared" ca="1" si="22"/>
        <v>39542610.530435085</v>
      </c>
      <c r="M290" s="100">
        <f>VLOOKUP(B290,'Housing Costs'!$B$2:$F$43,3,FALSE)</f>
        <v>78.521709677419352</v>
      </c>
      <c r="N290" s="93">
        <f t="shared" si="23"/>
        <v>112.55837435314906</v>
      </c>
      <c r="O290" s="9">
        <f t="shared" si="26"/>
        <v>5367417.2960512862</v>
      </c>
    </row>
    <row r="291" spans="1:15" x14ac:dyDescent="0.35">
      <c r="A291" s="97">
        <v>36</v>
      </c>
      <c r="B291" s="17" t="s">
        <v>62</v>
      </c>
      <c r="C291" s="17">
        <v>2025</v>
      </c>
      <c r="D291" s="8">
        <f>Population!J37</f>
        <v>1631167.5966311784</v>
      </c>
      <c r="E291" s="94">
        <f>VLOOKUP(A291,'Housing Statistics'!$A$2:$H$49,6,FALSE)</f>
        <v>4.8963166666666664</v>
      </c>
      <c r="F291" s="94">
        <f t="shared" si="24"/>
        <v>333141.76914575481</v>
      </c>
      <c r="G291" s="143" t="s">
        <v>235</v>
      </c>
      <c r="H291" s="88">
        <v>0</v>
      </c>
      <c r="I291" s="141">
        <f t="shared" si="25"/>
        <v>0</v>
      </c>
      <c r="J291" s="95">
        <f t="shared" si="21"/>
        <v>7712.6696578630363</v>
      </c>
      <c r="K291" s="90">
        <f>VLOOKUP(B291,'Housing Costs'!$B$2:$F$43,5,FALSE)*550</f>
        <v>21359.8</v>
      </c>
      <c r="L291" s="142">
        <f t="shared" si="22"/>
        <v>164741081.35802287</v>
      </c>
      <c r="M291" s="100">
        <f>VLOOKUP(B291,'Housing Costs'!$B$2:$F$43,3,FALSE)</f>
        <v>79.8</v>
      </c>
      <c r="N291" s="93">
        <f t="shared" si="23"/>
        <v>50.200681560015155</v>
      </c>
      <c r="O291" s="9">
        <f t="shared" si="26"/>
        <v>51762072.04239215</v>
      </c>
    </row>
    <row r="292" spans="1:15" x14ac:dyDescent="0.35">
      <c r="A292" s="97">
        <v>37</v>
      </c>
      <c r="B292" s="17" t="s">
        <v>63</v>
      </c>
      <c r="C292" s="17">
        <v>2025</v>
      </c>
      <c r="D292" s="8">
        <f>Population!J38</f>
        <v>272144.89930587186</v>
      </c>
      <c r="E292" s="94">
        <f>VLOOKUP(A292,'Housing Statistics'!$A$2:$H$49,6,FALSE)</f>
        <v>5.027102564102564</v>
      </c>
      <c r="F292" s="94">
        <f t="shared" si="24"/>
        <v>54135.537486185152</v>
      </c>
      <c r="G292" s="143" t="s">
        <v>234</v>
      </c>
      <c r="H292" s="88">
        <v>0</v>
      </c>
      <c r="I292" s="141">
        <f t="shared" si="25"/>
        <v>0</v>
      </c>
      <c r="J292" s="95">
        <f t="shared" si="21"/>
        <v>1253.3088194027441</v>
      </c>
      <c r="K292" s="90">
        <f>VLOOKUP(B292,'Housing Costs'!$B$2:$F$43,5,FALSE)*550</f>
        <v>14306.6</v>
      </c>
      <c r="L292" s="142">
        <f t="shared" si="22"/>
        <v>17930587.955667298</v>
      </c>
      <c r="M292" s="100">
        <f>VLOOKUP(B292,'Housing Costs'!$B$2:$F$43,3,FALSE)</f>
        <v>58.323999999999998</v>
      </c>
      <c r="N292" s="93">
        <f t="shared" si="23"/>
        <v>74.965290925154619</v>
      </c>
      <c r="O292" s="9">
        <f t="shared" si="26"/>
        <v>4655796.4637563629</v>
      </c>
    </row>
    <row r="293" spans="1:15" x14ac:dyDescent="0.35">
      <c r="A293" s="97">
        <v>38</v>
      </c>
      <c r="B293" s="17" t="s">
        <v>64</v>
      </c>
      <c r="C293" s="17">
        <v>2025</v>
      </c>
      <c r="D293" s="8">
        <f>Population!J39</f>
        <v>1196806.2532933049</v>
      </c>
      <c r="E293" s="94">
        <f>VLOOKUP(A293,'Housing Statistics'!$A$2:$H$49,6,FALSE)</f>
        <v>4.5378736842105267</v>
      </c>
      <c r="F293" s="94">
        <f t="shared" si="24"/>
        <v>263737.23390705587</v>
      </c>
      <c r="G293" s="143" t="s">
        <v>235</v>
      </c>
      <c r="H293" s="88">
        <v>0</v>
      </c>
      <c r="I293" s="141">
        <f t="shared" si="25"/>
        <v>0</v>
      </c>
      <c r="J293" s="95">
        <f t="shared" si="21"/>
        <v>6105.8634791416407</v>
      </c>
      <c r="K293" s="90">
        <f>VLOOKUP(B293,'Housing Costs'!$B$2:$F$43,5,FALSE)*550</f>
        <v>34642.300000000003</v>
      </c>
      <c r="L293" s="142">
        <f t="shared" si="22"/>
        <v>211521154.40346849</v>
      </c>
      <c r="M293" s="100">
        <f>VLOOKUP(B293,'Housing Costs'!$B$2:$F$43,3,FALSE)</f>
        <v>79.323999999999998</v>
      </c>
      <c r="N293" s="93">
        <f t="shared" si="23"/>
        <v>100.71942446043167</v>
      </c>
      <c r="O293" s="9">
        <f t="shared" si="26"/>
        <v>31083968.688172381</v>
      </c>
    </row>
    <row r="294" spans="1:15" x14ac:dyDescent="0.35">
      <c r="A294" s="97">
        <v>39</v>
      </c>
      <c r="B294" s="17" t="s">
        <v>70</v>
      </c>
      <c r="C294" s="17">
        <v>2025</v>
      </c>
      <c r="D294" s="8">
        <f>Population!J40</f>
        <v>98526.67822485698</v>
      </c>
      <c r="E294" s="94">
        <f>VLOOKUP(A294,'Housing Statistics'!$A$2:$H$49,6,FALSE)</f>
        <v>3.6693548387096775</v>
      </c>
      <c r="F294" s="94">
        <f t="shared" si="24"/>
        <v>26851.226593147836</v>
      </c>
      <c r="G294" s="143" t="s">
        <v>236</v>
      </c>
      <c r="H294" s="88">
        <v>0</v>
      </c>
      <c r="I294" s="141">
        <f t="shared" si="25"/>
        <v>0</v>
      </c>
      <c r="J294" s="95">
        <f t="shared" si="21"/>
        <v>621.641174423763</v>
      </c>
      <c r="K294" s="90">
        <f ca="1">VLOOKUP(B294,'Housing Costs'!$B$2:$F$43,5,FALSE)*550</f>
        <v>22303.05</v>
      </c>
      <c r="L294" s="142">
        <f t="shared" ca="1" si="22"/>
        <v>13864494.195231907</v>
      </c>
      <c r="M294" s="100">
        <f>VLOOKUP(B294,'Housing Costs'!$B$2:$F$43,3,FALSE)</f>
        <v>77.219754838709676</v>
      </c>
      <c r="N294" s="93">
        <f t="shared" si="23"/>
        <v>69.973494888299896</v>
      </c>
      <c r="O294" s="9">
        <f t="shared" si="26"/>
        <v>3623478.9230722892</v>
      </c>
    </row>
    <row r="295" spans="1:15" x14ac:dyDescent="0.35">
      <c r="A295" s="97">
        <v>40</v>
      </c>
      <c r="B295" s="17" t="s">
        <v>71</v>
      </c>
      <c r="C295" s="17">
        <v>2025</v>
      </c>
      <c r="D295" s="8">
        <f>Population!J41</f>
        <v>175921.06356023491</v>
      </c>
      <c r="E295" s="94">
        <f>VLOOKUP(A295,'Housing Statistics'!$A$2:$H$49,6,FALSE)</f>
        <v>4.2245333333333335</v>
      </c>
      <c r="F295" s="94">
        <f t="shared" si="24"/>
        <v>41642.721143219344</v>
      </c>
      <c r="G295" s="143" t="s">
        <v>234</v>
      </c>
      <c r="H295" s="88">
        <v>0</v>
      </c>
      <c r="I295" s="141">
        <f t="shared" si="25"/>
        <v>0</v>
      </c>
      <c r="J295" s="95">
        <f t="shared" si="21"/>
        <v>964.08370723287953</v>
      </c>
      <c r="K295" s="90">
        <f>VLOOKUP(B295,'Housing Costs'!$B$2:$F$43,5,FALSE)*550</f>
        <v>23600.500000000004</v>
      </c>
      <c r="L295" s="142">
        <f t="shared" si="22"/>
        <v>22752857.532549579</v>
      </c>
      <c r="M295" s="100">
        <f>VLOOKUP(B295,'Housing Costs'!$B$2:$F$43,3,FALSE)</f>
        <v>31.5</v>
      </c>
      <c r="N295" s="93">
        <f t="shared" si="23"/>
        <v>73.754890824182766</v>
      </c>
      <c r="O295" s="9">
        <f t="shared" si="26"/>
        <v>936814.58531856071</v>
      </c>
    </row>
    <row r="296" spans="1:15" x14ac:dyDescent="0.35">
      <c r="A296" s="97">
        <v>41</v>
      </c>
      <c r="B296" s="17" t="s">
        <v>72</v>
      </c>
      <c r="C296" s="17">
        <v>2025</v>
      </c>
      <c r="D296" s="8">
        <f>Population!J42</f>
        <v>84673.532991212676</v>
      </c>
      <c r="E296" s="94">
        <f>VLOOKUP(A296,'Housing Statistics'!$A$2:$H$49,6,FALSE)</f>
        <v>6.1423824388279122</v>
      </c>
      <c r="F296" s="94">
        <f t="shared" si="24"/>
        <v>13785.128789110378</v>
      </c>
      <c r="G296" s="143" t="s">
        <v>236</v>
      </c>
      <c r="H296" s="88">
        <v>0</v>
      </c>
      <c r="I296" s="141">
        <f t="shared" si="25"/>
        <v>0</v>
      </c>
      <c r="J296" s="95">
        <f t="shared" si="21"/>
        <v>319.14384321765829</v>
      </c>
      <c r="K296" s="90">
        <f ca="1">VLOOKUP(B296,'Housing Costs'!$B$2:$F$43,5,FALSE)*550</f>
        <v>22303.05</v>
      </c>
      <c r="L296" s="142">
        <f t="shared" ca="1" si="22"/>
        <v>7117881.0924755931</v>
      </c>
      <c r="M296" s="100">
        <f>VLOOKUP(B296,'Housing Costs'!$B$2:$F$43,3,FALSE)</f>
        <v>77.219754838709676</v>
      </c>
      <c r="N296" s="93">
        <f t="shared" si="23"/>
        <v>110.04922377887165</v>
      </c>
      <c r="O296" s="9">
        <f t="shared" si="26"/>
        <v>1462491.4767243122</v>
      </c>
    </row>
    <row r="297" spans="1:15" x14ac:dyDescent="0.35">
      <c r="A297" s="97">
        <v>42</v>
      </c>
      <c r="B297" s="17" t="s">
        <v>73</v>
      </c>
      <c r="C297" s="17">
        <v>2025</v>
      </c>
      <c r="D297" s="8">
        <f>Population!J43</f>
        <v>104856.37183862632</v>
      </c>
      <c r="E297" s="94">
        <f>VLOOKUP(A297,'Housing Statistics'!$A$2:$H$49,6,FALSE)</f>
        <v>4.2419137466307282</v>
      </c>
      <c r="F297" s="94">
        <f t="shared" si="24"/>
        <v>24719.119270615003</v>
      </c>
      <c r="G297" s="143" t="s">
        <v>234</v>
      </c>
      <c r="H297" s="88">
        <v>0</v>
      </c>
      <c r="I297" s="141">
        <f t="shared" si="25"/>
        <v>0</v>
      </c>
      <c r="J297" s="95">
        <f t="shared" si="21"/>
        <v>572.28008861344279</v>
      </c>
      <c r="K297" s="90">
        <f ca="1">VLOOKUP(B297,'Housing Costs'!$B$2:$F$43,5,FALSE)*550</f>
        <v>22303.05</v>
      </c>
      <c r="L297" s="142">
        <f t="shared" ca="1" si="22"/>
        <v>12763591.430350045</v>
      </c>
      <c r="M297" s="100">
        <f>VLOOKUP(B297,'Housing Costs'!$B$2:$F$43,3,FALSE)</f>
        <v>56</v>
      </c>
      <c r="N297" s="93">
        <f t="shared" si="23"/>
        <v>81.833648870377388</v>
      </c>
      <c r="O297" s="9">
        <f t="shared" si="26"/>
        <v>1865793.5066915853</v>
      </c>
    </row>
    <row r="298" spans="1:15" x14ac:dyDescent="0.35">
      <c r="A298" s="97">
        <v>1</v>
      </c>
      <c r="B298" s="17" t="s">
        <v>47</v>
      </c>
      <c r="C298" s="17">
        <v>2026</v>
      </c>
      <c r="D298" s="8">
        <f>Population!K2</f>
        <v>568401.06574466662</v>
      </c>
      <c r="E298" s="94">
        <f>VLOOKUP(A298,'Housing Statistics'!$A$2:$H$49,6,FALSE)</f>
        <v>3.974207650273224</v>
      </c>
      <c r="F298" s="94">
        <f t="shared" si="24"/>
        <v>143022.48794312231</v>
      </c>
      <c r="G298" s="143" t="s">
        <v>234</v>
      </c>
      <c r="H298" s="88">
        <v>0</v>
      </c>
      <c r="I298" s="141">
        <f t="shared" si="25"/>
        <v>0</v>
      </c>
      <c r="J298" s="95">
        <f t="shared" si="21"/>
        <v>3311.1585076213814</v>
      </c>
      <c r="K298" s="90">
        <f>VLOOKUP(B298,'Housing Costs'!$B$2:$F$43,5,FALSE)*550</f>
        <v>15584.800000000001</v>
      </c>
      <c r="L298" s="142">
        <f t="shared" si="22"/>
        <v>51603743.109577708</v>
      </c>
      <c r="M298" s="100">
        <f>VLOOKUP(B298,'Housing Costs'!$B$2:$F$43,3,FALSE)</f>
        <v>60.661999999999999</v>
      </c>
      <c r="N298" s="93">
        <f t="shared" si="23"/>
        <v>73.860911270983223</v>
      </c>
      <c r="O298" s="9">
        <f t="shared" si="26"/>
        <v>13216557.062613642</v>
      </c>
    </row>
    <row r="299" spans="1:15" x14ac:dyDescent="0.35">
      <c r="A299" s="97">
        <v>2</v>
      </c>
      <c r="B299" s="17" t="s">
        <v>44</v>
      </c>
      <c r="C299" s="17">
        <v>2026</v>
      </c>
      <c r="D299" s="8">
        <f>Population!K3</f>
        <v>416940.74835885921</v>
      </c>
      <c r="E299" s="94">
        <f>VLOOKUP(A299,'Housing Statistics'!$A$2:$H$49,6,FALSE)</f>
        <v>4.8390533520244086</v>
      </c>
      <c r="F299" s="94">
        <f t="shared" si="24"/>
        <v>86161.634937220282</v>
      </c>
      <c r="G299" s="143" t="s">
        <v>234</v>
      </c>
      <c r="H299" s="88">
        <v>0</v>
      </c>
      <c r="I299" s="141">
        <f t="shared" si="25"/>
        <v>0</v>
      </c>
      <c r="J299" s="95">
        <f t="shared" si="21"/>
        <v>1994.7550532501191</v>
      </c>
      <c r="K299" s="90">
        <f ca="1">VLOOKUP(B299,'Housing Costs'!$B$2:$F$43,5,FALSE)*550</f>
        <v>34179.786666666667</v>
      </c>
      <c r="L299" s="142">
        <f t="shared" ca="1" si="22"/>
        <v>68180302.172344372</v>
      </c>
      <c r="M299" s="100">
        <f>VLOOKUP(B299,'Housing Costs'!$B$2:$F$43,3,FALSE)</f>
        <v>70</v>
      </c>
      <c r="N299" s="93">
        <f t="shared" si="23"/>
        <v>166.27540073204597</v>
      </c>
      <c r="O299" s="9">
        <f t="shared" si="26"/>
        <v>4160031.1980745276</v>
      </c>
    </row>
    <row r="300" spans="1:15" x14ac:dyDescent="0.35">
      <c r="A300" s="97">
        <v>3</v>
      </c>
      <c r="B300" s="17" t="s">
        <v>30</v>
      </c>
      <c r="C300" s="17">
        <v>2026</v>
      </c>
      <c r="D300" s="8">
        <f>Population!K4</f>
        <v>11998364.688357111</v>
      </c>
      <c r="E300" s="94">
        <f>VLOOKUP(A300,'Housing Statistics'!$A$2:$H$49,6,FALSE)</f>
        <v>4.0172949204764796</v>
      </c>
      <c r="F300" s="94">
        <f t="shared" si="24"/>
        <v>2986677.5842621033</v>
      </c>
      <c r="G300" s="143" t="s">
        <v>235</v>
      </c>
      <c r="H300" s="88">
        <v>0</v>
      </c>
      <c r="I300" s="141">
        <f t="shared" si="25"/>
        <v>0</v>
      </c>
      <c r="J300" s="95">
        <f t="shared" si="21"/>
        <v>69145.510156307369</v>
      </c>
      <c r="K300" s="90">
        <f>VLOOKUP(B300,'Housing Costs'!$B$2:$F$43,5,FALSE)*550</f>
        <v>37853.199999999997</v>
      </c>
      <c r="L300" s="142">
        <f t="shared" si="22"/>
        <v>2617378825.0487337</v>
      </c>
      <c r="M300" s="100">
        <f>VLOOKUP(B300,'Housing Costs'!$B$2:$F$43,3,FALSE)</f>
        <v>139.202</v>
      </c>
      <c r="N300" s="93">
        <f t="shared" si="23"/>
        <v>132.525558500568</v>
      </c>
      <c r="O300" s="9">
        <f t="shared" si="26"/>
        <v>712819580.66355491</v>
      </c>
    </row>
    <row r="301" spans="1:15" x14ac:dyDescent="0.35">
      <c r="A301" s="97">
        <v>4</v>
      </c>
      <c r="B301" s="17" t="s">
        <v>35</v>
      </c>
      <c r="C301" s="17">
        <v>2026</v>
      </c>
      <c r="D301" s="8">
        <f>Population!K5</f>
        <v>2555247.0166329411</v>
      </c>
      <c r="E301" s="94">
        <f>VLOOKUP(A301,'Housing Statistics'!$A$2:$H$49,6,FALSE)</f>
        <v>4.6988894405393395</v>
      </c>
      <c r="F301" s="94">
        <f t="shared" si="24"/>
        <v>543798.07164384983</v>
      </c>
      <c r="G301" s="143" t="s">
        <v>235</v>
      </c>
      <c r="H301" s="88">
        <v>0</v>
      </c>
      <c r="I301" s="141">
        <f t="shared" si="25"/>
        <v>0</v>
      </c>
      <c r="J301" s="95">
        <f t="shared" si="21"/>
        <v>12589.639833896072</v>
      </c>
      <c r="K301" s="90">
        <f>VLOOKUP(B301,'Housing Costs'!$B$2:$F$43,5,FALSE)*550</f>
        <v>23092.300000000003</v>
      </c>
      <c r="L301" s="142">
        <f t="shared" si="22"/>
        <v>290723739.93627828</v>
      </c>
      <c r="M301" s="100">
        <f>VLOOKUP(B301,'Housing Costs'!$B$2:$F$43,3,FALSE)</f>
        <v>59.5</v>
      </c>
      <c r="N301" s="93">
        <f t="shared" si="23"/>
        <v>108.65462509082352</v>
      </c>
      <c r="O301" s="9">
        <f t="shared" si="26"/>
        <v>35112318.199047551</v>
      </c>
    </row>
    <row r="302" spans="1:15" x14ac:dyDescent="0.35">
      <c r="A302" s="97">
        <v>5</v>
      </c>
      <c r="B302" s="17" t="s">
        <v>154</v>
      </c>
      <c r="C302" s="17">
        <v>2026</v>
      </c>
      <c r="D302" s="8">
        <f>Population!K6</f>
        <v>1198464.5044829135</v>
      </c>
      <c r="E302" s="94">
        <f>VLOOKUP(A302,'Housing Statistics'!$A$2:$H$49,6,FALSE)</f>
        <v>4.2814892277702192</v>
      </c>
      <c r="F302" s="94">
        <f t="shared" si="24"/>
        <v>279917.67367053928</v>
      </c>
      <c r="G302" s="143" t="s">
        <v>235</v>
      </c>
      <c r="H302" s="88">
        <v>0</v>
      </c>
      <c r="I302" s="141">
        <f t="shared" si="25"/>
        <v>0</v>
      </c>
      <c r="J302" s="95">
        <f t="shared" si="21"/>
        <v>6480.4619185228366</v>
      </c>
      <c r="K302" s="90">
        <f>VLOOKUP(B302,'Housing Costs'!$B$2:$F$43,5,FALSE)*550</f>
        <v>20251</v>
      </c>
      <c r="L302" s="142">
        <f t="shared" si="22"/>
        <v>131235834.31200597</v>
      </c>
      <c r="M302" s="100">
        <f>VLOOKUP(B302,'Housing Costs'!$B$2:$F$43,3,FALSE)</f>
        <v>65.198000000000008</v>
      </c>
      <c r="N302" s="93">
        <f t="shared" si="23"/>
        <v>70.680297866969596</v>
      </c>
      <c r="O302" s="9">
        <f t="shared" si="26"/>
        <v>29555215.492783081</v>
      </c>
    </row>
    <row r="303" spans="1:15" x14ac:dyDescent="0.35">
      <c r="A303" s="97">
        <v>6</v>
      </c>
      <c r="B303" s="17" t="s">
        <v>38</v>
      </c>
      <c r="C303" s="17">
        <v>2026</v>
      </c>
      <c r="D303" s="8">
        <f>Population!K7</f>
        <v>1366404.0249752922</v>
      </c>
      <c r="E303" s="94">
        <f>VLOOKUP(A303,'Housing Statistics'!$A$2:$H$49,6,FALSE)</f>
        <v>4.4091899104485828</v>
      </c>
      <c r="F303" s="94">
        <f t="shared" si="24"/>
        <v>309899.10907155205</v>
      </c>
      <c r="G303" s="143" t="s">
        <v>235</v>
      </c>
      <c r="H303" s="88">
        <v>0</v>
      </c>
      <c r="I303" s="141">
        <f t="shared" si="25"/>
        <v>0</v>
      </c>
      <c r="J303" s="95">
        <f t="shared" ref="J303:J366" si="27">F303-F261</f>
        <v>7174.5715395094594</v>
      </c>
      <c r="K303" s="90">
        <f>VLOOKUP(B303,'Housing Costs'!$B$2:$F$43,5,FALSE)*550</f>
        <v>39724.300000000003</v>
      </c>
      <c r="L303" s="142">
        <f t="shared" ref="L303:L366" si="28">K303*J303</f>
        <v>285004832.20693564</v>
      </c>
      <c r="M303" s="100">
        <f>VLOOKUP(B303,'Housing Costs'!$B$2:$F$43,3,FALSE)</f>
        <v>98.531999999999996</v>
      </c>
      <c r="N303" s="93">
        <f t="shared" ref="N303:N366" si="29">N261</f>
        <v>228.82746434431402</v>
      </c>
      <c r="O303" s="9">
        <f t="shared" si="26"/>
        <v>22226281.957479812</v>
      </c>
    </row>
    <row r="304" spans="1:15" x14ac:dyDescent="0.35">
      <c r="A304" s="97">
        <v>7</v>
      </c>
      <c r="B304" s="17" t="s">
        <v>29</v>
      </c>
      <c r="C304" s="17">
        <v>2026</v>
      </c>
      <c r="D304" s="8">
        <f>Population!K8</f>
        <v>6602952.5230493853</v>
      </c>
      <c r="E304" s="94">
        <f>VLOOKUP(A304,'Housing Statistics'!$A$2:$H$49,6,FALSE)</f>
        <v>4.0232072880789485</v>
      </c>
      <c r="F304" s="94">
        <f t="shared" si="24"/>
        <v>1641216.0871288951</v>
      </c>
      <c r="G304" s="143" t="s">
        <v>235</v>
      </c>
      <c r="H304" s="88">
        <v>0</v>
      </c>
      <c r="I304" s="141">
        <f t="shared" si="25"/>
        <v>0</v>
      </c>
      <c r="J304" s="95">
        <f t="shared" si="27"/>
        <v>37996.308747636154</v>
      </c>
      <c r="K304" s="90">
        <f>VLOOKUP(B304,'Housing Costs'!$B$2:$F$43,5,FALSE)*550</f>
        <v>36590.400000000001</v>
      </c>
      <c r="L304" s="142">
        <f t="shared" si="28"/>
        <v>1390300135.5995059</v>
      </c>
      <c r="M304" s="100">
        <f>VLOOKUP(B304,'Housing Costs'!$B$2:$F$43,3,FALSE)</f>
        <v>110.124</v>
      </c>
      <c r="N304" s="93">
        <f t="shared" si="29"/>
        <v>141.36059573393919</v>
      </c>
      <c r="O304" s="9">
        <f t="shared" si="26"/>
        <v>266727108.57019889</v>
      </c>
    </row>
    <row r="305" spans="1:15" x14ac:dyDescent="0.35">
      <c r="A305" s="97">
        <v>8</v>
      </c>
      <c r="B305" s="17" t="s">
        <v>55</v>
      </c>
      <c r="C305" s="17">
        <v>2026</v>
      </c>
      <c r="D305" s="8">
        <f>Population!K9</f>
        <v>62924.210741155912</v>
      </c>
      <c r="E305" s="94">
        <f>VLOOKUP(A305,'Housing Statistics'!$A$2:$H$49,6,FALSE)</f>
        <v>4.332028957151242</v>
      </c>
      <c r="F305" s="94">
        <f t="shared" si="24"/>
        <v>14525.343981665141</v>
      </c>
      <c r="G305" s="143" t="s">
        <v>236</v>
      </c>
      <c r="H305" s="88">
        <v>0</v>
      </c>
      <c r="I305" s="141">
        <f t="shared" si="25"/>
        <v>0</v>
      </c>
      <c r="J305" s="95">
        <f t="shared" si="27"/>
        <v>336.28079746553158</v>
      </c>
      <c r="K305" s="90">
        <f ca="1">VLOOKUP(B305,'Housing Costs'!$B$2:$F$43,5,FALSE)*550</f>
        <v>22303.05</v>
      </c>
      <c r="L305" s="142">
        <f t="shared" ca="1" si="28"/>
        <v>7500087.439913624</v>
      </c>
      <c r="M305" s="100">
        <f>VLOOKUP(B305,'Housing Costs'!$B$2:$F$43,3,FALSE)</f>
        <v>77.219754838709676</v>
      </c>
      <c r="N305" s="93">
        <f t="shared" si="29"/>
        <v>39.775337624637132</v>
      </c>
      <c r="O305" s="9">
        <f t="shared" si="26"/>
        <v>2275964.0710000624</v>
      </c>
    </row>
    <row r="306" spans="1:15" x14ac:dyDescent="0.35">
      <c r="A306" s="97">
        <v>9</v>
      </c>
      <c r="B306" s="17" t="s">
        <v>161</v>
      </c>
      <c r="C306" s="17">
        <v>2026</v>
      </c>
      <c r="D306" s="8">
        <f>Population!K10</f>
        <v>809363.76192417007</v>
      </c>
      <c r="E306" s="94">
        <f>VLOOKUP(A306,'Housing Statistics'!$A$2:$H$49,6,FALSE)</f>
        <v>4.5911864516077028</v>
      </c>
      <c r="F306" s="94">
        <f t="shared" si="24"/>
        <v>176286.40667397724</v>
      </c>
      <c r="G306" s="143" t="s">
        <v>234</v>
      </c>
      <c r="H306" s="88">
        <v>0</v>
      </c>
      <c r="I306" s="141">
        <f t="shared" si="25"/>
        <v>0</v>
      </c>
      <c r="J306" s="95">
        <f t="shared" si="27"/>
        <v>4081.2619304222753</v>
      </c>
      <c r="K306" s="90">
        <f>VLOOKUP(B306,'Housing Costs'!$B$2:$F$43,5,FALSE)*550</f>
        <v>20643.7</v>
      </c>
      <c r="L306" s="142">
        <f t="shared" si="28"/>
        <v>84252346.913058326</v>
      </c>
      <c r="M306" s="100">
        <f>VLOOKUP(B306,'Housing Costs'!$B$2:$F$43,3,FALSE)</f>
        <v>62.118000000000002</v>
      </c>
      <c r="N306" s="93">
        <f t="shared" si="29"/>
        <v>137.82658084059071</v>
      </c>
      <c r="O306" s="9">
        <f t="shared" si="26"/>
        <v>8787535.6934632007</v>
      </c>
    </row>
    <row r="307" spans="1:15" x14ac:dyDescent="0.35">
      <c r="A307" s="97">
        <v>10</v>
      </c>
      <c r="B307" s="17" t="s">
        <v>57</v>
      </c>
      <c r="C307" s="17">
        <v>2026</v>
      </c>
      <c r="D307" s="8">
        <f>Population!K11</f>
        <v>751081.920463791</v>
      </c>
      <c r="E307" s="94">
        <f>VLOOKUP(A307,'Housing Statistics'!$A$2:$H$49,6,FALSE)</f>
        <v>4.0714439771379274</v>
      </c>
      <c r="F307" s="94">
        <f t="shared" si="24"/>
        <v>184475.56313712892</v>
      </c>
      <c r="G307" s="143" t="s">
        <v>234</v>
      </c>
      <c r="H307" s="88">
        <v>0</v>
      </c>
      <c r="I307" s="141">
        <f t="shared" si="25"/>
        <v>0</v>
      </c>
      <c r="J307" s="95">
        <f t="shared" si="27"/>
        <v>4270.8516619614966</v>
      </c>
      <c r="K307" s="90">
        <f ca="1">VLOOKUP(B307,'Housing Costs'!$B$2:$F$43,5,FALSE)*550</f>
        <v>34179.786666666667</v>
      </c>
      <c r="L307" s="142">
        <f t="shared" ca="1" si="28"/>
        <v>145976798.69082272</v>
      </c>
      <c r="M307" s="100">
        <f>VLOOKUP(B307,'Housing Costs'!$B$2:$F$43,3,FALSE)</f>
        <v>78.521709677419352</v>
      </c>
      <c r="N307" s="93">
        <f t="shared" si="29"/>
        <v>39.775337624637132</v>
      </c>
      <c r="O307" s="9">
        <f t="shared" si="26"/>
        <v>29481751.845719449</v>
      </c>
    </row>
    <row r="308" spans="1:15" x14ac:dyDescent="0.35">
      <c r="A308" s="97">
        <v>11</v>
      </c>
      <c r="B308" s="17" t="s">
        <v>48</v>
      </c>
      <c r="C308" s="17">
        <v>2026</v>
      </c>
      <c r="D308" s="8">
        <f>Population!K12</f>
        <v>292960.92669418477</v>
      </c>
      <c r="E308" s="94">
        <f>VLOOKUP(A308,'Housing Statistics'!$A$2:$H$49,6,FALSE)</f>
        <v>4.5669760538732476</v>
      </c>
      <c r="F308" s="94">
        <f t="shared" si="24"/>
        <v>64147.681800460705</v>
      </c>
      <c r="G308" s="143" t="s">
        <v>234</v>
      </c>
      <c r="H308" s="88">
        <v>0</v>
      </c>
      <c r="I308" s="141">
        <f t="shared" si="25"/>
        <v>0</v>
      </c>
      <c r="J308" s="95">
        <f t="shared" si="27"/>
        <v>1485.1031148490074</v>
      </c>
      <c r="K308" s="90">
        <f>VLOOKUP(B308,'Housing Costs'!$B$2:$F$43,5,FALSE)*550</f>
        <v>19072.899999999998</v>
      </c>
      <c r="L308" s="142">
        <f t="shared" si="28"/>
        <v>28325223.199203629</v>
      </c>
      <c r="M308" s="100">
        <f>VLOOKUP(B308,'Housing Costs'!$B$2:$F$43,3,FALSE)</f>
        <v>70</v>
      </c>
      <c r="N308" s="93">
        <f t="shared" si="29"/>
        <v>93.297993184399843</v>
      </c>
      <c r="O308" s="9">
        <f t="shared" si="26"/>
        <v>6467718.5572990077</v>
      </c>
    </row>
    <row r="309" spans="1:15" x14ac:dyDescent="0.35">
      <c r="A309" s="97">
        <v>12</v>
      </c>
      <c r="B309" s="17" t="s">
        <v>52</v>
      </c>
      <c r="C309" s="17">
        <v>2026</v>
      </c>
      <c r="D309" s="8">
        <f>Population!K13</f>
        <v>142505.24814569263</v>
      </c>
      <c r="E309" s="94">
        <f>VLOOKUP(A309,'Housing Statistics'!$A$2:$H$49,6,FALSE)</f>
        <v>4.2184831531569431</v>
      </c>
      <c r="F309" s="94">
        <f t="shared" si="24"/>
        <v>33781.158528284614</v>
      </c>
      <c r="G309" s="143" t="s">
        <v>234</v>
      </c>
      <c r="H309" s="88">
        <v>0</v>
      </c>
      <c r="I309" s="141">
        <f t="shared" si="25"/>
        <v>0</v>
      </c>
      <c r="J309" s="95">
        <f t="shared" si="27"/>
        <v>782.07820369282854</v>
      </c>
      <c r="K309" s="90">
        <f>VLOOKUP(B309,'Housing Costs'!$B$2:$F$43,5,FALSE)*550</f>
        <v>23092.300000000003</v>
      </c>
      <c r="L309" s="142">
        <f t="shared" si="28"/>
        <v>18059984.503135908</v>
      </c>
      <c r="M309" s="100">
        <f>VLOOKUP(B309,'Housing Costs'!$B$2:$F$43,3,FALSE)</f>
        <v>44.323999999999998</v>
      </c>
      <c r="N309" s="93">
        <f t="shared" si="29"/>
        <v>108.65462509082352</v>
      </c>
      <c r="O309" s="9">
        <f t="shared" si="26"/>
        <v>950813.60664085241</v>
      </c>
    </row>
    <row r="310" spans="1:15" x14ac:dyDescent="0.35">
      <c r="A310" s="97">
        <v>13</v>
      </c>
      <c r="B310" s="17" t="s">
        <v>31</v>
      </c>
      <c r="C310" s="17">
        <v>2026</v>
      </c>
      <c r="D310" s="8">
        <f>Population!K14</f>
        <v>9565795.8679645434</v>
      </c>
      <c r="E310" s="94">
        <f>VLOOKUP(A310,'Housing Statistics'!$A$2:$H$49,6,FALSE)</f>
        <v>4.33</v>
      </c>
      <c r="F310" s="94">
        <f t="shared" si="24"/>
        <v>2209190.7316315342</v>
      </c>
      <c r="G310" s="143" t="s">
        <v>235</v>
      </c>
      <c r="H310" s="88">
        <v>0</v>
      </c>
      <c r="I310" s="141">
        <f t="shared" si="25"/>
        <v>0</v>
      </c>
      <c r="J310" s="95">
        <f t="shared" si="27"/>
        <v>51145.668007880915</v>
      </c>
      <c r="K310" s="90">
        <f>VLOOKUP(B310,'Housing Costs'!$B$2:$F$43,5,FALSE)*550</f>
        <v>29729.7</v>
      </c>
      <c r="L310" s="142">
        <f t="shared" si="28"/>
        <v>1520545366.1738973</v>
      </c>
      <c r="M310" s="100">
        <f>VLOOKUP(B310,'Housing Costs'!$B$2:$F$43,3,FALSE)</f>
        <v>96.418000000000006</v>
      </c>
      <c r="N310" s="93">
        <f t="shared" si="29"/>
        <v>139.85863940426606</v>
      </c>
      <c r="O310" s="9">
        <f t="shared" si="26"/>
        <v>288752229.57431728</v>
      </c>
    </row>
    <row r="311" spans="1:15" x14ac:dyDescent="0.35">
      <c r="A311" s="97">
        <v>14</v>
      </c>
      <c r="B311" s="17" t="s">
        <v>45</v>
      </c>
      <c r="C311" s="17">
        <v>2026</v>
      </c>
      <c r="D311" s="8">
        <f>Population!K15</f>
        <v>381170.2059943066</v>
      </c>
      <c r="E311" s="94">
        <f>VLOOKUP(A311,'Housing Statistics'!$A$2:$H$49,6,FALSE)</f>
        <v>4.6437746693442286</v>
      </c>
      <c r="F311" s="94">
        <f t="shared" si="24"/>
        <v>82081.97708441646</v>
      </c>
      <c r="G311" s="143" t="s">
        <v>234</v>
      </c>
      <c r="H311" s="88">
        <v>0</v>
      </c>
      <c r="I311" s="141">
        <f t="shared" si="25"/>
        <v>0</v>
      </c>
      <c r="J311" s="95">
        <f t="shared" si="27"/>
        <v>1900.3056138523825</v>
      </c>
      <c r="K311" s="90">
        <f>VLOOKUP(B311,'Housing Costs'!$B$2:$F$43,5,FALSE)*550</f>
        <v>21613.9</v>
      </c>
      <c r="L311" s="142">
        <f t="shared" si="28"/>
        <v>41073015.507244013</v>
      </c>
      <c r="M311" s="100">
        <f>VLOOKUP(B311,'Housing Costs'!$B$2:$F$43,3,FALSE)</f>
        <v>24.5</v>
      </c>
      <c r="N311" s="93">
        <f t="shared" si="29"/>
        <v>108.65462509082352</v>
      </c>
      <c r="O311" s="9">
        <f t="shared" si="26"/>
        <v>0</v>
      </c>
    </row>
    <row r="312" spans="1:15" x14ac:dyDescent="0.35">
      <c r="A312" s="97">
        <v>15</v>
      </c>
      <c r="B312" s="17" t="s">
        <v>54</v>
      </c>
      <c r="C312" s="17">
        <v>2026</v>
      </c>
      <c r="D312" s="8">
        <f>Population!K16</f>
        <v>84534.603156843979</v>
      </c>
      <c r="E312" s="94">
        <f>VLOOKUP(A312,'Housing Statistics'!$A$2:$H$49,6,FALSE)</f>
        <v>4.4181210545859635</v>
      </c>
      <c r="F312" s="94">
        <f t="shared" si="24"/>
        <v>19133.609539534446</v>
      </c>
      <c r="G312" s="143" t="s">
        <v>236</v>
      </c>
      <c r="H312" s="88">
        <v>0</v>
      </c>
      <c r="I312" s="141">
        <f t="shared" si="25"/>
        <v>0</v>
      </c>
      <c r="J312" s="95">
        <f t="shared" si="27"/>
        <v>442.96819975282415</v>
      </c>
      <c r="K312" s="90">
        <f>VLOOKUP(B312,'Housing Costs'!$B$2:$F$43,5,FALSE)*550</f>
        <v>71533</v>
      </c>
      <c r="L312" s="142">
        <f t="shared" si="28"/>
        <v>31686844.232918769</v>
      </c>
      <c r="M312" s="100">
        <f>VLOOKUP(B312,'Housing Costs'!$B$2:$F$43,3,FALSE)</f>
        <v>77.219754838709676</v>
      </c>
      <c r="N312" s="93">
        <f t="shared" si="29"/>
        <v>119.4497033951786</v>
      </c>
      <c r="O312" s="9">
        <f t="shared" si="26"/>
        <v>1900419.4620227565</v>
      </c>
    </row>
    <row r="313" spans="1:15" x14ac:dyDescent="0.35">
      <c r="A313" s="97">
        <v>16</v>
      </c>
      <c r="B313" s="17" t="s">
        <v>32</v>
      </c>
      <c r="C313" s="17">
        <v>2026</v>
      </c>
      <c r="D313" s="8">
        <f>Population!K17</f>
        <v>4328562.4534553932</v>
      </c>
      <c r="E313" s="94">
        <f>VLOOKUP(A313,'Housing Statistics'!$A$2:$H$49,6,FALSE)</f>
        <v>5.0811133147736394</v>
      </c>
      <c r="F313" s="94">
        <f t="shared" si="24"/>
        <v>851892.52537821583</v>
      </c>
      <c r="G313" s="143" t="s">
        <v>235</v>
      </c>
      <c r="H313" s="88">
        <v>0</v>
      </c>
      <c r="I313" s="141">
        <f t="shared" si="25"/>
        <v>0</v>
      </c>
      <c r="J313" s="95">
        <f t="shared" si="27"/>
        <v>19722.431231282535</v>
      </c>
      <c r="K313" s="90">
        <f>VLOOKUP(B313,'Housing Costs'!$B$2:$F$43,5,FALSE)*550</f>
        <v>29860.600000000002</v>
      </c>
      <c r="L313" s="142">
        <f t="shared" si="28"/>
        <v>588923630.02483535</v>
      </c>
      <c r="M313" s="100">
        <f>VLOOKUP(B313,'Housing Costs'!$B$2:$F$43,3,FALSE)</f>
        <v>82.04</v>
      </c>
      <c r="N313" s="93">
        <f t="shared" si="29"/>
        <v>125.45752871387103</v>
      </c>
      <c r="O313" s="9">
        <f t="shared" si="26"/>
        <v>90783272.382955074</v>
      </c>
    </row>
    <row r="314" spans="1:15" x14ac:dyDescent="0.35">
      <c r="A314" s="97">
        <v>17</v>
      </c>
      <c r="B314" s="17" t="s">
        <v>58</v>
      </c>
      <c r="C314" s="17">
        <v>2026</v>
      </c>
      <c r="D314" s="8">
        <f>Population!K18</f>
        <v>15929.280574688535</v>
      </c>
      <c r="E314" s="94">
        <f>VLOOKUP(A314,'Housing Statistics'!$A$2:$H$49,6,FALSE)</f>
        <v>4.9910952804986639</v>
      </c>
      <c r="F314" s="94">
        <f t="shared" si="24"/>
        <v>3191.5400687556157</v>
      </c>
      <c r="G314" s="143" t="s">
        <v>236</v>
      </c>
      <c r="H314" s="88">
        <v>0</v>
      </c>
      <c r="I314" s="141">
        <f t="shared" si="25"/>
        <v>0</v>
      </c>
      <c r="J314" s="95">
        <f t="shared" si="27"/>
        <v>73.888345833260246</v>
      </c>
      <c r="K314" s="90">
        <f ca="1">VLOOKUP(B314,'Housing Costs'!$B$2:$F$43,5,FALSE)*550</f>
        <v>22303.05</v>
      </c>
      <c r="L314" s="142">
        <f t="shared" ca="1" si="28"/>
        <v>1647935.4715364948</v>
      </c>
      <c r="M314" s="100">
        <f>VLOOKUP(B314,'Housing Costs'!$B$2:$F$43,3,FALSE)</f>
        <v>77.219754838709676</v>
      </c>
      <c r="N314" s="93">
        <f t="shared" si="29"/>
        <v>108.65462509082352</v>
      </c>
      <c r="O314" s="9">
        <f t="shared" si="26"/>
        <v>341801.43546559801</v>
      </c>
    </row>
    <row r="315" spans="1:15" x14ac:dyDescent="0.35">
      <c r="A315" s="97">
        <v>18</v>
      </c>
      <c r="B315" s="17" t="s">
        <v>51</v>
      </c>
      <c r="C315" s="17">
        <v>2026</v>
      </c>
      <c r="D315" s="8">
        <f>Population!K19</f>
        <v>140733.27554295966</v>
      </c>
      <c r="E315" s="94">
        <f>VLOOKUP(A315,'Housing Statistics'!$A$2:$H$49,6,FALSE)</f>
        <v>4.4388221584797423</v>
      </c>
      <c r="F315" s="94">
        <f t="shared" si="24"/>
        <v>31705.094396293538</v>
      </c>
      <c r="G315" s="143" t="s">
        <v>234</v>
      </c>
      <c r="H315" s="88">
        <v>0</v>
      </c>
      <c r="I315" s="141">
        <f t="shared" si="25"/>
        <v>0</v>
      </c>
      <c r="J315" s="95">
        <f t="shared" si="27"/>
        <v>734.01459137653728</v>
      </c>
      <c r="K315" s="90">
        <f ca="1">VLOOKUP(B315,'Housing Costs'!$B$2:$F$43,5,FALSE)*550</f>
        <v>34179.786666666667</v>
      </c>
      <c r="L315" s="142">
        <f t="shared" ca="1" si="28"/>
        <v>25088462.143470552</v>
      </c>
      <c r="M315" s="100">
        <f>VLOOKUP(B315,'Housing Costs'!$B$2:$F$43,3,FALSE)</f>
        <v>78.521709677419352</v>
      </c>
      <c r="N315" s="93">
        <f t="shared" si="29"/>
        <v>98.76688123185663</v>
      </c>
      <c r="O315" s="9">
        <f t="shared" si="26"/>
        <v>3720274.1512221084</v>
      </c>
    </row>
    <row r="316" spans="1:15" x14ac:dyDescent="0.35">
      <c r="A316" s="97">
        <v>19</v>
      </c>
      <c r="B316" s="17" t="s">
        <v>28</v>
      </c>
      <c r="C316" s="17">
        <v>2026</v>
      </c>
      <c r="D316" s="8">
        <f>Population!K20</f>
        <v>6389750.2573165465</v>
      </c>
      <c r="E316" s="94">
        <f>VLOOKUP(A316,'Housing Statistics'!$A$2:$H$49,6,FALSE)</f>
        <v>4.3873267195354213</v>
      </c>
      <c r="F316" s="94">
        <f t="shared" si="24"/>
        <v>1456410.8546703274</v>
      </c>
      <c r="G316" s="143" t="s">
        <v>235</v>
      </c>
      <c r="H316" s="88">
        <v>0</v>
      </c>
      <c r="I316" s="141">
        <f t="shared" si="25"/>
        <v>0</v>
      </c>
      <c r="J316" s="95">
        <f t="shared" si="27"/>
        <v>33717.824807743542</v>
      </c>
      <c r="K316" s="90">
        <f>VLOOKUP(B316,'Housing Costs'!$B$2:$F$43,5,FALSE)*550</f>
        <v>28774.899999999998</v>
      </c>
      <c r="L316" s="142">
        <f t="shared" si="28"/>
        <v>970227037.06033957</v>
      </c>
      <c r="M316" s="100">
        <f>VLOOKUP(B316,'Housing Costs'!$B$2:$F$43,3,FALSE)</f>
        <v>82.95</v>
      </c>
      <c r="N316" s="93">
        <f t="shared" si="29"/>
        <v>155.49665530733307</v>
      </c>
      <c r="O316" s="9">
        <f t="shared" si="26"/>
        <v>126886020.956507</v>
      </c>
    </row>
    <row r="317" spans="1:15" x14ac:dyDescent="0.35">
      <c r="A317" s="97">
        <v>20</v>
      </c>
      <c r="B317" s="17" t="s">
        <v>33</v>
      </c>
      <c r="C317" s="17">
        <v>2026</v>
      </c>
      <c r="D317" s="8">
        <f>Population!K21</f>
        <v>4003073.6800497724</v>
      </c>
      <c r="E317" s="94">
        <f>VLOOKUP(A317,'Housing Statistics'!$A$2:$H$49,6,FALSE)</f>
        <v>5.2348048588773741</v>
      </c>
      <c r="F317" s="94">
        <f t="shared" si="24"/>
        <v>764703.51578840869</v>
      </c>
      <c r="G317" s="143" t="s">
        <v>235</v>
      </c>
      <c r="H317" s="88">
        <v>0</v>
      </c>
      <c r="I317" s="141">
        <f t="shared" si="25"/>
        <v>0</v>
      </c>
      <c r="J317" s="95">
        <f t="shared" si="27"/>
        <v>17703.891104997019</v>
      </c>
      <c r="K317" s="90">
        <f>VLOOKUP(B317,'Housing Costs'!$B$2:$F$43,5,FALSE)*550</f>
        <v>25533.200000000001</v>
      </c>
      <c r="L317" s="142">
        <f t="shared" si="28"/>
        <v>452036992.3621099</v>
      </c>
      <c r="M317" s="100">
        <f>VLOOKUP(B317,'Housing Costs'!$B$2:$F$43,3,FALSE)</f>
        <v>88.27</v>
      </c>
      <c r="N317" s="93">
        <f t="shared" si="29"/>
        <v>92.944591695065014</v>
      </c>
      <c r="O317" s="9">
        <f t="shared" si="26"/>
        <v>110826870.06197408</v>
      </c>
    </row>
    <row r="318" spans="1:15" x14ac:dyDescent="0.35">
      <c r="A318" s="97">
        <v>21</v>
      </c>
      <c r="B318" s="97" t="s">
        <v>27</v>
      </c>
      <c r="C318" s="17">
        <v>2026</v>
      </c>
      <c r="D318" s="8">
        <f>Population!K22</f>
        <v>17680468.379297871</v>
      </c>
      <c r="E318" s="94">
        <f>VLOOKUP(A318,'Housing Statistics'!$A$2:$H$49,6,FALSE)</f>
        <v>4.4756737410071938</v>
      </c>
      <c r="F318" s="94">
        <f t="shared" si="24"/>
        <v>3950347.9034463991</v>
      </c>
      <c r="G318" s="143" t="s">
        <v>235</v>
      </c>
      <c r="H318" s="88">
        <v>0</v>
      </c>
      <c r="I318" s="141">
        <f t="shared" si="25"/>
        <v>0</v>
      </c>
      <c r="J318" s="95">
        <f t="shared" si="27"/>
        <v>91455.74417473888</v>
      </c>
      <c r="K318" s="90">
        <f>VLOOKUP(B318,'Housing Costs'!$B$2:$F$43,5,FALSE)*550</f>
        <v>134018.5</v>
      </c>
      <c r="L318" s="142">
        <f t="shared" si="28"/>
        <v>12256761650.682243</v>
      </c>
      <c r="M318" s="100">
        <f>VLOOKUP(B318,'Housing Costs'!$B$2:$F$43,3,FALSE)</f>
        <v>271.36200000000002</v>
      </c>
      <c r="N318" s="93">
        <f t="shared" si="29"/>
        <v>254.44907232109051</v>
      </c>
      <c r="O318" s="9">
        <f t="shared" si="26"/>
        <v>1849021439.9082518</v>
      </c>
    </row>
    <row r="319" spans="1:15" x14ac:dyDescent="0.35">
      <c r="A319" s="97">
        <v>22</v>
      </c>
      <c r="B319" s="17" t="s">
        <v>43</v>
      </c>
      <c r="C319" s="17">
        <v>2026</v>
      </c>
      <c r="D319" s="8">
        <f>Population!K23</f>
        <v>15679975.255292797</v>
      </c>
      <c r="E319" s="94">
        <f>VLOOKUP(A319,'Housing Statistics'!$A$2:$H$49,6,FALSE)</f>
        <v>4.7768636363636361</v>
      </c>
      <c r="F319" s="94">
        <f t="shared" si="24"/>
        <v>3282483.3298421516</v>
      </c>
      <c r="G319" s="143" t="s">
        <v>235</v>
      </c>
      <c r="H319" s="88">
        <v>0</v>
      </c>
      <c r="I319" s="141">
        <f t="shared" si="25"/>
        <v>0</v>
      </c>
      <c r="J319" s="95">
        <f t="shared" si="27"/>
        <v>75993.801814261358</v>
      </c>
      <c r="K319" s="90">
        <f>VLOOKUP(B319,'Housing Costs'!$B$2:$F$43,5,FALSE)*550</f>
        <v>49957.600000000006</v>
      </c>
      <c r="L319" s="142">
        <f t="shared" si="28"/>
        <v>3796467953.5161438</v>
      </c>
      <c r="M319" s="100">
        <f>VLOOKUP(B319,'Housing Costs'!$B$2:$F$43,3,FALSE)</f>
        <v>137.07400000000001</v>
      </c>
      <c r="N319" s="93">
        <f t="shared" si="29"/>
        <v>150.91303799066011</v>
      </c>
      <c r="O319" s="9">
        <f t="shared" si="26"/>
        <v>723197425.240152</v>
      </c>
    </row>
    <row r="320" spans="1:15" x14ac:dyDescent="0.35">
      <c r="A320" s="97">
        <v>23</v>
      </c>
      <c r="B320" s="17" t="s">
        <v>53</v>
      </c>
      <c r="C320" s="17">
        <v>2026</v>
      </c>
      <c r="D320" s="8">
        <f>Population!K24</f>
        <v>56863.694982810986</v>
      </c>
      <c r="E320" s="94">
        <f>VLOOKUP(A320,'Housing Statistics'!$A$2:$H$49,6,FALSE)</f>
        <v>3.9394565859421147</v>
      </c>
      <c r="F320" s="94">
        <f t="shared" si="24"/>
        <v>14434.400720578604</v>
      </c>
      <c r="G320" s="143" t="s">
        <v>236</v>
      </c>
      <c r="H320" s="88">
        <v>0</v>
      </c>
      <c r="I320" s="141">
        <f t="shared" si="25"/>
        <v>0</v>
      </c>
      <c r="J320" s="95">
        <f t="shared" si="27"/>
        <v>334.1753414845316</v>
      </c>
      <c r="K320" s="90">
        <f>VLOOKUP(B320,'Housing Costs'!$B$2:$F$43,5,FALSE)*550</f>
        <v>32186</v>
      </c>
      <c r="L320" s="142">
        <f t="shared" si="28"/>
        <v>10755767.541021135</v>
      </c>
      <c r="M320" s="100">
        <f>VLOOKUP(B320,'Housing Costs'!$B$2:$F$43,3,FALSE)</f>
        <v>122.5</v>
      </c>
      <c r="N320" s="93">
        <f t="shared" si="29"/>
        <v>127.00366022971097</v>
      </c>
      <c r="O320" s="9">
        <f t="shared" si="26"/>
        <v>2923794.1700402903</v>
      </c>
    </row>
    <row r="321" spans="1:15" x14ac:dyDescent="0.35">
      <c r="A321" s="97">
        <v>24</v>
      </c>
      <c r="B321" s="17" t="s">
        <v>34</v>
      </c>
      <c r="C321" s="17">
        <v>2026</v>
      </c>
      <c r="D321" s="8">
        <f>Population!K25</f>
        <v>2393260.0167763671</v>
      </c>
      <c r="E321" s="94">
        <f>VLOOKUP(A321,'Housing Statistics'!$A$2:$H$49,6,FALSE)</f>
        <v>5.7167460931666056</v>
      </c>
      <c r="F321" s="94">
        <f t="shared" si="24"/>
        <v>418640.2505504138</v>
      </c>
      <c r="G321" s="143" t="s">
        <v>235</v>
      </c>
      <c r="H321" s="88">
        <v>0</v>
      </c>
      <c r="I321" s="141">
        <f t="shared" si="25"/>
        <v>0</v>
      </c>
      <c r="J321" s="95">
        <f t="shared" si="27"/>
        <v>9692.0718355424469</v>
      </c>
      <c r="K321" s="90">
        <f>VLOOKUP(B321,'Housing Costs'!$B$2:$F$43,5,FALSE)*550</f>
        <v>28266.7</v>
      </c>
      <c r="L321" s="142">
        <f t="shared" si="28"/>
        <v>273962886.95372766</v>
      </c>
      <c r="M321" s="100">
        <f>VLOOKUP(B321,'Housing Costs'!$B$2:$F$43,3,FALSE)</f>
        <v>62.454000000000001</v>
      </c>
      <c r="N321" s="93">
        <f t="shared" si="29"/>
        <v>84.816357440363504</v>
      </c>
      <c r="O321" s="9">
        <f t="shared" si="26"/>
        <v>37184390.085584097</v>
      </c>
    </row>
    <row r="322" spans="1:15" x14ac:dyDescent="0.35">
      <c r="A322" s="97">
        <v>25</v>
      </c>
      <c r="B322" s="17" t="s">
        <v>46</v>
      </c>
      <c r="C322" s="17">
        <v>2026</v>
      </c>
      <c r="D322" s="8">
        <f>Population!K26</f>
        <v>343556.64160429715</v>
      </c>
      <c r="E322" s="94">
        <f>VLOOKUP(A322,'Housing Statistics'!$A$2:$H$49,6,FALSE)</f>
        <v>4.4000000000000004</v>
      </c>
      <c r="F322" s="94">
        <f t="shared" si="24"/>
        <v>78081.054910067527</v>
      </c>
      <c r="G322" s="143" t="s">
        <v>234</v>
      </c>
      <c r="H322" s="88">
        <v>0</v>
      </c>
      <c r="I322" s="141">
        <f t="shared" si="25"/>
        <v>0</v>
      </c>
      <c r="J322" s="95">
        <f t="shared" si="27"/>
        <v>1807.6790088586567</v>
      </c>
      <c r="K322" s="90">
        <f>VLOOKUP(B322,'Housing Costs'!$B$2:$F$43,5,FALSE)*550</f>
        <v>21583.1</v>
      </c>
      <c r="L322" s="142">
        <f t="shared" si="28"/>
        <v>39015316.816097274</v>
      </c>
      <c r="M322" s="100">
        <f>VLOOKUP(B322,'Housing Costs'!$B$2:$F$43,3,FALSE)</f>
        <v>56</v>
      </c>
      <c r="N322" s="93">
        <f t="shared" si="29"/>
        <v>100.80777483276538</v>
      </c>
      <c r="O322" s="9">
        <f t="shared" si="26"/>
        <v>4826846.0504162842</v>
      </c>
    </row>
    <row r="323" spans="1:15" x14ac:dyDescent="0.35">
      <c r="A323" s="97">
        <v>26</v>
      </c>
      <c r="B323" s="17" t="s">
        <v>50</v>
      </c>
      <c r="C323" s="17">
        <v>2026</v>
      </c>
      <c r="D323" s="8">
        <f>Population!K27</f>
        <v>142363.14930024493</v>
      </c>
      <c r="E323" s="94">
        <f>VLOOKUP(A323,'Housing Statistics'!$A$2:$H$49,6,FALSE)</f>
        <v>3.9948981478058339</v>
      </c>
      <c r="F323" s="94">
        <f t="shared" si="24"/>
        <v>35636.24003241153</v>
      </c>
      <c r="G323" s="143" t="s">
        <v>234</v>
      </c>
      <c r="H323" s="88">
        <v>0</v>
      </c>
      <c r="I323" s="141">
        <f t="shared" si="25"/>
        <v>0</v>
      </c>
      <c r="J323" s="95">
        <f t="shared" si="27"/>
        <v>825.02577783349989</v>
      </c>
      <c r="K323" s="90">
        <f ca="1">VLOOKUP(B323,'Housing Costs'!$B$2:$F$43,5,FALSE)*550</f>
        <v>34179.786666666667</v>
      </c>
      <c r="L323" s="142">
        <f t="shared" ca="1" si="28"/>
        <v>28199205.080849756</v>
      </c>
      <c r="M323" s="100">
        <f>VLOOKUP(B323,'Housing Costs'!$B$2:$F$43,3,FALSE)</f>
        <v>78.521709677419352</v>
      </c>
      <c r="N323" s="93">
        <f t="shared" si="29"/>
        <v>108.65462509082352</v>
      </c>
      <c r="O323" s="9">
        <f t="shared" si="26"/>
        <v>3927853.9289024784</v>
      </c>
    </row>
    <row r="324" spans="1:15" x14ac:dyDescent="0.35">
      <c r="A324" s="97">
        <v>27</v>
      </c>
      <c r="B324" s="17" t="s">
        <v>40</v>
      </c>
      <c r="C324" s="17">
        <v>2026</v>
      </c>
      <c r="D324" s="8">
        <f>Population!K28</f>
        <v>1435813.6270226818</v>
      </c>
      <c r="E324" s="94">
        <f>VLOOKUP(A324,'Housing Statistics'!$A$2:$H$49,6,FALSE)</f>
        <v>4.6947316089524085</v>
      </c>
      <c r="F324" s="94">
        <f t="shared" si="24"/>
        <v>305835.08209174749</v>
      </c>
      <c r="G324" s="143" t="s">
        <v>235</v>
      </c>
      <c r="H324" s="88">
        <v>0</v>
      </c>
      <c r="I324" s="141">
        <f t="shared" si="25"/>
        <v>0</v>
      </c>
      <c r="J324" s="95">
        <f t="shared" si="27"/>
        <v>7080.483975358482</v>
      </c>
      <c r="K324" s="90">
        <f>VLOOKUP(B324,'Housing Costs'!$B$2:$F$43,5,FALSE)*550</f>
        <v>27904.800000000003</v>
      </c>
      <c r="L324" s="142">
        <f t="shared" si="28"/>
        <v>197579489.23558339</v>
      </c>
      <c r="M324" s="100">
        <f>VLOOKUP(B324,'Housing Costs'!$B$2:$F$43,3,FALSE)</f>
        <v>131.50200000000001</v>
      </c>
      <c r="N324" s="93">
        <f t="shared" si="29"/>
        <v>58.94736842105263</v>
      </c>
      <c r="O324" s="9">
        <f t="shared" si="26"/>
        <v>83542735.169245079</v>
      </c>
    </row>
    <row r="325" spans="1:15" x14ac:dyDescent="0.35">
      <c r="A325" s="97">
        <v>28</v>
      </c>
      <c r="B325" s="17" t="s">
        <v>37</v>
      </c>
      <c r="C325" s="17">
        <v>2026</v>
      </c>
      <c r="D325" s="8">
        <f>Population!K29</f>
        <v>1525327.3737240136</v>
      </c>
      <c r="E325" s="94">
        <f>VLOOKUP(A325,'Housing Statistics'!$A$2:$H$49,6,FALSE)</f>
        <v>3.2903489815623708</v>
      </c>
      <c r="F325" s="94">
        <f t="shared" ref="F325:F388" si="30">D325/E325</f>
        <v>463576.16844634386</v>
      </c>
      <c r="G325" s="143" t="s">
        <v>235</v>
      </c>
      <c r="H325" s="88">
        <v>0</v>
      </c>
      <c r="I325" s="141">
        <f t="shared" ref="I325:I388" si="31">H325*F325</f>
        <v>0</v>
      </c>
      <c r="J325" s="95">
        <f t="shared" si="27"/>
        <v>10732.397374405002</v>
      </c>
      <c r="K325" s="90">
        <f>VLOOKUP(B325,'Housing Costs'!$B$2:$F$43,5,FALSE)*550</f>
        <v>27365.8</v>
      </c>
      <c r="L325" s="142">
        <f t="shared" si="28"/>
        <v>293700640.06849241</v>
      </c>
      <c r="M325" s="100">
        <f>VLOOKUP(B325,'Housing Costs'!$B$2:$F$43,3,FALSE)</f>
        <v>70</v>
      </c>
      <c r="N325" s="93">
        <f t="shared" si="29"/>
        <v>53.01022340022719</v>
      </c>
      <c r="O325" s="9">
        <f t="shared" ref="O325:O388" si="32">IF(12*(M325-0.3*N325)&lt;0,0,12*(M325-0.3*N325)*(F325/5))</f>
        <v>60187317.397285104</v>
      </c>
    </row>
    <row r="326" spans="1:15" x14ac:dyDescent="0.35">
      <c r="A326" s="97">
        <v>29</v>
      </c>
      <c r="B326" s="17" t="s">
        <v>42</v>
      </c>
      <c r="C326" s="17">
        <v>2026</v>
      </c>
      <c r="D326" s="8">
        <f>Population!K30</f>
        <v>203526.75534630369</v>
      </c>
      <c r="E326" s="94">
        <f>VLOOKUP(A326,'Housing Statistics'!$A$2:$H$49,6,FALSE)</f>
        <v>4.6165672844480259</v>
      </c>
      <c r="F326" s="94">
        <f t="shared" si="30"/>
        <v>44086.166800152707</v>
      </c>
      <c r="G326" s="143" t="s">
        <v>234</v>
      </c>
      <c r="H326" s="88">
        <v>0</v>
      </c>
      <c r="I326" s="141">
        <f t="shared" si="31"/>
        <v>0</v>
      </c>
      <c r="J326" s="95">
        <f t="shared" si="27"/>
        <v>1020.6526845400294</v>
      </c>
      <c r="K326" s="90">
        <f>VLOOKUP(B326,'Housing Costs'!$B$2:$F$43,5,FALSE)*550</f>
        <v>11542.300000000001</v>
      </c>
      <c r="L326" s="142">
        <f t="shared" si="28"/>
        <v>11780679.480766382</v>
      </c>
      <c r="M326" s="100">
        <f>VLOOKUP(B326,'Housing Costs'!$B$2:$F$43,3,FALSE)</f>
        <v>100.324</v>
      </c>
      <c r="N326" s="93">
        <f t="shared" si="29"/>
        <v>91.707686482393044</v>
      </c>
      <c r="O326" s="9">
        <f t="shared" si="32"/>
        <v>7703972.3738948479</v>
      </c>
    </row>
    <row r="327" spans="1:15" x14ac:dyDescent="0.35">
      <c r="A327" s="97">
        <v>30</v>
      </c>
      <c r="B327" s="17" t="s">
        <v>56</v>
      </c>
      <c r="C327" s="17">
        <v>2026</v>
      </c>
      <c r="D327" s="8">
        <f>Population!K31</f>
        <v>139633.43047919439</v>
      </c>
      <c r="E327" s="94">
        <f>VLOOKUP(A327,'Housing Statistics'!$A$2:$H$49,6,FALSE)</f>
        <v>4.0765401369010581</v>
      </c>
      <c r="F327" s="94">
        <f t="shared" si="30"/>
        <v>34252.926695171023</v>
      </c>
      <c r="G327" s="143" t="s">
        <v>234</v>
      </c>
      <c r="H327" s="88">
        <v>0</v>
      </c>
      <c r="I327" s="141">
        <f t="shared" si="31"/>
        <v>0</v>
      </c>
      <c r="J327" s="95">
        <f t="shared" si="27"/>
        <v>793.00025659427774</v>
      </c>
      <c r="K327" s="90">
        <f ca="1">VLOOKUP(B327,'Housing Costs'!$B$2:$F$43,5,FALSE)*550</f>
        <v>34179.786666666667</v>
      </c>
      <c r="L327" s="142">
        <f t="shared" ca="1" si="28"/>
        <v>27104579.597004339</v>
      </c>
      <c r="M327" s="100">
        <f>VLOOKUP(B327,'Housing Costs'!$B$2:$F$43,3,FALSE)</f>
        <v>78.521709677419352</v>
      </c>
      <c r="N327" s="93">
        <f t="shared" si="29"/>
        <v>60.413984601792251</v>
      </c>
      <c r="O327" s="9">
        <f t="shared" si="32"/>
        <v>4965099.9114759164</v>
      </c>
    </row>
    <row r="328" spans="1:15" x14ac:dyDescent="0.35">
      <c r="A328" s="97">
        <v>31</v>
      </c>
      <c r="B328" s="17" t="s">
        <v>49</v>
      </c>
      <c r="C328" s="17">
        <v>2026</v>
      </c>
      <c r="D328" s="8">
        <f>Population!K32</f>
        <v>240968.38013332136</v>
      </c>
      <c r="E328" s="94">
        <f>VLOOKUP(A328,'Housing Statistics'!$A$2:$H$49,6,FALSE)</f>
        <v>3.6621172202306398</v>
      </c>
      <c r="F328" s="94">
        <f t="shared" si="30"/>
        <v>65800.291373017593</v>
      </c>
      <c r="G328" s="143" t="s">
        <v>234</v>
      </c>
      <c r="H328" s="88">
        <v>0</v>
      </c>
      <c r="I328" s="141">
        <f t="shared" si="31"/>
        <v>0</v>
      </c>
      <c r="J328" s="95">
        <f t="shared" si="27"/>
        <v>1523.3631977537516</v>
      </c>
      <c r="K328" s="90">
        <f>VLOOKUP(B328,'Housing Costs'!$B$2:$F$43,5,FALSE)*550</f>
        <v>33872.299999999996</v>
      </c>
      <c r="L328" s="142">
        <f t="shared" si="28"/>
        <v>51599815.243274391</v>
      </c>
      <c r="M328" s="100">
        <f>VLOOKUP(B328,'Housing Costs'!$B$2:$F$43,3,FALSE)</f>
        <v>77</v>
      </c>
      <c r="N328" s="93">
        <f t="shared" si="29"/>
        <v>118.33648870377382</v>
      </c>
      <c r="O328" s="9">
        <f t="shared" si="32"/>
        <v>6553559.531260604</v>
      </c>
    </row>
    <row r="329" spans="1:15" x14ac:dyDescent="0.35">
      <c r="A329" s="97">
        <v>32</v>
      </c>
      <c r="B329" s="17" t="s">
        <v>36</v>
      </c>
      <c r="C329" s="17">
        <v>2026</v>
      </c>
      <c r="D329" s="8">
        <f>Population!K33</f>
        <v>1677576.3397020558</v>
      </c>
      <c r="E329" s="94">
        <f>VLOOKUP(A329,'Housing Statistics'!$A$2:$H$49,6,FALSE)</f>
        <v>6.457235996477583</v>
      </c>
      <c r="F329" s="94">
        <f t="shared" si="30"/>
        <v>259797.8981435977</v>
      </c>
      <c r="G329" s="143" t="s">
        <v>235</v>
      </c>
      <c r="H329" s="88">
        <v>0</v>
      </c>
      <c r="I329" s="141">
        <f t="shared" si="31"/>
        <v>0</v>
      </c>
      <c r="J329" s="95">
        <f t="shared" si="27"/>
        <v>6014.6626804760308</v>
      </c>
      <c r="K329" s="90">
        <f>VLOOKUP(B329,'Housing Costs'!$B$2:$F$43,5,FALSE)*550</f>
        <v>145453</v>
      </c>
      <c r="L329" s="142">
        <f t="shared" si="28"/>
        <v>874850730.86328006</v>
      </c>
      <c r="M329" s="100">
        <f>VLOOKUP(B329,'Housing Costs'!$B$2:$F$43,3,FALSE)</f>
        <v>85.75</v>
      </c>
      <c r="N329" s="93">
        <f t="shared" si="29"/>
        <v>105.97627161428754</v>
      </c>
      <c r="O329" s="9">
        <f t="shared" si="32"/>
        <v>33643070.352641821</v>
      </c>
    </row>
    <row r="330" spans="1:15" x14ac:dyDescent="0.35">
      <c r="A330" s="97">
        <v>33</v>
      </c>
      <c r="B330" s="17" t="s">
        <v>39</v>
      </c>
      <c r="C330" s="17">
        <v>2026</v>
      </c>
      <c r="D330" s="8">
        <f>Population!K34</f>
        <v>1056776.3246985453</v>
      </c>
      <c r="E330" s="94">
        <f>VLOOKUP(A330,'Housing Statistics'!$A$2:$H$49,6,FALSE)</f>
        <v>3.9813857124502121</v>
      </c>
      <c r="F330" s="94">
        <f t="shared" si="30"/>
        <v>265429.27538869053</v>
      </c>
      <c r="G330" s="143" t="s">
        <v>235</v>
      </c>
      <c r="H330" s="88">
        <v>0</v>
      </c>
      <c r="I330" s="141">
        <f t="shared" si="31"/>
        <v>0</v>
      </c>
      <c r="J330" s="95">
        <f t="shared" si="27"/>
        <v>6145.0364625495567</v>
      </c>
      <c r="K330" s="90">
        <f>VLOOKUP(B330,'Housing Costs'!$B$2:$F$43,5,FALSE)*550</f>
        <v>32586.400000000001</v>
      </c>
      <c r="L330" s="142">
        <f t="shared" si="28"/>
        <v>200244616.18322489</v>
      </c>
      <c r="M330" s="100">
        <f>VLOOKUP(B330,'Housing Costs'!$B$2:$F$43,3,FALSE)</f>
        <v>78.932000000000002</v>
      </c>
      <c r="N330" s="93">
        <f t="shared" si="29"/>
        <v>212.04089360090876</v>
      </c>
      <c r="O330" s="9">
        <f t="shared" si="32"/>
        <v>9759132.8222453501</v>
      </c>
    </row>
    <row r="331" spans="1:15" x14ac:dyDescent="0.35">
      <c r="A331" s="97">
        <v>34</v>
      </c>
      <c r="B331" s="17" t="s">
        <v>60</v>
      </c>
      <c r="C331" s="17">
        <v>2026</v>
      </c>
      <c r="D331" s="8">
        <f>Population!K35</f>
        <v>611329.12695442047</v>
      </c>
      <c r="E331" s="94">
        <f>VLOOKUP(A331,'Housing Statistics'!$A$2:$H$49,6,FALSE)</f>
        <v>4.3021399999999996</v>
      </c>
      <c r="F331" s="94">
        <f t="shared" si="30"/>
        <v>142098.8454477122</v>
      </c>
      <c r="G331" s="143" t="s">
        <v>234</v>
      </c>
      <c r="H331" s="88">
        <v>0</v>
      </c>
      <c r="I331" s="141">
        <f t="shared" si="31"/>
        <v>0</v>
      </c>
      <c r="J331" s="95">
        <f t="shared" si="27"/>
        <v>3289.774970314349</v>
      </c>
      <c r="K331" s="90">
        <f>VLOOKUP(B331,'Housing Costs'!$B$2:$F$43,5,FALSE)*550</f>
        <v>24247.3</v>
      </c>
      <c r="L331" s="142">
        <f t="shared" si="28"/>
        <v>79768160.637703121</v>
      </c>
      <c r="M331" s="100">
        <f>VLOOKUP(B331,'Housing Costs'!$B$2:$F$43,3,FALSE)</f>
        <v>67.662000000000006</v>
      </c>
      <c r="N331" s="93">
        <f t="shared" si="29"/>
        <v>71.56380159030671</v>
      </c>
      <c r="O331" s="9">
        <f t="shared" si="32"/>
        <v>15753484.814720599</v>
      </c>
    </row>
    <row r="332" spans="1:15" x14ac:dyDescent="0.35">
      <c r="A332" s="97">
        <v>35</v>
      </c>
      <c r="B332" s="17" t="s">
        <v>61</v>
      </c>
      <c r="C332" s="17">
        <v>2026</v>
      </c>
      <c r="D332" s="8">
        <f>Population!K36</f>
        <v>260441.60591347585</v>
      </c>
      <c r="E332" s="94">
        <f>VLOOKUP(A332,'Housing Statistics'!$A$2:$H$49,6,FALSE)</f>
        <v>5.0911666666666671</v>
      </c>
      <c r="F332" s="94">
        <f t="shared" si="30"/>
        <v>51155.584361176385</v>
      </c>
      <c r="G332" s="143" t="s">
        <v>234</v>
      </c>
      <c r="H332" s="88">
        <v>0</v>
      </c>
      <c r="I332" s="141">
        <f t="shared" si="31"/>
        <v>0</v>
      </c>
      <c r="J332" s="95">
        <f t="shared" si="27"/>
        <v>1184.3189893131639</v>
      </c>
      <c r="K332" s="90">
        <f ca="1">VLOOKUP(B332,'Housing Costs'!$B$2:$F$43,5,FALSE)*550</f>
        <v>34179.786666666667</v>
      </c>
      <c r="L332" s="142">
        <f t="shared" ca="1" si="28"/>
        <v>40479770.40000622</v>
      </c>
      <c r="M332" s="100">
        <f>VLOOKUP(B332,'Housing Costs'!$B$2:$F$43,3,FALSE)</f>
        <v>78.521709677419352</v>
      </c>
      <c r="N332" s="93">
        <f t="shared" si="29"/>
        <v>112.55837435314906</v>
      </c>
      <c r="O332" s="9">
        <f t="shared" si="32"/>
        <v>5494625.0859677028</v>
      </c>
    </row>
    <row r="333" spans="1:15" x14ac:dyDescent="0.35">
      <c r="A333" s="97">
        <v>36</v>
      </c>
      <c r="B333" s="17" t="s">
        <v>62</v>
      </c>
      <c r="C333" s="17">
        <v>2026</v>
      </c>
      <c r="D333" s="8">
        <f>Population!K37</f>
        <v>1669826.2686713375</v>
      </c>
      <c r="E333" s="94">
        <f>VLOOKUP(A333,'Housing Statistics'!$A$2:$H$49,6,FALSE)</f>
        <v>4.8963166666666664</v>
      </c>
      <c r="F333" s="94">
        <f t="shared" si="30"/>
        <v>341037.22907450923</v>
      </c>
      <c r="G333" s="143" t="s">
        <v>235</v>
      </c>
      <c r="H333" s="88">
        <v>0</v>
      </c>
      <c r="I333" s="141">
        <f t="shared" si="31"/>
        <v>0</v>
      </c>
      <c r="J333" s="95">
        <f t="shared" si="27"/>
        <v>7895.4599287544261</v>
      </c>
      <c r="K333" s="90">
        <f>VLOOKUP(B333,'Housing Costs'!$B$2:$F$43,5,FALSE)*550</f>
        <v>21359.8</v>
      </c>
      <c r="L333" s="142">
        <f t="shared" si="28"/>
        <v>168645444.9862088</v>
      </c>
      <c r="M333" s="100">
        <f>VLOOKUP(B333,'Housing Costs'!$B$2:$F$43,3,FALSE)</f>
        <v>79.8</v>
      </c>
      <c r="N333" s="93">
        <f t="shared" si="29"/>
        <v>50.200681560015155</v>
      </c>
      <c r="O333" s="9">
        <f t="shared" si="32"/>
        <v>52988833.149796851</v>
      </c>
    </row>
    <row r="334" spans="1:15" x14ac:dyDescent="0.35">
      <c r="A334" s="97">
        <v>37</v>
      </c>
      <c r="B334" s="17" t="s">
        <v>63</v>
      </c>
      <c r="C334" s="17">
        <v>2026</v>
      </c>
      <c r="D334" s="8">
        <f>Population!K38</f>
        <v>278594.73341942107</v>
      </c>
      <c r="E334" s="94">
        <f>VLOOKUP(A334,'Housing Statistics'!$A$2:$H$49,6,FALSE)</f>
        <v>5.027102564102564</v>
      </c>
      <c r="F334" s="94">
        <f t="shared" si="30"/>
        <v>55418.54972460775</v>
      </c>
      <c r="G334" s="143" t="s">
        <v>234</v>
      </c>
      <c r="H334" s="88">
        <v>0</v>
      </c>
      <c r="I334" s="141">
        <f t="shared" si="31"/>
        <v>0</v>
      </c>
      <c r="J334" s="95">
        <f t="shared" si="27"/>
        <v>1283.0122384225979</v>
      </c>
      <c r="K334" s="90">
        <f>VLOOKUP(B334,'Housing Costs'!$B$2:$F$43,5,FALSE)*550</f>
        <v>14306.6</v>
      </c>
      <c r="L334" s="142">
        <f t="shared" si="28"/>
        <v>18355542.890216738</v>
      </c>
      <c r="M334" s="100">
        <f>VLOOKUP(B334,'Housing Costs'!$B$2:$F$43,3,FALSE)</f>
        <v>58.323999999999998</v>
      </c>
      <c r="N334" s="93">
        <f t="shared" si="29"/>
        <v>74.965290925154619</v>
      </c>
      <c r="O334" s="9">
        <f t="shared" si="32"/>
        <v>4766138.8399473894</v>
      </c>
    </row>
    <row r="335" spans="1:15" x14ac:dyDescent="0.35">
      <c r="A335" s="97">
        <v>38</v>
      </c>
      <c r="B335" s="17" t="s">
        <v>64</v>
      </c>
      <c r="C335" s="17">
        <v>2026</v>
      </c>
      <c r="D335" s="8">
        <f>Population!K39</f>
        <v>1225170.5614963565</v>
      </c>
      <c r="E335" s="94">
        <f>VLOOKUP(A335,'Housing Statistics'!$A$2:$H$49,6,FALSE)</f>
        <v>4.5378736842105267</v>
      </c>
      <c r="F335" s="94">
        <f t="shared" si="30"/>
        <v>269987.80635065312</v>
      </c>
      <c r="G335" s="143" t="s">
        <v>235</v>
      </c>
      <c r="H335" s="88">
        <v>0</v>
      </c>
      <c r="I335" s="141">
        <f t="shared" si="31"/>
        <v>0</v>
      </c>
      <c r="J335" s="95">
        <f t="shared" si="27"/>
        <v>6250.5724435972515</v>
      </c>
      <c r="K335" s="90">
        <f>VLOOKUP(B335,'Housing Costs'!$B$2:$F$43,5,FALSE)*550</f>
        <v>34642.300000000003</v>
      </c>
      <c r="L335" s="142">
        <f t="shared" si="28"/>
        <v>216534205.7628291</v>
      </c>
      <c r="M335" s="100">
        <f>VLOOKUP(B335,'Housing Costs'!$B$2:$F$43,3,FALSE)</f>
        <v>79.323999999999998</v>
      </c>
      <c r="N335" s="93">
        <f t="shared" si="29"/>
        <v>100.71942446043167</v>
      </c>
      <c r="O335" s="9">
        <f t="shared" si="32"/>
        <v>31820658.746082071</v>
      </c>
    </row>
    <row r="336" spans="1:15" x14ac:dyDescent="0.35">
      <c r="A336" s="97">
        <v>39</v>
      </c>
      <c r="B336" s="17" t="s">
        <v>70</v>
      </c>
      <c r="C336" s="17">
        <v>2026</v>
      </c>
      <c r="D336" s="8">
        <f>Population!K40</f>
        <v>100861.76049878611</v>
      </c>
      <c r="E336" s="94">
        <f>VLOOKUP(A336,'Housing Statistics'!$A$2:$H$49,6,FALSE)</f>
        <v>3.6693548387096775</v>
      </c>
      <c r="F336" s="94">
        <f t="shared" si="30"/>
        <v>27487.600663405447</v>
      </c>
      <c r="G336" s="143" t="s">
        <v>234</v>
      </c>
      <c r="H336" s="88">
        <v>0</v>
      </c>
      <c r="I336" s="141">
        <f t="shared" si="31"/>
        <v>0</v>
      </c>
      <c r="J336" s="95">
        <f t="shared" si="27"/>
        <v>636.37407025761058</v>
      </c>
      <c r="K336" s="90">
        <f ca="1">VLOOKUP(B336,'Housing Costs'!$B$2:$F$43,5,FALSE)*550</f>
        <v>22303.05</v>
      </c>
      <c r="L336" s="142">
        <f t="shared" ca="1" si="28"/>
        <v>14193082.707659001</v>
      </c>
      <c r="M336" s="100">
        <f>VLOOKUP(B336,'Housing Costs'!$B$2:$F$43,3,FALSE)</f>
        <v>77.219754838709676</v>
      </c>
      <c r="N336" s="93">
        <f t="shared" si="29"/>
        <v>69.973494888299896</v>
      </c>
      <c r="O336" s="9">
        <f t="shared" si="32"/>
        <v>3709355.3735491037</v>
      </c>
    </row>
    <row r="337" spans="1:15" x14ac:dyDescent="0.35">
      <c r="A337" s="97">
        <v>40</v>
      </c>
      <c r="B337" s="17" t="s">
        <v>71</v>
      </c>
      <c r="C337" s="17">
        <v>2026</v>
      </c>
      <c r="D337" s="8">
        <f>Population!K41</f>
        <v>180090.39276661252</v>
      </c>
      <c r="E337" s="94">
        <f>VLOOKUP(A337,'Housing Statistics'!$A$2:$H$49,6,FALSE)</f>
        <v>4.2245333333333335</v>
      </c>
      <c r="F337" s="94">
        <f t="shared" si="30"/>
        <v>42629.653634313654</v>
      </c>
      <c r="G337" s="143" t="s">
        <v>234</v>
      </c>
      <c r="H337" s="88">
        <v>0</v>
      </c>
      <c r="I337" s="141">
        <f t="shared" si="31"/>
        <v>0</v>
      </c>
      <c r="J337" s="95">
        <f t="shared" si="27"/>
        <v>986.93249109431054</v>
      </c>
      <c r="K337" s="90">
        <f>VLOOKUP(B337,'Housing Costs'!$B$2:$F$43,5,FALSE)*550</f>
        <v>23600.500000000004</v>
      </c>
      <c r="L337" s="142">
        <f t="shared" si="28"/>
        <v>23292100.256071281</v>
      </c>
      <c r="M337" s="100">
        <f>VLOOKUP(B337,'Housing Costs'!$B$2:$F$43,3,FALSE)</f>
        <v>31.5</v>
      </c>
      <c r="N337" s="93">
        <f t="shared" si="29"/>
        <v>73.754890824182766</v>
      </c>
      <c r="O337" s="9">
        <f t="shared" si="32"/>
        <v>959017.09099061089</v>
      </c>
    </row>
    <row r="338" spans="1:15" x14ac:dyDescent="0.35">
      <c r="A338" s="97">
        <v>41</v>
      </c>
      <c r="B338" s="17" t="s">
        <v>72</v>
      </c>
      <c r="C338" s="17">
        <v>2026</v>
      </c>
      <c r="D338" s="8">
        <f>Population!K42</f>
        <v>86680.295723104427</v>
      </c>
      <c r="E338" s="94">
        <f>VLOOKUP(A338,'Housing Statistics'!$A$2:$H$49,6,FALSE)</f>
        <v>6.1423824388279122</v>
      </c>
      <c r="F338" s="94">
        <f t="shared" si="30"/>
        <v>14111.836341412298</v>
      </c>
      <c r="G338" s="143" t="s">
        <v>236</v>
      </c>
      <c r="H338" s="88">
        <v>0</v>
      </c>
      <c r="I338" s="141">
        <f t="shared" si="31"/>
        <v>0</v>
      </c>
      <c r="J338" s="95">
        <f t="shared" si="27"/>
        <v>326.70755230191935</v>
      </c>
      <c r="K338" s="90">
        <f ca="1">VLOOKUP(B338,'Housing Costs'!$B$2:$F$43,5,FALSE)*550</f>
        <v>22303.05</v>
      </c>
      <c r="L338" s="142">
        <f t="shared" ca="1" si="28"/>
        <v>7286574.8743673218</v>
      </c>
      <c r="M338" s="100">
        <f>VLOOKUP(B338,'Housing Costs'!$B$2:$F$43,3,FALSE)</f>
        <v>77.219754838709676</v>
      </c>
      <c r="N338" s="93">
        <f t="shared" si="29"/>
        <v>110.04922377887165</v>
      </c>
      <c r="O338" s="9">
        <f t="shared" si="32"/>
        <v>1497152.5247226786</v>
      </c>
    </row>
    <row r="339" spans="1:15" x14ac:dyDescent="0.35">
      <c r="A339" s="97">
        <v>42</v>
      </c>
      <c r="B339" s="17" t="s">
        <v>73</v>
      </c>
      <c r="C339" s="17">
        <v>2026</v>
      </c>
      <c r="D339" s="8">
        <f>Population!K43</f>
        <v>107341.46785120179</v>
      </c>
      <c r="E339" s="94">
        <f>VLOOKUP(A339,'Housing Statistics'!$A$2:$H$49,6,FALSE)</f>
        <v>4.2419137466307282</v>
      </c>
      <c r="F339" s="94">
        <f t="shared" si="30"/>
        <v>25304.962397328585</v>
      </c>
      <c r="G339" s="143" t="s">
        <v>234</v>
      </c>
      <c r="H339" s="88">
        <v>0</v>
      </c>
      <c r="I339" s="141">
        <f t="shared" si="31"/>
        <v>0</v>
      </c>
      <c r="J339" s="95">
        <f t="shared" si="27"/>
        <v>585.84312671358202</v>
      </c>
      <c r="K339" s="90">
        <f ca="1">VLOOKUP(B339,'Housing Costs'!$B$2:$F$43,5,FALSE)*550</f>
        <v>22303.05</v>
      </c>
      <c r="L339" s="142">
        <f t="shared" ca="1" si="28"/>
        <v>13066088.547249354</v>
      </c>
      <c r="M339" s="100">
        <f>VLOOKUP(B339,'Housing Costs'!$B$2:$F$43,3,FALSE)</f>
        <v>56</v>
      </c>
      <c r="N339" s="93">
        <f t="shared" si="29"/>
        <v>81.833648870377388</v>
      </c>
      <c r="O339" s="9">
        <f t="shared" si="32"/>
        <v>1910012.8128001767</v>
      </c>
    </row>
    <row r="340" spans="1:15" x14ac:dyDescent="0.35">
      <c r="A340" s="97">
        <v>1</v>
      </c>
      <c r="B340" s="17" t="s">
        <v>47</v>
      </c>
      <c r="C340" s="17">
        <v>2027</v>
      </c>
      <c r="D340" s="8">
        <f>Population!L2</f>
        <v>581872.17100281536</v>
      </c>
      <c r="E340" s="94">
        <f>VLOOKUP(A340,'Housing Statistics'!$A$2:$H$49,6,FALSE)</f>
        <v>3.974207650273224</v>
      </c>
      <c r="F340" s="94">
        <f t="shared" si="30"/>
        <v>146412.12090737434</v>
      </c>
      <c r="G340" s="143" t="s">
        <v>234</v>
      </c>
      <c r="H340" s="88">
        <v>0</v>
      </c>
      <c r="I340" s="141">
        <f t="shared" si="31"/>
        <v>0</v>
      </c>
      <c r="J340" s="95">
        <f t="shared" si="27"/>
        <v>3389.6329642520286</v>
      </c>
      <c r="K340" s="90">
        <f>VLOOKUP(B340,'Housing Costs'!$B$2:$F$43,5,FALSE)*550</f>
        <v>15584.800000000001</v>
      </c>
      <c r="L340" s="142">
        <f t="shared" si="28"/>
        <v>52826751.821275018</v>
      </c>
      <c r="M340" s="100">
        <f>VLOOKUP(B340,'Housing Costs'!$B$2:$F$43,3,FALSE)</f>
        <v>60.661999999999999</v>
      </c>
      <c r="N340" s="93">
        <f t="shared" si="29"/>
        <v>73.860911270983223</v>
      </c>
      <c r="O340" s="9">
        <f t="shared" si="32"/>
        <v>13529789.46499759</v>
      </c>
    </row>
    <row r="341" spans="1:15" x14ac:dyDescent="0.35">
      <c r="A341" s="97">
        <v>2</v>
      </c>
      <c r="B341" s="17" t="s">
        <v>44</v>
      </c>
      <c r="C341" s="17">
        <v>2027</v>
      </c>
      <c r="D341" s="8">
        <f>Population!L3</f>
        <v>426822.24409496418</v>
      </c>
      <c r="E341" s="94">
        <f>VLOOKUP(A341,'Housing Statistics'!$A$2:$H$49,6,FALSE)</f>
        <v>4.8390533520244086</v>
      </c>
      <c r="F341" s="94">
        <f t="shared" si="30"/>
        <v>88203.665685232409</v>
      </c>
      <c r="G341" s="143" t="s">
        <v>234</v>
      </c>
      <c r="H341" s="88">
        <v>0</v>
      </c>
      <c r="I341" s="141">
        <f t="shared" si="31"/>
        <v>0</v>
      </c>
      <c r="J341" s="95">
        <f t="shared" si="27"/>
        <v>2042.0307480121264</v>
      </c>
      <c r="K341" s="90">
        <f ca="1">VLOOKUP(B341,'Housing Costs'!$B$2:$F$43,5,FALSE)*550</f>
        <v>34179.786666666667</v>
      </c>
      <c r="L341" s="142">
        <f t="shared" ca="1" si="28"/>
        <v>69796175.333828241</v>
      </c>
      <c r="M341" s="100">
        <f>VLOOKUP(B341,'Housing Costs'!$B$2:$F$43,3,FALSE)</f>
        <v>70</v>
      </c>
      <c r="N341" s="93">
        <f t="shared" si="29"/>
        <v>166.27540073204597</v>
      </c>
      <c r="O341" s="9">
        <f t="shared" si="32"/>
        <v>4258623.9374688948</v>
      </c>
    </row>
    <row r="342" spans="1:15" x14ac:dyDescent="0.35">
      <c r="A342" s="97">
        <v>3</v>
      </c>
      <c r="B342" s="17" t="s">
        <v>30</v>
      </c>
      <c r="C342" s="17">
        <v>2027</v>
      </c>
      <c r="D342" s="8">
        <f>Population!L4</f>
        <v>12282725.931471176</v>
      </c>
      <c r="E342" s="94">
        <f>VLOOKUP(A342,'Housing Statistics'!$A$2:$H$49,6,FALSE)</f>
        <v>4.0172949204764796</v>
      </c>
      <c r="F342" s="94">
        <f t="shared" si="30"/>
        <v>3057461.8430091157</v>
      </c>
      <c r="G342" s="143" t="s">
        <v>235</v>
      </c>
      <c r="H342" s="88">
        <v>0</v>
      </c>
      <c r="I342" s="141">
        <f t="shared" si="31"/>
        <v>0</v>
      </c>
      <c r="J342" s="95">
        <f t="shared" si="27"/>
        <v>70784.258747012354</v>
      </c>
      <c r="K342" s="90">
        <f>VLOOKUP(B342,'Housing Costs'!$B$2:$F$43,5,FALSE)*550</f>
        <v>37853.199999999997</v>
      </c>
      <c r="L342" s="142">
        <f t="shared" si="28"/>
        <v>2679410703.2024078</v>
      </c>
      <c r="M342" s="100">
        <f>VLOOKUP(B342,'Housing Costs'!$B$2:$F$43,3,FALSE)</f>
        <v>139.202</v>
      </c>
      <c r="N342" s="93">
        <f t="shared" si="29"/>
        <v>132.525558500568</v>
      </c>
      <c r="O342" s="9">
        <f t="shared" si="32"/>
        <v>729713404.72528124</v>
      </c>
    </row>
    <row r="343" spans="1:15" x14ac:dyDescent="0.35">
      <c r="A343" s="97">
        <v>4</v>
      </c>
      <c r="B343" s="17" t="s">
        <v>35</v>
      </c>
      <c r="C343" s="17">
        <v>2027</v>
      </c>
      <c r="D343" s="8">
        <f>Population!L5</f>
        <v>2615806.370927142</v>
      </c>
      <c r="E343" s="94">
        <f>VLOOKUP(A343,'Housing Statistics'!$A$2:$H$49,6,FALSE)</f>
        <v>4.6988894405393395</v>
      </c>
      <c r="F343" s="94">
        <f t="shared" si="30"/>
        <v>556686.08594180911</v>
      </c>
      <c r="G343" s="143" t="s">
        <v>235</v>
      </c>
      <c r="H343" s="88">
        <v>0</v>
      </c>
      <c r="I343" s="141">
        <f t="shared" si="31"/>
        <v>0</v>
      </c>
      <c r="J343" s="95">
        <f t="shared" si="27"/>
        <v>12888.014297959278</v>
      </c>
      <c r="K343" s="90">
        <f>VLOOKUP(B343,'Housing Costs'!$B$2:$F$43,5,FALSE)*550</f>
        <v>23092.300000000003</v>
      </c>
      <c r="L343" s="142">
        <f t="shared" si="28"/>
        <v>297613892.57276505</v>
      </c>
      <c r="M343" s="100">
        <f>VLOOKUP(B343,'Housing Costs'!$B$2:$F$43,3,FALSE)</f>
        <v>59.5</v>
      </c>
      <c r="N343" s="93">
        <f t="shared" si="29"/>
        <v>108.65462509082352</v>
      </c>
      <c r="O343" s="9">
        <f t="shared" si="32"/>
        <v>35944480.140364982</v>
      </c>
    </row>
    <row r="344" spans="1:15" x14ac:dyDescent="0.35">
      <c r="A344" s="97">
        <v>5</v>
      </c>
      <c r="B344" s="17" t="s">
        <v>154</v>
      </c>
      <c r="C344" s="17">
        <v>2027</v>
      </c>
      <c r="D344" s="8">
        <f>Population!L6</f>
        <v>1226868.1132391586</v>
      </c>
      <c r="E344" s="94">
        <f>VLOOKUP(A344,'Housing Statistics'!$A$2:$H$49,6,FALSE)</f>
        <v>4.2814892277702192</v>
      </c>
      <c r="F344" s="94">
        <f t="shared" si="30"/>
        <v>286551.7225365311</v>
      </c>
      <c r="G344" s="143" t="s">
        <v>235</v>
      </c>
      <c r="H344" s="88">
        <v>0</v>
      </c>
      <c r="I344" s="141">
        <f t="shared" si="31"/>
        <v>0</v>
      </c>
      <c r="J344" s="95">
        <f t="shared" si="27"/>
        <v>6634.0488659918192</v>
      </c>
      <c r="K344" s="90">
        <f>VLOOKUP(B344,'Housing Costs'!$B$2:$F$43,5,FALSE)*550</f>
        <v>20251</v>
      </c>
      <c r="L344" s="142">
        <f t="shared" si="28"/>
        <v>134346123.58520034</v>
      </c>
      <c r="M344" s="100">
        <f>VLOOKUP(B344,'Housing Costs'!$B$2:$F$43,3,FALSE)</f>
        <v>65.198000000000008</v>
      </c>
      <c r="N344" s="93">
        <f t="shared" si="29"/>
        <v>70.680297866969596</v>
      </c>
      <c r="O344" s="9">
        <f t="shared" si="32"/>
        <v>30255674.099962041</v>
      </c>
    </row>
    <row r="345" spans="1:15" x14ac:dyDescent="0.35">
      <c r="A345" s="97">
        <v>6</v>
      </c>
      <c r="B345" s="17" t="s">
        <v>38</v>
      </c>
      <c r="C345" s="17">
        <v>2027</v>
      </c>
      <c r="D345" s="8">
        <f>Population!L7</f>
        <v>1398787.8003672068</v>
      </c>
      <c r="E345" s="94">
        <f>VLOOKUP(A345,'Housing Statistics'!$A$2:$H$49,6,FALSE)</f>
        <v>4.4091899104485828</v>
      </c>
      <c r="F345" s="94">
        <f t="shared" si="30"/>
        <v>317243.71795654786</v>
      </c>
      <c r="G345" s="143" t="s">
        <v>235</v>
      </c>
      <c r="H345" s="88">
        <v>0</v>
      </c>
      <c r="I345" s="141">
        <f t="shared" si="31"/>
        <v>0</v>
      </c>
      <c r="J345" s="95">
        <f t="shared" si="27"/>
        <v>7344.6088849958032</v>
      </c>
      <c r="K345" s="90">
        <f>VLOOKUP(B345,'Housing Costs'!$B$2:$F$43,5,FALSE)*550</f>
        <v>39724.300000000003</v>
      </c>
      <c r="L345" s="142">
        <f t="shared" si="28"/>
        <v>291759446.7302388</v>
      </c>
      <c r="M345" s="100">
        <f>VLOOKUP(B345,'Housing Costs'!$B$2:$F$43,3,FALSE)</f>
        <v>98.531999999999996</v>
      </c>
      <c r="N345" s="93">
        <f t="shared" si="29"/>
        <v>228.82746434431402</v>
      </c>
      <c r="O345" s="9">
        <f t="shared" si="32"/>
        <v>22753044.839872085</v>
      </c>
    </row>
    <row r="346" spans="1:15" x14ac:dyDescent="0.35">
      <c r="A346" s="97">
        <v>7</v>
      </c>
      <c r="B346" s="17" t="s">
        <v>29</v>
      </c>
      <c r="C346" s="17">
        <v>2027</v>
      </c>
      <c r="D346" s="8">
        <f>Population!L8</f>
        <v>6759442.4978456562</v>
      </c>
      <c r="E346" s="94">
        <f>VLOOKUP(A346,'Housing Statistics'!$A$2:$H$49,6,FALSE)</f>
        <v>4.0232072880789485</v>
      </c>
      <c r="F346" s="94">
        <f t="shared" si="30"/>
        <v>1680112.9083938501</v>
      </c>
      <c r="G346" s="143" t="s">
        <v>235</v>
      </c>
      <c r="H346" s="88">
        <v>0</v>
      </c>
      <c r="I346" s="141">
        <f t="shared" si="31"/>
        <v>0</v>
      </c>
      <c r="J346" s="95">
        <f t="shared" si="27"/>
        <v>38896.821264954982</v>
      </c>
      <c r="K346" s="90">
        <f>VLOOKUP(B346,'Housing Costs'!$B$2:$F$43,5,FALSE)*550</f>
        <v>36590.400000000001</v>
      </c>
      <c r="L346" s="142">
        <f t="shared" si="28"/>
        <v>1423250248.8132088</v>
      </c>
      <c r="M346" s="100">
        <f>VLOOKUP(B346,'Housing Costs'!$B$2:$F$43,3,FALSE)</f>
        <v>110.124</v>
      </c>
      <c r="N346" s="93">
        <f t="shared" si="29"/>
        <v>141.36059573393919</v>
      </c>
      <c r="O346" s="9">
        <f t="shared" si="32"/>
        <v>273048541.04331261</v>
      </c>
    </row>
    <row r="347" spans="1:15" x14ac:dyDescent="0.35">
      <c r="A347" s="97">
        <v>8</v>
      </c>
      <c r="B347" s="17" t="s">
        <v>55</v>
      </c>
      <c r="C347" s="17">
        <v>2027</v>
      </c>
      <c r="D347" s="8">
        <f>Population!L9</f>
        <v>64415.514535721311</v>
      </c>
      <c r="E347" s="94">
        <f>VLOOKUP(A347,'Housing Statistics'!$A$2:$H$49,6,FALSE)</f>
        <v>4.332028957151242</v>
      </c>
      <c r="F347" s="94">
        <f t="shared" si="30"/>
        <v>14869.594634030605</v>
      </c>
      <c r="G347" s="143" t="s">
        <v>236</v>
      </c>
      <c r="H347" s="88">
        <v>0</v>
      </c>
      <c r="I347" s="141">
        <f t="shared" si="31"/>
        <v>0</v>
      </c>
      <c r="J347" s="95">
        <f t="shared" si="27"/>
        <v>344.2506523654647</v>
      </c>
      <c r="K347" s="90">
        <f ca="1">VLOOKUP(B347,'Housing Costs'!$B$2:$F$43,5,FALSE)*550</f>
        <v>22303.05</v>
      </c>
      <c r="L347" s="142">
        <f t="shared" ca="1" si="28"/>
        <v>7677839.5122395772</v>
      </c>
      <c r="M347" s="100">
        <f>VLOOKUP(B347,'Housing Costs'!$B$2:$F$43,3,FALSE)</f>
        <v>77.219754838709676</v>
      </c>
      <c r="N347" s="93">
        <f t="shared" si="29"/>
        <v>39.775337624637132</v>
      </c>
      <c r="O347" s="9">
        <f t="shared" si="32"/>
        <v>2329904.4194827639</v>
      </c>
    </row>
    <row r="348" spans="1:15" x14ac:dyDescent="0.35">
      <c r="A348" s="97">
        <v>9</v>
      </c>
      <c r="B348" s="17" t="s">
        <v>161</v>
      </c>
      <c r="C348" s="17">
        <v>2027</v>
      </c>
      <c r="D348" s="8">
        <f>Population!L10</f>
        <v>828545.68308177299</v>
      </c>
      <c r="E348" s="94">
        <f>VLOOKUP(A348,'Housing Statistics'!$A$2:$H$49,6,FALSE)</f>
        <v>4.5911864516077028</v>
      </c>
      <c r="F348" s="94">
        <f t="shared" si="30"/>
        <v>180464.39451215052</v>
      </c>
      <c r="G348" s="143" t="s">
        <v>234</v>
      </c>
      <c r="H348" s="88">
        <v>0</v>
      </c>
      <c r="I348" s="141">
        <f t="shared" si="31"/>
        <v>0</v>
      </c>
      <c r="J348" s="95">
        <f t="shared" si="27"/>
        <v>4177.9878381732851</v>
      </c>
      <c r="K348" s="90">
        <f>VLOOKUP(B348,'Housing Costs'!$B$2:$F$43,5,FALSE)*550</f>
        <v>20643.7</v>
      </c>
      <c r="L348" s="142">
        <f t="shared" si="28"/>
        <v>86249127.534897849</v>
      </c>
      <c r="M348" s="100">
        <f>VLOOKUP(B348,'Housing Costs'!$B$2:$F$43,3,FALSE)</f>
        <v>62.118000000000002</v>
      </c>
      <c r="N348" s="93">
        <f t="shared" si="29"/>
        <v>137.82658084059071</v>
      </c>
      <c r="O348" s="9">
        <f t="shared" si="32"/>
        <v>8995800.2893982809</v>
      </c>
    </row>
    <row r="349" spans="1:15" x14ac:dyDescent="0.35">
      <c r="A349" s="97">
        <v>10</v>
      </c>
      <c r="B349" s="17" t="s">
        <v>57</v>
      </c>
      <c r="C349" s="17">
        <v>2027</v>
      </c>
      <c r="D349" s="8">
        <f>Population!L11</f>
        <v>768882.56197878288</v>
      </c>
      <c r="E349" s="94">
        <f>VLOOKUP(A349,'Housing Statistics'!$A$2:$H$49,6,FALSE)</f>
        <v>4.0714439771379274</v>
      </c>
      <c r="F349" s="94">
        <f t="shared" si="30"/>
        <v>188847.63398347888</v>
      </c>
      <c r="G349" s="143" t="s">
        <v>234</v>
      </c>
      <c r="H349" s="88">
        <v>0</v>
      </c>
      <c r="I349" s="141">
        <f t="shared" si="31"/>
        <v>0</v>
      </c>
      <c r="J349" s="95">
        <f t="shared" si="27"/>
        <v>4372.0708463499614</v>
      </c>
      <c r="K349" s="90">
        <f ca="1">VLOOKUP(B349,'Housing Costs'!$B$2:$F$43,5,FALSE)*550</f>
        <v>34179.786666666667</v>
      </c>
      <c r="L349" s="142">
        <f t="shared" ca="1" si="28"/>
        <v>149436448.81979445</v>
      </c>
      <c r="M349" s="100">
        <f>VLOOKUP(B349,'Housing Costs'!$B$2:$F$43,3,FALSE)</f>
        <v>78.521709677419352</v>
      </c>
      <c r="N349" s="93">
        <f t="shared" si="29"/>
        <v>39.775337624637132</v>
      </c>
      <c r="O349" s="9">
        <f t="shared" si="32"/>
        <v>30180469.364463001</v>
      </c>
    </row>
    <row r="350" spans="1:15" x14ac:dyDescent="0.35">
      <c r="A350" s="97">
        <v>11</v>
      </c>
      <c r="B350" s="17" t="s">
        <v>48</v>
      </c>
      <c r="C350" s="17">
        <v>2027</v>
      </c>
      <c r="D350" s="8">
        <f>Population!L12</f>
        <v>299904.10065683699</v>
      </c>
      <c r="E350" s="94">
        <f>VLOOKUP(A350,'Housing Statistics'!$A$2:$H$49,6,FALSE)</f>
        <v>4.5669760538732476</v>
      </c>
      <c r="F350" s="94">
        <f t="shared" si="30"/>
        <v>65667.981859131629</v>
      </c>
      <c r="G350" s="143" t="s">
        <v>234</v>
      </c>
      <c r="H350" s="88">
        <v>0</v>
      </c>
      <c r="I350" s="141">
        <f t="shared" si="31"/>
        <v>0</v>
      </c>
      <c r="J350" s="95">
        <f t="shared" si="27"/>
        <v>1520.300058670924</v>
      </c>
      <c r="K350" s="90">
        <f>VLOOKUP(B350,'Housing Costs'!$B$2:$F$43,5,FALSE)*550</f>
        <v>19072.899999999998</v>
      </c>
      <c r="L350" s="142">
        <f t="shared" si="28"/>
        <v>28996530.989024665</v>
      </c>
      <c r="M350" s="100">
        <f>VLOOKUP(B350,'Housing Costs'!$B$2:$F$43,3,FALSE)</f>
        <v>70</v>
      </c>
      <c r="N350" s="93">
        <f t="shared" si="29"/>
        <v>93.297993184399843</v>
      </c>
      <c r="O350" s="9">
        <f t="shared" si="32"/>
        <v>6621003.4871069947</v>
      </c>
    </row>
    <row r="351" spans="1:15" x14ac:dyDescent="0.35">
      <c r="A351" s="97">
        <v>12</v>
      </c>
      <c r="B351" s="17" t="s">
        <v>52</v>
      </c>
      <c r="C351" s="17">
        <v>2027</v>
      </c>
      <c r="D351" s="8">
        <f>Population!L13</f>
        <v>145882.62252674557</v>
      </c>
      <c r="E351" s="94">
        <f>VLOOKUP(A351,'Housing Statistics'!$A$2:$H$49,6,FALSE)</f>
        <v>4.2184831531569431</v>
      </c>
      <c r="F351" s="94">
        <f t="shared" si="30"/>
        <v>34581.771985404965</v>
      </c>
      <c r="G351" s="143" t="s">
        <v>234</v>
      </c>
      <c r="H351" s="88">
        <v>0</v>
      </c>
      <c r="I351" s="141">
        <f t="shared" si="31"/>
        <v>0</v>
      </c>
      <c r="J351" s="95">
        <f t="shared" si="27"/>
        <v>800.61345712035109</v>
      </c>
      <c r="K351" s="90">
        <f>VLOOKUP(B351,'Housing Costs'!$B$2:$F$43,5,FALSE)*550</f>
        <v>23092.300000000003</v>
      </c>
      <c r="L351" s="142">
        <f t="shared" si="28"/>
        <v>18488006.135860287</v>
      </c>
      <c r="M351" s="100">
        <f>VLOOKUP(B351,'Housing Costs'!$B$2:$F$43,3,FALSE)</f>
        <v>44.323999999999998</v>
      </c>
      <c r="N351" s="93">
        <f t="shared" si="29"/>
        <v>108.65462509082352</v>
      </c>
      <c r="O351" s="9">
        <f t="shared" si="32"/>
        <v>973347.8891182408</v>
      </c>
    </row>
    <row r="352" spans="1:15" x14ac:dyDescent="0.35">
      <c r="A352" s="97">
        <v>13</v>
      </c>
      <c r="B352" s="17" t="s">
        <v>31</v>
      </c>
      <c r="C352" s="17">
        <v>2027</v>
      </c>
      <c r="D352" s="8">
        <f>Population!L14</f>
        <v>9792505.230035305</v>
      </c>
      <c r="E352" s="94">
        <f>VLOOKUP(A352,'Housing Statistics'!$A$2:$H$49,6,FALSE)</f>
        <v>4.33</v>
      </c>
      <c r="F352" s="94">
        <f t="shared" si="30"/>
        <v>2261548.5519712023</v>
      </c>
      <c r="G352" s="143" t="s">
        <v>235</v>
      </c>
      <c r="H352" s="88">
        <v>0</v>
      </c>
      <c r="I352" s="141">
        <f t="shared" si="31"/>
        <v>0</v>
      </c>
      <c r="J352" s="95">
        <f t="shared" si="27"/>
        <v>52357.820339668076</v>
      </c>
      <c r="K352" s="90">
        <f>VLOOKUP(B352,'Housing Costs'!$B$2:$F$43,5,FALSE)*550</f>
        <v>29729.7</v>
      </c>
      <c r="L352" s="142">
        <f t="shared" si="28"/>
        <v>1556582291.3522301</v>
      </c>
      <c r="M352" s="100">
        <f>VLOOKUP(B352,'Housing Costs'!$B$2:$F$43,3,FALSE)</f>
        <v>96.418000000000006</v>
      </c>
      <c r="N352" s="93">
        <f t="shared" si="29"/>
        <v>139.85863940426606</v>
      </c>
      <c r="O352" s="9">
        <f t="shared" si="32"/>
        <v>295595657.41522866</v>
      </c>
    </row>
    <row r="353" spans="1:15" x14ac:dyDescent="0.35">
      <c r="A353" s="97">
        <v>14</v>
      </c>
      <c r="B353" s="17" t="s">
        <v>45</v>
      </c>
      <c r="C353" s="17">
        <v>2027</v>
      </c>
      <c r="D353" s="8">
        <f>Population!L15</f>
        <v>390203.9398763717</v>
      </c>
      <c r="E353" s="94">
        <f>VLOOKUP(A353,'Housing Statistics'!$A$2:$H$49,6,FALSE)</f>
        <v>4.6437746693442286</v>
      </c>
      <c r="F353" s="94">
        <f t="shared" si="30"/>
        <v>84027.319941317139</v>
      </c>
      <c r="G353" s="143" t="s">
        <v>234</v>
      </c>
      <c r="H353" s="88">
        <v>0</v>
      </c>
      <c r="I353" s="141">
        <f t="shared" si="31"/>
        <v>0</v>
      </c>
      <c r="J353" s="95">
        <f t="shared" si="27"/>
        <v>1945.3428569006792</v>
      </c>
      <c r="K353" s="90">
        <f>VLOOKUP(B353,'Housing Costs'!$B$2:$F$43,5,FALSE)*550</f>
        <v>21613.9</v>
      </c>
      <c r="L353" s="142">
        <f t="shared" si="28"/>
        <v>42046445.974765591</v>
      </c>
      <c r="M353" s="100">
        <f>VLOOKUP(B353,'Housing Costs'!$B$2:$F$43,3,FALSE)</f>
        <v>24.5</v>
      </c>
      <c r="N353" s="93">
        <f t="shared" si="29"/>
        <v>108.65462509082352</v>
      </c>
      <c r="O353" s="9">
        <f t="shared" si="32"/>
        <v>0</v>
      </c>
    </row>
    <row r="354" spans="1:15" x14ac:dyDescent="0.35">
      <c r="A354" s="97">
        <v>15</v>
      </c>
      <c r="B354" s="17" t="s">
        <v>54</v>
      </c>
      <c r="C354" s="17">
        <v>2027</v>
      </c>
      <c r="D354" s="8">
        <f>Population!L16</f>
        <v>86538.07325166119</v>
      </c>
      <c r="E354" s="94">
        <f>VLOOKUP(A354,'Housing Statistics'!$A$2:$H$49,6,FALSE)</f>
        <v>4.4181210545859635</v>
      </c>
      <c r="F354" s="94">
        <f t="shared" si="30"/>
        <v>19587.076085621415</v>
      </c>
      <c r="G354" s="143" t="s">
        <v>236</v>
      </c>
      <c r="H354" s="88">
        <v>0</v>
      </c>
      <c r="I354" s="141">
        <f t="shared" si="31"/>
        <v>0</v>
      </c>
      <c r="J354" s="95">
        <f t="shared" si="27"/>
        <v>453.46654608696917</v>
      </c>
      <c r="K354" s="90">
        <f>VLOOKUP(B354,'Housing Costs'!$B$2:$F$43,5,FALSE)*550</f>
        <v>71533</v>
      </c>
      <c r="L354" s="142">
        <f t="shared" si="28"/>
        <v>32437822.441239167</v>
      </c>
      <c r="M354" s="100">
        <f>VLOOKUP(B354,'Housing Costs'!$B$2:$F$43,3,FALSE)</f>
        <v>77.219754838709676</v>
      </c>
      <c r="N354" s="93">
        <f t="shared" si="29"/>
        <v>119.4497033951786</v>
      </c>
      <c r="O354" s="9">
        <f t="shared" si="32"/>
        <v>1945459.4032726961</v>
      </c>
    </row>
    <row r="355" spans="1:15" x14ac:dyDescent="0.35">
      <c r="A355" s="97">
        <v>16</v>
      </c>
      <c r="B355" s="17" t="s">
        <v>32</v>
      </c>
      <c r="C355" s="17">
        <v>2027</v>
      </c>
      <c r="D355" s="8">
        <f>Population!L17</f>
        <v>4431149.3836022858</v>
      </c>
      <c r="E355" s="94">
        <f>VLOOKUP(A355,'Housing Statistics'!$A$2:$H$49,6,FALSE)</f>
        <v>5.0811133147736394</v>
      </c>
      <c r="F355" s="94">
        <f t="shared" si="30"/>
        <v>872082.37822967954</v>
      </c>
      <c r="G355" s="143" t="s">
        <v>235</v>
      </c>
      <c r="H355" s="88">
        <v>0</v>
      </c>
      <c r="I355" s="141">
        <f t="shared" si="31"/>
        <v>0</v>
      </c>
      <c r="J355" s="95">
        <f t="shared" si="27"/>
        <v>20189.852851463715</v>
      </c>
      <c r="K355" s="90">
        <f>VLOOKUP(B355,'Housing Costs'!$B$2:$F$43,5,FALSE)*550</f>
        <v>29860.600000000002</v>
      </c>
      <c r="L355" s="142">
        <f t="shared" si="28"/>
        <v>602881120.05641747</v>
      </c>
      <c r="M355" s="100">
        <f>VLOOKUP(B355,'Housing Costs'!$B$2:$F$43,3,FALSE)</f>
        <v>82.04</v>
      </c>
      <c r="N355" s="93">
        <f t="shared" si="29"/>
        <v>125.45752871387103</v>
      </c>
      <c r="O355" s="9">
        <f t="shared" si="32"/>
        <v>92934835.938431114</v>
      </c>
    </row>
    <row r="356" spans="1:15" x14ac:dyDescent="0.35">
      <c r="A356" s="97">
        <v>17</v>
      </c>
      <c r="B356" s="17" t="s">
        <v>58</v>
      </c>
      <c r="C356" s="17">
        <v>2027</v>
      </c>
      <c r="D356" s="8">
        <f>Population!L18</f>
        <v>16306.804524308656</v>
      </c>
      <c r="E356" s="94">
        <f>VLOOKUP(A356,'Housing Statistics'!$A$2:$H$49,6,FALSE)</f>
        <v>4.9910952804986639</v>
      </c>
      <c r="F356" s="94">
        <f t="shared" si="30"/>
        <v>3267.1795683851246</v>
      </c>
      <c r="G356" s="143" t="s">
        <v>236</v>
      </c>
      <c r="H356" s="88">
        <v>0</v>
      </c>
      <c r="I356" s="141">
        <f t="shared" si="31"/>
        <v>0</v>
      </c>
      <c r="J356" s="95">
        <f t="shared" si="27"/>
        <v>75.639499629508919</v>
      </c>
      <c r="K356" s="90">
        <f ca="1">VLOOKUP(B356,'Housing Costs'!$B$2:$F$43,5,FALSE)*550</f>
        <v>22303.05</v>
      </c>
      <c r="L356" s="142">
        <f t="shared" ca="1" si="28"/>
        <v>1686991.5422119189</v>
      </c>
      <c r="M356" s="100">
        <f>VLOOKUP(B356,'Housing Costs'!$B$2:$F$43,3,FALSE)</f>
        <v>77.219754838709676</v>
      </c>
      <c r="N356" s="93">
        <f t="shared" si="29"/>
        <v>108.65462509082352</v>
      </c>
      <c r="O356" s="9">
        <f t="shared" si="32"/>
        <v>349902.12948613276</v>
      </c>
    </row>
    <row r="357" spans="1:15" x14ac:dyDescent="0.35">
      <c r="A357" s="97">
        <v>18</v>
      </c>
      <c r="B357" s="17" t="s">
        <v>51</v>
      </c>
      <c r="C357" s="17">
        <v>2027</v>
      </c>
      <c r="D357" s="8">
        <f>Population!L19</f>
        <v>144068.65417332784</v>
      </c>
      <c r="E357" s="94">
        <f>VLOOKUP(A357,'Housing Statistics'!$A$2:$H$49,6,FALSE)</f>
        <v>4.4388221584797423</v>
      </c>
      <c r="F357" s="94">
        <f t="shared" si="30"/>
        <v>32456.505133485702</v>
      </c>
      <c r="G357" s="143" t="s">
        <v>234</v>
      </c>
      <c r="H357" s="88">
        <v>0</v>
      </c>
      <c r="I357" s="141">
        <f t="shared" si="31"/>
        <v>0</v>
      </c>
      <c r="J357" s="95">
        <f t="shared" si="27"/>
        <v>751.41073719216365</v>
      </c>
      <c r="K357" s="90">
        <f ca="1">VLOOKUP(B357,'Housing Costs'!$B$2:$F$43,5,FALSE)*550</f>
        <v>34179.786666666667</v>
      </c>
      <c r="L357" s="142">
        <f t="shared" ca="1" si="28"/>
        <v>25683058.696270887</v>
      </c>
      <c r="M357" s="100">
        <f>VLOOKUP(B357,'Housing Costs'!$B$2:$F$43,3,FALSE)</f>
        <v>78.521709677419352</v>
      </c>
      <c r="N357" s="93">
        <f t="shared" si="29"/>
        <v>98.76688123185663</v>
      </c>
      <c r="O357" s="9">
        <f t="shared" si="32"/>
        <v>3808444.6486060731</v>
      </c>
    </row>
    <row r="358" spans="1:15" x14ac:dyDescent="0.35">
      <c r="A358" s="97">
        <v>19</v>
      </c>
      <c r="B358" s="17" t="s">
        <v>28</v>
      </c>
      <c r="C358" s="17">
        <v>2027</v>
      </c>
      <c r="D358" s="8">
        <f>Population!L20</f>
        <v>6541187.3384149494</v>
      </c>
      <c r="E358" s="94">
        <f>VLOOKUP(A358,'Housing Statistics'!$A$2:$H$49,6,FALSE)</f>
        <v>4.3873267195354213</v>
      </c>
      <c r="F358" s="94">
        <f t="shared" si="30"/>
        <v>1490927.7919260142</v>
      </c>
      <c r="G358" s="143" t="s">
        <v>235</v>
      </c>
      <c r="H358" s="88">
        <v>0</v>
      </c>
      <c r="I358" s="141">
        <f t="shared" si="31"/>
        <v>0</v>
      </c>
      <c r="J358" s="95">
        <f t="shared" si="27"/>
        <v>34516.937255686847</v>
      </c>
      <c r="K358" s="90">
        <f>VLOOKUP(B358,'Housing Costs'!$B$2:$F$43,5,FALSE)*550</f>
        <v>28774.899999999998</v>
      </c>
      <c r="L358" s="142">
        <f t="shared" si="28"/>
        <v>993221417.83866334</v>
      </c>
      <c r="M358" s="100">
        <f>VLOOKUP(B358,'Housing Costs'!$B$2:$F$43,3,FALSE)</f>
        <v>82.95</v>
      </c>
      <c r="N358" s="93">
        <f t="shared" si="29"/>
        <v>155.49665530733307</v>
      </c>
      <c r="O358" s="9">
        <f t="shared" si="32"/>
        <v>129893219.65317622</v>
      </c>
    </row>
    <row r="359" spans="1:15" x14ac:dyDescent="0.35">
      <c r="A359" s="97">
        <v>20</v>
      </c>
      <c r="B359" s="17" t="s">
        <v>33</v>
      </c>
      <c r="C359" s="17">
        <v>2027</v>
      </c>
      <c r="D359" s="8">
        <f>Population!L21</f>
        <v>4097946.5262669525</v>
      </c>
      <c r="E359" s="94">
        <f>VLOOKUP(A359,'Housing Statistics'!$A$2:$H$49,6,FALSE)</f>
        <v>5.2348048588773741</v>
      </c>
      <c r="F359" s="94">
        <f t="shared" si="30"/>
        <v>782826.98911259405</v>
      </c>
      <c r="G359" s="143" t="s">
        <v>235</v>
      </c>
      <c r="H359" s="88">
        <v>0</v>
      </c>
      <c r="I359" s="141">
        <f t="shared" si="31"/>
        <v>0</v>
      </c>
      <c r="J359" s="95">
        <f t="shared" si="27"/>
        <v>18123.473324185354</v>
      </c>
      <c r="K359" s="90">
        <f>VLOOKUP(B359,'Housing Costs'!$B$2:$F$43,5,FALSE)*550</f>
        <v>25533.200000000001</v>
      </c>
      <c r="L359" s="142">
        <f t="shared" si="28"/>
        <v>462750269.0810895</v>
      </c>
      <c r="M359" s="100">
        <f>VLOOKUP(B359,'Housing Costs'!$B$2:$F$43,3,FALSE)</f>
        <v>88.27</v>
      </c>
      <c r="N359" s="93">
        <f t="shared" si="29"/>
        <v>92.944591695065014</v>
      </c>
      <c r="O359" s="9">
        <f t="shared" si="32"/>
        <v>113453466.88244286</v>
      </c>
    </row>
    <row r="360" spans="1:15" x14ac:dyDescent="0.35">
      <c r="A360" s="97">
        <v>21</v>
      </c>
      <c r="B360" s="97" t="s">
        <v>27</v>
      </c>
      <c r="C360" s="17">
        <v>2027</v>
      </c>
      <c r="D360" s="8">
        <f>Population!L22</f>
        <v>18099495.479887232</v>
      </c>
      <c r="E360" s="94">
        <f>VLOOKUP(A360,'Housing Statistics'!$A$2:$H$49,6,FALSE)</f>
        <v>4.4756737410071938</v>
      </c>
      <c r="F360" s="94">
        <f t="shared" si="30"/>
        <v>4043971.1487580794</v>
      </c>
      <c r="G360" s="143" t="s">
        <v>235</v>
      </c>
      <c r="H360" s="88">
        <v>0</v>
      </c>
      <c r="I360" s="141">
        <f t="shared" si="31"/>
        <v>0</v>
      </c>
      <c r="J360" s="95">
        <f t="shared" si="27"/>
        <v>93623.24531168025</v>
      </c>
      <c r="K360" s="90">
        <f>VLOOKUP(B360,'Housing Costs'!$B$2:$F$43,5,FALSE)*550</f>
        <v>134018.5</v>
      </c>
      <c r="L360" s="142">
        <f t="shared" si="28"/>
        <v>12547246901.803419</v>
      </c>
      <c r="M360" s="100">
        <f>VLOOKUP(B360,'Housing Costs'!$B$2:$F$43,3,FALSE)</f>
        <v>271.36200000000002</v>
      </c>
      <c r="N360" s="93">
        <f t="shared" si="29"/>
        <v>254.44907232109051</v>
      </c>
      <c r="O360" s="9">
        <f t="shared" si="32"/>
        <v>1892843248.0340776</v>
      </c>
    </row>
    <row r="361" spans="1:15" x14ac:dyDescent="0.35">
      <c r="A361" s="97">
        <v>22</v>
      </c>
      <c r="B361" s="17" t="s">
        <v>43</v>
      </c>
      <c r="C361" s="17">
        <v>2027</v>
      </c>
      <c r="D361" s="8">
        <f>Population!L23</f>
        <v>16051590.668843238</v>
      </c>
      <c r="E361" s="94">
        <f>VLOOKUP(A361,'Housing Statistics'!$A$2:$H$49,6,FALSE)</f>
        <v>4.7768636363636361</v>
      </c>
      <c r="F361" s="94">
        <f t="shared" si="30"/>
        <v>3360278.184759411</v>
      </c>
      <c r="G361" s="143" t="s">
        <v>235</v>
      </c>
      <c r="H361" s="88">
        <v>0</v>
      </c>
      <c r="I361" s="141">
        <f t="shared" si="31"/>
        <v>0</v>
      </c>
      <c r="J361" s="95">
        <f t="shared" si="27"/>
        <v>77794.854917259421</v>
      </c>
      <c r="K361" s="90">
        <f>VLOOKUP(B361,'Housing Costs'!$B$2:$F$43,5,FALSE)*550</f>
        <v>49957.600000000006</v>
      </c>
      <c r="L361" s="142">
        <f t="shared" si="28"/>
        <v>3886444244.0144796</v>
      </c>
      <c r="M361" s="100">
        <f>VLOOKUP(B361,'Housing Costs'!$B$2:$F$43,3,FALSE)</f>
        <v>137.07400000000001</v>
      </c>
      <c r="N361" s="93">
        <f t="shared" si="29"/>
        <v>150.91303799066011</v>
      </c>
      <c r="O361" s="9">
        <f t="shared" si="32"/>
        <v>740337204.21834362</v>
      </c>
    </row>
    <row r="362" spans="1:15" x14ac:dyDescent="0.35">
      <c r="A362" s="97">
        <v>23</v>
      </c>
      <c r="B362" s="17" t="s">
        <v>53</v>
      </c>
      <c r="C362" s="17">
        <v>2027</v>
      </c>
      <c r="D362" s="8">
        <f>Population!L24</f>
        <v>58211.364553903608</v>
      </c>
      <c r="E362" s="94">
        <f>VLOOKUP(A362,'Housing Statistics'!$A$2:$H$49,6,FALSE)</f>
        <v>3.9394565859421147</v>
      </c>
      <c r="F362" s="94">
        <f t="shared" si="30"/>
        <v>14776.496017656316</v>
      </c>
      <c r="G362" s="143" t="s">
        <v>236</v>
      </c>
      <c r="H362" s="88">
        <v>0</v>
      </c>
      <c r="I362" s="141">
        <f t="shared" si="31"/>
        <v>0</v>
      </c>
      <c r="J362" s="95">
        <f t="shared" si="27"/>
        <v>342.09529707771253</v>
      </c>
      <c r="K362" s="90">
        <f>VLOOKUP(B362,'Housing Costs'!$B$2:$F$43,5,FALSE)*550</f>
        <v>32186</v>
      </c>
      <c r="L362" s="142">
        <f t="shared" si="28"/>
        <v>11010679.231743256</v>
      </c>
      <c r="M362" s="100">
        <f>VLOOKUP(B362,'Housing Costs'!$B$2:$F$43,3,FALSE)</f>
        <v>122.5</v>
      </c>
      <c r="N362" s="93">
        <f t="shared" si="29"/>
        <v>127.00366022971097</v>
      </c>
      <c r="O362" s="9">
        <f t="shared" si="32"/>
        <v>2993088.0918702451</v>
      </c>
    </row>
    <row r="363" spans="1:15" x14ac:dyDescent="0.35">
      <c r="A363" s="97">
        <v>24</v>
      </c>
      <c r="B363" s="17" t="s">
        <v>34</v>
      </c>
      <c r="C363" s="17">
        <v>2027</v>
      </c>
      <c r="D363" s="8">
        <f>Population!L25</f>
        <v>2449980.2791739674</v>
      </c>
      <c r="E363" s="94">
        <f>VLOOKUP(A363,'Housing Statistics'!$A$2:$H$49,6,FALSE)</f>
        <v>5.7167460931666056</v>
      </c>
      <c r="F363" s="94">
        <f t="shared" si="30"/>
        <v>428562.0244884587</v>
      </c>
      <c r="G363" s="143" t="s">
        <v>235</v>
      </c>
      <c r="H363" s="88">
        <v>0</v>
      </c>
      <c r="I363" s="141">
        <f t="shared" si="31"/>
        <v>0</v>
      </c>
      <c r="J363" s="95">
        <f t="shared" si="27"/>
        <v>9921.7739380449057</v>
      </c>
      <c r="K363" s="90">
        <f>VLOOKUP(B363,'Housing Costs'!$B$2:$F$43,5,FALSE)*550</f>
        <v>28266.7</v>
      </c>
      <c r="L363" s="142">
        <f t="shared" si="28"/>
        <v>280455807.37453395</v>
      </c>
      <c r="M363" s="100">
        <f>VLOOKUP(B363,'Housing Costs'!$B$2:$F$43,3,FALSE)</f>
        <v>62.454000000000001</v>
      </c>
      <c r="N363" s="93">
        <f t="shared" si="29"/>
        <v>84.816357440363504</v>
      </c>
      <c r="O363" s="9">
        <f t="shared" si="32"/>
        <v>38065660.130612448</v>
      </c>
    </row>
    <row r="364" spans="1:15" x14ac:dyDescent="0.35">
      <c r="A364" s="97">
        <v>25</v>
      </c>
      <c r="B364" s="17" t="s">
        <v>46</v>
      </c>
      <c r="C364" s="17">
        <v>2027</v>
      </c>
      <c r="D364" s="8">
        <f>Population!L26</f>
        <v>351698.93401031906</v>
      </c>
      <c r="E364" s="94">
        <f>VLOOKUP(A364,'Housing Statistics'!$A$2:$H$49,6,FALSE)</f>
        <v>4.4000000000000004</v>
      </c>
      <c r="F364" s="94">
        <f t="shared" si="30"/>
        <v>79931.575911436143</v>
      </c>
      <c r="G364" s="143" t="s">
        <v>234</v>
      </c>
      <c r="H364" s="88">
        <v>0</v>
      </c>
      <c r="I364" s="141">
        <f t="shared" si="31"/>
        <v>0</v>
      </c>
      <c r="J364" s="95">
        <f t="shared" si="27"/>
        <v>1850.5210013686155</v>
      </c>
      <c r="K364" s="90">
        <f>VLOOKUP(B364,'Housing Costs'!$B$2:$F$43,5,FALSE)*550</f>
        <v>21583.1</v>
      </c>
      <c r="L364" s="142">
        <f t="shared" si="28"/>
        <v>39939979.824638963</v>
      </c>
      <c r="M364" s="100">
        <f>VLOOKUP(B364,'Housing Costs'!$B$2:$F$43,3,FALSE)</f>
        <v>56</v>
      </c>
      <c r="N364" s="93">
        <f t="shared" si="29"/>
        <v>100.80777483276538</v>
      </c>
      <c r="O364" s="9">
        <f t="shared" si="32"/>
        <v>4941242.3018111512</v>
      </c>
    </row>
    <row r="365" spans="1:15" x14ac:dyDescent="0.35">
      <c r="A365" s="97">
        <v>26</v>
      </c>
      <c r="B365" s="17" t="s">
        <v>50</v>
      </c>
      <c r="C365" s="17">
        <v>2027</v>
      </c>
      <c r="D365" s="8">
        <f>Population!L27</f>
        <v>145737.15593866076</v>
      </c>
      <c r="E365" s="94">
        <f>VLOOKUP(A365,'Housing Statistics'!$A$2:$H$49,6,FALSE)</f>
        <v>3.9948981478058339</v>
      </c>
      <c r="F365" s="94">
        <f t="shared" si="30"/>
        <v>36480.818921179685</v>
      </c>
      <c r="G365" s="143" t="s">
        <v>234</v>
      </c>
      <c r="H365" s="88">
        <v>0</v>
      </c>
      <c r="I365" s="141">
        <f t="shared" si="31"/>
        <v>0</v>
      </c>
      <c r="J365" s="95">
        <f t="shared" si="27"/>
        <v>844.57888876815559</v>
      </c>
      <c r="K365" s="90">
        <f ca="1">VLOOKUP(B365,'Housing Costs'!$B$2:$F$43,5,FALSE)*550</f>
        <v>34179.786666666667</v>
      </c>
      <c r="L365" s="142">
        <f t="shared" ca="1" si="28"/>
        <v>28867526.241265956</v>
      </c>
      <c r="M365" s="100">
        <f>VLOOKUP(B365,'Housing Costs'!$B$2:$F$43,3,FALSE)</f>
        <v>78.521709677419352</v>
      </c>
      <c r="N365" s="93">
        <f t="shared" si="29"/>
        <v>108.65462509082352</v>
      </c>
      <c r="O365" s="9">
        <f t="shared" si="32"/>
        <v>4020944.0670174677</v>
      </c>
    </row>
    <row r="366" spans="1:15" x14ac:dyDescent="0.35">
      <c r="A366" s="97">
        <v>27</v>
      </c>
      <c r="B366" s="17" t="s">
        <v>40</v>
      </c>
      <c r="C366" s="17">
        <v>2027</v>
      </c>
      <c r="D366" s="8">
        <f>Population!L28</f>
        <v>1469842.4099831195</v>
      </c>
      <c r="E366" s="94">
        <f>VLOOKUP(A366,'Housing Statistics'!$A$2:$H$49,6,FALSE)</f>
        <v>4.6947316089524085</v>
      </c>
      <c r="F366" s="94">
        <f t="shared" si="30"/>
        <v>313083.37353732198</v>
      </c>
      <c r="G366" s="143" t="s">
        <v>235</v>
      </c>
      <c r="H366" s="88">
        <v>0</v>
      </c>
      <c r="I366" s="141">
        <f t="shared" si="31"/>
        <v>0</v>
      </c>
      <c r="J366" s="95">
        <f t="shared" si="27"/>
        <v>7248.2914455744904</v>
      </c>
      <c r="K366" s="90">
        <f>VLOOKUP(B366,'Housing Costs'!$B$2:$F$43,5,FALSE)*550</f>
        <v>27904.800000000003</v>
      </c>
      <c r="L366" s="142">
        <f t="shared" si="28"/>
        <v>202262123.13046706</v>
      </c>
      <c r="M366" s="100">
        <f>VLOOKUP(B366,'Housing Costs'!$B$2:$F$43,3,FALSE)</f>
        <v>131.50200000000001</v>
      </c>
      <c r="N366" s="93">
        <f t="shared" si="29"/>
        <v>58.94736842105263</v>
      </c>
      <c r="O366" s="9">
        <f t="shared" si="32"/>
        <v>85522697.992756203</v>
      </c>
    </row>
    <row r="367" spans="1:15" x14ac:dyDescent="0.35">
      <c r="A367" s="97">
        <v>28</v>
      </c>
      <c r="B367" s="17" t="s">
        <v>37</v>
      </c>
      <c r="C367" s="17">
        <v>2027</v>
      </c>
      <c r="D367" s="8">
        <f>Population!L29</f>
        <v>1561477.6324812728</v>
      </c>
      <c r="E367" s="94">
        <f>VLOOKUP(A367,'Housing Statistics'!$A$2:$H$49,6,FALSE)</f>
        <v>3.2903489815623708</v>
      </c>
      <c r="F367" s="94">
        <f t="shared" si="30"/>
        <v>474562.92363852222</v>
      </c>
      <c r="G367" s="143" t="s">
        <v>235</v>
      </c>
      <c r="H367" s="88">
        <v>0</v>
      </c>
      <c r="I367" s="141">
        <f t="shared" si="31"/>
        <v>0</v>
      </c>
      <c r="J367" s="95">
        <f t="shared" ref="J367:J430" si="33">F367-F325</f>
        <v>10986.75519217836</v>
      </c>
      <c r="K367" s="90">
        <f>VLOOKUP(B367,'Housing Costs'!$B$2:$F$43,5,FALSE)*550</f>
        <v>27365.8</v>
      </c>
      <c r="L367" s="142">
        <f t="shared" ref="L367:L430" si="34">K367*J367</f>
        <v>300661345.23811454</v>
      </c>
      <c r="M367" s="100">
        <f>VLOOKUP(B367,'Housing Costs'!$B$2:$F$43,3,FALSE)</f>
        <v>70</v>
      </c>
      <c r="N367" s="93">
        <f t="shared" ref="N367:N430" si="35">N325</f>
        <v>53.01022340022719</v>
      </c>
      <c r="O367" s="9">
        <f t="shared" si="32"/>
        <v>61613756.819600761</v>
      </c>
    </row>
    <row r="368" spans="1:15" x14ac:dyDescent="0.35">
      <c r="A368" s="97">
        <v>29</v>
      </c>
      <c r="B368" s="17" t="s">
        <v>42</v>
      </c>
      <c r="C368" s="17">
        <v>2027</v>
      </c>
      <c r="D368" s="8">
        <f>Population!L30</f>
        <v>208350.3394480111</v>
      </c>
      <c r="E368" s="94">
        <f>VLOOKUP(A368,'Housing Statistics'!$A$2:$H$49,6,FALSE)</f>
        <v>4.6165672844480259</v>
      </c>
      <c r="F368" s="94">
        <f t="shared" si="30"/>
        <v>45131.008953316326</v>
      </c>
      <c r="G368" s="143" t="s">
        <v>234</v>
      </c>
      <c r="H368" s="88">
        <v>0</v>
      </c>
      <c r="I368" s="141">
        <f t="shared" si="31"/>
        <v>0</v>
      </c>
      <c r="J368" s="95">
        <f t="shared" si="33"/>
        <v>1044.8421531636195</v>
      </c>
      <c r="K368" s="90">
        <f>VLOOKUP(B368,'Housing Costs'!$B$2:$F$43,5,FALSE)*550</f>
        <v>11542.300000000001</v>
      </c>
      <c r="L368" s="142">
        <f t="shared" si="34"/>
        <v>12059881.584460447</v>
      </c>
      <c r="M368" s="100">
        <f>VLOOKUP(B368,'Housing Costs'!$B$2:$F$43,3,FALSE)</f>
        <v>100.324</v>
      </c>
      <c r="N368" s="93">
        <f t="shared" si="35"/>
        <v>91.707686482393044</v>
      </c>
      <c r="O368" s="9">
        <f t="shared" si="32"/>
        <v>7886556.5191561552</v>
      </c>
    </row>
    <row r="369" spans="1:15" x14ac:dyDescent="0.35">
      <c r="A369" s="97">
        <v>30</v>
      </c>
      <c r="B369" s="17" t="s">
        <v>56</v>
      </c>
      <c r="C369" s="17">
        <v>2027</v>
      </c>
      <c r="D369" s="8">
        <f>Population!L31</f>
        <v>142942.74278155129</v>
      </c>
      <c r="E369" s="94">
        <f>VLOOKUP(A369,'Housing Statistics'!$A$2:$H$49,6,FALSE)</f>
        <v>4.0765401369010581</v>
      </c>
      <c r="F369" s="94">
        <f t="shared" si="30"/>
        <v>35064.721057846575</v>
      </c>
      <c r="G369" s="143" t="s">
        <v>234</v>
      </c>
      <c r="H369" s="88">
        <v>0</v>
      </c>
      <c r="I369" s="141">
        <f t="shared" si="31"/>
        <v>0</v>
      </c>
      <c r="J369" s="95">
        <f t="shared" si="33"/>
        <v>811.79436267555138</v>
      </c>
      <c r="K369" s="90">
        <f ca="1">VLOOKUP(B369,'Housing Costs'!$B$2:$F$43,5,FALSE)*550</f>
        <v>34179.786666666667</v>
      </c>
      <c r="L369" s="142">
        <f t="shared" ca="1" si="34"/>
        <v>27746958.133452974</v>
      </c>
      <c r="M369" s="100">
        <f>VLOOKUP(B369,'Housing Costs'!$B$2:$F$43,3,FALSE)</f>
        <v>78.521709677419352</v>
      </c>
      <c r="N369" s="93">
        <f t="shared" si="35"/>
        <v>60.413984601792251</v>
      </c>
      <c r="O369" s="9">
        <f t="shared" si="32"/>
        <v>5082772.7793778954</v>
      </c>
    </row>
    <row r="370" spans="1:15" x14ac:dyDescent="0.35">
      <c r="A370" s="97">
        <v>31</v>
      </c>
      <c r="B370" s="17" t="s">
        <v>49</v>
      </c>
      <c r="C370" s="17">
        <v>2027</v>
      </c>
      <c r="D370" s="8">
        <f>Population!L32</f>
        <v>246679.33074248111</v>
      </c>
      <c r="E370" s="94">
        <f>VLOOKUP(A370,'Housing Statistics'!$A$2:$H$49,6,FALSE)</f>
        <v>3.6621172202306398</v>
      </c>
      <c r="F370" s="94">
        <f t="shared" si="30"/>
        <v>67359.758278558118</v>
      </c>
      <c r="G370" s="143" t="s">
        <v>234</v>
      </c>
      <c r="H370" s="88">
        <v>0</v>
      </c>
      <c r="I370" s="141">
        <f t="shared" si="31"/>
        <v>0</v>
      </c>
      <c r="J370" s="95">
        <f t="shared" si="33"/>
        <v>1559.4669055405247</v>
      </c>
      <c r="K370" s="90">
        <f>VLOOKUP(B370,'Housing Costs'!$B$2:$F$43,5,FALSE)*550</f>
        <v>33872.299999999996</v>
      </c>
      <c r="L370" s="142">
        <f t="shared" si="34"/>
        <v>52822730.864540309</v>
      </c>
      <c r="M370" s="100">
        <f>VLOOKUP(B370,'Housing Costs'!$B$2:$F$43,3,FALSE)</f>
        <v>77</v>
      </c>
      <c r="N370" s="93">
        <f t="shared" si="35"/>
        <v>118.33648870377382</v>
      </c>
      <c r="O370" s="9">
        <f t="shared" si="32"/>
        <v>6708878.8921514815</v>
      </c>
    </row>
    <row r="371" spans="1:15" x14ac:dyDescent="0.35">
      <c r="A371" s="97">
        <v>32</v>
      </c>
      <c r="B371" s="17" t="s">
        <v>36</v>
      </c>
      <c r="C371" s="17">
        <v>2027</v>
      </c>
      <c r="D371" s="8">
        <f>Population!L33</f>
        <v>1717334.8989529947</v>
      </c>
      <c r="E371" s="94">
        <f>VLOOKUP(A371,'Housing Statistics'!$A$2:$H$49,6,FALSE)</f>
        <v>6.457235996477583</v>
      </c>
      <c r="F371" s="94">
        <f t="shared" si="30"/>
        <v>265955.108329601</v>
      </c>
      <c r="G371" s="143" t="s">
        <v>235</v>
      </c>
      <c r="H371" s="88">
        <v>0</v>
      </c>
      <c r="I371" s="141">
        <f t="shared" si="31"/>
        <v>0</v>
      </c>
      <c r="J371" s="95">
        <f t="shared" si="33"/>
        <v>6157.2101860032999</v>
      </c>
      <c r="K371" s="90">
        <f>VLOOKUP(B371,'Housing Costs'!$B$2:$F$43,5,FALSE)*550</f>
        <v>145453</v>
      </c>
      <c r="L371" s="142">
        <f t="shared" si="34"/>
        <v>895584693.18473792</v>
      </c>
      <c r="M371" s="100">
        <f>VLOOKUP(B371,'Housing Costs'!$B$2:$F$43,3,FALSE)</f>
        <v>85.75</v>
      </c>
      <c r="N371" s="93">
        <f t="shared" si="35"/>
        <v>105.97627161428754</v>
      </c>
      <c r="O371" s="9">
        <f t="shared" si="32"/>
        <v>34440411.119999439</v>
      </c>
    </row>
    <row r="372" spans="1:15" x14ac:dyDescent="0.35">
      <c r="A372" s="97">
        <v>33</v>
      </c>
      <c r="B372" s="17" t="s">
        <v>39</v>
      </c>
      <c r="C372" s="17">
        <v>2027</v>
      </c>
      <c r="D372" s="8">
        <f>Population!L34</f>
        <v>1081821.9235939009</v>
      </c>
      <c r="E372" s="94">
        <f>VLOOKUP(A372,'Housing Statistics'!$A$2:$H$49,6,FALSE)</f>
        <v>3.9813857124502121</v>
      </c>
      <c r="F372" s="94">
        <f t="shared" si="30"/>
        <v>271719.94921540254</v>
      </c>
      <c r="G372" s="143" t="s">
        <v>235</v>
      </c>
      <c r="H372" s="88">
        <v>0</v>
      </c>
      <c r="I372" s="141">
        <f t="shared" si="31"/>
        <v>0</v>
      </c>
      <c r="J372" s="95">
        <f t="shared" si="33"/>
        <v>6290.673826712009</v>
      </c>
      <c r="K372" s="90">
        <f>VLOOKUP(B372,'Housing Costs'!$B$2:$F$43,5,FALSE)*550</f>
        <v>32586.400000000001</v>
      </c>
      <c r="L372" s="142">
        <f t="shared" si="34"/>
        <v>204990413.58676821</v>
      </c>
      <c r="M372" s="100">
        <f>VLOOKUP(B372,'Housing Costs'!$B$2:$F$43,3,FALSE)</f>
        <v>78.932000000000002</v>
      </c>
      <c r="N372" s="93">
        <f t="shared" si="35"/>
        <v>212.04089360090876</v>
      </c>
      <c r="O372" s="9">
        <f t="shared" si="32"/>
        <v>9990424.2701325677</v>
      </c>
    </row>
    <row r="373" spans="1:15" x14ac:dyDescent="0.35">
      <c r="A373" s="97">
        <v>34</v>
      </c>
      <c r="B373" s="17" t="s">
        <v>60</v>
      </c>
      <c r="C373" s="17">
        <v>2027</v>
      </c>
      <c r="D373" s="8">
        <f>Population!L35</f>
        <v>625817.62726324028</v>
      </c>
      <c r="E373" s="94">
        <f>VLOOKUP(A373,'Housing Statistics'!$A$2:$H$49,6,FALSE)</f>
        <v>4.3021399999999996</v>
      </c>
      <c r="F373" s="94">
        <f t="shared" si="30"/>
        <v>145466.58808482299</v>
      </c>
      <c r="G373" s="143" t="s">
        <v>234</v>
      </c>
      <c r="H373" s="88">
        <v>0</v>
      </c>
      <c r="I373" s="141">
        <f t="shared" si="31"/>
        <v>0</v>
      </c>
      <c r="J373" s="95">
        <f t="shared" si="33"/>
        <v>3367.7426371107867</v>
      </c>
      <c r="K373" s="90">
        <f>VLOOKUP(B373,'Housing Costs'!$B$2:$F$43,5,FALSE)*550</f>
        <v>24247.3</v>
      </c>
      <c r="L373" s="142">
        <f t="shared" si="34"/>
        <v>81658666.044816375</v>
      </c>
      <c r="M373" s="100">
        <f>VLOOKUP(B373,'Housing Costs'!$B$2:$F$43,3,FALSE)</f>
        <v>67.662000000000006</v>
      </c>
      <c r="N373" s="93">
        <f t="shared" si="35"/>
        <v>71.56380159030671</v>
      </c>
      <c r="O373" s="9">
        <f t="shared" si="32"/>
        <v>16126842.404829478</v>
      </c>
    </row>
    <row r="374" spans="1:15" x14ac:dyDescent="0.35">
      <c r="A374" s="97">
        <v>35</v>
      </c>
      <c r="B374" s="17" t="s">
        <v>61</v>
      </c>
      <c r="C374" s="17">
        <v>2027</v>
      </c>
      <c r="D374" s="8">
        <f>Population!L36</f>
        <v>266614.07197362528</v>
      </c>
      <c r="E374" s="94">
        <f>VLOOKUP(A374,'Housing Statistics'!$A$2:$H$49,6,FALSE)</f>
        <v>5.0911666666666671</v>
      </c>
      <c r="F374" s="94">
        <f t="shared" si="30"/>
        <v>52367.971710536272</v>
      </c>
      <c r="G374" s="143" t="s">
        <v>234</v>
      </c>
      <c r="H374" s="88">
        <v>0</v>
      </c>
      <c r="I374" s="141">
        <f t="shared" si="31"/>
        <v>0</v>
      </c>
      <c r="J374" s="95">
        <f t="shared" si="33"/>
        <v>1212.3873493598876</v>
      </c>
      <c r="K374" s="90">
        <f ca="1">VLOOKUP(B374,'Housing Costs'!$B$2:$F$43,5,FALSE)*550</f>
        <v>34179.786666666667</v>
      </c>
      <c r="L374" s="142">
        <f t="shared" ca="1" si="34"/>
        <v>41439140.95848643</v>
      </c>
      <c r="M374" s="100">
        <f>VLOOKUP(B374,'Housing Costs'!$B$2:$F$43,3,FALSE)</f>
        <v>78.521709677419352</v>
      </c>
      <c r="N374" s="93">
        <f t="shared" si="35"/>
        <v>112.55837435314906</v>
      </c>
      <c r="O374" s="9">
        <f t="shared" si="32"/>
        <v>5624847.7005051374</v>
      </c>
    </row>
    <row r="375" spans="1:15" x14ac:dyDescent="0.35">
      <c r="A375" s="97">
        <v>36</v>
      </c>
      <c r="B375" s="17" t="s">
        <v>62</v>
      </c>
      <c r="C375" s="17">
        <v>2027</v>
      </c>
      <c r="D375" s="8">
        <f>Population!L37</f>
        <v>1709401.1512388485</v>
      </c>
      <c r="E375" s="94">
        <f>VLOOKUP(A375,'Housing Statistics'!$A$2:$H$49,6,FALSE)</f>
        <v>4.8963166666666664</v>
      </c>
      <c r="F375" s="94">
        <f t="shared" si="30"/>
        <v>349119.81140357518</v>
      </c>
      <c r="G375" s="143" t="s">
        <v>235</v>
      </c>
      <c r="H375" s="88">
        <v>0</v>
      </c>
      <c r="I375" s="141">
        <f t="shared" si="31"/>
        <v>0</v>
      </c>
      <c r="J375" s="95">
        <f t="shared" si="33"/>
        <v>8082.5823290659464</v>
      </c>
      <c r="K375" s="90">
        <f>VLOOKUP(B375,'Housing Costs'!$B$2:$F$43,5,FALSE)*550</f>
        <v>21359.8</v>
      </c>
      <c r="L375" s="142">
        <f t="shared" si="34"/>
        <v>172642342.03238279</v>
      </c>
      <c r="M375" s="100">
        <f>VLOOKUP(B375,'Housing Costs'!$B$2:$F$43,3,FALSE)</f>
        <v>79.8</v>
      </c>
      <c r="N375" s="93">
        <f t="shared" si="35"/>
        <v>50.200681560015155</v>
      </c>
      <c r="O375" s="9">
        <f t="shared" si="32"/>
        <v>54244668.495447047</v>
      </c>
    </row>
    <row r="376" spans="1:15" x14ac:dyDescent="0.35">
      <c r="A376" s="97">
        <v>37</v>
      </c>
      <c r="B376" s="17" t="s">
        <v>63</v>
      </c>
      <c r="C376" s="17">
        <v>2027</v>
      </c>
      <c r="D376" s="8">
        <f>Population!L38</f>
        <v>285197.4286014614</v>
      </c>
      <c r="E376" s="94">
        <f>VLOOKUP(A376,'Housing Statistics'!$A$2:$H$49,6,FALSE)</f>
        <v>5.027102564102564</v>
      </c>
      <c r="F376" s="94">
        <f t="shared" si="30"/>
        <v>56731.969353080967</v>
      </c>
      <c r="G376" s="143" t="s">
        <v>234</v>
      </c>
      <c r="H376" s="88">
        <v>0</v>
      </c>
      <c r="I376" s="141">
        <f t="shared" si="31"/>
        <v>0</v>
      </c>
      <c r="J376" s="95">
        <f t="shared" si="33"/>
        <v>1313.419628473217</v>
      </c>
      <c r="K376" s="90">
        <f>VLOOKUP(B376,'Housing Costs'!$B$2:$F$43,5,FALSE)*550</f>
        <v>14306.6</v>
      </c>
      <c r="L376" s="142">
        <f t="shared" si="34"/>
        <v>18790569.256714929</v>
      </c>
      <c r="M376" s="100">
        <f>VLOOKUP(B376,'Housing Costs'!$B$2:$F$43,3,FALSE)</f>
        <v>58.323999999999998</v>
      </c>
      <c r="N376" s="93">
        <f t="shared" si="35"/>
        <v>74.965290925154619</v>
      </c>
      <c r="O376" s="9">
        <f t="shared" si="32"/>
        <v>4879096.3304541437</v>
      </c>
    </row>
    <row r="377" spans="1:15" x14ac:dyDescent="0.35">
      <c r="A377" s="97">
        <v>38</v>
      </c>
      <c r="B377" s="17" t="s">
        <v>64</v>
      </c>
      <c r="C377" s="17">
        <v>2027</v>
      </c>
      <c r="D377" s="8">
        <f>Population!L39</f>
        <v>1254207.1038038204</v>
      </c>
      <c r="E377" s="94">
        <f>VLOOKUP(A377,'Housing Statistics'!$A$2:$H$49,6,FALSE)</f>
        <v>4.5378736842105267</v>
      </c>
      <c r="F377" s="94">
        <f t="shared" si="30"/>
        <v>276386.51736116369</v>
      </c>
      <c r="G377" s="143" t="s">
        <v>235</v>
      </c>
      <c r="H377" s="88">
        <v>0</v>
      </c>
      <c r="I377" s="141">
        <f t="shared" si="31"/>
        <v>0</v>
      </c>
      <c r="J377" s="95">
        <f t="shared" si="33"/>
        <v>6398.7110105105676</v>
      </c>
      <c r="K377" s="90">
        <f>VLOOKUP(B377,'Housing Costs'!$B$2:$F$43,5,FALSE)*550</f>
        <v>34642.300000000003</v>
      </c>
      <c r="L377" s="142">
        <f t="shared" si="34"/>
        <v>221666066.43941024</v>
      </c>
      <c r="M377" s="100">
        <f>VLOOKUP(B377,'Housing Costs'!$B$2:$F$43,3,FALSE)</f>
        <v>79.323999999999998</v>
      </c>
      <c r="N377" s="93">
        <f t="shared" si="35"/>
        <v>100.71942446043167</v>
      </c>
      <c r="O377" s="9">
        <f t="shared" si="32"/>
        <v>32574808.358364224</v>
      </c>
    </row>
    <row r="378" spans="1:15" x14ac:dyDescent="0.35">
      <c r="A378" s="97">
        <v>39</v>
      </c>
      <c r="B378" s="17" t="s">
        <v>70</v>
      </c>
      <c r="C378" s="17">
        <v>2027</v>
      </c>
      <c r="D378" s="8">
        <f>Population!L40</f>
        <v>103252.18422260735</v>
      </c>
      <c r="E378" s="94">
        <f>VLOOKUP(A378,'Housing Statistics'!$A$2:$H$49,6,FALSE)</f>
        <v>3.6693548387096775</v>
      </c>
      <c r="F378" s="94">
        <f t="shared" si="30"/>
        <v>28139.056799128157</v>
      </c>
      <c r="G378" s="143" t="s">
        <v>234</v>
      </c>
      <c r="H378" s="88">
        <v>0</v>
      </c>
      <c r="I378" s="141">
        <f t="shared" si="31"/>
        <v>0</v>
      </c>
      <c r="J378" s="95">
        <f t="shared" si="33"/>
        <v>651.45613572271031</v>
      </c>
      <c r="K378" s="90">
        <f ca="1">VLOOKUP(B378,'Housing Costs'!$B$2:$F$43,5,FALSE)*550</f>
        <v>22303.05</v>
      </c>
      <c r="L378" s="142">
        <f t="shared" ca="1" si="34"/>
        <v>14529458.767830394</v>
      </c>
      <c r="M378" s="100">
        <f>VLOOKUP(B378,'Housing Costs'!$B$2:$F$43,3,FALSE)</f>
        <v>77.219754838709676</v>
      </c>
      <c r="N378" s="93">
        <f t="shared" si="35"/>
        <v>69.973494888299896</v>
      </c>
      <c r="O378" s="9">
        <f t="shared" si="32"/>
        <v>3797267.0959022176</v>
      </c>
    </row>
    <row r="379" spans="1:15" x14ac:dyDescent="0.35">
      <c r="A379" s="97">
        <v>40</v>
      </c>
      <c r="B379" s="17" t="s">
        <v>71</v>
      </c>
      <c r="C379" s="17">
        <v>2027</v>
      </c>
      <c r="D379" s="8">
        <f>Population!L41</f>
        <v>184358.53507518125</v>
      </c>
      <c r="E379" s="94">
        <f>VLOOKUP(A379,'Housing Statistics'!$A$2:$H$49,6,FALSE)</f>
        <v>4.2245333333333335</v>
      </c>
      <c r="F379" s="94">
        <f t="shared" si="30"/>
        <v>43639.97642544689</v>
      </c>
      <c r="G379" s="143" t="s">
        <v>234</v>
      </c>
      <c r="H379" s="88">
        <v>0</v>
      </c>
      <c r="I379" s="141">
        <f t="shared" si="31"/>
        <v>0</v>
      </c>
      <c r="J379" s="95">
        <f t="shared" si="33"/>
        <v>1010.322791133236</v>
      </c>
      <c r="K379" s="90">
        <f>VLOOKUP(B379,'Housing Costs'!$B$2:$F$43,5,FALSE)*550</f>
        <v>23600.500000000004</v>
      </c>
      <c r="L379" s="142">
        <f t="shared" si="34"/>
        <v>23844123.032139942</v>
      </c>
      <c r="M379" s="100">
        <f>VLOOKUP(B379,'Housing Costs'!$B$2:$F$43,3,FALSE)</f>
        <v>31.5</v>
      </c>
      <c r="N379" s="93">
        <f t="shared" si="35"/>
        <v>73.754890824182766</v>
      </c>
      <c r="O379" s="9">
        <f t="shared" si="32"/>
        <v>981745.79604708857</v>
      </c>
    </row>
    <row r="380" spans="1:15" x14ac:dyDescent="0.35">
      <c r="A380" s="97">
        <v>41</v>
      </c>
      <c r="B380" s="17" t="s">
        <v>72</v>
      </c>
      <c r="C380" s="17">
        <v>2027</v>
      </c>
      <c r="D380" s="8">
        <f>Population!L42</f>
        <v>88734.618731742012</v>
      </c>
      <c r="E380" s="94">
        <f>VLOOKUP(A380,'Housing Statistics'!$A$2:$H$49,6,FALSE)</f>
        <v>6.1423824388279122</v>
      </c>
      <c r="F380" s="94">
        <f t="shared" si="30"/>
        <v>14446.28686270377</v>
      </c>
      <c r="G380" s="143" t="s">
        <v>236</v>
      </c>
      <c r="H380" s="88">
        <v>0</v>
      </c>
      <c r="I380" s="141">
        <f t="shared" si="31"/>
        <v>0</v>
      </c>
      <c r="J380" s="95">
        <f t="shared" si="33"/>
        <v>334.45052129147189</v>
      </c>
      <c r="K380" s="90">
        <f ca="1">VLOOKUP(B380,'Housing Costs'!$B$2:$F$43,5,FALSE)*550</f>
        <v>22303.05</v>
      </c>
      <c r="L380" s="142">
        <f t="shared" ca="1" si="34"/>
        <v>7459266.6988897622</v>
      </c>
      <c r="M380" s="100">
        <f>VLOOKUP(B380,'Housing Costs'!$B$2:$F$43,3,FALSE)</f>
        <v>77.219754838709676</v>
      </c>
      <c r="N380" s="93">
        <f t="shared" si="35"/>
        <v>110.04922377887165</v>
      </c>
      <c r="O380" s="9">
        <f t="shared" si="32"/>
        <v>1532635.039558606</v>
      </c>
    </row>
    <row r="381" spans="1:15" x14ac:dyDescent="0.35">
      <c r="A381" s="97">
        <v>42</v>
      </c>
      <c r="B381" s="17" t="s">
        <v>73</v>
      </c>
      <c r="C381" s="17">
        <v>2027</v>
      </c>
      <c r="D381" s="8">
        <f>Population!L43</f>
        <v>109885.46063927528</v>
      </c>
      <c r="E381" s="94">
        <f>VLOOKUP(A381,'Housing Statistics'!$A$2:$H$49,6,FALSE)</f>
        <v>4.2419137466307282</v>
      </c>
      <c r="F381" s="94">
        <f t="shared" si="30"/>
        <v>25904.690006145272</v>
      </c>
      <c r="G381" s="143" t="s">
        <v>234</v>
      </c>
      <c r="H381" s="88">
        <v>0</v>
      </c>
      <c r="I381" s="141">
        <f t="shared" si="31"/>
        <v>0</v>
      </c>
      <c r="J381" s="95">
        <f t="shared" si="33"/>
        <v>599.72760881668728</v>
      </c>
      <c r="K381" s="90">
        <f ca="1">VLOOKUP(B381,'Housing Costs'!$B$2:$F$43,5,FALSE)*550</f>
        <v>22303.05</v>
      </c>
      <c r="L381" s="142">
        <f t="shared" ca="1" si="34"/>
        <v>13375754.845819017</v>
      </c>
      <c r="M381" s="100">
        <f>VLOOKUP(B381,'Housing Costs'!$B$2:$F$43,3,FALSE)</f>
        <v>56</v>
      </c>
      <c r="N381" s="93">
        <f t="shared" si="35"/>
        <v>81.833648870377388</v>
      </c>
      <c r="O381" s="9">
        <f t="shared" si="32"/>
        <v>1955280.1164635408</v>
      </c>
    </row>
    <row r="382" spans="1:15" x14ac:dyDescent="0.35">
      <c r="A382" s="97">
        <v>1</v>
      </c>
      <c r="B382" s="17" t="s">
        <v>47</v>
      </c>
      <c r="C382" s="17">
        <v>2028</v>
      </c>
      <c r="D382" s="8">
        <f>Population!M2</f>
        <v>595662.54145558202</v>
      </c>
      <c r="E382" s="94">
        <f>VLOOKUP(A382,'Housing Statistics'!$A$2:$H$49,6,FALSE)</f>
        <v>3.974207650273224</v>
      </c>
      <c r="F382" s="94">
        <f t="shared" si="30"/>
        <v>149882.0881728791</v>
      </c>
      <c r="G382" s="143" t="s">
        <v>234</v>
      </c>
      <c r="H382" s="88">
        <v>0</v>
      </c>
      <c r="I382" s="141">
        <f t="shared" si="31"/>
        <v>0</v>
      </c>
      <c r="J382" s="95">
        <f t="shared" si="33"/>
        <v>3469.9672655047616</v>
      </c>
      <c r="K382" s="90">
        <f>VLOOKUP(B382,'Housing Costs'!$B$2:$F$43,5,FALSE)*550</f>
        <v>15584.800000000001</v>
      </c>
      <c r="L382" s="142">
        <f t="shared" si="34"/>
        <v>54078745.83943861</v>
      </c>
      <c r="M382" s="100">
        <f>VLOOKUP(B382,'Housing Costs'!$B$2:$F$43,3,FALSE)</f>
        <v>60.661999999999999</v>
      </c>
      <c r="N382" s="93">
        <f t="shared" si="35"/>
        <v>73.860911270983223</v>
      </c>
      <c r="O382" s="9">
        <f t="shared" si="32"/>
        <v>13850445.475318031</v>
      </c>
    </row>
    <row r="383" spans="1:15" x14ac:dyDescent="0.35">
      <c r="A383" s="97">
        <v>2</v>
      </c>
      <c r="B383" s="17" t="s">
        <v>44</v>
      </c>
      <c r="C383" s="17">
        <v>2028</v>
      </c>
      <c r="D383" s="8">
        <f>Population!M3</f>
        <v>436937.93128001486</v>
      </c>
      <c r="E383" s="94">
        <f>VLOOKUP(A383,'Housing Statistics'!$A$2:$H$49,6,FALSE)</f>
        <v>4.8390533520244086</v>
      </c>
      <c r="F383" s="94">
        <f t="shared" si="30"/>
        <v>90294.092561972415</v>
      </c>
      <c r="G383" s="143" t="s">
        <v>234</v>
      </c>
      <c r="H383" s="88">
        <v>0</v>
      </c>
      <c r="I383" s="141">
        <f t="shared" si="31"/>
        <v>0</v>
      </c>
      <c r="J383" s="95">
        <f t="shared" si="33"/>
        <v>2090.4268767400063</v>
      </c>
      <c r="K383" s="90">
        <f ca="1">VLOOKUP(B383,'Housing Costs'!$B$2:$F$43,5,FALSE)*550</f>
        <v>34179.786666666667</v>
      </c>
      <c r="L383" s="142">
        <f t="shared" ca="1" si="34"/>
        <v>71450344.689239711</v>
      </c>
      <c r="M383" s="100">
        <f>VLOOKUP(B383,'Housing Costs'!$B$2:$F$43,3,FALSE)</f>
        <v>70</v>
      </c>
      <c r="N383" s="93">
        <f t="shared" si="35"/>
        <v>166.27540073204597</v>
      </c>
      <c r="O383" s="9">
        <f t="shared" si="32"/>
        <v>4359553.3247869071</v>
      </c>
    </row>
    <row r="384" spans="1:15" x14ac:dyDescent="0.35">
      <c r="A384" s="97">
        <v>3</v>
      </c>
      <c r="B384" s="17" t="s">
        <v>30</v>
      </c>
      <c r="C384" s="17">
        <v>2028</v>
      </c>
      <c r="D384" s="8">
        <f>Population!M4</f>
        <v>12573826.536047043</v>
      </c>
      <c r="E384" s="94">
        <f>VLOOKUP(A384,'Housing Statistics'!$A$2:$H$49,6,FALSE)</f>
        <v>4.0172949204764796</v>
      </c>
      <c r="F384" s="94">
        <f t="shared" si="30"/>
        <v>3129923.6886884319</v>
      </c>
      <c r="G384" s="143" t="s">
        <v>235</v>
      </c>
      <c r="H384" s="88">
        <v>0</v>
      </c>
      <c r="I384" s="141">
        <f t="shared" si="31"/>
        <v>0</v>
      </c>
      <c r="J384" s="95">
        <f t="shared" si="33"/>
        <v>72461.845679316204</v>
      </c>
      <c r="K384" s="90">
        <f>VLOOKUP(B384,'Housing Costs'!$B$2:$F$43,5,FALSE)*550</f>
        <v>37853.199999999997</v>
      </c>
      <c r="L384" s="142">
        <f t="shared" si="34"/>
        <v>2742912736.8682919</v>
      </c>
      <c r="M384" s="100">
        <f>VLOOKUP(B384,'Housing Costs'!$B$2:$F$43,3,FALSE)</f>
        <v>139.202</v>
      </c>
      <c r="N384" s="93">
        <f t="shared" si="35"/>
        <v>132.525558500568</v>
      </c>
      <c r="O384" s="9">
        <f t="shared" si="32"/>
        <v>747007612.41727042</v>
      </c>
    </row>
    <row r="385" spans="1:15" x14ac:dyDescent="0.35">
      <c r="A385" s="97">
        <v>4</v>
      </c>
      <c r="B385" s="17" t="s">
        <v>35</v>
      </c>
      <c r="C385" s="17">
        <v>2028</v>
      </c>
      <c r="D385" s="8">
        <f>Population!M5</f>
        <v>2677800.9819181152</v>
      </c>
      <c r="E385" s="94">
        <f>VLOOKUP(A385,'Housing Statistics'!$A$2:$H$49,6,FALSE)</f>
        <v>4.6988894405393395</v>
      </c>
      <c r="F385" s="94">
        <f t="shared" si="30"/>
        <v>569879.54617862997</v>
      </c>
      <c r="G385" s="143" t="s">
        <v>235</v>
      </c>
      <c r="H385" s="88">
        <v>0</v>
      </c>
      <c r="I385" s="141">
        <f t="shared" si="31"/>
        <v>0</v>
      </c>
      <c r="J385" s="95">
        <f t="shared" si="33"/>
        <v>13193.460236820858</v>
      </c>
      <c r="K385" s="90">
        <f>VLOOKUP(B385,'Housing Costs'!$B$2:$F$43,5,FALSE)*550</f>
        <v>23092.300000000003</v>
      </c>
      <c r="L385" s="142">
        <f t="shared" si="34"/>
        <v>304667341.82673836</v>
      </c>
      <c r="M385" s="100">
        <f>VLOOKUP(B385,'Housing Costs'!$B$2:$F$43,3,FALSE)</f>
        <v>59.5</v>
      </c>
      <c r="N385" s="93">
        <f t="shared" si="35"/>
        <v>108.65462509082352</v>
      </c>
      <c r="O385" s="9">
        <f t="shared" si="32"/>
        <v>36796364.319691628</v>
      </c>
    </row>
    <row r="386" spans="1:15" x14ac:dyDescent="0.35">
      <c r="A386" s="97">
        <v>5</v>
      </c>
      <c r="B386" s="17" t="s">
        <v>154</v>
      </c>
      <c r="C386" s="17">
        <v>2028</v>
      </c>
      <c r="D386" s="8">
        <f>Population!M6</f>
        <v>1255944.8875229268</v>
      </c>
      <c r="E386" s="94">
        <f>VLOOKUP(A386,'Housing Statistics'!$A$2:$H$49,6,FALSE)</f>
        <v>4.2814892277702192</v>
      </c>
      <c r="F386" s="94">
        <f t="shared" si="30"/>
        <v>293342.99836064689</v>
      </c>
      <c r="G386" s="143" t="s">
        <v>235</v>
      </c>
      <c r="H386" s="88">
        <v>0</v>
      </c>
      <c r="I386" s="141">
        <f t="shared" si="31"/>
        <v>0</v>
      </c>
      <c r="J386" s="95">
        <f t="shared" si="33"/>
        <v>6791.2758241157862</v>
      </c>
      <c r="K386" s="90">
        <f>VLOOKUP(B386,'Housing Costs'!$B$2:$F$43,5,FALSE)*550</f>
        <v>20251</v>
      </c>
      <c r="L386" s="142">
        <f t="shared" si="34"/>
        <v>137530126.71416879</v>
      </c>
      <c r="M386" s="100">
        <f>VLOOKUP(B386,'Housing Costs'!$B$2:$F$43,3,FALSE)</f>
        <v>65.198000000000008</v>
      </c>
      <c r="N386" s="93">
        <f t="shared" si="35"/>
        <v>70.680297866969596</v>
      </c>
      <c r="O386" s="9">
        <f t="shared" si="32"/>
        <v>30972733.576131143</v>
      </c>
    </row>
    <row r="387" spans="1:15" x14ac:dyDescent="0.35">
      <c r="A387" s="97">
        <v>6</v>
      </c>
      <c r="B387" s="17" t="s">
        <v>38</v>
      </c>
      <c r="C387" s="17">
        <v>2028</v>
      </c>
      <c r="D387" s="8">
        <f>Population!M7</f>
        <v>1431939.0712359096</v>
      </c>
      <c r="E387" s="94">
        <f>VLOOKUP(A387,'Housing Statistics'!$A$2:$H$49,6,FALSE)</f>
        <v>4.4091899104485828</v>
      </c>
      <c r="F387" s="94">
        <f t="shared" si="30"/>
        <v>324762.39407211804</v>
      </c>
      <c r="G387" s="143" t="s">
        <v>235</v>
      </c>
      <c r="H387" s="88">
        <v>0</v>
      </c>
      <c r="I387" s="141">
        <f t="shared" si="31"/>
        <v>0</v>
      </c>
      <c r="J387" s="95">
        <f t="shared" si="33"/>
        <v>7518.6761155701824</v>
      </c>
      <c r="K387" s="90">
        <f>VLOOKUP(B387,'Housing Costs'!$B$2:$F$43,5,FALSE)*550</f>
        <v>39724.300000000003</v>
      </c>
      <c r="L387" s="142">
        <f t="shared" si="34"/>
        <v>298674145.61774462</v>
      </c>
      <c r="M387" s="100">
        <f>VLOOKUP(B387,'Housing Costs'!$B$2:$F$43,3,FALSE)</f>
        <v>98.531999999999996</v>
      </c>
      <c r="N387" s="93">
        <f t="shared" si="35"/>
        <v>228.82746434431402</v>
      </c>
      <c r="O387" s="9">
        <f t="shared" si="32"/>
        <v>23292292.002577055</v>
      </c>
    </row>
    <row r="388" spans="1:15" x14ac:dyDescent="0.35">
      <c r="A388" s="97">
        <v>7</v>
      </c>
      <c r="B388" s="17" t="s">
        <v>29</v>
      </c>
      <c r="C388" s="17">
        <v>2028</v>
      </c>
      <c r="D388" s="8">
        <f>Population!M8</f>
        <v>6919641.2850445984</v>
      </c>
      <c r="E388" s="94">
        <f>VLOOKUP(A388,'Housing Statistics'!$A$2:$H$49,6,FALSE)</f>
        <v>4.0232072880789485</v>
      </c>
      <c r="F388" s="94">
        <f t="shared" si="30"/>
        <v>1719931.5843227843</v>
      </c>
      <c r="G388" s="143" t="s">
        <v>235</v>
      </c>
      <c r="H388" s="88">
        <v>0</v>
      </c>
      <c r="I388" s="141">
        <f t="shared" si="31"/>
        <v>0</v>
      </c>
      <c r="J388" s="95">
        <f t="shared" si="33"/>
        <v>39818.675928934244</v>
      </c>
      <c r="K388" s="90">
        <f>VLOOKUP(B388,'Housing Costs'!$B$2:$F$43,5,FALSE)*550</f>
        <v>36590.400000000001</v>
      </c>
      <c r="L388" s="142">
        <f t="shared" si="34"/>
        <v>1456981279.7100756</v>
      </c>
      <c r="M388" s="100">
        <f>VLOOKUP(B388,'Housing Costs'!$B$2:$F$43,3,FALSE)</f>
        <v>110.124</v>
      </c>
      <c r="N388" s="93">
        <f t="shared" si="35"/>
        <v>141.36059573393919</v>
      </c>
      <c r="O388" s="9">
        <f t="shared" si="32"/>
        <v>279519791.46603912</v>
      </c>
    </row>
    <row r="389" spans="1:15" x14ac:dyDescent="0.35">
      <c r="A389" s="97">
        <v>8</v>
      </c>
      <c r="B389" s="17" t="s">
        <v>55</v>
      </c>
      <c r="C389" s="17">
        <v>2028</v>
      </c>
      <c r="D389" s="8">
        <f>Population!M9</f>
        <v>65942.162230217902</v>
      </c>
      <c r="E389" s="94">
        <f>VLOOKUP(A389,'Housing Statistics'!$A$2:$H$49,6,FALSE)</f>
        <v>4.332028957151242</v>
      </c>
      <c r="F389" s="94">
        <f t="shared" ref="F389:F452" si="36">D389/E389</f>
        <v>15222.00402685713</v>
      </c>
      <c r="G389" s="143" t="s">
        <v>236</v>
      </c>
      <c r="H389" s="88">
        <v>0</v>
      </c>
      <c r="I389" s="141">
        <f t="shared" ref="I389:I452" si="37">H389*F389</f>
        <v>0</v>
      </c>
      <c r="J389" s="95">
        <f t="shared" si="33"/>
        <v>352.40939282652471</v>
      </c>
      <c r="K389" s="90">
        <f ca="1">VLOOKUP(B389,'Housing Costs'!$B$2:$F$43,5,FALSE)*550</f>
        <v>22303.05</v>
      </c>
      <c r="L389" s="142">
        <f t="shared" ca="1" si="34"/>
        <v>7859804.3086796217</v>
      </c>
      <c r="M389" s="100">
        <f>VLOOKUP(B389,'Housing Costs'!$B$2:$F$43,3,FALSE)</f>
        <v>77.219754838709676</v>
      </c>
      <c r="N389" s="93">
        <f t="shared" si="35"/>
        <v>39.775337624637132</v>
      </c>
      <c r="O389" s="9">
        <f t="shared" ref="O389:O452" si="38">IF(12*(M389-0.3*N389)&lt;0,0,12*(M389-0.3*N389)*(F389/5))</f>
        <v>2385123.1542245056</v>
      </c>
    </row>
    <row r="390" spans="1:15" x14ac:dyDescent="0.35">
      <c r="A390" s="97">
        <v>9</v>
      </c>
      <c r="B390" s="17" t="s">
        <v>161</v>
      </c>
      <c r="C390" s="17">
        <v>2028</v>
      </c>
      <c r="D390" s="8">
        <f>Population!M10</f>
        <v>848182.21577081108</v>
      </c>
      <c r="E390" s="94">
        <f>VLOOKUP(A390,'Housing Statistics'!$A$2:$H$49,6,FALSE)</f>
        <v>4.5911864516077028</v>
      </c>
      <c r="F390" s="94">
        <f t="shared" si="36"/>
        <v>184741.4006620885</v>
      </c>
      <c r="G390" s="143" t="s">
        <v>234</v>
      </c>
      <c r="H390" s="88">
        <v>0</v>
      </c>
      <c r="I390" s="141">
        <f t="shared" si="37"/>
        <v>0</v>
      </c>
      <c r="J390" s="95">
        <f t="shared" si="33"/>
        <v>4277.0061499379808</v>
      </c>
      <c r="K390" s="90">
        <f>VLOOKUP(B390,'Housing Costs'!$B$2:$F$43,5,FALSE)*550</f>
        <v>20643.7</v>
      </c>
      <c r="L390" s="142">
        <f t="shared" si="34"/>
        <v>88293231.8574747</v>
      </c>
      <c r="M390" s="100">
        <f>VLOOKUP(B390,'Housing Costs'!$B$2:$F$43,3,FALSE)</f>
        <v>62.118000000000002</v>
      </c>
      <c r="N390" s="93">
        <f t="shared" si="35"/>
        <v>137.82658084059071</v>
      </c>
      <c r="O390" s="9">
        <f t="shared" si="38"/>
        <v>9209000.7562570199</v>
      </c>
    </row>
    <row r="391" spans="1:15" x14ac:dyDescent="0.35">
      <c r="A391" s="97">
        <v>10</v>
      </c>
      <c r="B391" s="17" t="s">
        <v>57</v>
      </c>
      <c r="C391" s="17">
        <v>2028</v>
      </c>
      <c r="D391" s="8">
        <f>Population!M11</f>
        <v>787105.07869768003</v>
      </c>
      <c r="E391" s="94">
        <f>VLOOKUP(A391,'Housing Statistics'!$A$2:$H$49,6,FALSE)</f>
        <v>4.0714439771379274</v>
      </c>
      <c r="F391" s="94">
        <f t="shared" si="36"/>
        <v>193323.32290888732</v>
      </c>
      <c r="G391" s="143" t="s">
        <v>234</v>
      </c>
      <c r="H391" s="88">
        <v>0</v>
      </c>
      <c r="I391" s="141">
        <f t="shared" si="37"/>
        <v>0</v>
      </c>
      <c r="J391" s="95">
        <f t="shared" si="33"/>
        <v>4475.6889254084381</v>
      </c>
      <c r="K391" s="90">
        <f ca="1">VLOOKUP(B391,'Housing Costs'!$B$2:$F$43,5,FALSE)*550</f>
        <v>34179.786666666667</v>
      </c>
      <c r="L391" s="142">
        <f t="shared" ca="1" si="34"/>
        <v>152978092.65682298</v>
      </c>
      <c r="M391" s="100">
        <f>VLOOKUP(B391,'Housing Costs'!$B$2:$F$43,3,FALSE)</f>
        <v>78.521709677419352</v>
      </c>
      <c r="N391" s="93">
        <f t="shared" si="35"/>
        <v>39.775337624637132</v>
      </c>
      <c r="O391" s="9">
        <f t="shared" si="38"/>
        <v>30895746.488400772</v>
      </c>
    </row>
    <row r="392" spans="1:15" x14ac:dyDescent="0.35">
      <c r="A392" s="97">
        <v>11</v>
      </c>
      <c r="B392" s="17" t="s">
        <v>48</v>
      </c>
      <c r="C392" s="17">
        <v>2028</v>
      </c>
      <c r="D392" s="8">
        <f>Population!M12</f>
        <v>307011.82784240402</v>
      </c>
      <c r="E392" s="94">
        <f>VLOOKUP(A392,'Housing Statistics'!$A$2:$H$49,6,FALSE)</f>
        <v>4.5669760538732476</v>
      </c>
      <c r="F392" s="94">
        <f t="shared" si="36"/>
        <v>67224.313029193057</v>
      </c>
      <c r="G392" s="143" t="s">
        <v>234</v>
      </c>
      <c r="H392" s="88">
        <v>0</v>
      </c>
      <c r="I392" s="141">
        <f t="shared" si="37"/>
        <v>0</v>
      </c>
      <c r="J392" s="95">
        <f t="shared" si="33"/>
        <v>1556.3311700614286</v>
      </c>
      <c r="K392" s="90">
        <f>VLOOKUP(B392,'Housing Costs'!$B$2:$F$43,5,FALSE)*550</f>
        <v>19072.899999999998</v>
      </c>
      <c r="L392" s="142">
        <f t="shared" si="34"/>
        <v>29683748.773464616</v>
      </c>
      <c r="M392" s="100">
        <f>VLOOKUP(B392,'Housing Costs'!$B$2:$F$43,3,FALSE)</f>
        <v>70</v>
      </c>
      <c r="N392" s="93">
        <f t="shared" si="35"/>
        <v>93.297993184399843</v>
      </c>
      <c r="O392" s="9">
        <f t="shared" si="38"/>
        <v>6777921.2697514305</v>
      </c>
    </row>
    <row r="393" spans="1:15" x14ac:dyDescent="0.35">
      <c r="A393" s="97">
        <v>12</v>
      </c>
      <c r="B393" s="17" t="s">
        <v>52</v>
      </c>
      <c r="C393" s="17">
        <v>2028</v>
      </c>
      <c r="D393" s="8">
        <f>Population!M13</f>
        <v>149340.04068062943</v>
      </c>
      <c r="E393" s="94">
        <f>VLOOKUP(A393,'Housing Statistics'!$A$2:$H$49,6,FALSE)</f>
        <v>4.2184831531569431</v>
      </c>
      <c r="F393" s="94">
        <f t="shared" si="36"/>
        <v>35401.359981459056</v>
      </c>
      <c r="G393" s="143" t="s">
        <v>234</v>
      </c>
      <c r="H393" s="88">
        <v>0</v>
      </c>
      <c r="I393" s="141">
        <f t="shared" si="37"/>
        <v>0</v>
      </c>
      <c r="J393" s="95">
        <f t="shared" si="33"/>
        <v>819.58799605409149</v>
      </c>
      <c r="K393" s="90">
        <f>VLOOKUP(B393,'Housing Costs'!$B$2:$F$43,5,FALSE)*550</f>
        <v>23092.300000000003</v>
      </c>
      <c r="L393" s="142">
        <f t="shared" si="34"/>
        <v>18926171.881279901</v>
      </c>
      <c r="M393" s="100">
        <f>VLOOKUP(B393,'Housing Costs'!$B$2:$F$43,3,FALSE)</f>
        <v>44.323999999999998</v>
      </c>
      <c r="N393" s="93">
        <f t="shared" si="35"/>
        <v>108.65462509082352</v>
      </c>
      <c r="O393" s="9">
        <f t="shared" si="38"/>
        <v>996416.23409034277</v>
      </c>
    </row>
    <row r="394" spans="1:15" x14ac:dyDescent="0.35">
      <c r="A394" s="97">
        <v>13</v>
      </c>
      <c r="B394" s="17" t="s">
        <v>31</v>
      </c>
      <c r="C394" s="17">
        <v>2028</v>
      </c>
      <c r="D394" s="8">
        <f>Population!M14</f>
        <v>10024587.603987142</v>
      </c>
      <c r="E394" s="94">
        <f>VLOOKUP(A394,'Housing Statistics'!$A$2:$H$49,6,FALSE)</f>
        <v>4.33</v>
      </c>
      <c r="F394" s="94">
        <f t="shared" si="36"/>
        <v>2315147.2526529199</v>
      </c>
      <c r="G394" s="143" t="s">
        <v>235</v>
      </c>
      <c r="H394" s="88">
        <v>0</v>
      </c>
      <c r="I394" s="141">
        <f t="shared" si="37"/>
        <v>0</v>
      </c>
      <c r="J394" s="95">
        <f t="shared" si="33"/>
        <v>53598.700681717601</v>
      </c>
      <c r="K394" s="90">
        <f>VLOOKUP(B394,'Housing Costs'!$B$2:$F$43,5,FALSE)*550</f>
        <v>29729.7</v>
      </c>
      <c r="L394" s="142">
        <f t="shared" si="34"/>
        <v>1593473291.6572597</v>
      </c>
      <c r="M394" s="100">
        <f>VLOOKUP(B394,'Housing Costs'!$B$2:$F$43,3,FALSE)</f>
        <v>96.418000000000006</v>
      </c>
      <c r="N394" s="93">
        <f t="shared" si="35"/>
        <v>139.85863940426606</v>
      </c>
      <c r="O394" s="9">
        <f t="shared" si="38"/>
        <v>302601274.49596959</v>
      </c>
    </row>
    <row r="395" spans="1:15" x14ac:dyDescent="0.35">
      <c r="A395" s="97">
        <v>14</v>
      </c>
      <c r="B395" s="17" t="s">
        <v>45</v>
      </c>
      <c r="C395" s="17">
        <v>2028</v>
      </c>
      <c r="D395" s="8">
        <f>Population!M15</f>
        <v>399451.77325144171</v>
      </c>
      <c r="E395" s="94">
        <f>VLOOKUP(A395,'Housing Statistics'!$A$2:$H$49,6,FALSE)</f>
        <v>4.6437746693442286</v>
      </c>
      <c r="F395" s="94">
        <f t="shared" si="36"/>
        <v>86018.767423926358</v>
      </c>
      <c r="G395" s="143" t="s">
        <v>234</v>
      </c>
      <c r="H395" s="88">
        <v>0</v>
      </c>
      <c r="I395" s="141">
        <f t="shared" si="37"/>
        <v>0</v>
      </c>
      <c r="J395" s="95">
        <f t="shared" si="33"/>
        <v>1991.4474826092192</v>
      </c>
      <c r="K395" s="90">
        <f>VLOOKUP(B395,'Housing Costs'!$B$2:$F$43,5,FALSE)*550</f>
        <v>21613.9</v>
      </c>
      <c r="L395" s="142">
        <f t="shared" si="34"/>
        <v>43042946.744367406</v>
      </c>
      <c r="M395" s="100">
        <f>VLOOKUP(B395,'Housing Costs'!$B$2:$F$43,3,FALSE)</f>
        <v>24.5</v>
      </c>
      <c r="N395" s="93">
        <f t="shared" si="35"/>
        <v>108.65462509082352</v>
      </c>
      <c r="O395" s="9">
        <f t="shared" si="38"/>
        <v>0</v>
      </c>
    </row>
    <row r="396" spans="1:15" x14ac:dyDescent="0.35">
      <c r="A396" s="97">
        <v>15</v>
      </c>
      <c r="B396" s="17" t="s">
        <v>54</v>
      </c>
      <c r="C396" s="17">
        <v>2028</v>
      </c>
      <c r="D396" s="8">
        <f>Population!M16</f>
        <v>88589.025587725555</v>
      </c>
      <c r="E396" s="94">
        <f>VLOOKUP(A396,'Housing Statistics'!$A$2:$H$49,6,FALSE)</f>
        <v>4.4181210545859635</v>
      </c>
      <c r="F396" s="94">
        <f t="shared" si="36"/>
        <v>20051.289788850641</v>
      </c>
      <c r="G396" s="143" t="s">
        <v>236</v>
      </c>
      <c r="H396" s="88">
        <v>0</v>
      </c>
      <c r="I396" s="141">
        <f t="shared" si="37"/>
        <v>0</v>
      </c>
      <c r="J396" s="95">
        <f t="shared" si="33"/>
        <v>464.21370322922667</v>
      </c>
      <c r="K396" s="90">
        <f>VLOOKUP(B396,'Housing Costs'!$B$2:$F$43,5,FALSE)*550</f>
        <v>71533</v>
      </c>
      <c r="L396" s="142">
        <f t="shared" si="34"/>
        <v>33206598.83309627</v>
      </c>
      <c r="M396" s="100">
        <f>VLOOKUP(B396,'Housing Costs'!$B$2:$F$43,3,FALSE)</f>
        <v>77.219754838709676</v>
      </c>
      <c r="N396" s="93">
        <f t="shared" si="35"/>
        <v>119.4497033951786</v>
      </c>
      <c r="O396" s="9">
        <f t="shared" si="38"/>
        <v>1991566.7911302587</v>
      </c>
    </row>
    <row r="397" spans="1:15" x14ac:dyDescent="0.35">
      <c r="A397" s="97">
        <v>16</v>
      </c>
      <c r="B397" s="17" t="s">
        <v>32</v>
      </c>
      <c r="C397" s="17">
        <v>2028</v>
      </c>
      <c r="D397" s="8">
        <f>Population!M17</f>
        <v>4536167.6239936603</v>
      </c>
      <c r="E397" s="94">
        <f>VLOOKUP(A397,'Housing Statistics'!$A$2:$H$49,6,FALSE)</f>
        <v>5.0811133147736394</v>
      </c>
      <c r="F397" s="94">
        <f t="shared" si="36"/>
        <v>892750.73059372301</v>
      </c>
      <c r="G397" s="143" t="s">
        <v>235</v>
      </c>
      <c r="H397" s="88">
        <v>0</v>
      </c>
      <c r="I397" s="141">
        <f t="shared" si="37"/>
        <v>0</v>
      </c>
      <c r="J397" s="95">
        <f t="shared" si="33"/>
        <v>20668.352364043472</v>
      </c>
      <c r="K397" s="90">
        <f>VLOOKUP(B397,'Housing Costs'!$B$2:$F$43,5,FALSE)*550</f>
        <v>29860.600000000002</v>
      </c>
      <c r="L397" s="142">
        <f t="shared" si="34"/>
        <v>617169402.60175657</v>
      </c>
      <c r="M397" s="100">
        <f>VLOOKUP(B397,'Housing Costs'!$B$2:$F$43,3,FALSE)</f>
        <v>82.04</v>
      </c>
      <c r="N397" s="93">
        <f t="shared" si="35"/>
        <v>125.45752871387103</v>
      </c>
      <c r="O397" s="9">
        <f t="shared" si="38"/>
        <v>95137391.550171927</v>
      </c>
    </row>
    <row r="398" spans="1:15" x14ac:dyDescent="0.35">
      <c r="A398" s="97">
        <v>17</v>
      </c>
      <c r="B398" s="17" t="s">
        <v>58</v>
      </c>
      <c r="C398" s="17">
        <v>2028</v>
      </c>
      <c r="D398" s="8">
        <f>Population!M18</f>
        <v>16693.275791534772</v>
      </c>
      <c r="E398" s="94">
        <f>VLOOKUP(A398,'Housing Statistics'!$A$2:$H$49,6,FALSE)</f>
        <v>4.9910952804986639</v>
      </c>
      <c r="F398" s="94">
        <f t="shared" si="36"/>
        <v>3344.6117241558518</v>
      </c>
      <c r="G398" s="143" t="s">
        <v>236</v>
      </c>
      <c r="H398" s="88">
        <v>0</v>
      </c>
      <c r="I398" s="141">
        <f t="shared" si="37"/>
        <v>0</v>
      </c>
      <c r="J398" s="95">
        <f t="shared" si="33"/>
        <v>77.43215577072715</v>
      </c>
      <c r="K398" s="90">
        <f ca="1">VLOOKUP(B398,'Housing Costs'!$B$2:$F$43,5,FALSE)*550</f>
        <v>22303.05</v>
      </c>
      <c r="L398" s="142">
        <f t="shared" ca="1" si="34"/>
        <v>1726973.2417623161</v>
      </c>
      <c r="M398" s="100">
        <f>VLOOKUP(B398,'Housing Costs'!$B$2:$F$43,3,FALSE)</f>
        <v>77.219754838709676</v>
      </c>
      <c r="N398" s="93">
        <f t="shared" si="35"/>
        <v>108.65462509082352</v>
      </c>
      <c r="O398" s="9">
        <f t="shared" si="38"/>
        <v>358194.80995495408</v>
      </c>
    </row>
    <row r="399" spans="1:15" x14ac:dyDescent="0.35">
      <c r="A399" s="97">
        <v>18</v>
      </c>
      <c r="B399" s="17" t="s">
        <v>51</v>
      </c>
      <c r="C399" s="17">
        <v>2028</v>
      </c>
      <c r="D399" s="8">
        <f>Population!M19</f>
        <v>147483.0812772357</v>
      </c>
      <c r="E399" s="94">
        <f>VLOOKUP(A399,'Housing Statistics'!$A$2:$H$49,6,FALSE)</f>
        <v>4.4388221584797423</v>
      </c>
      <c r="F399" s="94">
        <f t="shared" si="36"/>
        <v>33225.724305149313</v>
      </c>
      <c r="G399" s="143" t="s">
        <v>234</v>
      </c>
      <c r="H399" s="88">
        <v>0</v>
      </c>
      <c r="I399" s="141">
        <f t="shared" si="37"/>
        <v>0</v>
      </c>
      <c r="J399" s="95">
        <f t="shared" si="33"/>
        <v>769.21917166361163</v>
      </c>
      <c r="K399" s="90">
        <f ca="1">VLOOKUP(B399,'Housing Costs'!$B$2:$F$43,5,FALSE)*550</f>
        <v>34179.786666666667</v>
      </c>
      <c r="L399" s="142">
        <f t="shared" ca="1" si="34"/>
        <v>26291747.18737229</v>
      </c>
      <c r="M399" s="100">
        <f>VLOOKUP(B399,'Housing Costs'!$B$2:$F$43,3,FALSE)</f>
        <v>78.521709677419352</v>
      </c>
      <c r="N399" s="93">
        <f t="shared" si="35"/>
        <v>98.76688123185663</v>
      </c>
      <c r="O399" s="9">
        <f t="shared" si="38"/>
        <v>3898704.786778037</v>
      </c>
    </row>
    <row r="400" spans="1:15" x14ac:dyDescent="0.35">
      <c r="A400" s="97">
        <v>19</v>
      </c>
      <c r="B400" s="17" t="s">
        <v>28</v>
      </c>
      <c r="C400" s="17">
        <v>2028</v>
      </c>
      <c r="D400" s="8">
        <f>Population!M20</f>
        <v>6696213.4783353843</v>
      </c>
      <c r="E400" s="94">
        <f>VLOOKUP(A400,'Housing Statistics'!$A$2:$H$49,6,FALSE)</f>
        <v>4.3873267195354213</v>
      </c>
      <c r="F400" s="94">
        <f t="shared" si="36"/>
        <v>1526262.7805946609</v>
      </c>
      <c r="G400" s="143" t="s">
        <v>235</v>
      </c>
      <c r="H400" s="88">
        <v>0</v>
      </c>
      <c r="I400" s="141">
        <f t="shared" si="37"/>
        <v>0</v>
      </c>
      <c r="J400" s="95">
        <f t="shared" si="33"/>
        <v>35334.988668646663</v>
      </c>
      <c r="K400" s="90">
        <f>VLOOKUP(B400,'Housing Costs'!$B$2:$F$43,5,FALSE)*550</f>
        <v>28774.899999999998</v>
      </c>
      <c r="L400" s="142">
        <f t="shared" si="34"/>
        <v>1016760765.4414408</v>
      </c>
      <c r="M400" s="100">
        <f>VLOOKUP(B400,'Housing Costs'!$B$2:$F$43,3,FALSE)</f>
        <v>82.95</v>
      </c>
      <c r="N400" s="93">
        <f t="shared" si="35"/>
        <v>155.49665530733307</v>
      </c>
      <c r="O400" s="9">
        <f t="shared" si="38"/>
        <v>132971688.95895652</v>
      </c>
    </row>
    <row r="401" spans="1:15" x14ac:dyDescent="0.35">
      <c r="A401" s="97">
        <v>20</v>
      </c>
      <c r="B401" s="17" t="s">
        <v>33</v>
      </c>
      <c r="C401" s="17">
        <v>2028</v>
      </c>
      <c r="D401" s="8">
        <f>Population!M21</f>
        <v>4195067.8589394791</v>
      </c>
      <c r="E401" s="94">
        <f>VLOOKUP(A401,'Housing Statistics'!$A$2:$H$49,6,FALSE)</f>
        <v>5.2348048588773741</v>
      </c>
      <c r="F401" s="94">
        <f t="shared" si="36"/>
        <v>801379.98875456245</v>
      </c>
      <c r="G401" s="143" t="s">
        <v>235</v>
      </c>
      <c r="H401" s="88">
        <v>0</v>
      </c>
      <c r="I401" s="141">
        <f t="shared" si="37"/>
        <v>0</v>
      </c>
      <c r="J401" s="95">
        <f t="shared" si="33"/>
        <v>18552.999641968403</v>
      </c>
      <c r="K401" s="90">
        <f>VLOOKUP(B401,'Housing Costs'!$B$2:$F$43,5,FALSE)*550</f>
        <v>25533.200000000001</v>
      </c>
      <c r="L401" s="142">
        <f t="shared" si="34"/>
        <v>473717450.45830762</v>
      </c>
      <c r="M401" s="100">
        <f>VLOOKUP(B401,'Housing Costs'!$B$2:$F$43,3,FALSE)</f>
        <v>88.27</v>
      </c>
      <c r="N401" s="93">
        <f t="shared" si="35"/>
        <v>92.944591695065014</v>
      </c>
      <c r="O401" s="9">
        <f t="shared" si="38"/>
        <v>116142314.04755676</v>
      </c>
    </row>
    <row r="402" spans="1:15" x14ac:dyDescent="0.35">
      <c r="A402" s="97">
        <v>21</v>
      </c>
      <c r="B402" s="97" t="s">
        <v>27</v>
      </c>
      <c r="C402" s="17">
        <v>2028</v>
      </c>
      <c r="D402" s="8">
        <f>Population!M22</f>
        <v>18528453.522760559</v>
      </c>
      <c r="E402" s="94">
        <f>VLOOKUP(A402,'Housing Statistics'!$A$2:$H$49,6,FALSE)</f>
        <v>4.4756737410071938</v>
      </c>
      <c r="F402" s="94">
        <f t="shared" si="36"/>
        <v>4139813.2649836456</v>
      </c>
      <c r="G402" s="143" t="s">
        <v>235</v>
      </c>
      <c r="H402" s="88">
        <v>0</v>
      </c>
      <c r="I402" s="141">
        <f t="shared" si="37"/>
        <v>0</v>
      </c>
      <c r="J402" s="95">
        <f t="shared" si="33"/>
        <v>95842.116225566249</v>
      </c>
      <c r="K402" s="90">
        <f>VLOOKUP(B402,'Housing Costs'!$B$2:$F$43,5,FALSE)*550</f>
        <v>134018.5</v>
      </c>
      <c r="L402" s="142">
        <f t="shared" si="34"/>
        <v>12844616653.376051</v>
      </c>
      <c r="M402" s="100">
        <f>VLOOKUP(B402,'Housing Costs'!$B$2:$F$43,3,FALSE)</f>
        <v>271.36200000000002</v>
      </c>
      <c r="N402" s="93">
        <f t="shared" si="35"/>
        <v>254.44907232109051</v>
      </c>
      <c r="O402" s="9">
        <f t="shared" si="38"/>
        <v>1937703633.012485</v>
      </c>
    </row>
    <row r="403" spans="1:15" x14ac:dyDescent="0.35">
      <c r="A403" s="97">
        <v>22</v>
      </c>
      <c r="B403" s="17" t="s">
        <v>43</v>
      </c>
      <c r="C403" s="17">
        <v>2028</v>
      </c>
      <c r="D403" s="8">
        <f>Population!M23</f>
        <v>16432013.367694823</v>
      </c>
      <c r="E403" s="94">
        <f>VLOOKUP(A403,'Housing Statistics'!$A$2:$H$49,6,FALSE)</f>
        <v>4.7768636363636361</v>
      </c>
      <c r="F403" s="94">
        <f t="shared" si="36"/>
        <v>3439916.7777382089</v>
      </c>
      <c r="G403" s="143" t="s">
        <v>235</v>
      </c>
      <c r="H403" s="88">
        <v>0</v>
      </c>
      <c r="I403" s="141">
        <f t="shared" si="37"/>
        <v>0</v>
      </c>
      <c r="J403" s="95">
        <f t="shared" si="33"/>
        <v>79638.592978797853</v>
      </c>
      <c r="K403" s="90">
        <f>VLOOKUP(B403,'Housing Costs'!$B$2:$F$43,5,FALSE)*550</f>
        <v>49957.600000000006</v>
      </c>
      <c r="L403" s="142">
        <f t="shared" si="34"/>
        <v>3978552972.5975919</v>
      </c>
      <c r="M403" s="100">
        <f>VLOOKUP(B403,'Housing Costs'!$B$2:$F$43,3,FALSE)</f>
        <v>137.07400000000001</v>
      </c>
      <c r="N403" s="93">
        <f t="shared" si="35"/>
        <v>150.91303799066011</v>
      </c>
      <c r="O403" s="9">
        <f t="shared" si="38"/>
        <v>757883195.95831835</v>
      </c>
    </row>
    <row r="404" spans="1:15" x14ac:dyDescent="0.35">
      <c r="A404" s="97">
        <v>23</v>
      </c>
      <c r="B404" s="17" t="s">
        <v>53</v>
      </c>
      <c r="C404" s="17">
        <v>2028</v>
      </c>
      <c r="D404" s="8">
        <f>Population!M24</f>
        <v>59590.973893831127</v>
      </c>
      <c r="E404" s="94">
        <f>VLOOKUP(A404,'Housing Statistics'!$A$2:$H$49,6,FALSE)</f>
        <v>3.9394565859421147</v>
      </c>
      <c r="F404" s="94">
        <f t="shared" si="36"/>
        <v>15126.698973274773</v>
      </c>
      <c r="G404" s="143" t="s">
        <v>236</v>
      </c>
      <c r="H404" s="88">
        <v>0</v>
      </c>
      <c r="I404" s="141">
        <f t="shared" si="37"/>
        <v>0</v>
      </c>
      <c r="J404" s="95">
        <f t="shared" si="33"/>
        <v>350.20295561845705</v>
      </c>
      <c r="K404" s="90">
        <f>VLOOKUP(B404,'Housing Costs'!$B$2:$F$43,5,FALSE)*550</f>
        <v>32186</v>
      </c>
      <c r="L404" s="142">
        <f t="shared" si="34"/>
        <v>11271632.329535659</v>
      </c>
      <c r="M404" s="100">
        <f>VLOOKUP(B404,'Housing Costs'!$B$2:$F$43,3,FALSE)</f>
        <v>122.5</v>
      </c>
      <c r="N404" s="93">
        <f t="shared" si="35"/>
        <v>127.00366022971097</v>
      </c>
      <c r="O404" s="9">
        <f t="shared" si="38"/>
        <v>3064024.2796475706</v>
      </c>
    </row>
    <row r="405" spans="1:15" x14ac:dyDescent="0.35">
      <c r="A405" s="97">
        <v>24</v>
      </c>
      <c r="B405" s="17" t="s">
        <v>34</v>
      </c>
      <c r="C405" s="17">
        <v>2028</v>
      </c>
      <c r="D405" s="8">
        <f>Population!M25</f>
        <v>2508044.8117903904</v>
      </c>
      <c r="E405" s="94">
        <f>VLOOKUP(A405,'Housing Statistics'!$A$2:$H$49,6,FALSE)</f>
        <v>5.7167460931666056</v>
      </c>
      <c r="F405" s="94">
        <f t="shared" si="36"/>
        <v>438718.94446883514</v>
      </c>
      <c r="G405" s="143" t="s">
        <v>235</v>
      </c>
      <c r="H405" s="88">
        <v>0</v>
      </c>
      <c r="I405" s="141">
        <f t="shared" si="37"/>
        <v>0</v>
      </c>
      <c r="J405" s="95">
        <f t="shared" si="33"/>
        <v>10156.919980376435</v>
      </c>
      <c r="K405" s="90">
        <f>VLOOKUP(B405,'Housing Costs'!$B$2:$F$43,5,FALSE)*550</f>
        <v>28266.7</v>
      </c>
      <c r="L405" s="142">
        <f t="shared" si="34"/>
        <v>287102610.00930661</v>
      </c>
      <c r="M405" s="100">
        <f>VLOOKUP(B405,'Housing Costs'!$B$2:$F$43,3,FALSE)</f>
        <v>62.454000000000001</v>
      </c>
      <c r="N405" s="93">
        <f t="shared" si="35"/>
        <v>84.816357440363504</v>
      </c>
      <c r="O405" s="9">
        <f t="shared" si="38"/>
        <v>38967816.27570796</v>
      </c>
    </row>
    <row r="406" spans="1:15" x14ac:dyDescent="0.35">
      <c r="A406" s="97">
        <v>25</v>
      </c>
      <c r="B406" s="17" t="s">
        <v>46</v>
      </c>
      <c r="C406" s="17">
        <v>2028</v>
      </c>
      <c r="D406" s="8">
        <f>Population!M26</f>
        <v>360034.19874636363</v>
      </c>
      <c r="E406" s="94">
        <f>VLOOKUP(A406,'Housing Statistics'!$A$2:$H$49,6,FALSE)</f>
        <v>4.4000000000000004</v>
      </c>
      <c r="F406" s="94">
        <f t="shared" si="36"/>
        <v>81825.954260537183</v>
      </c>
      <c r="G406" s="143" t="s">
        <v>234</v>
      </c>
      <c r="H406" s="88">
        <v>0</v>
      </c>
      <c r="I406" s="141">
        <f t="shared" si="37"/>
        <v>0</v>
      </c>
      <c r="J406" s="95">
        <f t="shared" si="33"/>
        <v>1894.3783491010399</v>
      </c>
      <c r="K406" s="90">
        <f>VLOOKUP(B406,'Housing Costs'!$B$2:$F$43,5,FALSE)*550</f>
        <v>21583.1</v>
      </c>
      <c r="L406" s="142">
        <f t="shared" si="34"/>
        <v>40886557.346482649</v>
      </c>
      <c r="M406" s="100">
        <f>VLOOKUP(B406,'Housing Costs'!$B$2:$F$43,3,FALSE)</f>
        <v>56</v>
      </c>
      <c r="N406" s="93">
        <f t="shared" si="35"/>
        <v>100.80777483276538</v>
      </c>
      <c r="O406" s="9">
        <f t="shared" si="38"/>
        <v>5058349.7443640754</v>
      </c>
    </row>
    <row r="407" spans="1:15" x14ac:dyDescent="0.35">
      <c r="A407" s="97">
        <v>26</v>
      </c>
      <c r="B407" s="17" t="s">
        <v>50</v>
      </c>
      <c r="C407" s="17">
        <v>2028</v>
      </c>
      <c r="D407" s="8">
        <f>Population!M27</f>
        <v>149191.126534407</v>
      </c>
      <c r="E407" s="94">
        <f>VLOOKUP(A407,'Housing Statistics'!$A$2:$H$49,6,FALSE)</f>
        <v>3.9948981478058339</v>
      </c>
      <c r="F407" s="94">
        <f t="shared" si="36"/>
        <v>37345.414329611645</v>
      </c>
      <c r="G407" s="143" t="s">
        <v>234</v>
      </c>
      <c r="H407" s="88">
        <v>0</v>
      </c>
      <c r="I407" s="141">
        <f t="shared" si="37"/>
        <v>0</v>
      </c>
      <c r="J407" s="95">
        <f t="shared" si="33"/>
        <v>864.5954084319601</v>
      </c>
      <c r="K407" s="90">
        <f ca="1">VLOOKUP(B407,'Housing Costs'!$B$2:$F$43,5,FALSE)*550</f>
        <v>34179.786666666667</v>
      </c>
      <c r="L407" s="142">
        <f t="shared" ca="1" si="34"/>
        <v>29551686.613183931</v>
      </c>
      <c r="M407" s="100">
        <f>VLOOKUP(B407,'Housing Costs'!$B$2:$F$43,3,FALSE)</f>
        <v>78.521709677419352</v>
      </c>
      <c r="N407" s="93">
        <f t="shared" si="35"/>
        <v>108.65462509082352</v>
      </c>
      <c r="O407" s="9">
        <f t="shared" si="38"/>
        <v>4116240.4414057815</v>
      </c>
    </row>
    <row r="408" spans="1:15" x14ac:dyDescent="0.35">
      <c r="A408" s="97">
        <v>27</v>
      </c>
      <c r="B408" s="17" t="s">
        <v>40</v>
      </c>
      <c r="C408" s="17">
        <v>2028</v>
      </c>
      <c r="D408" s="8">
        <f>Population!M28</f>
        <v>1504677.6750997193</v>
      </c>
      <c r="E408" s="94">
        <f>VLOOKUP(A408,'Housing Statistics'!$A$2:$H$49,6,FALSE)</f>
        <v>4.6947316089524085</v>
      </c>
      <c r="F408" s="94">
        <f t="shared" si="36"/>
        <v>320503.44949015649</v>
      </c>
      <c r="G408" s="143" t="s">
        <v>235</v>
      </c>
      <c r="H408" s="88">
        <v>0</v>
      </c>
      <c r="I408" s="141">
        <f t="shared" si="37"/>
        <v>0</v>
      </c>
      <c r="J408" s="95">
        <f t="shared" si="33"/>
        <v>7420.0759528345079</v>
      </c>
      <c r="K408" s="90">
        <f>VLOOKUP(B408,'Housing Costs'!$B$2:$F$43,5,FALSE)*550</f>
        <v>27904.800000000003</v>
      </c>
      <c r="L408" s="142">
        <f t="shared" si="34"/>
        <v>207055735.44865641</v>
      </c>
      <c r="M408" s="100">
        <f>VLOOKUP(B408,'Housing Costs'!$B$2:$F$43,3,FALSE)</f>
        <v>131.50200000000001</v>
      </c>
      <c r="N408" s="93">
        <f t="shared" si="35"/>
        <v>58.94736842105263</v>
      </c>
      <c r="O408" s="9">
        <f t="shared" si="38"/>
        <v>87549585.935184523</v>
      </c>
    </row>
    <row r="409" spans="1:15" x14ac:dyDescent="0.35">
      <c r="A409" s="97">
        <v>28</v>
      </c>
      <c r="B409" s="17" t="s">
        <v>37</v>
      </c>
      <c r="C409" s="17">
        <v>2028</v>
      </c>
      <c r="D409" s="8">
        <f>Population!M29</f>
        <v>1598484.652371079</v>
      </c>
      <c r="E409" s="94">
        <f>VLOOKUP(A409,'Housing Statistics'!$A$2:$H$49,6,FALSE)</f>
        <v>3.2903489815623708</v>
      </c>
      <c r="F409" s="94">
        <f t="shared" si="36"/>
        <v>485810.06492875522</v>
      </c>
      <c r="G409" s="143" t="s">
        <v>235</v>
      </c>
      <c r="H409" s="88">
        <v>0</v>
      </c>
      <c r="I409" s="141">
        <f t="shared" si="37"/>
        <v>0</v>
      </c>
      <c r="J409" s="95">
        <f t="shared" si="33"/>
        <v>11247.141290233005</v>
      </c>
      <c r="K409" s="90">
        <f>VLOOKUP(B409,'Housing Costs'!$B$2:$F$43,5,FALSE)*550</f>
        <v>27365.8</v>
      </c>
      <c r="L409" s="142">
        <f t="shared" si="34"/>
        <v>307787019.12025833</v>
      </c>
      <c r="M409" s="100">
        <f>VLOOKUP(B409,'Housing Costs'!$B$2:$F$43,3,FALSE)</f>
        <v>70</v>
      </c>
      <c r="N409" s="93">
        <f t="shared" si="35"/>
        <v>53.01022340022719</v>
      </c>
      <c r="O409" s="9">
        <f t="shared" si="38"/>
        <v>63074002.856225304</v>
      </c>
    </row>
    <row r="410" spans="1:15" x14ac:dyDescent="0.35">
      <c r="A410" s="97">
        <v>29</v>
      </c>
      <c r="B410" s="17" t="s">
        <v>42</v>
      </c>
      <c r="C410" s="17">
        <v>2028</v>
      </c>
      <c r="D410" s="8">
        <f>Population!M30</f>
        <v>213288.24249292898</v>
      </c>
      <c r="E410" s="94">
        <f>VLOOKUP(A410,'Housing Statistics'!$A$2:$H$49,6,FALSE)</f>
        <v>4.6165672844480259</v>
      </c>
      <c r="F410" s="94">
        <f t="shared" si="36"/>
        <v>46200.613865509928</v>
      </c>
      <c r="G410" s="143" t="s">
        <v>234</v>
      </c>
      <c r="H410" s="88">
        <v>0</v>
      </c>
      <c r="I410" s="141">
        <f t="shared" si="37"/>
        <v>0</v>
      </c>
      <c r="J410" s="95">
        <f t="shared" si="33"/>
        <v>1069.6049121936012</v>
      </c>
      <c r="K410" s="90">
        <f>VLOOKUP(B410,'Housing Costs'!$B$2:$F$43,5,FALSE)*550</f>
        <v>11542.300000000001</v>
      </c>
      <c r="L410" s="142">
        <f t="shared" si="34"/>
        <v>12345700.778012205</v>
      </c>
      <c r="M410" s="100">
        <f>VLOOKUP(B410,'Housing Costs'!$B$2:$F$43,3,FALSE)</f>
        <v>100.324</v>
      </c>
      <c r="N410" s="93">
        <f t="shared" si="35"/>
        <v>91.707686482393044</v>
      </c>
      <c r="O410" s="9">
        <f t="shared" si="38"/>
        <v>8073467.9086601585</v>
      </c>
    </row>
    <row r="411" spans="1:15" x14ac:dyDescent="0.35">
      <c r="A411" s="97">
        <v>30</v>
      </c>
      <c r="B411" s="17" t="s">
        <v>56</v>
      </c>
      <c r="C411" s="17">
        <v>2028</v>
      </c>
      <c r="D411" s="8">
        <f>Population!M31</f>
        <v>146330.48578547407</v>
      </c>
      <c r="E411" s="94">
        <f>VLOOKUP(A411,'Housing Statistics'!$A$2:$H$49,6,FALSE)</f>
        <v>4.0765401369010581</v>
      </c>
      <c r="F411" s="94">
        <f t="shared" si="36"/>
        <v>35895.754946917543</v>
      </c>
      <c r="G411" s="143" t="s">
        <v>234</v>
      </c>
      <c r="H411" s="88">
        <v>0</v>
      </c>
      <c r="I411" s="141">
        <f t="shared" si="37"/>
        <v>0</v>
      </c>
      <c r="J411" s="95">
        <f t="shared" si="33"/>
        <v>831.03388907096814</v>
      </c>
      <c r="K411" s="90">
        <f ca="1">VLOOKUP(B411,'Housing Costs'!$B$2:$F$43,5,FALSE)*550</f>
        <v>34179.786666666667</v>
      </c>
      <c r="L411" s="142">
        <f t="shared" ca="1" si="34"/>
        <v>28404561.041216023</v>
      </c>
      <c r="M411" s="100">
        <f>VLOOKUP(B411,'Housing Costs'!$B$2:$F$43,3,FALSE)</f>
        <v>78.521709677419352</v>
      </c>
      <c r="N411" s="93">
        <f t="shared" si="35"/>
        <v>60.413984601792251</v>
      </c>
      <c r="O411" s="9">
        <f t="shared" si="38"/>
        <v>5203234.494249152</v>
      </c>
    </row>
    <row r="412" spans="1:15" x14ac:dyDescent="0.35">
      <c r="A412" s="97">
        <v>31</v>
      </c>
      <c r="B412" s="17" t="s">
        <v>49</v>
      </c>
      <c r="C412" s="17">
        <v>2028</v>
      </c>
      <c r="D412" s="8">
        <f>Population!M32</f>
        <v>252525.63088107793</v>
      </c>
      <c r="E412" s="94">
        <f>VLOOKUP(A412,'Housing Statistics'!$A$2:$H$49,6,FALSE)</f>
        <v>3.6621172202306398</v>
      </c>
      <c r="F412" s="94">
        <f t="shared" si="36"/>
        <v>68956.184549759957</v>
      </c>
      <c r="G412" s="143" t="s">
        <v>234</v>
      </c>
      <c r="H412" s="88">
        <v>0</v>
      </c>
      <c r="I412" s="141">
        <f t="shared" si="37"/>
        <v>0</v>
      </c>
      <c r="J412" s="95">
        <f t="shared" si="33"/>
        <v>1596.426271201839</v>
      </c>
      <c r="K412" s="90">
        <f>VLOOKUP(B412,'Housing Costs'!$B$2:$F$43,5,FALSE)*550</f>
        <v>33872.299999999996</v>
      </c>
      <c r="L412" s="142">
        <f t="shared" si="34"/>
        <v>54074629.586030044</v>
      </c>
      <c r="M412" s="100">
        <f>VLOOKUP(B412,'Housing Costs'!$B$2:$F$43,3,FALSE)</f>
        <v>77</v>
      </c>
      <c r="N412" s="93">
        <f t="shared" si="35"/>
        <v>118.33648870377382</v>
      </c>
      <c r="O412" s="9">
        <f t="shared" si="38"/>
        <v>6867879.3218954718</v>
      </c>
    </row>
    <row r="413" spans="1:15" x14ac:dyDescent="0.35">
      <c r="A413" s="97">
        <v>32</v>
      </c>
      <c r="B413" s="17" t="s">
        <v>36</v>
      </c>
      <c r="C413" s="17">
        <v>2028</v>
      </c>
      <c r="D413" s="8">
        <f>Population!M33</f>
        <v>1758035.7360581807</v>
      </c>
      <c r="E413" s="94">
        <f>VLOOKUP(A413,'Housing Statistics'!$A$2:$H$49,6,FALSE)</f>
        <v>6.457235996477583</v>
      </c>
      <c r="F413" s="94">
        <f t="shared" si="36"/>
        <v>272258.24439701258</v>
      </c>
      <c r="G413" s="143" t="s">
        <v>235</v>
      </c>
      <c r="H413" s="88">
        <v>0</v>
      </c>
      <c r="I413" s="141">
        <f t="shared" si="37"/>
        <v>0</v>
      </c>
      <c r="J413" s="95">
        <f t="shared" si="33"/>
        <v>6303.1360674115713</v>
      </c>
      <c r="K413" s="90">
        <f>VLOOKUP(B413,'Housing Costs'!$B$2:$F$43,5,FALSE)*550</f>
        <v>145453</v>
      </c>
      <c r="L413" s="142">
        <f t="shared" si="34"/>
        <v>916810050.41321528</v>
      </c>
      <c r="M413" s="100">
        <f>VLOOKUP(B413,'Housing Costs'!$B$2:$F$43,3,FALSE)</f>
        <v>85.75</v>
      </c>
      <c r="N413" s="93">
        <f t="shared" si="35"/>
        <v>105.97627161428754</v>
      </c>
      <c r="O413" s="9">
        <f t="shared" si="38"/>
        <v>35256648.863543428</v>
      </c>
    </row>
    <row r="414" spans="1:15" x14ac:dyDescent="0.35">
      <c r="A414" s="97">
        <v>33</v>
      </c>
      <c r="B414" s="17" t="s">
        <v>39</v>
      </c>
      <c r="C414" s="17">
        <v>2028</v>
      </c>
      <c r="D414" s="8">
        <f>Population!M34</f>
        <v>1107461.1031830763</v>
      </c>
      <c r="E414" s="94">
        <f>VLOOKUP(A414,'Housing Statistics'!$A$2:$H$49,6,FALSE)</f>
        <v>3.9813857124502121</v>
      </c>
      <c r="F414" s="94">
        <f t="shared" si="36"/>
        <v>278159.71201180754</v>
      </c>
      <c r="G414" s="143" t="s">
        <v>235</v>
      </c>
      <c r="H414" s="88">
        <v>0</v>
      </c>
      <c r="I414" s="141">
        <f t="shared" si="37"/>
        <v>0</v>
      </c>
      <c r="J414" s="95">
        <f t="shared" si="33"/>
        <v>6439.7627964050043</v>
      </c>
      <c r="K414" s="90">
        <f>VLOOKUP(B414,'Housing Costs'!$B$2:$F$43,5,FALSE)*550</f>
        <v>32586.400000000001</v>
      </c>
      <c r="L414" s="142">
        <f t="shared" si="34"/>
        <v>209848686.38877204</v>
      </c>
      <c r="M414" s="100">
        <f>VLOOKUP(B414,'Housing Costs'!$B$2:$F$43,3,FALSE)</f>
        <v>78.932000000000002</v>
      </c>
      <c r="N414" s="93">
        <f t="shared" si="35"/>
        <v>212.04089360090876</v>
      </c>
      <c r="O414" s="9">
        <f t="shared" si="38"/>
        <v>10227197.325334709</v>
      </c>
    </row>
    <row r="415" spans="1:15" x14ac:dyDescent="0.35">
      <c r="A415" s="97">
        <v>34</v>
      </c>
      <c r="B415" s="17" t="s">
        <v>60</v>
      </c>
      <c r="C415" s="17">
        <v>2028</v>
      </c>
      <c r="D415" s="8">
        <f>Population!M35</f>
        <v>640649.50502937916</v>
      </c>
      <c r="E415" s="94">
        <f>VLOOKUP(A415,'Housing Statistics'!$A$2:$H$49,6,FALSE)</f>
        <v>4.3021399999999996</v>
      </c>
      <c r="F415" s="94">
        <f t="shared" si="36"/>
        <v>148914.14622243331</v>
      </c>
      <c r="G415" s="143" t="s">
        <v>234</v>
      </c>
      <c r="H415" s="88">
        <v>0</v>
      </c>
      <c r="I415" s="141">
        <f t="shared" si="37"/>
        <v>0</v>
      </c>
      <c r="J415" s="95">
        <f t="shared" si="33"/>
        <v>3447.5581376103219</v>
      </c>
      <c r="K415" s="90">
        <f>VLOOKUP(B415,'Housing Costs'!$B$2:$F$43,5,FALSE)*550</f>
        <v>24247.3</v>
      </c>
      <c r="L415" s="142">
        <f t="shared" si="34"/>
        <v>83593976.43007876</v>
      </c>
      <c r="M415" s="100">
        <f>VLOOKUP(B415,'Housing Costs'!$B$2:$F$43,3,FALSE)</f>
        <v>67.662000000000006</v>
      </c>
      <c r="N415" s="93">
        <f t="shared" si="35"/>
        <v>71.56380159030671</v>
      </c>
      <c r="O415" s="9">
        <f t="shared" si="38"/>
        <v>16509048.569823937</v>
      </c>
    </row>
    <row r="416" spans="1:15" x14ac:dyDescent="0.35">
      <c r="A416" s="97">
        <v>35</v>
      </c>
      <c r="B416" s="17" t="s">
        <v>61</v>
      </c>
      <c r="C416" s="17">
        <v>2028</v>
      </c>
      <c r="D416" s="8">
        <f>Population!M36</f>
        <v>272932.82547940017</v>
      </c>
      <c r="E416" s="94">
        <f>VLOOKUP(A416,'Housing Statistics'!$A$2:$H$49,6,FALSE)</f>
        <v>5.0911666666666671</v>
      </c>
      <c r="F416" s="94">
        <f t="shared" si="36"/>
        <v>53609.092640075978</v>
      </c>
      <c r="G416" s="143" t="s">
        <v>234</v>
      </c>
      <c r="H416" s="88">
        <v>0</v>
      </c>
      <c r="I416" s="141">
        <f t="shared" si="37"/>
        <v>0</v>
      </c>
      <c r="J416" s="95">
        <f t="shared" si="33"/>
        <v>1241.1209295397057</v>
      </c>
      <c r="K416" s="90">
        <f ca="1">VLOOKUP(B416,'Housing Costs'!$B$2:$F$43,5,FALSE)*550</f>
        <v>34179.786666666667</v>
      </c>
      <c r="L416" s="142">
        <f t="shared" ca="1" si="34"/>
        <v>42421248.599202171</v>
      </c>
      <c r="M416" s="100">
        <f>VLOOKUP(B416,'Housing Costs'!$B$2:$F$43,3,FALSE)</f>
        <v>78.521709677419352</v>
      </c>
      <c r="N416" s="93">
        <f t="shared" si="35"/>
        <v>112.55837435314906</v>
      </c>
      <c r="O416" s="9">
        <f t="shared" si="38"/>
        <v>5758156.5910071088</v>
      </c>
    </row>
    <row r="417" spans="1:15" x14ac:dyDescent="0.35">
      <c r="A417" s="97">
        <v>36</v>
      </c>
      <c r="B417" s="17" t="s">
        <v>62</v>
      </c>
      <c r="C417" s="17">
        <v>2028</v>
      </c>
      <c r="D417" s="8">
        <f>Population!M37</f>
        <v>1749913.9585232092</v>
      </c>
      <c r="E417" s="94">
        <f>VLOOKUP(A417,'Housing Statistics'!$A$2:$H$49,6,FALSE)</f>
        <v>4.8963166666666664</v>
      </c>
      <c r="F417" s="94">
        <f t="shared" si="36"/>
        <v>357393.95093383989</v>
      </c>
      <c r="G417" s="143" t="s">
        <v>235</v>
      </c>
      <c r="H417" s="88">
        <v>0</v>
      </c>
      <c r="I417" s="141">
        <f t="shared" si="37"/>
        <v>0</v>
      </c>
      <c r="J417" s="95">
        <f t="shared" si="33"/>
        <v>8274.1395302647143</v>
      </c>
      <c r="K417" s="90">
        <f>VLOOKUP(B417,'Housing Costs'!$B$2:$F$43,5,FALSE)*550</f>
        <v>21359.8</v>
      </c>
      <c r="L417" s="142">
        <f t="shared" si="34"/>
        <v>176733965.53854823</v>
      </c>
      <c r="M417" s="100">
        <f>VLOOKUP(B417,'Housing Costs'!$B$2:$F$43,3,FALSE)</f>
        <v>79.8</v>
      </c>
      <c r="N417" s="93">
        <f t="shared" si="35"/>
        <v>50.200681560015155</v>
      </c>
      <c r="O417" s="9">
        <f t="shared" si="38"/>
        <v>55530267.13878914</v>
      </c>
    </row>
    <row r="418" spans="1:15" x14ac:dyDescent="0.35">
      <c r="A418" s="97">
        <v>37</v>
      </c>
      <c r="B418" s="17" t="s">
        <v>63</v>
      </c>
      <c r="C418" s="17">
        <v>2028</v>
      </c>
      <c r="D418" s="8">
        <f>Population!M38</f>
        <v>291956.60765931604</v>
      </c>
      <c r="E418" s="94">
        <f>VLOOKUP(A418,'Housing Statistics'!$A$2:$H$49,6,FALSE)</f>
        <v>5.027102564102564</v>
      </c>
      <c r="F418" s="94">
        <f t="shared" si="36"/>
        <v>58076.517026748988</v>
      </c>
      <c r="G418" s="143" t="s">
        <v>234</v>
      </c>
      <c r="H418" s="88">
        <v>0</v>
      </c>
      <c r="I418" s="141">
        <f t="shared" si="37"/>
        <v>0</v>
      </c>
      <c r="J418" s="95">
        <f t="shared" si="33"/>
        <v>1344.5476736680212</v>
      </c>
      <c r="K418" s="90">
        <f>VLOOKUP(B418,'Housing Costs'!$B$2:$F$43,5,FALSE)*550</f>
        <v>14306.6</v>
      </c>
      <c r="L418" s="142">
        <f t="shared" si="34"/>
        <v>19235905.748098914</v>
      </c>
      <c r="M418" s="100">
        <f>VLOOKUP(B418,'Housing Costs'!$B$2:$F$43,3,FALSE)</f>
        <v>58.323999999999998</v>
      </c>
      <c r="N418" s="93">
        <f t="shared" si="35"/>
        <v>74.965290925154619</v>
      </c>
      <c r="O418" s="9">
        <f t="shared" si="38"/>
        <v>4994730.913485907</v>
      </c>
    </row>
    <row r="419" spans="1:15" x14ac:dyDescent="0.35">
      <c r="A419" s="97">
        <v>38</v>
      </c>
      <c r="B419" s="17" t="s">
        <v>64</v>
      </c>
      <c r="C419" s="17">
        <v>2028</v>
      </c>
      <c r="D419" s="8">
        <f>Population!M39</f>
        <v>1283931.8121639709</v>
      </c>
      <c r="E419" s="94">
        <f>VLOOKUP(A419,'Housing Statistics'!$A$2:$H$49,6,FALSE)</f>
        <v>4.5378736842105267</v>
      </c>
      <c r="F419" s="94">
        <f t="shared" si="36"/>
        <v>282936.87782262324</v>
      </c>
      <c r="G419" s="143" t="s">
        <v>235</v>
      </c>
      <c r="H419" s="88">
        <v>0</v>
      </c>
      <c r="I419" s="141">
        <f t="shared" si="37"/>
        <v>0</v>
      </c>
      <c r="J419" s="95">
        <f t="shared" si="33"/>
        <v>6550.3604614595533</v>
      </c>
      <c r="K419" s="90">
        <f>VLOOKUP(B419,'Housing Costs'!$B$2:$F$43,5,FALSE)*550</f>
        <v>34642.300000000003</v>
      </c>
      <c r="L419" s="142">
        <f t="shared" si="34"/>
        <v>226919552.21402031</v>
      </c>
      <c r="M419" s="100">
        <f>VLOOKUP(B419,'Housing Costs'!$B$2:$F$43,3,FALSE)</f>
        <v>79.323999999999998</v>
      </c>
      <c r="N419" s="93">
        <f t="shared" si="35"/>
        <v>100.71942446043167</v>
      </c>
      <c r="O419" s="9">
        <f t="shared" si="38"/>
        <v>33346831.316457458</v>
      </c>
    </row>
    <row r="420" spans="1:15" x14ac:dyDescent="0.35">
      <c r="A420" s="97">
        <v>39</v>
      </c>
      <c r="B420" s="17" t="s">
        <v>70</v>
      </c>
      <c r="C420" s="17">
        <v>2028</v>
      </c>
      <c r="D420" s="8">
        <f>Population!M40</f>
        <v>105699.26098868315</v>
      </c>
      <c r="E420" s="94">
        <f>VLOOKUP(A420,'Housing Statistics'!$A$2:$H$49,6,FALSE)</f>
        <v>3.6693548387096775</v>
      </c>
      <c r="F420" s="94">
        <f t="shared" si="36"/>
        <v>28805.952445267496</v>
      </c>
      <c r="G420" s="143" t="s">
        <v>234</v>
      </c>
      <c r="H420" s="88">
        <v>0</v>
      </c>
      <c r="I420" s="141">
        <f t="shared" si="37"/>
        <v>0</v>
      </c>
      <c r="J420" s="95">
        <f t="shared" si="33"/>
        <v>666.89564613933908</v>
      </c>
      <c r="K420" s="90">
        <f ca="1">VLOOKUP(B420,'Housing Costs'!$B$2:$F$43,5,FALSE)*550</f>
        <v>22303.05</v>
      </c>
      <c r="L420" s="142">
        <f t="shared" ca="1" si="34"/>
        <v>14873806.940627987</v>
      </c>
      <c r="M420" s="100">
        <f>VLOOKUP(B420,'Housing Costs'!$B$2:$F$43,3,FALSE)</f>
        <v>77.219754838709676</v>
      </c>
      <c r="N420" s="93">
        <f t="shared" si="35"/>
        <v>69.973494888299896</v>
      </c>
      <c r="O420" s="9">
        <f t="shared" si="38"/>
        <v>3887262.3260750999</v>
      </c>
    </row>
    <row r="421" spans="1:15" x14ac:dyDescent="0.35">
      <c r="A421" s="97">
        <v>40</v>
      </c>
      <c r="B421" s="17" t="s">
        <v>71</v>
      </c>
      <c r="C421" s="17">
        <v>2028</v>
      </c>
      <c r="D421" s="8">
        <f>Population!M41</f>
        <v>188727.83235646304</v>
      </c>
      <c r="E421" s="94">
        <f>VLOOKUP(A421,'Housing Statistics'!$A$2:$H$49,6,FALSE)</f>
        <v>4.2245333333333335</v>
      </c>
      <c r="F421" s="94">
        <f t="shared" si="36"/>
        <v>44674.243866729979</v>
      </c>
      <c r="G421" s="143" t="s">
        <v>234</v>
      </c>
      <c r="H421" s="88">
        <v>0</v>
      </c>
      <c r="I421" s="141">
        <f t="shared" si="37"/>
        <v>0</v>
      </c>
      <c r="J421" s="95">
        <f t="shared" si="33"/>
        <v>1034.2674412830893</v>
      </c>
      <c r="K421" s="90">
        <f>VLOOKUP(B421,'Housing Costs'!$B$2:$F$43,5,FALSE)*550</f>
        <v>23600.500000000004</v>
      </c>
      <c r="L421" s="142">
        <f t="shared" si="34"/>
        <v>24409228.748001553</v>
      </c>
      <c r="M421" s="100">
        <f>VLOOKUP(B421,'Housing Costs'!$B$2:$F$43,3,FALSE)</f>
        <v>31.5</v>
      </c>
      <c r="N421" s="93">
        <f t="shared" si="35"/>
        <v>73.754890824182766</v>
      </c>
      <c r="O421" s="9">
        <f t="shared" si="38"/>
        <v>1005013.1714134043</v>
      </c>
    </row>
    <row r="422" spans="1:15" x14ac:dyDescent="0.35">
      <c r="A422" s="97">
        <v>41</v>
      </c>
      <c r="B422" s="17" t="s">
        <v>72</v>
      </c>
      <c r="C422" s="17">
        <v>2028</v>
      </c>
      <c r="D422" s="8">
        <f>Population!M42</f>
        <v>90837.629195684305</v>
      </c>
      <c r="E422" s="94">
        <f>VLOOKUP(A422,'Housing Statistics'!$A$2:$H$49,6,FALSE)</f>
        <v>6.1423824388279122</v>
      </c>
      <c r="F422" s="94">
        <f t="shared" si="36"/>
        <v>14788.663861349851</v>
      </c>
      <c r="G422" s="143" t="s">
        <v>236</v>
      </c>
      <c r="H422" s="88">
        <v>0</v>
      </c>
      <c r="I422" s="141">
        <f t="shared" si="37"/>
        <v>0</v>
      </c>
      <c r="J422" s="95">
        <f t="shared" si="33"/>
        <v>342.37699864608112</v>
      </c>
      <c r="K422" s="90">
        <f ca="1">VLOOKUP(B422,'Housing Costs'!$B$2:$F$43,5,FALSE)*550</f>
        <v>22303.05</v>
      </c>
      <c r="L422" s="142">
        <f t="shared" ca="1" si="34"/>
        <v>7636051.3196534794</v>
      </c>
      <c r="M422" s="100">
        <f>VLOOKUP(B422,'Housing Costs'!$B$2:$F$43,3,FALSE)</f>
        <v>77.219754838709676</v>
      </c>
      <c r="N422" s="93">
        <f t="shared" si="35"/>
        <v>110.04922377887165</v>
      </c>
      <c r="O422" s="9">
        <f t="shared" si="38"/>
        <v>1568958.4899961452</v>
      </c>
    </row>
    <row r="423" spans="1:15" x14ac:dyDescent="0.35">
      <c r="A423" s="97">
        <v>42</v>
      </c>
      <c r="B423" s="17" t="s">
        <v>73</v>
      </c>
      <c r="C423" s="17">
        <v>2028</v>
      </c>
      <c r="D423" s="8">
        <f>Population!M43</f>
        <v>112489.7460564261</v>
      </c>
      <c r="E423" s="94">
        <f>VLOOKUP(A423,'Housing Statistics'!$A$2:$H$49,6,FALSE)</f>
        <v>4.2419137466307282</v>
      </c>
      <c r="F423" s="94">
        <f t="shared" si="36"/>
        <v>26518.631159290915</v>
      </c>
      <c r="G423" s="143" t="s">
        <v>234</v>
      </c>
      <c r="H423" s="88">
        <v>0</v>
      </c>
      <c r="I423" s="141">
        <f t="shared" si="37"/>
        <v>0</v>
      </c>
      <c r="J423" s="95">
        <f t="shared" si="33"/>
        <v>613.9411531456426</v>
      </c>
      <c r="K423" s="90">
        <f ca="1">VLOOKUP(B423,'Housing Costs'!$B$2:$F$43,5,FALSE)*550</f>
        <v>22303.05</v>
      </c>
      <c r="L423" s="142">
        <f t="shared" ca="1" si="34"/>
        <v>13692760.235664925</v>
      </c>
      <c r="M423" s="100">
        <f>VLOOKUP(B423,'Housing Costs'!$B$2:$F$43,3,FALSE)</f>
        <v>56</v>
      </c>
      <c r="N423" s="93">
        <f t="shared" si="35"/>
        <v>81.833648870377388</v>
      </c>
      <c r="O423" s="9">
        <f t="shared" si="38"/>
        <v>2001620.2552237269</v>
      </c>
    </row>
    <row r="424" spans="1:15" x14ac:dyDescent="0.35">
      <c r="A424" s="97">
        <v>1</v>
      </c>
      <c r="B424" s="17" t="s">
        <v>47</v>
      </c>
      <c r="C424" s="17">
        <v>2029</v>
      </c>
      <c r="D424" s="8">
        <f>Population!N2</f>
        <v>609779.74368807941</v>
      </c>
      <c r="E424" s="94">
        <f>VLOOKUP(A424,'Housing Statistics'!$A$2:$H$49,6,FALSE)</f>
        <v>3.974207650273224</v>
      </c>
      <c r="F424" s="94">
        <f t="shared" si="36"/>
        <v>153434.29366257635</v>
      </c>
      <c r="G424" s="143" t="s">
        <v>234</v>
      </c>
      <c r="H424" s="88">
        <v>0</v>
      </c>
      <c r="I424" s="141">
        <f t="shared" si="37"/>
        <v>0</v>
      </c>
      <c r="J424" s="95">
        <f t="shared" si="33"/>
        <v>3552.205489697255</v>
      </c>
      <c r="K424" s="90">
        <f>VLOOKUP(B424,'Housing Costs'!$B$2:$F$43,5,FALSE)*550</f>
        <v>15584.800000000001</v>
      </c>
      <c r="L424" s="142">
        <f t="shared" si="34"/>
        <v>55360412.115833782</v>
      </c>
      <c r="M424" s="100">
        <f>VLOOKUP(B424,'Housing Costs'!$B$2:$F$43,3,FALSE)</f>
        <v>60.661999999999999</v>
      </c>
      <c r="N424" s="93">
        <f t="shared" si="35"/>
        <v>73.860911270983223</v>
      </c>
      <c r="O424" s="9">
        <f t="shared" si="38"/>
        <v>14178701.03308307</v>
      </c>
    </row>
    <row r="425" spans="1:15" x14ac:dyDescent="0.35">
      <c r="A425" s="97">
        <v>2</v>
      </c>
      <c r="B425" s="17" t="s">
        <v>44</v>
      </c>
      <c r="C425" s="17">
        <v>2029</v>
      </c>
      <c r="D425" s="8">
        <f>Population!N3</f>
        <v>447293.36025135126</v>
      </c>
      <c r="E425" s="94">
        <f>VLOOKUP(A425,'Housing Statistics'!$A$2:$H$49,6,FALSE)</f>
        <v>4.8390533520244086</v>
      </c>
      <c r="F425" s="94">
        <f t="shared" si="36"/>
        <v>92434.062555691184</v>
      </c>
      <c r="G425" s="143" t="s">
        <v>234</v>
      </c>
      <c r="H425" s="88">
        <v>0</v>
      </c>
      <c r="I425" s="141">
        <f t="shared" si="37"/>
        <v>0</v>
      </c>
      <c r="J425" s="95">
        <f t="shared" si="33"/>
        <v>2139.9699937187688</v>
      </c>
      <c r="K425" s="90">
        <f ca="1">VLOOKUP(B425,'Housing Costs'!$B$2:$F$43,5,FALSE)*550</f>
        <v>34179.786666666667</v>
      </c>
      <c r="L425" s="142">
        <f t="shared" ca="1" si="34"/>
        <v>73143717.85837552</v>
      </c>
      <c r="M425" s="100">
        <f>VLOOKUP(B425,'Housing Costs'!$B$2:$F$43,3,FALSE)</f>
        <v>70</v>
      </c>
      <c r="N425" s="93">
        <f t="shared" si="35"/>
        <v>166.27540073204597</v>
      </c>
      <c r="O425" s="9">
        <f t="shared" si="38"/>
        <v>4462874.7385843573</v>
      </c>
    </row>
    <row r="426" spans="1:15" x14ac:dyDescent="0.35">
      <c r="A426" s="97">
        <v>3</v>
      </c>
      <c r="B426" s="17" t="s">
        <v>30</v>
      </c>
      <c r="C426" s="17">
        <v>2029</v>
      </c>
      <c r="D426" s="8">
        <f>Population!N4</f>
        <v>12871826.22495136</v>
      </c>
      <c r="E426" s="94">
        <f>VLOOKUP(A426,'Housing Statistics'!$A$2:$H$49,6,FALSE)</f>
        <v>4.0172949204764796</v>
      </c>
      <c r="F426" s="94">
        <f t="shared" si="36"/>
        <v>3204102.8801103481</v>
      </c>
      <c r="G426" s="143" t="s">
        <v>235</v>
      </c>
      <c r="H426" s="88">
        <v>0</v>
      </c>
      <c r="I426" s="141">
        <f t="shared" si="37"/>
        <v>0</v>
      </c>
      <c r="J426" s="95">
        <f t="shared" si="33"/>
        <v>74179.191421916243</v>
      </c>
      <c r="K426" s="90">
        <f>VLOOKUP(B426,'Housing Costs'!$B$2:$F$43,5,FALSE)*550</f>
        <v>37853.199999999997</v>
      </c>
      <c r="L426" s="142">
        <f t="shared" si="34"/>
        <v>2807919768.7320795</v>
      </c>
      <c r="M426" s="100">
        <f>VLOOKUP(B426,'Housing Costs'!$B$2:$F$43,3,FALSE)</f>
        <v>139.202</v>
      </c>
      <c r="N426" s="93">
        <f t="shared" si="35"/>
        <v>132.525558500568</v>
      </c>
      <c r="O426" s="9">
        <f t="shared" si="38"/>
        <v>764711692.8315599</v>
      </c>
    </row>
    <row r="427" spans="1:15" x14ac:dyDescent="0.35">
      <c r="A427" s="97">
        <v>4</v>
      </c>
      <c r="B427" s="17" t="s">
        <v>35</v>
      </c>
      <c r="C427" s="17">
        <v>2029</v>
      </c>
      <c r="D427" s="8">
        <f>Population!N5</f>
        <v>2741264.8651895751</v>
      </c>
      <c r="E427" s="94">
        <f>VLOOKUP(A427,'Housing Statistics'!$A$2:$H$49,6,FALSE)</f>
        <v>4.6988894405393395</v>
      </c>
      <c r="F427" s="94">
        <f t="shared" si="36"/>
        <v>583385.69142306363</v>
      </c>
      <c r="G427" s="143" t="s">
        <v>235</v>
      </c>
      <c r="H427" s="88">
        <v>0</v>
      </c>
      <c r="I427" s="141">
        <f t="shared" si="37"/>
        <v>0</v>
      </c>
      <c r="J427" s="95">
        <f t="shared" si="33"/>
        <v>13506.145244433661</v>
      </c>
      <c r="K427" s="90">
        <f>VLOOKUP(B427,'Housing Costs'!$B$2:$F$43,5,FALSE)*550</f>
        <v>23092.300000000003</v>
      </c>
      <c r="L427" s="142">
        <f t="shared" si="34"/>
        <v>311887957.82803547</v>
      </c>
      <c r="M427" s="100">
        <f>VLOOKUP(B427,'Housing Costs'!$B$2:$F$43,3,FALSE)</f>
        <v>59.5</v>
      </c>
      <c r="N427" s="93">
        <f t="shared" si="35"/>
        <v>108.65462509082352</v>
      </c>
      <c r="O427" s="9">
        <f t="shared" si="38"/>
        <v>37668438.154068328</v>
      </c>
    </row>
    <row r="428" spans="1:15" x14ac:dyDescent="0.35">
      <c r="A428" s="97">
        <v>5</v>
      </c>
      <c r="B428" s="17" t="s">
        <v>154</v>
      </c>
      <c r="C428" s="17">
        <v>2029</v>
      </c>
      <c r="D428" s="8">
        <f>Population!N6</f>
        <v>1285710.7813572201</v>
      </c>
      <c r="E428" s="94">
        <f>VLOOKUP(A428,'Housing Statistics'!$A$2:$H$49,6,FALSE)</f>
        <v>4.2814892277702192</v>
      </c>
      <c r="F428" s="94">
        <f t="shared" si="36"/>
        <v>300295.2274217942</v>
      </c>
      <c r="G428" s="143" t="s">
        <v>235</v>
      </c>
      <c r="H428" s="88">
        <v>0</v>
      </c>
      <c r="I428" s="141">
        <f t="shared" si="37"/>
        <v>0</v>
      </c>
      <c r="J428" s="95">
        <f t="shared" si="33"/>
        <v>6952.2290611473145</v>
      </c>
      <c r="K428" s="90">
        <f>VLOOKUP(B428,'Housing Costs'!$B$2:$F$43,5,FALSE)*550</f>
        <v>20251</v>
      </c>
      <c r="L428" s="142">
        <f t="shared" si="34"/>
        <v>140789590.71729428</v>
      </c>
      <c r="M428" s="100">
        <f>VLOOKUP(B428,'Housing Costs'!$B$2:$F$43,3,FALSE)</f>
        <v>65.198000000000008</v>
      </c>
      <c r="N428" s="93">
        <f t="shared" si="35"/>
        <v>70.680297866969596</v>
      </c>
      <c r="O428" s="9">
        <f t="shared" si="38"/>
        <v>31706787.361885451</v>
      </c>
    </row>
    <row r="429" spans="1:15" x14ac:dyDescent="0.35">
      <c r="A429" s="97">
        <v>6</v>
      </c>
      <c r="B429" s="17" t="s">
        <v>38</v>
      </c>
      <c r="C429" s="17">
        <v>2029</v>
      </c>
      <c r="D429" s="8">
        <f>Population!N7</f>
        <v>1465876.0272242008</v>
      </c>
      <c r="E429" s="94">
        <f>VLOOKUP(A429,'Housing Statistics'!$A$2:$H$49,6,FALSE)</f>
        <v>4.4091899104485828</v>
      </c>
      <c r="F429" s="94">
        <f t="shared" si="36"/>
        <v>332459.2628116273</v>
      </c>
      <c r="G429" s="143" t="s">
        <v>235</v>
      </c>
      <c r="H429" s="88">
        <v>0</v>
      </c>
      <c r="I429" s="141">
        <f t="shared" si="37"/>
        <v>0</v>
      </c>
      <c r="J429" s="95">
        <f t="shared" si="33"/>
        <v>7696.8687395092566</v>
      </c>
      <c r="K429" s="90">
        <f>VLOOKUP(B429,'Housing Costs'!$B$2:$F$43,5,FALSE)*550</f>
        <v>39724.300000000003</v>
      </c>
      <c r="L429" s="142">
        <f t="shared" si="34"/>
        <v>305752722.8688876</v>
      </c>
      <c r="M429" s="100">
        <f>VLOOKUP(B429,'Housing Costs'!$B$2:$F$43,3,FALSE)</f>
        <v>98.531999999999996</v>
      </c>
      <c r="N429" s="93">
        <f t="shared" si="35"/>
        <v>228.82746434431402</v>
      </c>
      <c r="O429" s="9">
        <f t="shared" si="38"/>
        <v>23844319.323038131</v>
      </c>
    </row>
    <row r="430" spans="1:15" x14ac:dyDescent="0.35">
      <c r="A430" s="97">
        <v>7</v>
      </c>
      <c r="B430" s="17" t="s">
        <v>29</v>
      </c>
      <c r="C430" s="17">
        <v>2029</v>
      </c>
      <c r="D430" s="8">
        <f>Population!N8</f>
        <v>7083636.7835001564</v>
      </c>
      <c r="E430" s="94">
        <f>VLOOKUP(A430,'Housing Statistics'!$A$2:$H$49,6,FALSE)</f>
        <v>4.0232072880789485</v>
      </c>
      <c r="F430" s="94">
        <f t="shared" si="36"/>
        <v>1760693.9628712346</v>
      </c>
      <c r="G430" s="143" t="s">
        <v>235</v>
      </c>
      <c r="H430" s="88">
        <v>0</v>
      </c>
      <c r="I430" s="141">
        <f t="shared" si="37"/>
        <v>0</v>
      </c>
      <c r="J430" s="95">
        <f t="shared" si="33"/>
        <v>40762.378548450302</v>
      </c>
      <c r="K430" s="90">
        <f>VLOOKUP(B430,'Housing Costs'!$B$2:$F$43,5,FALSE)*550</f>
        <v>36590.400000000001</v>
      </c>
      <c r="L430" s="142">
        <f t="shared" si="34"/>
        <v>1491511736.039216</v>
      </c>
      <c r="M430" s="100">
        <f>VLOOKUP(B430,'Housing Costs'!$B$2:$F$43,3,FALSE)</f>
        <v>110.124</v>
      </c>
      <c r="N430" s="93">
        <f t="shared" si="35"/>
        <v>141.36059573393919</v>
      </c>
      <c r="O430" s="9">
        <f t="shared" si="38"/>
        <v>286144410.52378434</v>
      </c>
    </row>
    <row r="431" spans="1:15" x14ac:dyDescent="0.35">
      <c r="A431" s="97">
        <v>8</v>
      </c>
      <c r="B431" s="17" t="s">
        <v>55</v>
      </c>
      <c r="C431" s="17">
        <v>2029</v>
      </c>
      <c r="D431" s="8">
        <f>Population!N9</f>
        <v>67504.991475074072</v>
      </c>
      <c r="E431" s="94">
        <f>VLOOKUP(A431,'Housing Statistics'!$A$2:$H$49,6,FALSE)</f>
        <v>4.332028957151242</v>
      </c>
      <c r="F431" s="94">
        <f t="shared" si="36"/>
        <v>15582.765522293646</v>
      </c>
      <c r="G431" s="143" t="s">
        <v>236</v>
      </c>
      <c r="H431" s="88">
        <v>0</v>
      </c>
      <c r="I431" s="141">
        <f t="shared" si="37"/>
        <v>0</v>
      </c>
      <c r="J431" s="95">
        <f t="shared" ref="J431:J494" si="39">F431-F389</f>
        <v>360.76149543651627</v>
      </c>
      <c r="K431" s="90">
        <f ca="1">VLOOKUP(B431,'Housing Costs'!$B$2:$F$43,5,FALSE)*550</f>
        <v>22303.05</v>
      </c>
      <c r="L431" s="142">
        <f t="shared" ref="L431:L494" ca="1" si="40">K431*J431</f>
        <v>8046081.6707953941</v>
      </c>
      <c r="M431" s="100">
        <f>VLOOKUP(B431,'Housing Costs'!$B$2:$F$43,3,FALSE)</f>
        <v>77.219754838709676</v>
      </c>
      <c r="N431" s="93">
        <f t="shared" ref="N431:N494" si="41">N389</f>
        <v>39.775337624637132</v>
      </c>
      <c r="O431" s="9">
        <f t="shared" si="38"/>
        <v>2441650.5729796267</v>
      </c>
    </row>
    <row r="432" spans="1:15" x14ac:dyDescent="0.35">
      <c r="A432" s="97">
        <v>9</v>
      </c>
      <c r="B432" s="17" t="s">
        <v>161</v>
      </c>
      <c r="C432" s="17">
        <v>2029</v>
      </c>
      <c r="D432" s="8">
        <f>Population!N10</f>
        <v>868284.13428457931</v>
      </c>
      <c r="E432" s="94">
        <f>VLOOKUP(A432,'Housing Statistics'!$A$2:$H$49,6,FALSE)</f>
        <v>4.5911864516077028</v>
      </c>
      <c r="F432" s="94">
        <f t="shared" si="36"/>
        <v>189119.77185778003</v>
      </c>
      <c r="G432" s="143" t="s">
        <v>234</v>
      </c>
      <c r="H432" s="88">
        <v>0</v>
      </c>
      <c r="I432" s="141">
        <f t="shared" si="37"/>
        <v>0</v>
      </c>
      <c r="J432" s="95">
        <f t="shared" si="39"/>
        <v>4378.3711956915213</v>
      </c>
      <c r="K432" s="90">
        <f>VLOOKUP(B432,'Housing Costs'!$B$2:$F$43,5,FALSE)*550</f>
        <v>20643.7</v>
      </c>
      <c r="L432" s="142">
        <f t="shared" si="40"/>
        <v>90385781.452497065</v>
      </c>
      <c r="M432" s="100">
        <f>VLOOKUP(B432,'Housing Costs'!$B$2:$F$43,3,FALSE)</f>
        <v>62.118000000000002</v>
      </c>
      <c r="N432" s="93">
        <f t="shared" si="41"/>
        <v>137.82658084059071</v>
      </c>
      <c r="O432" s="9">
        <f t="shared" si="38"/>
        <v>9427254.0741803125</v>
      </c>
    </row>
    <row r="433" spans="1:15" x14ac:dyDescent="0.35">
      <c r="A433" s="97">
        <v>10</v>
      </c>
      <c r="B433" s="17" t="s">
        <v>57</v>
      </c>
      <c r="C433" s="17">
        <v>2029</v>
      </c>
      <c r="D433" s="8">
        <f>Population!N11</f>
        <v>805759.46906281519</v>
      </c>
      <c r="E433" s="94">
        <f>VLOOKUP(A433,'Housing Statistics'!$A$2:$H$49,6,FALSE)</f>
        <v>4.0714439771379274</v>
      </c>
      <c r="F433" s="94">
        <f t="shared" si="36"/>
        <v>197905.08566182799</v>
      </c>
      <c r="G433" s="143" t="s">
        <v>234</v>
      </c>
      <c r="H433" s="88">
        <v>0</v>
      </c>
      <c r="I433" s="141">
        <f t="shared" si="37"/>
        <v>0</v>
      </c>
      <c r="J433" s="95">
        <f t="shared" si="39"/>
        <v>4581.7627529406745</v>
      </c>
      <c r="K433" s="90">
        <f ca="1">VLOOKUP(B433,'Housing Costs'!$B$2:$F$43,5,FALSE)*550</f>
        <v>34179.786666666667</v>
      </c>
      <c r="L433" s="142">
        <f t="shared" ca="1" si="40"/>
        <v>156603673.45279163</v>
      </c>
      <c r="M433" s="100">
        <f>VLOOKUP(B433,'Housing Costs'!$B$2:$F$43,3,FALSE)</f>
        <v>78.521709677419352</v>
      </c>
      <c r="N433" s="93">
        <f t="shared" si="41"/>
        <v>39.775337624637132</v>
      </c>
      <c r="O433" s="9">
        <f t="shared" si="38"/>
        <v>31627975.680175874</v>
      </c>
    </row>
    <row r="434" spans="1:15" x14ac:dyDescent="0.35">
      <c r="A434" s="97">
        <v>11</v>
      </c>
      <c r="B434" s="17" t="s">
        <v>48</v>
      </c>
      <c r="C434" s="17">
        <v>2029</v>
      </c>
      <c r="D434" s="8">
        <f>Population!N12</f>
        <v>314288.00816226902</v>
      </c>
      <c r="E434" s="94">
        <f>VLOOKUP(A434,'Housing Statistics'!$A$2:$H$49,6,FALSE)</f>
        <v>4.5669760538732476</v>
      </c>
      <c r="F434" s="94">
        <f t="shared" si="36"/>
        <v>68817.52924798493</v>
      </c>
      <c r="G434" s="143" t="s">
        <v>234</v>
      </c>
      <c r="H434" s="88">
        <v>0</v>
      </c>
      <c r="I434" s="141">
        <f t="shared" si="37"/>
        <v>0</v>
      </c>
      <c r="J434" s="95">
        <f t="shared" si="39"/>
        <v>1593.216218791873</v>
      </c>
      <c r="K434" s="90">
        <f>VLOOKUP(B434,'Housing Costs'!$B$2:$F$43,5,FALSE)*550</f>
        <v>19072.899999999998</v>
      </c>
      <c r="L434" s="142">
        <f t="shared" si="40"/>
        <v>30387253.619395509</v>
      </c>
      <c r="M434" s="100">
        <f>VLOOKUP(B434,'Housing Costs'!$B$2:$F$43,3,FALSE)</f>
        <v>70</v>
      </c>
      <c r="N434" s="93">
        <f t="shared" si="41"/>
        <v>93.297993184399843</v>
      </c>
      <c r="O434" s="9">
        <f t="shared" si="38"/>
        <v>6938558.0038445396</v>
      </c>
    </row>
    <row r="435" spans="1:15" x14ac:dyDescent="0.35">
      <c r="A435" s="97">
        <v>12</v>
      </c>
      <c r="B435" s="17" t="s">
        <v>52</v>
      </c>
      <c r="C435" s="17">
        <v>2029</v>
      </c>
      <c r="D435" s="8">
        <f>Population!N13</f>
        <v>152879.39964476039</v>
      </c>
      <c r="E435" s="94">
        <f>VLOOKUP(A435,'Housing Statistics'!$A$2:$H$49,6,FALSE)</f>
        <v>4.2184831531569431</v>
      </c>
      <c r="F435" s="94">
        <f t="shared" si="36"/>
        <v>36240.372213019647</v>
      </c>
      <c r="G435" s="143" t="s">
        <v>234</v>
      </c>
      <c r="H435" s="88">
        <v>0</v>
      </c>
      <c r="I435" s="141">
        <f t="shared" si="37"/>
        <v>0</v>
      </c>
      <c r="J435" s="95">
        <f t="shared" si="39"/>
        <v>839.01223156059132</v>
      </c>
      <c r="K435" s="90">
        <f>VLOOKUP(B435,'Housing Costs'!$B$2:$F$43,5,FALSE)*550</f>
        <v>23092.300000000003</v>
      </c>
      <c r="L435" s="142">
        <f t="shared" si="40"/>
        <v>19374722.154866647</v>
      </c>
      <c r="M435" s="100">
        <f>VLOOKUP(B435,'Housing Costs'!$B$2:$F$43,3,FALSE)</f>
        <v>44.323999999999998</v>
      </c>
      <c r="N435" s="93">
        <f t="shared" si="41"/>
        <v>108.65462509082352</v>
      </c>
      <c r="O435" s="9">
        <f t="shared" si="38"/>
        <v>1020031.2988382842</v>
      </c>
    </row>
    <row r="436" spans="1:15" x14ac:dyDescent="0.35">
      <c r="A436" s="97">
        <v>13</v>
      </c>
      <c r="B436" s="17" t="s">
        <v>31</v>
      </c>
      <c r="C436" s="17">
        <v>2029</v>
      </c>
      <c r="D436" s="8">
        <f>Population!N14</f>
        <v>10262170.330201637</v>
      </c>
      <c r="E436" s="94">
        <f>VLOOKUP(A436,'Housing Statistics'!$A$2:$H$49,6,FALSE)</f>
        <v>4.33</v>
      </c>
      <c r="F436" s="94">
        <f t="shared" si="36"/>
        <v>2370016.2425407935</v>
      </c>
      <c r="G436" s="143" t="s">
        <v>235</v>
      </c>
      <c r="H436" s="88">
        <v>0</v>
      </c>
      <c r="I436" s="141">
        <f t="shared" si="37"/>
        <v>0</v>
      </c>
      <c r="J436" s="95">
        <f t="shared" si="39"/>
        <v>54868.989887873642</v>
      </c>
      <c r="K436" s="90">
        <f>VLOOKUP(B436,'Housing Costs'!$B$2:$F$43,5,FALSE)*550</f>
        <v>29729.7</v>
      </c>
      <c r="L436" s="142">
        <f t="shared" si="40"/>
        <v>1631238608.669517</v>
      </c>
      <c r="M436" s="100">
        <f>VLOOKUP(B436,'Housing Costs'!$B$2:$F$43,3,FALSE)</f>
        <v>96.418000000000006</v>
      </c>
      <c r="N436" s="93">
        <f t="shared" si="41"/>
        <v>139.85863940426606</v>
      </c>
      <c r="O436" s="9">
        <f t="shared" si="38"/>
        <v>309772924.70152402</v>
      </c>
    </row>
    <row r="437" spans="1:15" x14ac:dyDescent="0.35">
      <c r="A437" s="97">
        <v>14</v>
      </c>
      <c r="B437" s="17" t="s">
        <v>45</v>
      </c>
      <c r="C437" s="17">
        <v>2029</v>
      </c>
      <c r="D437" s="8">
        <f>Population!N15</f>
        <v>408918.78027750092</v>
      </c>
      <c r="E437" s="94">
        <f>VLOOKUP(A437,'Housing Statistics'!$A$2:$H$49,6,FALSE)</f>
        <v>4.6437746693442286</v>
      </c>
      <c r="F437" s="94">
        <f t="shared" si="36"/>
        <v>88057.412211873423</v>
      </c>
      <c r="G437" s="143" t="s">
        <v>234</v>
      </c>
      <c r="H437" s="88">
        <v>0</v>
      </c>
      <c r="I437" s="141">
        <f t="shared" si="37"/>
        <v>0</v>
      </c>
      <c r="J437" s="95">
        <f t="shared" si="39"/>
        <v>2038.6447879470652</v>
      </c>
      <c r="K437" s="90">
        <f>VLOOKUP(B437,'Housing Costs'!$B$2:$F$43,5,FALSE)*550</f>
        <v>21613.9</v>
      </c>
      <c r="L437" s="142">
        <f t="shared" si="40"/>
        <v>44063064.582209073</v>
      </c>
      <c r="M437" s="100">
        <f>VLOOKUP(B437,'Housing Costs'!$B$2:$F$43,3,FALSE)</f>
        <v>24.5</v>
      </c>
      <c r="N437" s="93">
        <f t="shared" si="41"/>
        <v>108.65462509082352</v>
      </c>
      <c r="O437" s="9">
        <f t="shared" si="38"/>
        <v>0</v>
      </c>
    </row>
    <row r="438" spans="1:15" x14ac:dyDescent="0.35">
      <c r="A438" s="97">
        <v>15</v>
      </c>
      <c r="B438" s="17" t="s">
        <v>54</v>
      </c>
      <c r="C438" s="17">
        <v>2029</v>
      </c>
      <c r="D438" s="8">
        <f>Population!N16</f>
        <v>90688.585494154671</v>
      </c>
      <c r="E438" s="94">
        <f>VLOOKUP(A438,'Housing Statistics'!$A$2:$H$49,6,FALSE)</f>
        <v>4.4181210545859635</v>
      </c>
      <c r="F438" s="94">
        <f t="shared" si="36"/>
        <v>20526.505356846406</v>
      </c>
      <c r="G438" s="143" t="s">
        <v>236</v>
      </c>
      <c r="H438" s="88">
        <v>0</v>
      </c>
      <c r="I438" s="141">
        <f t="shared" si="37"/>
        <v>0</v>
      </c>
      <c r="J438" s="95">
        <f t="shared" si="39"/>
        <v>475.21556799576501</v>
      </c>
      <c r="K438" s="90">
        <f>VLOOKUP(B438,'Housing Costs'!$B$2:$F$43,5,FALSE)*550</f>
        <v>71533</v>
      </c>
      <c r="L438" s="142">
        <f t="shared" si="40"/>
        <v>33993595.225441061</v>
      </c>
      <c r="M438" s="100">
        <f>VLOOKUP(B438,'Housing Costs'!$B$2:$F$43,3,FALSE)</f>
        <v>77.219754838709676</v>
      </c>
      <c r="N438" s="93">
        <f t="shared" si="41"/>
        <v>119.4497033951786</v>
      </c>
      <c r="O438" s="9">
        <f t="shared" si="38"/>
        <v>2038766.9240800464</v>
      </c>
    </row>
    <row r="439" spans="1:15" x14ac:dyDescent="0.35">
      <c r="A439" s="97">
        <v>16</v>
      </c>
      <c r="B439" s="17" t="s">
        <v>32</v>
      </c>
      <c r="C439" s="17">
        <v>2029</v>
      </c>
      <c r="D439" s="8">
        <f>Population!N17</f>
        <v>4643674.7966823103</v>
      </c>
      <c r="E439" s="94">
        <f>VLOOKUP(A439,'Housing Statistics'!$A$2:$H$49,6,FALSE)</f>
        <v>5.0811133147736394</v>
      </c>
      <c r="F439" s="94">
        <f t="shared" si="36"/>
        <v>913908.92290879425</v>
      </c>
      <c r="G439" s="143" t="s">
        <v>235</v>
      </c>
      <c r="H439" s="88">
        <v>0</v>
      </c>
      <c r="I439" s="141">
        <f t="shared" si="37"/>
        <v>0</v>
      </c>
      <c r="J439" s="95">
        <f t="shared" si="39"/>
        <v>21158.192315071239</v>
      </c>
      <c r="K439" s="90">
        <f>VLOOKUP(B439,'Housing Costs'!$B$2:$F$43,5,FALSE)*550</f>
        <v>29860.600000000002</v>
      </c>
      <c r="L439" s="142">
        <f t="shared" si="40"/>
        <v>631796317.44341624</v>
      </c>
      <c r="M439" s="100">
        <f>VLOOKUP(B439,'Housing Costs'!$B$2:$F$43,3,FALSE)</f>
        <v>82.04</v>
      </c>
      <c r="N439" s="93">
        <f t="shared" si="41"/>
        <v>125.45752871387103</v>
      </c>
      <c r="O439" s="9">
        <f t="shared" si="38"/>
        <v>97392147.729911</v>
      </c>
    </row>
    <row r="440" spans="1:15" x14ac:dyDescent="0.35">
      <c r="A440" s="97">
        <v>17</v>
      </c>
      <c r="B440" s="17" t="s">
        <v>58</v>
      </c>
      <c r="C440" s="17">
        <v>2029</v>
      </c>
      <c r="D440" s="8">
        <f>Population!N18</f>
        <v>17088.906427794147</v>
      </c>
      <c r="E440" s="94">
        <f>VLOOKUP(A440,'Housing Statistics'!$A$2:$H$49,6,FALSE)</f>
        <v>4.9910952804986639</v>
      </c>
      <c r="F440" s="94">
        <f t="shared" si="36"/>
        <v>3423.8790220183459</v>
      </c>
      <c r="G440" s="143" t="s">
        <v>236</v>
      </c>
      <c r="H440" s="88">
        <v>0</v>
      </c>
      <c r="I440" s="141">
        <f t="shared" si="37"/>
        <v>0</v>
      </c>
      <c r="J440" s="95">
        <f t="shared" si="39"/>
        <v>79.267297862494161</v>
      </c>
      <c r="K440" s="90">
        <f ca="1">VLOOKUP(B440,'Housing Costs'!$B$2:$F$43,5,FALSE)*550</f>
        <v>22303.05</v>
      </c>
      <c r="L440" s="142">
        <f t="shared" ca="1" si="40"/>
        <v>1767902.5075921004</v>
      </c>
      <c r="M440" s="100">
        <f>VLOOKUP(B440,'Housing Costs'!$B$2:$F$43,3,FALSE)</f>
        <v>77.219754838709676</v>
      </c>
      <c r="N440" s="93">
        <f t="shared" si="41"/>
        <v>108.65462509082352</v>
      </c>
      <c r="O440" s="9">
        <f t="shared" si="38"/>
        <v>366684.02695088659</v>
      </c>
    </row>
    <row r="441" spans="1:15" x14ac:dyDescent="0.35">
      <c r="A441" s="97">
        <v>18</v>
      </c>
      <c r="B441" s="17" t="s">
        <v>51</v>
      </c>
      <c r="C441" s="17">
        <v>2029</v>
      </c>
      <c r="D441" s="8">
        <f>Population!N19</f>
        <v>150978.4303035062</v>
      </c>
      <c r="E441" s="94">
        <f>VLOOKUP(A441,'Housing Statistics'!$A$2:$H$49,6,FALSE)</f>
        <v>4.4388221584797423</v>
      </c>
      <c r="F441" s="94">
        <f t="shared" si="36"/>
        <v>34013.173971181357</v>
      </c>
      <c r="G441" s="143" t="s">
        <v>234</v>
      </c>
      <c r="H441" s="88">
        <v>0</v>
      </c>
      <c r="I441" s="141">
        <f t="shared" si="37"/>
        <v>0</v>
      </c>
      <c r="J441" s="95">
        <f t="shared" si="39"/>
        <v>787.44966603204375</v>
      </c>
      <c r="K441" s="90">
        <f ca="1">VLOOKUP(B441,'Housing Costs'!$B$2:$F$43,5,FALSE)*550</f>
        <v>34179.786666666667</v>
      </c>
      <c r="L441" s="142">
        <f t="shared" ca="1" si="40"/>
        <v>26914861.595713168</v>
      </c>
      <c r="M441" s="100">
        <f>VLOOKUP(B441,'Housing Costs'!$B$2:$F$43,3,FALSE)</f>
        <v>78.521709677419352</v>
      </c>
      <c r="N441" s="93">
        <f t="shared" si="41"/>
        <v>98.76688123185663</v>
      </c>
      <c r="O441" s="9">
        <f t="shared" si="38"/>
        <v>3991104.0902246772</v>
      </c>
    </row>
    <row r="442" spans="1:15" x14ac:dyDescent="0.35">
      <c r="A442" s="97">
        <v>19</v>
      </c>
      <c r="B442" s="17" t="s">
        <v>28</v>
      </c>
      <c r="C442" s="17">
        <v>2029</v>
      </c>
      <c r="D442" s="8">
        <f>Population!N20</f>
        <v>6854913.737771933</v>
      </c>
      <c r="E442" s="94">
        <f>VLOOKUP(A442,'Housing Statistics'!$A$2:$H$49,6,FALSE)</f>
        <v>4.3873267195354213</v>
      </c>
      <c r="F442" s="94">
        <f t="shared" si="36"/>
        <v>1562435.2084947545</v>
      </c>
      <c r="G442" s="143" t="s">
        <v>235</v>
      </c>
      <c r="H442" s="88">
        <v>0</v>
      </c>
      <c r="I442" s="141">
        <f t="shared" si="37"/>
        <v>0</v>
      </c>
      <c r="J442" s="95">
        <f t="shared" si="39"/>
        <v>36172.427900093608</v>
      </c>
      <c r="K442" s="90">
        <f>VLOOKUP(B442,'Housing Costs'!$B$2:$F$43,5,FALSE)*550</f>
        <v>28774.899999999998</v>
      </c>
      <c r="L442" s="142">
        <f t="shared" si="40"/>
        <v>1040857995.5824034</v>
      </c>
      <c r="M442" s="100">
        <f>VLOOKUP(B442,'Housing Costs'!$B$2:$F$43,3,FALSE)</f>
        <v>82.95</v>
      </c>
      <c r="N442" s="93">
        <f t="shared" si="41"/>
        <v>155.49665530733307</v>
      </c>
      <c r="O442" s="9">
        <f t="shared" si="38"/>
        <v>136123117.9872838</v>
      </c>
    </row>
    <row r="443" spans="1:15" x14ac:dyDescent="0.35">
      <c r="A443" s="97">
        <v>20</v>
      </c>
      <c r="B443" s="17" t="s">
        <v>33</v>
      </c>
      <c r="C443" s="17">
        <v>2029</v>
      </c>
      <c r="D443" s="8">
        <f>Population!N21</f>
        <v>4294490.9671963453</v>
      </c>
      <c r="E443" s="94">
        <f>VLOOKUP(A443,'Housing Statistics'!$A$2:$H$49,6,FALSE)</f>
        <v>5.2348048588773741</v>
      </c>
      <c r="F443" s="94">
        <f t="shared" si="36"/>
        <v>820372.69448804576</v>
      </c>
      <c r="G443" s="143" t="s">
        <v>235</v>
      </c>
      <c r="H443" s="88">
        <v>0</v>
      </c>
      <c r="I443" s="141">
        <f t="shared" si="37"/>
        <v>0</v>
      </c>
      <c r="J443" s="95">
        <f t="shared" si="39"/>
        <v>18992.705733483308</v>
      </c>
      <c r="K443" s="90">
        <f>VLOOKUP(B443,'Housing Costs'!$B$2:$F$43,5,FALSE)*550</f>
        <v>25533.200000000001</v>
      </c>
      <c r="L443" s="142">
        <f t="shared" si="40"/>
        <v>484944554.03417599</v>
      </c>
      <c r="M443" s="100">
        <f>VLOOKUP(B443,'Housing Costs'!$B$2:$F$43,3,FALSE)</f>
        <v>88.27</v>
      </c>
      <c r="N443" s="93">
        <f t="shared" si="41"/>
        <v>92.944591695065014</v>
      </c>
      <c r="O443" s="9">
        <f t="shared" si="38"/>
        <v>118894886.89048389</v>
      </c>
    </row>
    <row r="444" spans="1:15" x14ac:dyDescent="0.35">
      <c r="A444" s="97">
        <v>21</v>
      </c>
      <c r="B444" s="97" t="s">
        <v>27</v>
      </c>
      <c r="C444" s="17">
        <v>2029</v>
      </c>
      <c r="D444" s="8">
        <f>Population!N22</f>
        <v>18967577.871249985</v>
      </c>
      <c r="E444" s="94">
        <f>VLOOKUP(A444,'Housing Statistics'!$A$2:$H$49,6,FALSE)</f>
        <v>4.4756737410071938</v>
      </c>
      <c r="F444" s="94">
        <f t="shared" si="36"/>
        <v>4237926.8393637585</v>
      </c>
      <c r="G444" s="143" t="s">
        <v>235</v>
      </c>
      <c r="H444" s="88">
        <v>0</v>
      </c>
      <c r="I444" s="141">
        <f t="shared" si="37"/>
        <v>0</v>
      </c>
      <c r="J444" s="95">
        <f t="shared" si="39"/>
        <v>98113.574380112812</v>
      </c>
      <c r="K444" s="90">
        <f>VLOOKUP(B444,'Housing Costs'!$B$2:$F$43,5,FALSE)*550</f>
        <v>134018.5</v>
      </c>
      <c r="L444" s="142">
        <f t="shared" si="40"/>
        <v>13149034068.06115</v>
      </c>
      <c r="M444" s="100">
        <f>VLOOKUP(B444,'Housing Costs'!$B$2:$F$43,3,FALSE)</f>
        <v>271.36200000000002</v>
      </c>
      <c r="N444" s="93">
        <f t="shared" si="41"/>
        <v>254.44907232109051</v>
      </c>
      <c r="O444" s="9">
        <f t="shared" si="38"/>
        <v>1983627209.114881</v>
      </c>
    </row>
    <row r="445" spans="1:15" x14ac:dyDescent="0.35">
      <c r="A445" s="97">
        <v>22</v>
      </c>
      <c r="B445" s="17" t="s">
        <v>43</v>
      </c>
      <c r="C445" s="17">
        <v>2029</v>
      </c>
      <c r="D445" s="8">
        <f>Population!N23</f>
        <v>16821452.08450919</v>
      </c>
      <c r="E445" s="94">
        <f>VLOOKUP(A445,'Housing Statistics'!$A$2:$H$49,6,FALSE)</f>
        <v>4.7768636363636361</v>
      </c>
      <c r="F445" s="94">
        <f t="shared" si="36"/>
        <v>3521442.8053706046</v>
      </c>
      <c r="G445" s="143" t="s">
        <v>235</v>
      </c>
      <c r="H445" s="88">
        <v>0</v>
      </c>
      <c r="I445" s="141">
        <f t="shared" si="37"/>
        <v>0</v>
      </c>
      <c r="J445" s="95">
        <f t="shared" si="39"/>
        <v>81526.027632395737</v>
      </c>
      <c r="K445" s="90">
        <f>VLOOKUP(B445,'Housing Costs'!$B$2:$F$43,5,FALSE)*550</f>
        <v>49957.600000000006</v>
      </c>
      <c r="L445" s="142">
        <f t="shared" si="40"/>
        <v>4072844678.0481739</v>
      </c>
      <c r="M445" s="100">
        <f>VLOOKUP(B445,'Housing Costs'!$B$2:$F$43,3,FALSE)</f>
        <v>137.07400000000001</v>
      </c>
      <c r="N445" s="93">
        <f t="shared" si="41"/>
        <v>150.91303799066011</v>
      </c>
      <c r="O445" s="9">
        <f t="shared" si="38"/>
        <v>775845027.70253062</v>
      </c>
    </row>
    <row r="446" spans="1:15" x14ac:dyDescent="0.35">
      <c r="A446" s="97">
        <v>23</v>
      </c>
      <c r="B446" s="17" t="s">
        <v>53</v>
      </c>
      <c r="C446" s="17">
        <v>2029</v>
      </c>
      <c r="D446" s="8">
        <f>Population!N24</f>
        <v>61003.279975114929</v>
      </c>
      <c r="E446" s="94">
        <f>VLOOKUP(A446,'Housing Statistics'!$A$2:$H$49,6,FALSE)</f>
        <v>3.9394565859421147</v>
      </c>
      <c r="F446" s="94">
        <f t="shared" si="36"/>
        <v>15485.201738941385</v>
      </c>
      <c r="G446" s="143" t="s">
        <v>236</v>
      </c>
      <c r="H446" s="88">
        <v>0</v>
      </c>
      <c r="I446" s="141">
        <f t="shared" si="37"/>
        <v>0</v>
      </c>
      <c r="J446" s="95">
        <f t="shared" si="39"/>
        <v>358.50276566661159</v>
      </c>
      <c r="K446" s="90">
        <f>VLOOKUP(B446,'Housing Costs'!$B$2:$F$43,5,FALSE)*550</f>
        <v>32186</v>
      </c>
      <c r="L446" s="142">
        <f t="shared" si="40"/>
        <v>11538770.015745562</v>
      </c>
      <c r="M446" s="100">
        <f>VLOOKUP(B446,'Housing Costs'!$B$2:$F$43,3,FALSE)</f>
        <v>122.5</v>
      </c>
      <c r="N446" s="93">
        <f t="shared" si="41"/>
        <v>127.00366022971097</v>
      </c>
      <c r="O446" s="9">
        <f t="shared" si="38"/>
        <v>3136641.6550752176</v>
      </c>
    </row>
    <row r="447" spans="1:15" x14ac:dyDescent="0.35">
      <c r="A447" s="97">
        <v>24</v>
      </c>
      <c r="B447" s="17" t="s">
        <v>34</v>
      </c>
      <c r="C447" s="17">
        <v>2029</v>
      </c>
      <c r="D447" s="8">
        <f>Population!N25</f>
        <v>2567485.4738298226</v>
      </c>
      <c r="E447" s="94">
        <f>VLOOKUP(A447,'Housing Statistics'!$A$2:$H$49,6,FALSE)</f>
        <v>5.7167460931666056</v>
      </c>
      <c r="F447" s="94">
        <f t="shared" si="36"/>
        <v>449116.58345274656</v>
      </c>
      <c r="G447" s="143" t="s">
        <v>235</v>
      </c>
      <c r="H447" s="88">
        <v>0</v>
      </c>
      <c r="I447" s="141">
        <f t="shared" si="37"/>
        <v>0</v>
      </c>
      <c r="J447" s="95">
        <f t="shared" si="39"/>
        <v>10397.638983911427</v>
      </c>
      <c r="K447" s="90">
        <f>VLOOKUP(B447,'Housing Costs'!$B$2:$F$43,5,FALSE)*550</f>
        <v>28266.7</v>
      </c>
      <c r="L447" s="142">
        <f t="shared" si="40"/>
        <v>293906941.86652917</v>
      </c>
      <c r="M447" s="100">
        <f>VLOOKUP(B447,'Housing Costs'!$B$2:$F$43,3,FALSE)</f>
        <v>62.454000000000001</v>
      </c>
      <c r="N447" s="93">
        <f t="shared" si="41"/>
        <v>84.816357440363504</v>
      </c>
      <c r="O447" s="9">
        <f t="shared" si="38"/>
        <v>39891353.521442242</v>
      </c>
    </row>
    <row r="448" spans="1:15" x14ac:dyDescent="0.35">
      <c r="A448" s="97">
        <v>25</v>
      </c>
      <c r="B448" s="17" t="s">
        <v>46</v>
      </c>
      <c r="C448" s="17">
        <v>2029</v>
      </c>
      <c r="D448" s="8">
        <f>Population!N26</f>
        <v>368567.0092566525</v>
      </c>
      <c r="E448" s="94">
        <f>VLOOKUP(A448,'Housing Statistics'!$A$2:$H$49,6,FALSE)</f>
        <v>4.4000000000000004</v>
      </c>
      <c r="F448" s="94">
        <f t="shared" si="36"/>
        <v>83765.229376511925</v>
      </c>
      <c r="G448" s="143" t="s">
        <v>234</v>
      </c>
      <c r="H448" s="88">
        <v>0</v>
      </c>
      <c r="I448" s="141">
        <f t="shared" si="37"/>
        <v>0</v>
      </c>
      <c r="J448" s="95">
        <f t="shared" si="39"/>
        <v>1939.2751159747422</v>
      </c>
      <c r="K448" s="90">
        <f>VLOOKUP(B448,'Housing Costs'!$B$2:$F$43,5,FALSE)*550</f>
        <v>21583.1</v>
      </c>
      <c r="L448" s="142">
        <f t="shared" si="40"/>
        <v>41855568.755594455</v>
      </c>
      <c r="M448" s="100">
        <f>VLOOKUP(B448,'Housing Costs'!$B$2:$F$43,3,FALSE)</f>
        <v>56</v>
      </c>
      <c r="N448" s="93">
        <f t="shared" si="41"/>
        <v>100.80777483276538</v>
      </c>
      <c r="O448" s="9">
        <f t="shared" si="38"/>
        <v>5178232.6333055049</v>
      </c>
    </row>
    <row r="449" spans="1:15" x14ac:dyDescent="0.35">
      <c r="A449" s="97">
        <v>26</v>
      </c>
      <c r="B449" s="17" t="s">
        <v>50</v>
      </c>
      <c r="C449" s="17">
        <v>2029</v>
      </c>
      <c r="D449" s="8">
        <f>Population!N27</f>
        <v>152726.95623327247</v>
      </c>
      <c r="E449" s="94">
        <f>VLOOKUP(A449,'Housing Statistics'!$A$2:$H$49,6,FALSE)</f>
        <v>3.9948981478058339</v>
      </c>
      <c r="F449" s="94">
        <f t="shared" si="36"/>
        <v>38230.500649223446</v>
      </c>
      <c r="G449" s="143" t="s">
        <v>234</v>
      </c>
      <c r="H449" s="88">
        <v>0</v>
      </c>
      <c r="I449" s="141">
        <f t="shared" si="37"/>
        <v>0</v>
      </c>
      <c r="J449" s="95">
        <f t="shared" si="39"/>
        <v>885.08631961180072</v>
      </c>
      <c r="K449" s="90">
        <f ca="1">VLOOKUP(B449,'Housing Costs'!$B$2:$F$43,5,FALSE)*550</f>
        <v>34179.786666666667</v>
      </c>
      <c r="L449" s="142">
        <f t="shared" ca="1" si="40"/>
        <v>30252061.585916497</v>
      </c>
      <c r="M449" s="100">
        <f>VLOOKUP(B449,'Housing Costs'!$B$2:$F$43,3,FALSE)</f>
        <v>78.521709677419352</v>
      </c>
      <c r="N449" s="93">
        <f t="shared" si="41"/>
        <v>108.65462509082352</v>
      </c>
      <c r="O449" s="9">
        <f t="shared" si="38"/>
        <v>4213795.3398670992</v>
      </c>
    </row>
    <row r="450" spans="1:15" x14ac:dyDescent="0.35">
      <c r="A450" s="97">
        <v>27</v>
      </c>
      <c r="B450" s="17" t="s">
        <v>40</v>
      </c>
      <c r="C450" s="17">
        <v>2029</v>
      </c>
      <c r="D450" s="8">
        <f>Population!N28</f>
        <v>1540338.5359995828</v>
      </c>
      <c r="E450" s="94">
        <f>VLOOKUP(A450,'Housing Statistics'!$A$2:$H$49,6,FALSE)</f>
        <v>4.6947316089524085</v>
      </c>
      <c r="F450" s="94">
        <f t="shared" si="36"/>
        <v>328099.38124307321</v>
      </c>
      <c r="G450" s="143" t="s">
        <v>235</v>
      </c>
      <c r="H450" s="88">
        <v>0</v>
      </c>
      <c r="I450" s="141">
        <f t="shared" si="37"/>
        <v>0</v>
      </c>
      <c r="J450" s="95">
        <f t="shared" si="39"/>
        <v>7595.9317529167165</v>
      </c>
      <c r="K450" s="90">
        <f>VLOOKUP(B450,'Housing Costs'!$B$2:$F$43,5,FALSE)*550</f>
        <v>27904.800000000003</v>
      </c>
      <c r="L450" s="142">
        <f t="shared" si="40"/>
        <v>211962956.37879041</v>
      </c>
      <c r="M450" s="100">
        <f>VLOOKUP(B450,'Housing Costs'!$B$2:$F$43,3,FALSE)</f>
        <v>131.50200000000001</v>
      </c>
      <c r="N450" s="93">
        <f t="shared" si="41"/>
        <v>58.94736842105263</v>
      </c>
      <c r="O450" s="9">
        <f t="shared" si="38"/>
        <v>89624511.121848404</v>
      </c>
    </row>
    <row r="451" spans="1:15" x14ac:dyDescent="0.35">
      <c r="A451" s="97">
        <v>28</v>
      </c>
      <c r="B451" s="17" t="s">
        <v>37</v>
      </c>
      <c r="C451" s="17">
        <v>2029</v>
      </c>
      <c r="D451" s="8">
        <f>Population!N29</f>
        <v>1636368.7386322736</v>
      </c>
      <c r="E451" s="94">
        <f>VLOOKUP(A451,'Housing Statistics'!$A$2:$H$49,6,FALSE)</f>
        <v>3.2903489815623708</v>
      </c>
      <c r="F451" s="94">
        <f t="shared" si="36"/>
        <v>497323.76346756675</v>
      </c>
      <c r="G451" s="143" t="s">
        <v>235</v>
      </c>
      <c r="H451" s="88">
        <v>0</v>
      </c>
      <c r="I451" s="141">
        <f t="shared" si="37"/>
        <v>0</v>
      </c>
      <c r="J451" s="95">
        <f t="shared" si="39"/>
        <v>11513.698538811528</v>
      </c>
      <c r="K451" s="90">
        <f>VLOOKUP(B451,'Housing Costs'!$B$2:$F$43,5,FALSE)*550</f>
        <v>27365.8</v>
      </c>
      <c r="L451" s="142">
        <f t="shared" si="40"/>
        <v>315081571.47340852</v>
      </c>
      <c r="M451" s="100">
        <f>VLOOKUP(B451,'Housing Costs'!$B$2:$F$43,3,FALSE)</f>
        <v>70</v>
      </c>
      <c r="N451" s="93">
        <f t="shared" si="41"/>
        <v>53.01022340022719</v>
      </c>
      <c r="O451" s="9">
        <f t="shared" si="38"/>
        <v>64568856.723917849</v>
      </c>
    </row>
    <row r="452" spans="1:15" x14ac:dyDescent="0.35">
      <c r="A452" s="97">
        <v>29</v>
      </c>
      <c r="B452" s="17" t="s">
        <v>42</v>
      </c>
      <c r="C452" s="17">
        <v>2029</v>
      </c>
      <c r="D452" s="8">
        <f>Population!N30</f>
        <v>218343.17384001141</v>
      </c>
      <c r="E452" s="94">
        <f>VLOOKUP(A452,'Housing Statistics'!$A$2:$H$49,6,FALSE)</f>
        <v>4.6165672844480259</v>
      </c>
      <c r="F452" s="94">
        <f t="shared" si="36"/>
        <v>47295.568414122514</v>
      </c>
      <c r="G452" s="143" t="s">
        <v>234</v>
      </c>
      <c r="H452" s="88">
        <v>0</v>
      </c>
      <c r="I452" s="141">
        <f t="shared" si="37"/>
        <v>0</v>
      </c>
      <c r="J452" s="95">
        <f t="shared" si="39"/>
        <v>1094.9545486125862</v>
      </c>
      <c r="K452" s="90">
        <f>VLOOKUP(B452,'Housing Costs'!$B$2:$F$43,5,FALSE)*550</f>
        <v>11542.300000000001</v>
      </c>
      <c r="L452" s="142">
        <f t="shared" si="40"/>
        <v>12638293.886451054</v>
      </c>
      <c r="M452" s="100">
        <f>VLOOKUP(B452,'Housing Costs'!$B$2:$F$43,3,FALSE)</f>
        <v>100.324</v>
      </c>
      <c r="N452" s="93">
        <f t="shared" si="41"/>
        <v>91.707686482393044</v>
      </c>
      <c r="O452" s="9">
        <f t="shared" si="38"/>
        <v>8264809.098095404</v>
      </c>
    </row>
    <row r="453" spans="1:15" x14ac:dyDescent="0.35">
      <c r="A453" s="97">
        <v>30</v>
      </c>
      <c r="B453" s="17" t="s">
        <v>56</v>
      </c>
      <c r="C453" s="17">
        <v>2029</v>
      </c>
      <c r="D453" s="8">
        <f>Population!N31</f>
        <v>149798.51829858983</v>
      </c>
      <c r="E453" s="94">
        <f>VLOOKUP(A453,'Housing Statistics'!$A$2:$H$49,6,FALSE)</f>
        <v>4.0765401369010581</v>
      </c>
      <c r="F453" s="94">
        <f t="shared" ref="F453:F507" si="42">D453/E453</f>
        <v>36746.484339159491</v>
      </c>
      <c r="G453" s="143" t="s">
        <v>234</v>
      </c>
      <c r="H453" s="88">
        <v>0</v>
      </c>
      <c r="I453" s="141">
        <f t="shared" ref="I453:I507" si="43">H453*F453</f>
        <v>0</v>
      </c>
      <c r="J453" s="95">
        <f t="shared" si="39"/>
        <v>850.72939224194852</v>
      </c>
      <c r="K453" s="90">
        <f ca="1">VLOOKUP(B453,'Housing Costs'!$B$2:$F$43,5,FALSE)*550</f>
        <v>34179.786666666667</v>
      </c>
      <c r="L453" s="142">
        <f t="shared" ca="1" si="40"/>
        <v>29077749.13789279</v>
      </c>
      <c r="M453" s="100">
        <f>VLOOKUP(B453,'Housing Costs'!$B$2:$F$43,3,FALSE)</f>
        <v>78.521709677419352</v>
      </c>
      <c r="N453" s="93">
        <f t="shared" si="41"/>
        <v>60.413984601792251</v>
      </c>
      <c r="O453" s="9">
        <f t="shared" ref="O453:O507" si="44">IF(12*(M453-0.3*N453)&lt;0,0,12*(M453-0.3*N453)*(F453/5))</f>
        <v>5326551.151762858</v>
      </c>
    </row>
    <row r="454" spans="1:15" x14ac:dyDescent="0.35">
      <c r="A454" s="97">
        <v>31</v>
      </c>
      <c r="B454" s="17" t="s">
        <v>49</v>
      </c>
      <c r="C454" s="17">
        <v>2029</v>
      </c>
      <c r="D454" s="8">
        <f>Population!N32</f>
        <v>258510.48833295947</v>
      </c>
      <c r="E454" s="94">
        <f>VLOOKUP(A454,'Housing Statistics'!$A$2:$H$49,6,FALSE)</f>
        <v>3.6621172202306398</v>
      </c>
      <c r="F454" s="94">
        <f t="shared" si="42"/>
        <v>70590.446123589267</v>
      </c>
      <c r="G454" s="143" t="s">
        <v>234</v>
      </c>
      <c r="H454" s="88">
        <v>0</v>
      </c>
      <c r="I454" s="141">
        <f t="shared" si="43"/>
        <v>0</v>
      </c>
      <c r="J454" s="95">
        <f t="shared" si="39"/>
        <v>1634.2615738293098</v>
      </c>
      <c r="K454" s="90">
        <f>VLOOKUP(B454,'Housing Costs'!$B$2:$F$43,5,FALSE)*550</f>
        <v>33872.299999999996</v>
      </c>
      <c r="L454" s="142">
        <f t="shared" si="40"/>
        <v>55356198.307218522</v>
      </c>
      <c r="M454" s="100">
        <f>VLOOKUP(B454,'Housing Costs'!$B$2:$F$43,3,FALSE)</f>
        <v>77</v>
      </c>
      <c r="N454" s="93">
        <f t="shared" si="41"/>
        <v>118.33648870377382</v>
      </c>
      <c r="O454" s="9">
        <f t="shared" si="44"/>
        <v>7030648.0618243944</v>
      </c>
    </row>
    <row r="455" spans="1:15" x14ac:dyDescent="0.35">
      <c r="A455" s="97">
        <v>32</v>
      </c>
      <c r="B455" s="17" t="s">
        <v>36</v>
      </c>
      <c r="C455" s="17">
        <v>2029</v>
      </c>
      <c r="D455" s="8">
        <f>Population!N33</f>
        <v>1799701.1830027597</v>
      </c>
      <c r="E455" s="94">
        <f>VLOOKUP(A455,'Housing Statistics'!$A$2:$H$49,6,FALSE)</f>
        <v>6.457235996477583</v>
      </c>
      <c r="F455" s="94">
        <f t="shared" si="42"/>
        <v>278710.76478922175</v>
      </c>
      <c r="G455" s="143" t="s">
        <v>235</v>
      </c>
      <c r="H455" s="88">
        <v>0</v>
      </c>
      <c r="I455" s="141">
        <f t="shared" si="43"/>
        <v>0</v>
      </c>
      <c r="J455" s="95">
        <f t="shared" si="39"/>
        <v>6452.520392209175</v>
      </c>
      <c r="K455" s="90">
        <f>VLOOKUP(B455,'Housing Costs'!$B$2:$F$43,5,FALSE)*550</f>
        <v>145453</v>
      </c>
      <c r="L455" s="142">
        <f t="shared" si="40"/>
        <v>938538448.60800111</v>
      </c>
      <c r="M455" s="100">
        <f>VLOOKUP(B455,'Housing Costs'!$B$2:$F$43,3,FALSE)</f>
        <v>85.75</v>
      </c>
      <c r="N455" s="93">
        <f t="shared" si="41"/>
        <v>105.97627161428754</v>
      </c>
      <c r="O455" s="9">
        <f t="shared" si="44"/>
        <v>36092231.441609405</v>
      </c>
    </row>
    <row r="456" spans="1:15" x14ac:dyDescent="0.35">
      <c r="A456" s="97">
        <v>33</v>
      </c>
      <c r="B456" s="17" t="s">
        <v>39</v>
      </c>
      <c r="C456" s="17">
        <v>2029</v>
      </c>
      <c r="D456" s="8">
        <f>Population!N34</f>
        <v>1133707.9313285153</v>
      </c>
      <c r="E456" s="94">
        <f>VLOOKUP(A456,'Housing Statistics'!$A$2:$H$49,6,FALSE)</f>
        <v>3.9813857124502121</v>
      </c>
      <c r="F456" s="94">
        <f t="shared" si="42"/>
        <v>284752.0971864874</v>
      </c>
      <c r="G456" s="143" t="s">
        <v>235</v>
      </c>
      <c r="H456" s="88">
        <v>0</v>
      </c>
      <c r="I456" s="141">
        <f t="shared" si="43"/>
        <v>0</v>
      </c>
      <c r="J456" s="95">
        <f t="shared" si="39"/>
        <v>6592.3851746798609</v>
      </c>
      <c r="K456" s="90">
        <f>VLOOKUP(B456,'Housing Costs'!$B$2:$F$43,5,FALSE)*550</f>
        <v>32586.400000000001</v>
      </c>
      <c r="L456" s="142">
        <f t="shared" si="40"/>
        <v>214822100.25618783</v>
      </c>
      <c r="M456" s="100">
        <f>VLOOKUP(B456,'Housing Costs'!$B$2:$F$43,3,FALSE)</f>
        <v>78.932000000000002</v>
      </c>
      <c r="N456" s="93">
        <f t="shared" si="41"/>
        <v>212.04089360090876</v>
      </c>
      <c r="O456" s="9">
        <f t="shared" si="44"/>
        <v>10469581.901945142</v>
      </c>
    </row>
    <row r="457" spans="1:15" x14ac:dyDescent="0.35">
      <c r="A457" s="97">
        <v>34</v>
      </c>
      <c r="B457" s="17" t="s">
        <v>60</v>
      </c>
      <c r="C457" s="17">
        <v>2029</v>
      </c>
      <c r="D457" s="8">
        <f>Population!N35</f>
        <v>655832.89829857543</v>
      </c>
      <c r="E457" s="94">
        <f>VLOOKUP(A457,'Housing Statistics'!$A$2:$H$49,6,FALSE)</f>
        <v>4.3021399999999996</v>
      </c>
      <c r="F457" s="94">
        <f t="shared" si="42"/>
        <v>152443.41148790496</v>
      </c>
      <c r="G457" s="143" t="s">
        <v>234</v>
      </c>
      <c r="H457" s="88">
        <v>0</v>
      </c>
      <c r="I457" s="141">
        <f t="shared" si="43"/>
        <v>0</v>
      </c>
      <c r="J457" s="95">
        <f t="shared" si="39"/>
        <v>3529.2652654716512</v>
      </c>
      <c r="K457" s="90">
        <f>VLOOKUP(B457,'Housing Costs'!$B$2:$F$43,5,FALSE)*550</f>
        <v>24247.3</v>
      </c>
      <c r="L457" s="142">
        <f t="shared" si="40"/>
        <v>85575153.671470761</v>
      </c>
      <c r="M457" s="100">
        <f>VLOOKUP(B457,'Housing Costs'!$B$2:$F$43,3,FALSE)</f>
        <v>67.662000000000006</v>
      </c>
      <c r="N457" s="93">
        <f t="shared" si="41"/>
        <v>71.56380159030671</v>
      </c>
      <c r="O457" s="9">
        <f t="shared" si="44"/>
        <v>16900313.020928763</v>
      </c>
    </row>
    <row r="458" spans="1:15" x14ac:dyDescent="0.35">
      <c r="A458" s="97">
        <v>35</v>
      </c>
      <c r="B458" s="17" t="s">
        <v>61</v>
      </c>
      <c r="C458" s="17">
        <v>2029</v>
      </c>
      <c r="D458" s="8">
        <f>Population!N36</f>
        <v>279401.33344326197</v>
      </c>
      <c r="E458" s="94">
        <f>VLOOKUP(A458,'Housing Statistics'!$A$2:$H$49,6,FALSE)</f>
        <v>5.0911666666666671</v>
      </c>
      <c r="F458" s="94">
        <f t="shared" si="42"/>
        <v>54879.628135645784</v>
      </c>
      <c r="G458" s="143" t="s">
        <v>234</v>
      </c>
      <c r="H458" s="88">
        <v>0</v>
      </c>
      <c r="I458" s="141">
        <f t="shared" si="43"/>
        <v>0</v>
      </c>
      <c r="J458" s="95">
        <f t="shared" si="39"/>
        <v>1270.5354955698058</v>
      </c>
      <c r="K458" s="90">
        <f ca="1">VLOOKUP(B458,'Housing Costs'!$B$2:$F$43,5,FALSE)*550</f>
        <v>34179.786666666667</v>
      </c>
      <c r="L458" s="142">
        <f t="shared" ca="1" si="40"/>
        <v>43426632.191003576</v>
      </c>
      <c r="M458" s="100">
        <f>VLOOKUP(B458,'Housing Costs'!$B$2:$F$43,3,FALSE)</f>
        <v>78.521709677419352</v>
      </c>
      <c r="N458" s="93">
        <f t="shared" si="41"/>
        <v>112.55837435314906</v>
      </c>
      <c r="O458" s="9">
        <f t="shared" si="44"/>
        <v>5894624.9022139776</v>
      </c>
    </row>
    <row r="459" spans="1:15" x14ac:dyDescent="0.35">
      <c r="A459" s="97">
        <v>36</v>
      </c>
      <c r="B459" s="17" t="s">
        <v>62</v>
      </c>
      <c r="C459" s="17">
        <v>2029</v>
      </c>
      <c r="D459" s="8">
        <f>Population!N37</f>
        <v>1791386.9193402093</v>
      </c>
      <c r="E459" s="94">
        <f>VLOOKUP(A459,'Housing Statistics'!$A$2:$H$49,6,FALSE)</f>
        <v>4.8963166666666664</v>
      </c>
      <c r="F459" s="94">
        <f t="shared" si="42"/>
        <v>365864.18757097196</v>
      </c>
      <c r="G459" s="143" t="s">
        <v>235</v>
      </c>
      <c r="H459" s="88">
        <v>0</v>
      </c>
      <c r="I459" s="141">
        <f t="shared" si="43"/>
        <v>0</v>
      </c>
      <c r="J459" s="95">
        <f t="shared" si="39"/>
        <v>8470.2366371320677</v>
      </c>
      <c r="K459" s="90">
        <f>VLOOKUP(B459,'Housing Costs'!$B$2:$F$43,5,FALSE)*550</f>
        <v>21359.8</v>
      </c>
      <c r="L459" s="142">
        <f t="shared" si="40"/>
        <v>180922560.52181354</v>
      </c>
      <c r="M459" s="100">
        <f>VLOOKUP(B459,'Housing Costs'!$B$2:$F$43,3,FALSE)</f>
        <v>79.8</v>
      </c>
      <c r="N459" s="93">
        <f t="shared" si="41"/>
        <v>50.200681560015155</v>
      </c>
      <c r="O459" s="9">
        <f t="shared" si="44"/>
        <v>56846334.469978459</v>
      </c>
    </row>
    <row r="460" spans="1:15" x14ac:dyDescent="0.35">
      <c r="A460" s="97">
        <v>37</v>
      </c>
      <c r="B460" s="17" t="s">
        <v>63</v>
      </c>
      <c r="C460" s="17">
        <v>2029</v>
      </c>
      <c r="D460" s="8">
        <f>Population!N38</f>
        <v>298875.97926084185</v>
      </c>
      <c r="E460" s="94">
        <f>VLOOKUP(A460,'Housing Statistics'!$A$2:$H$49,6,FALSE)</f>
        <v>5.027102564102564</v>
      </c>
      <c r="F460" s="94">
        <f t="shared" si="42"/>
        <v>59452.930480282943</v>
      </c>
      <c r="G460" s="143" t="s">
        <v>234</v>
      </c>
      <c r="H460" s="88">
        <v>0</v>
      </c>
      <c r="I460" s="141">
        <f t="shared" si="43"/>
        <v>0</v>
      </c>
      <c r="J460" s="95">
        <f t="shared" si="39"/>
        <v>1376.4134535339545</v>
      </c>
      <c r="K460" s="90">
        <f>VLOOKUP(B460,'Housing Costs'!$B$2:$F$43,5,FALSE)*550</f>
        <v>14306.6</v>
      </c>
      <c r="L460" s="142">
        <f t="shared" si="40"/>
        <v>19691796.714328874</v>
      </c>
      <c r="M460" s="100">
        <f>VLOOKUP(B460,'Housing Costs'!$B$2:$F$43,3,FALSE)</f>
        <v>58.323999999999998</v>
      </c>
      <c r="N460" s="93">
        <f t="shared" si="41"/>
        <v>74.965290925154619</v>
      </c>
      <c r="O460" s="9">
        <f t="shared" si="44"/>
        <v>5113106.0361355236</v>
      </c>
    </row>
    <row r="461" spans="1:15" x14ac:dyDescent="0.35">
      <c r="A461" s="97">
        <v>38</v>
      </c>
      <c r="B461" s="17" t="s">
        <v>64</v>
      </c>
      <c r="C461" s="17">
        <v>2029</v>
      </c>
      <c r="D461" s="8">
        <f>Population!N39</f>
        <v>1314360.996112257</v>
      </c>
      <c r="E461" s="94">
        <f>VLOOKUP(A461,'Housing Statistics'!$A$2:$H$49,6,FALSE)</f>
        <v>4.5378736842105267</v>
      </c>
      <c r="F461" s="94">
        <f t="shared" si="42"/>
        <v>289642.48182701936</v>
      </c>
      <c r="G461" s="143" t="s">
        <v>235</v>
      </c>
      <c r="H461" s="88">
        <v>0</v>
      </c>
      <c r="I461" s="141">
        <f t="shared" si="43"/>
        <v>0</v>
      </c>
      <c r="J461" s="95">
        <f t="shared" si="39"/>
        <v>6705.6040043961257</v>
      </c>
      <c r="K461" s="90">
        <f>VLOOKUP(B461,'Housing Costs'!$B$2:$F$43,5,FALSE)*550</f>
        <v>34642.300000000003</v>
      </c>
      <c r="L461" s="142">
        <f t="shared" si="40"/>
        <v>232297545.60149193</v>
      </c>
      <c r="M461" s="100">
        <f>VLOOKUP(B461,'Housing Costs'!$B$2:$F$43,3,FALSE)</f>
        <v>79.323999999999998</v>
      </c>
      <c r="N461" s="93">
        <f t="shared" si="41"/>
        <v>100.71942446043167</v>
      </c>
      <c r="O461" s="9">
        <f t="shared" si="44"/>
        <v>34137151.218657494</v>
      </c>
    </row>
    <row r="462" spans="1:15" x14ac:dyDescent="0.35">
      <c r="A462" s="97">
        <v>39</v>
      </c>
      <c r="B462" s="17" t="s">
        <v>70</v>
      </c>
      <c r="C462" s="17">
        <v>2029</v>
      </c>
      <c r="D462" s="8">
        <f>Population!N40</f>
        <v>108204.33347411494</v>
      </c>
      <c r="E462" s="94">
        <f>VLOOKUP(A462,'Housing Statistics'!$A$2:$H$49,6,FALSE)</f>
        <v>3.6693548387096775</v>
      </c>
      <c r="F462" s="94">
        <f t="shared" si="42"/>
        <v>29488.653518220337</v>
      </c>
      <c r="G462" s="143" t="s">
        <v>234</v>
      </c>
      <c r="H462" s="88">
        <v>0</v>
      </c>
      <c r="I462" s="141">
        <f t="shared" si="43"/>
        <v>0</v>
      </c>
      <c r="J462" s="95">
        <f t="shared" si="39"/>
        <v>682.70107295284106</v>
      </c>
      <c r="K462" s="90">
        <f ca="1">VLOOKUP(B462,'Housing Costs'!$B$2:$F$43,5,FALSE)*550</f>
        <v>22303.05</v>
      </c>
      <c r="L462" s="142">
        <f t="shared" ca="1" si="40"/>
        <v>15226316.165120861</v>
      </c>
      <c r="M462" s="100">
        <f>VLOOKUP(B462,'Housing Costs'!$B$2:$F$43,3,FALSE)</f>
        <v>77.219754838709676</v>
      </c>
      <c r="N462" s="93">
        <f t="shared" si="41"/>
        <v>69.973494888299896</v>
      </c>
      <c r="O462" s="9">
        <f t="shared" si="44"/>
        <v>3979390.44320308</v>
      </c>
    </row>
    <row r="463" spans="1:15" x14ac:dyDescent="0.35">
      <c r="A463" s="97">
        <v>40</v>
      </c>
      <c r="B463" s="17" t="s">
        <v>71</v>
      </c>
      <c r="C463" s="17">
        <v>2029</v>
      </c>
      <c r="D463" s="8">
        <f>Population!N41</f>
        <v>193200.68198331125</v>
      </c>
      <c r="E463" s="94">
        <f>VLOOKUP(A463,'Housing Statistics'!$A$2:$H$49,6,FALSE)</f>
        <v>4.2245333333333335</v>
      </c>
      <c r="F463" s="94">
        <f t="shared" si="42"/>
        <v>45733.023446371495</v>
      </c>
      <c r="G463" s="143" t="s">
        <v>234</v>
      </c>
      <c r="H463" s="88">
        <v>0</v>
      </c>
      <c r="I463" s="141">
        <f t="shared" si="43"/>
        <v>0</v>
      </c>
      <c r="J463" s="95">
        <f t="shared" si="39"/>
        <v>1058.7795796415157</v>
      </c>
      <c r="K463" s="90">
        <f>VLOOKUP(B463,'Housing Costs'!$B$2:$F$43,5,FALSE)*550</f>
        <v>23600.500000000004</v>
      </c>
      <c r="L463" s="142">
        <f t="shared" si="40"/>
        <v>24987727.469329596</v>
      </c>
      <c r="M463" s="100">
        <f>VLOOKUP(B463,'Housing Costs'!$B$2:$F$43,3,FALSE)</f>
        <v>31.5</v>
      </c>
      <c r="N463" s="93">
        <f t="shared" si="41"/>
        <v>73.754890824182766</v>
      </c>
      <c r="O463" s="9">
        <f t="shared" si="44"/>
        <v>1028831.9835759025</v>
      </c>
    </row>
    <row r="464" spans="1:15" x14ac:dyDescent="0.35">
      <c r="A464" s="97">
        <v>41</v>
      </c>
      <c r="B464" s="17" t="s">
        <v>72</v>
      </c>
      <c r="C464" s="17">
        <v>2029</v>
      </c>
      <c r="D464" s="8">
        <f>Population!N42</f>
        <v>92990.481007622031</v>
      </c>
      <c r="E464" s="94">
        <f>VLOOKUP(A464,'Housing Statistics'!$A$2:$H$49,6,FALSE)</f>
        <v>6.1423824388279122</v>
      </c>
      <c r="F464" s="94">
        <f t="shared" si="42"/>
        <v>15139.155194863843</v>
      </c>
      <c r="G464" s="143" t="s">
        <v>236</v>
      </c>
      <c r="H464" s="88">
        <v>0</v>
      </c>
      <c r="I464" s="141">
        <f t="shared" si="43"/>
        <v>0</v>
      </c>
      <c r="J464" s="95">
        <f t="shared" si="39"/>
        <v>350.49133351399178</v>
      </c>
      <c r="K464" s="90">
        <f ca="1">VLOOKUP(B464,'Housing Costs'!$B$2:$F$43,5,FALSE)*550</f>
        <v>22303.05</v>
      </c>
      <c r="L464" s="142">
        <f t="shared" ca="1" si="40"/>
        <v>7817025.735929234</v>
      </c>
      <c r="M464" s="100">
        <f>VLOOKUP(B464,'Housing Costs'!$B$2:$F$43,3,FALSE)</f>
        <v>77.219754838709676</v>
      </c>
      <c r="N464" s="93">
        <f t="shared" si="41"/>
        <v>110.04922377887165</v>
      </c>
      <c r="O464" s="9">
        <f t="shared" si="44"/>
        <v>1606142.8062090538</v>
      </c>
    </row>
    <row r="465" spans="1:15" x14ac:dyDescent="0.35">
      <c r="A465" s="97">
        <v>42</v>
      </c>
      <c r="B465" s="17" t="s">
        <v>73</v>
      </c>
      <c r="C465" s="17">
        <v>2029</v>
      </c>
      <c r="D465" s="8">
        <f>Population!N43</f>
        <v>115155.75303796341</v>
      </c>
      <c r="E465" s="94">
        <f>VLOOKUP(A465,'Housing Statistics'!$A$2:$H$49,6,FALSE)</f>
        <v>4.2419137466307282</v>
      </c>
      <c r="F465" s="94">
        <f t="shared" si="42"/>
        <v>27147.122717766113</v>
      </c>
      <c r="G465" s="143" t="s">
        <v>234</v>
      </c>
      <c r="H465" s="88">
        <v>0</v>
      </c>
      <c r="I465" s="141">
        <f t="shared" si="43"/>
        <v>0</v>
      </c>
      <c r="J465" s="95">
        <f t="shared" si="39"/>
        <v>628.49155847519796</v>
      </c>
      <c r="K465" s="90">
        <f ca="1">VLOOKUP(B465,'Housing Costs'!$B$2:$F$43,5,FALSE)*550</f>
        <v>22303.05</v>
      </c>
      <c r="L465" s="142">
        <f t="shared" ca="1" si="40"/>
        <v>14017278.653250264</v>
      </c>
      <c r="M465" s="100">
        <f>VLOOKUP(B465,'Housing Costs'!$B$2:$F$43,3,FALSE)</f>
        <v>56</v>
      </c>
      <c r="N465" s="93">
        <f t="shared" si="41"/>
        <v>81.833648870377388</v>
      </c>
      <c r="O465" s="9">
        <f t="shared" si="44"/>
        <v>2049058.6552725295</v>
      </c>
    </row>
    <row r="466" spans="1:15" x14ac:dyDescent="0.35">
      <c r="A466" s="97">
        <v>1</v>
      </c>
      <c r="B466" s="17" t="s">
        <v>47</v>
      </c>
      <c r="C466" s="17">
        <v>2030</v>
      </c>
      <c r="D466" s="8">
        <f>Population!O2</f>
        <v>624231.52361348702</v>
      </c>
      <c r="E466" s="94">
        <f>VLOOKUP(A466,'Housing Statistics'!$A$2:$H$49,6,FALSE)</f>
        <v>3.974207650273224</v>
      </c>
      <c r="F466" s="94">
        <f t="shared" si="42"/>
        <v>157070.68642237945</v>
      </c>
      <c r="G466" s="143" t="s">
        <v>234</v>
      </c>
      <c r="H466" s="88">
        <v>0</v>
      </c>
      <c r="I466" s="141">
        <f t="shared" si="43"/>
        <v>0</v>
      </c>
      <c r="J466" s="95">
        <f t="shared" si="39"/>
        <v>3636.3927598031005</v>
      </c>
      <c r="K466" s="90">
        <f>VLOOKUP(B466,'Housing Costs'!$B$2:$F$43,5,FALSE)*550</f>
        <v>15584.800000000001</v>
      </c>
      <c r="L466" s="142">
        <f t="shared" si="40"/>
        <v>56672453.882979363</v>
      </c>
      <c r="M466" s="100">
        <f>VLOOKUP(B466,'Housing Costs'!$B$2:$F$43,3,FALSE)</f>
        <v>60.661999999999999</v>
      </c>
      <c r="N466" s="93">
        <f t="shared" si="41"/>
        <v>73.860911270983223</v>
      </c>
      <c r="O466" s="9">
        <f t="shared" si="44"/>
        <v>14514736.247567143</v>
      </c>
    </row>
    <row r="467" spans="1:15" x14ac:dyDescent="0.35">
      <c r="A467" s="97">
        <v>2</v>
      </c>
      <c r="B467" s="17" t="s">
        <v>44</v>
      </c>
      <c r="C467" s="17">
        <v>2030</v>
      </c>
      <c r="D467" s="8">
        <f>Population!O3</f>
        <v>457894.21288930834</v>
      </c>
      <c r="E467" s="94">
        <f>VLOOKUP(A467,'Housing Statistics'!$A$2:$H$49,6,FALSE)</f>
        <v>4.8390533520244086</v>
      </c>
      <c r="F467" s="94">
        <f t="shared" si="42"/>
        <v>94624.749838261065</v>
      </c>
      <c r="G467" s="143" t="s">
        <v>234</v>
      </c>
      <c r="H467" s="88">
        <v>0</v>
      </c>
      <c r="I467" s="141">
        <f t="shared" si="43"/>
        <v>0</v>
      </c>
      <c r="J467" s="95">
        <f t="shared" si="39"/>
        <v>2190.6872825698811</v>
      </c>
      <c r="K467" s="90">
        <f ca="1">VLOOKUP(B467,'Housing Costs'!$B$2:$F$43,5,FALSE)*550</f>
        <v>34179.786666666667</v>
      </c>
      <c r="L467" s="142">
        <f t="shared" ca="1" si="40"/>
        <v>74877223.97161825</v>
      </c>
      <c r="M467" s="100">
        <f>VLOOKUP(B467,'Housing Costs'!$B$2:$F$43,3,FALSE)</f>
        <v>70</v>
      </c>
      <c r="N467" s="93">
        <f t="shared" si="41"/>
        <v>166.27540073204597</v>
      </c>
      <c r="O467" s="9">
        <f t="shared" si="44"/>
        <v>4568644.8698888076</v>
      </c>
    </row>
    <row r="468" spans="1:15" x14ac:dyDescent="0.35">
      <c r="A468" s="97">
        <v>3</v>
      </c>
      <c r="B468" s="17" t="s">
        <v>30</v>
      </c>
      <c r="C468" s="17">
        <v>2030</v>
      </c>
      <c r="D468" s="8">
        <f>Population!O4</f>
        <v>13176888.506482709</v>
      </c>
      <c r="E468" s="94">
        <f>VLOOKUP(A468,'Housing Statistics'!$A$2:$H$49,6,FALSE)</f>
        <v>4.0172949204764796</v>
      </c>
      <c r="F468" s="94">
        <f t="shared" si="42"/>
        <v>3280040.1183689637</v>
      </c>
      <c r="G468" s="143" t="s">
        <v>235</v>
      </c>
      <c r="H468" s="88">
        <v>0</v>
      </c>
      <c r="I468" s="141">
        <f t="shared" si="43"/>
        <v>0</v>
      </c>
      <c r="J468" s="95">
        <f t="shared" si="39"/>
        <v>75937.238258615602</v>
      </c>
      <c r="K468" s="90">
        <f>VLOOKUP(B468,'Housing Costs'!$B$2:$F$43,5,FALSE)*550</f>
        <v>37853.199999999997</v>
      </c>
      <c r="L468" s="142">
        <f t="shared" si="40"/>
        <v>2874467467.2510281</v>
      </c>
      <c r="M468" s="100">
        <f>VLOOKUP(B468,'Housing Costs'!$B$2:$F$43,3,FALSE)</f>
        <v>139.202</v>
      </c>
      <c r="N468" s="93">
        <f t="shared" si="41"/>
        <v>132.525558500568</v>
      </c>
      <c r="O468" s="9">
        <f t="shared" si="44"/>
        <v>782835359.9516679</v>
      </c>
    </row>
    <row r="469" spans="1:15" x14ac:dyDescent="0.35">
      <c r="A469" s="97">
        <v>4</v>
      </c>
      <c r="B469" s="17" t="s">
        <v>35</v>
      </c>
      <c r="C469" s="17">
        <v>2030</v>
      </c>
      <c r="D469" s="8">
        <f>Population!O5</f>
        <v>2806232.8424945683</v>
      </c>
      <c r="E469" s="94">
        <f>VLOOKUP(A469,'Housing Statistics'!$A$2:$H$49,6,FALSE)</f>
        <v>4.6988894405393395</v>
      </c>
      <c r="F469" s="94">
        <f t="shared" si="42"/>
        <v>597211.93230979028</v>
      </c>
      <c r="G469" s="143" t="s">
        <v>235</v>
      </c>
      <c r="H469" s="88">
        <v>0</v>
      </c>
      <c r="I469" s="141">
        <f t="shared" si="43"/>
        <v>0</v>
      </c>
      <c r="J469" s="95">
        <f t="shared" si="39"/>
        <v>13826.240886726649</v>
      </c>
      <c r="K469" s="90">
        <f>VLOOKUP(B469,'Housing Costs'!$B$2:$F$43,5,FALSE)*550</f>
        <v>23092.300000000003</v>
      </c>
      <c r="L469" s="142">
        <f t="shared" si="40"/>
        <v>319279702.42855787</v>
      </c>
      <c r="M469" s="100">
        <f>VLOOKUP(B469,'Housing Costs'!$B$2:$F$43,3,FALSE)</f>
        <v>59.5</v>
      </c>
      <c r="N469" s="93">
        <f t="shared" si="41"/>
        <v>108.65462509082352</v>
      </c>
      <c r="O469" s="9">
        <f t="shared" si="44"/>
        <v>38561180.138319753</v>
      </c>
    </row>
    <row r="470" spans="1:15" x14ac:dyDescent="0.35">
      <c r="A470" s="97">
        <v>5</v>
      </c>
      <c r="B470" s="17" t="s">
        <v>154</v>
      </c>
      <c r="C470" s="17">
        <v>2030</v>
      </c>
      <c r="D470" s="8">
        <f>Population!O6</f>
        <v>1316182.1268753866</v>
      </c>
      <c r="E470" s="94">
        <f>VLOOKUP(A470,'Housing Statistics'!$A$2:$H$49,6,FALSE)</f>
        <v>4.2814892277702192</v>
      </c>
      <c r="F470" s="94">
        <f t="shared" si="42"/>
        <v>307412.22431169084</v>
      </c>
      <c r="G470" s="143" t="s">
        <v>235</v>
      </c>
      <c r="H470" s="88">
        <v>0</v>
      </c>
      <c r="I470" s="141">
        <f t="shared" si="43"/>
        <v>0</v>
      </c>
      <c r="J470" s="95">
        <f t="shared" si="39"/>
        <v>7116.9968898966326</v>
      </c>
      <c r="K470" s="90">
        <f>VLOOKUP(B470,'Housing Costs'!$B$2:$F$43,5,FALSE)*550</f>
        <v>20251</v>
      </c>
      <c r="L470" s="142">
        <f t="shared" si="40"/>
        <v>144126304.0172967</v>
      </c>
      <c r="M470" s="100">
        <f>VLOOKUP(B470,'Housing Costs'!$B$2:$F$43,3,FALSE)</f>
        <v>65.198000000000008</v>
      </c>
      <c r="N470" s="93">
        <f t="shared" si="41"/>
        <v>70.680297866969596</v>
      </c>
      <c r="O470" s="9">
        <f t="shared" si="44"/>
        <v>32458238.22236215</v>
      </c>
    </row>
    <row r="471" spans="1:15" x14ac:dyDescent="0.35">
      <c r="A471" s="97">
        <v>6</v>
      </c>
      <c r="B471" s="17" t="s">
        <v>38</v>
      </c>
      <c r="C471" s="17">
        <v>2030</v>
      </c>
      <c r="D471" s="8">
        <f>Population!O7</f>
        <v>1500617.2890694146</v>
      </c>
      <c r="E471" s="94">
        <f>VLOOKUP(A471,'Housing Statistics'!$A$2:$H$49,6,FALSE)</f>
        <v>4.4091899104485828</v>
      </c>
      <c r="F471" s="94">
        <f t="shared" si="42"/>
        <v>340338.54734026291</v>
      </c>
      <c r="G471" s="143" t="s">
        <v>235</v>
      </c>
      <c r="H471" s="88">
        <v>0</v>
      </c>
      <c r="I471" s="141">
        <f t="shared" si="43"/>
        <v>0</v>
      </c>
      <c r="J471" s="95">
        <f t="shared" si="39"/>
        <v>7879.2845286356169</v>
      </c>
      <c r="K471" s="90">
        <f>VLOOKUP(B471,'Housing Costs'!$B$2:$F$43,5,FALSE)*550</f>
        <v>39724.300000000003</v>
      </c>
      <c r="L471" s="142">
        <f t="shared" si="40"/>
        <v>312999062.40087986</v>
      </c>
      <c r="M471" s="100">
        <f>VLOOKUP(B471,'Housing Costs'!$B$2:$F$43,3,FALSE)</f>
        <v>98.531999999999996</v>
      </c>
      <c r="N471" s="93">
        <f t="shared" si="41"/>
        <v>228.82746434431402</v>
      </c>
      <c r="O471" s="9">
        <f t="shared" si="44"/>
        <v>24409429.69099414</v>
      </c>
    </row>
    <row r="472" spans="1:15" x14ac:dyDescent="0.35">
      <c r="A472" s="97">
        <v>7</v>
      </c>
      <c r="B472" s="17" t="s">
        <v>29</v>
      </c>
      <c r="C472" s="17">
        <v>2030</v>
      </c>
      <c r="D472" s="8">
        <f>Population!O8</f>
        <v>7251518.9752691109</v>
      </c>
      <c r="E472" s="94">
        <f>VLOOKUP(A472,'Housing Statistics'!$A$2:$H$49,6,FALSE)</f>
        <v>4.0232072880789485</v>
      </c>
      <c r="F472" s="94">
        <f t="shared" si="42"/>
        <v>1802422.4097912831</v>
      </c>
      <c r="G472" s="143" t="s">
        <v>235</v>
      </c>
      <c r="H472" s="88">
        <v>0</v>
      </c>
      <c r="I472" s="141">
        <f t="shared" si="43"/>
        <v>0</v>
      </c>
      <c r="J472" s="95">
        <f t="shared" si="39"/>
        <v>41728.446920048445</v>
      </c>
      <c r="K472" s="90">
        <f>VLOOKUP(B472,'Housing Costs'!$B$2:$F$43,5,FALSE)*550</f>
        <v>36590.400000000001</v>
      </c>
      <c r="L472" s="142">
        <f t="shared" si="40"/>
        <v>1526860564.1833408</v>
      </c>
      <c r="M472" s="100">
        <f>VLOOKUP(B472,'Housing Costs'!$B$2:$F$43,3,FALSE)</f>
        <v>110.124</v>
      </c>
      <c r="N472" s="93">
        <f t="shared" si="41"/>
        <v>141.36059573393919</v>
      </c>
      <c r="O472" s="9">
        <f t="shared" si="44"/>
        <v>292926033.05319804</v>
      </c>
    </row>
    <row r="473" spans="1:15" x14ac:dyDescent="0.35">
      <c r="A473" s="97">
        <v>8</v>
      </c>
      <c r="B473" s="17" t="s">
        <v>55</v>
      </c>
      <c r="C473" s="17">
        <v>2030</v>
      </c>
      <c r="D473" s="8">
        <f>Population!O9</f>
        <v>69104.859773033342</v>
      </c>
      <c r="E473" s="94">
        <f>VLOOKUP(A473,'Housing Statistics'!$A$2:$H$49,6,FALSE)</f>
        <v>4.332028957151242</v>
      </c>
      <c r="F473" s="94">
        <f t="shared" si="42"/>
        <v>15952.077065172009</v>
      </c>
      <c r="G473" s="143" t="s">
        <v>236</v>
      </c>
      <c r="H473" s="88">
        <v>0</v>
      </c>
      <c r="I473" s="141">
        <f t="shared" si="43"/>
        <v>0</v>
      </c>
      <c r="J473" s="95">
        <f t="shared" si="39"/>
        <v>369.31154287836216</v>
      </c>
      <c r="K473" s="90">
        <f ca="1">VLOOKUP(B473,'Housing Costs'!$B$2:$F$43,5,FALSE)*550</f>
        <v>22303.05</v>
      </c>
      <c r="L473" s="142">
        <f t="shared" ca="1" si="40"/>
        <v>8236773.8063932545</v>
      </c>
      <c r="M473" s="100">
        <f>VLOOKUP(B473,'Housing Costs'!$B$2:$F$43,3,FALSE)</f>
        <v>77.219754838709676</v>
      </c>
      <c r="N473" s="93">
        <f t="shared" si="41"/>
        <v>39.775337624637132</v>
      </c>
      <c r="O473" s="9">
        <f t="shared" si="44"/>
        <v>2499517.6915592444</v>
      </c>
    </row>
    <row r="474" spans="1:15" x14ac:dyDescent="0.35">
      <c r="A474" s="97">
        <v>9</v>
      </c>
      <c r="B474" s="17" t="s">
        <v>161</v>
      </c>
      <c r="C474" s="17">
        <v>2030</v>
      </c>
      <c r="D474" s="8">
        <f>Population!O10</f>
        <v>888862.46826712403</v>
      </c>
      <c r="E474" s="94">
        <f>VLOOKUP(A474,'Housing Statistics'!$A$2:$H$49,6,FALSE)</f>
        <v>4.5911864516077028</v>
      </c>
      <c r="F474" s="94">
        <f t="shared" si="42"/>
        <v>193601.91045080943</v>
      </c>
      <c r="G474" s="143" t="s">
        <v>234</v>
      </c>
      <c r="H474" s="88">
        <v>0</v>
      </c>
      <c r="I474" s="141">
        <f t="shared" si="43"/>
        <v>0</v>
      </c>
      <c r="J474" s="95">
        <f t="shared" si="39"/>
        <v>4482.1385930294055</v>
      </c>
      <c r="K474" s="90">
        <f>VLOOKUP(B474,'Housing Costs'!$B$2:$F$43,5,FALSE)*550</f>
        <v>20643.7</v>
      </c>
      <c r="L474" s="142">
        <f t="shared" si="40"/>
        <v>92527924.472921148</v>
      </c>
      <c r="M474" s="100">
        <f>VLOOKUP(B474,'Housing Costs'!$B$2:$F$43,3,FALSE)</f>
        <v>62.118000000000002</v>
      </c>
      <c r="N474" s="93">
        <f t="shared" si="41"/>
        <v>137.82658084059071</v>
      </c>
      <c r="O474" s="9">
        <f t="shared" si="44"/>
        <v>9650679.9957383871</v>
      </c>
    </row>
    <row r="475" spans="1:15" x14ac:dyDescent="0.35">
      <c r="A475" s="97">
        <v>10</v>
      </c>
      <c r="B475" s="17" t="s">
        <v>57</v>
      </c>
      <c r="C475" s="17">
        <v>2030</v>
      </c>
      <c r="D475" s="8">
        <f>Population!O11</f>
        <v>824855.96847960399</v>
      </c>
      <c r="E475" s="94">
        <f>VLOOKUP(A475,'Housing Statistics'!$A$2:$H$49,6,FALSE)</f>
        <v>4.0714439771379274</v>
      </c>
      <c r="F475" s="94">
        <f t="shared" si="42"/>
        <v>202595.43619201335</v>
      </c>
      <c r="G475" s="143" t="s">
        <v>234</v>
      </c>
      <c r="H475" s="88">
        <v>0</v>
      </c>
      <c r="I475" s="141">
        <f t="shared" si="43"/>
        <v>0</v>
      </c>
      <c r="J475" s="95">
        <f t="shared" si="39"/>
        <v>4690.3505301853584</v>
      </c>
      <c r="K475" s="90">
        <f ca="1">VLOOKUP(B475,'Housing Costs'!$B$2:$F$43,5,FALSE)*550</f>
        <v>34179.786666666667</v>
      </c>
      <c r="L475" s="142">
        <f t="shared" ca="1" si="40"/>
        <v>160315180.51362243</v>
      </c>
      <c r="M475" s="100">
        <f>VLOOKUP(B475,'Housing Costs'!$B$2:$F$43,3,FALSE)</f>
        <v>78.521709677419352</v>
      </c>
      <c r="N475" s="93">
        <f t="shared" si="41"/>
        <v>39.775337624637132</v>
      </c>
      <c r="O475" s="9">
        <f t="shared" si="44"/>
        <v>32377558.703796055</v>
      </c>
    </row>
    <row r="476" spans="1:15" x14ac:dyDescent="0.35">
      <c r="A476" s="97">
        <v>11</v>
      </c>
      <c r="B476" s="17" t="s">
        <v>48</v>
      </c>
      <c r="C476" s="17">
        <v>2030</v>
      </c>
      <c r="D476" s="8">
        <f>Population!O12</f>
        <v>321736.63395571487</v>
      </c>
      <c r="E476" s="94">
        <f>VLOOKUP(A476,'Housing Statistics'!$A$2:$H$49,6,FALSE)</f>
        <v>4.5669760538732476</v>
      </c>
      <c r="F476" s="94">
        <f t="shared" si="42"/>
        <v>70448.50469116219</v>
      </c>
      <c r="G476" s="143" t="s">
        <v>234</v>
      </c>
      <c r="H476" s="88">
        <v>0</v>
      </c>
      <c r="I476" s="141">
        <f t="shared" si="43"/>
        <v>0</v>
      </c>
      <c r="J476" s="95">
        <f t="shared" si="39"/>
        <v>1630.9754431772599</v>
      </c>
      <c r="K476" s="90">
        <f>VLOOKUP(B476,'Housing Costs'!$B$2:$F$43,5,FALSE)*550</f>
        <v>19072.899999999998</v>
      </c>
      <c r="L476" s="142">
        <f t="shared" si="40"/>
        <v>31107431.530175555</v>
      </c>
      <c r="M476" s="100">
        <f>VLOOKUP(B476,'Housing Costs'!$B$2:$F$43,3,FALSE)</f>
        <v>70</v>
      </c>
      <c r="N476" s="93">
        <f t="shared" si="41"/>
        <v>93.297993184399843</v>
      </c>
      <c r="O476" s="9">
        <f t="shared" si="44"/>
        <v>7103001.8285356574</v>
      </c>
    </row>
    <row r="477" spans="1:15" x14ac:dyDescent="0.35">
      <c r="A477" s="97">
        <v>12</v>
      </c>
      <c r="B477" s="17" t="s">
        <v>52</v>
      </c>
      <c r="C477" s="17">
        <v>2030</v>
      </c>
      <c r="D477" s="8">
        <f>Population!O13</f>
        <v>156502.64141634121</v>
      </c>
      <c r="E477" s="94">
        <f>VLOOKUP(A477,'Housing Statistics'!$A$2:$H$49,6,FALSE)</f>
        <v>4.2184831531569431</v>
      </c>
      <c r="F477" s="94">
        <f t="shared" si="42"/>
        <v>37099.269034468212</v>
      </c>
      <c r="G477" s="143" t="s">
        <v>234</v>
      </c>
      <c r="H477" s="88">
        <v>0</v>
      </c>
      <c r="I477" s="141">
        <f t="shared" si="43"/>
        <v>0</v>
      </c>
      <c r="J477" s="95">
        <f t="shared" si="39"/>
        <v>858.89682144856488</v>
      </c>
      <c r="K477" s="90">
        <f>VLOOKUP(B477,'Housing Costs'!$B$2:$F$43,5,FALSE)*550</f>
        <v>23092.300000000003</v>
      </c>
      <c r="L477" s="142">
        <f t="shared" si="40"/>
        <v>19833903.069936696</v>
      </c>
      <c r="M477" s="100">
        <f>VLOOKUP(B477,'Housing Costs'!$B$2:$F$43,3,FALSE)</f>
        <v>44.323999999999998</v>
      </c>
      <c r="N477" s="93">
        <f t="shared" si="41"/>
        <v>108.65462509082352</v>
      </c>
      <c r="O477" s="9">
        <f t="shared" si="44"/>
        <v>1044206.0406207516</v>
      </c>
    </row>
    <row r="478" spans="1:15" x14ac:dyDescent="0.35">
      <c r="A478" s="97">
        <v>13</v>
      </c>
      <c r="B478" s="17" t="s">
        <v>31</v>
      </c>
      <c r="C478" s="17">
        <v>2030</v>
      </c>
      <c r="D478" s="8">
        <f>Population!O14</f>
        <v>10505383.767027419</v>
      </c>
      <c r="E478" s="94">
        <f>VLOOKUP(A478,'Housing Statistics'!$A$2:$H$49,6,FALSE)</f>
        <v>4.33</v>
      </c>
      <c r="F478" s="94">
        <f t="shared" si="42"/>
        <v>2426185.6274890113</v>
      </c>
      <c r="G478" s="143" t="s">
        <v>235</v>
      </c>
      <c r="H478" s="88">
        <v>0</v>
      </c>
      <c r="I478" s="141">
        <f t="shared" si="43"/>
        <v>0</v>
      </c>
      <c r="J478" s="95">
        <f t="shared" si="39"/>
        <v>56169.384948217776</v>
      </c>
      <c r="K478" s="90">
        <f>VLOOKUP(B478,'Housing Costs'!$B$2:$F$43,5,FALSE)*550</f>
        <v>29729.7</v>
      </c>
      <c r="L478" s="142">
        <f t="shared" si="40"/>
        <v>1669898963.69503</v>
      </c>
      <c r="M478" s="100">
        <f>VLOOKUP(B478,'Housing Costs'!$B$2:$F$43,3,FALSE)</f>
        <v>96.418000000000006</v>
      </c>
      <c r="N478" s="93">
        <f t="shared" si="41"/>
        <v>139.85863940426606</v>
      </c>
      <c r="O478" s="9">
        <f t="shared" si="44"/>
        <v>317114543.01695025</v>
      </c>
    </row>
    <row r="479" spans="1:15" x14ac:dyDescent="0.35">
      <c r="A479" s="97">
        <v>14</v>
      </c>
      <c r="B479" s="17" t="s">
        <v>45</v>
      </c>
      <c r="C479" s="17">
        <v>2030</v>
      </c>
      <c r="D479" s="8">
        <f>Population!O15</f>
        <v>418610.15537007776</v>
      </c>
      <c r="E479" s="94">
        <f>VLOOKUP(A479,'Housing Statistics'!$A$2:$H$49,6,FALSE)</f>
        <v>4.6437746693442286</v>
      </c>
      <c r="F479" s="94">
        <f t="shared" si="42"/>
        <v>90144.372881294839</v>
      </c>
      <c r="G479" s="143" t="s">
        <v>234</v>
      </c>
      <c r="H479" s="88">
        <v>0</v>
      </c>
      <c r="I479" s="141">
        <f t="shared" si="43"/>
        <v>0</v>
      </c>
      <c r="J479" s="95">
        <f t="shared" si="39"/>
        <v>2086.9606694214162</v>
      </c>
      <c r="K479" s="90">
        <f>VLOOKUP(B479,'Housing Costs'!$B$2:$F$43,5,FALSE)*550</f>
        <v>21613.9</v>
      </c>
      <c r="L479" s="142">
        <f t="shared" si="40"/>
        <v>45107359.212807551</v>
      </c>
      <c r="M479" s="100">
        <f>VLOOKUP(B479,'Housing Costs'!$B$2:$F$43,3,FALSE)</f>
        <v>24.5</v>
      </c>
      <c r="N479" s="93">
        <f t="shared" si="41"/>
        <v>108.65462509082352</v>
      </c>
      <c r="O479" s="9">
        <f t="shared" si="44"/>
        <v>0</v>
      </c>
    </row>
    <row r="480" spans="1:15" x14ac:dyDescent="0.35">
      <c r="A480" s="97">
        <v>15</v>
      </c>
      <c r="B480" s="17" t="s">
        <v>54</v>
      </c>
      <c r="C480" s="17">
        <v>2030</v>
      </c>
      <c r="D480" s="8">
        <f>Population!O16</f>
        <v>92837.904970366144</v>
      </c>
      <c r="E480" s="94">
        <f>VLOOKUP(A480,'Housing Statistics'!$A$2:$H$49,6,FALSE)</f>
        <v>4.4181210545859635</v>
      </c>
      <c r="F480" s="94">
        <f t="shared" si="42"/>
        <v>21012.983533803668</v>
      </c>
      <c r="G480" s="143" t="s">
        <v>236</v>
      </c>
      <c r="H480" s="88">
        <v>0</v>
      </c>
      <c r="I480" s="141">
        <f t="shared" si="43"/>
        <v>0</v>
      </c>
      <c r="J480" s="95">
        <f t="shared" si="39"/>
        <v>486.47817695726189</v>
      </c>
      <c r="K480" s="90">
        <f>VLOOKUP(B480,'Housing Costs'!$B$2:$F$43,5,FALSE)*550</f>
        <v>71533</v>
      </c>
      <c r="L480" s="142">
        <f t="shared" si="40"/>
        <v>34799243.432283819</v>
      </c>
      <c r="M480" s="100">
        <f>VLOOKUP(B480,'Housing Costs'!$B$2:$F$43,3,FALSE)</f>
        <v>77.219754838709676</v>
      </c>
      <c r="N480" s="93">
        <f t="shared" si="41"/>
        <v>119.4497033951786</v>
      </c>
      <c r="O480" s="9">
        <f t="shared" si="44"/>
        <v>2087085.7001807436</v>
      </c>
    </row>
    <row r="481" spans="1:15" x14ac:dyDescent="0.35">
      <c r="A481" s="97">
        <v>16</v>
      </c>
      <c r="B481" s="17" t="s">
        <v>32</v>
      </c>
      <c r="C481" s="17">
        <v>2030</v>
      </c>
      <c r="D481" s="8">
        <f>Population!O17</f>
        <v>4753729.8893636819</v>
      </c>
      <c r="E481" s="94">
        <f>VLOOKUP(A481,'Housing Statistics'!$A$2:$H$49,6,FALSE)</f>
        <v>5.0811133147736394</v>
      </c>
      <c r="F481" s="94">
        <f t="shared" si="42"/>
        <v>935568.56438173295</v>
      </c>
      <c r="G481" s="143" t="s">
        <v>235</v>
      </c>
      <c r="H481" s="88">
        <v>0</v>
      </c>
      <c r="I481" s="141">
        <f t="shared" si="43"/>
        <v>0</v>
      </c>
      <c r="J481" s="95">
        <f t="shared" si="39"/>
        <v>21659.641472938703</v>
      </c>
      <c r="K481" s="90">
        <f>VLOOKUP(B481,'Housing Costs'!$B$2:$F$43,5,FALSE)*550</f>
        <v>29860.600000000002</v>
      </c>
      <c r="L481" s="142">
        <f t="shared" si="40"/>
        <v>646769890.16683352</v>
      </c>
      <c r="M481" s="100">
        <f>VLOOKUP(B481,'Housing Costs'!$B$2:$F$43,3,FALSE)</f>
        <v>82.04</v>
      </c>
      <c r="N481" s="93">
        <f t="shared" si="41"/>
        <v>125.45752871387103</v>
      </c>
      <c r="O481" s="9">
        <f t="shared" si="44"/>
        <v>99700341.631109938</v>
      </c>
    </row>
    <row r="482" spans="1:15" x14ac:dyDescent="0.35">
      <c r="A482" s="97">
        <v>17</v>
      </c>
      <c r="B482" s="17" t="s">
        <v>58</v>
      </c>
      <c r="C482" s="17">
        <v>2030</v>
      </c>
      <c r="D482" s="8">
        <f>Population!O18</f>
        <v>17493.913510132872</v>
      </c>
      <c r="E482" s="94">
        <f>VLOOKUP(A482,'Housing Statistics'!$A$2:$H$49,6,FALSE)</f>
        <v>4.9910952804986639</v>
      </c>
      <c r="F482" s="94">
        <f t="shared" si="42"/>
        <v>3505.0249548401816</v>
      </c>
      <c r="G482" s="143" t="s">
        <v>236</v>
      </c>
      <c r="H482" s="88">
        <v>0</v>
      </c>
      <c r="I482" s="141">
        <f t="shared" si="43"/>
        <v>0</v>
      </c>
      <c r="J482" s="95">
        <f t="shared" si="39"/>
        <v>81.145932821835686</v>
      </c>
      <c r="K482" s="90">
        <f ca="1">VLOOKUP(B482,'Housing Costs'!$B$2:$F$43,5,FALSE)*550</f>
        <v>22303.05</v>
      </c>
      <c r="L482" s="142">
        <f t="shared" ca="1" si="40"/>
        <v>1809801.7970220423</v>
      </c>
      <c r="M482" s="100">
        <f>VLOOKUP(B482,'Housing Costs'!$B$2:$F$43,3,FALSE)</f>
        <v>77.219754838709676</v>
      </c>
      <c r="N482" s="93">
        <f t="shared" si="41"/>
        <v>108.65462509082352</v>
      </c>
      <c r="O482" s="9">
        <f t="shared" si="44"/>
        <v>375374.43838962266</v>
      </c>
    </row>
    <row r="483" spans="1:15" x14ac:dyDescent="0.35">
      <c r="A483" s="97">
        <v>18</v>
      </c>
      <c r="B483" s="17" t="s">
        <v>51</v>
      </c>
      <c r="C483" s="17">
        <v>2030</v>
      </c>
      <c r="D483" s="8">
        <f>Population!O19</f>
        <v>154556.61910169933</v>
      </c>
      <c r="E483" s="94">
        <f>VLOOKUP(A483,'Housing Statistics'!$A$2:$H$49,6,FALSE)</f>
        <v>4.4388221584797423</v>
      </c>
      <c r="F483" s="94">
        <f t="shared" si="42"/>
        <v>34819.286194298358</v>
      </c>
      <c r="G483" s="143" t="s">
        <v>234</v>
      </c>
      <c r="H483" s="88">
        <v>0</v>
      </c>
      <c r="I483" s="141">
        <f t="shared" si="43"/>
        <v>0</v>
      </c>
      <c r="J483" s="95">
        <f t="shared" si="39"/>
        <v>806.11222311700112</v>
      </c>
      <c r="K483" s="90">
        <f ca="1">VLOOKUP(B483,'Housing Costs'!$B$2:$F$43,5,FALSE)*550</f>
        <v>34179.786666666667</v>
      </c>
      <c r="L483" s="142">
        <f t="shared" ca="1" si="40"/>
        <v>27552743.8155315</v>
      </c>
      <c r="M483" s="100">
        <f>VLOOKUP(B483,'Housing Costs'!$B$2:$F$43,3,FALSE)</f>
        <v>78.521709677419352</v>
      </c>
      <c r="N483" s="93">
        <f t="shared" si="41"/>
        <v>98.76688123185663</v>
      </c>
      <c r="O483" s="9">
        <f t="shared" si="44"/>
        <v>4085693.2571630017</v>
      </c>
    </row>
    <row r="484" spans="1:15" x14ac:dyDescent="0.35">
      <c r="A484" s="97">
        <v>19</v>
      </c>
      <c r="B484" s="17" t="s">
        <v>28</v>
      </c>
      <c r="C484" s="17">
        <v>2030</v>
      </c>
      <c r="D484" s="8">
        <f>Population!O20</f>
        <v>7017375.1933571296</v>
      </c>
      <c r="E484" s="94">
        <f>VLOOKUP(A484,'Housing Statistics'!$A$2:$H$49,6,FALSE)</f>
        <v>4.3873267195354213</v>
      </c>
      <c r="F484" s="94">
        <f t="shared" si="42"/>
        <v>1599464.9229360805</v>
      </c>
      <c r="G484" s="143" t="s">
        <v>235</v>
      </c>
      <c r="H484" s="88">
        <v>0</v>
      </c>
      <c r="I484" s="141">
        <f t="shared" si="43"/>
        <v>0</v>
      </c>
      <c r="J484" s="95">
        <f t="shared" si="39"/>
        <v>37029.714441325981</v>
      </c>
      <c r="K484" s="90">
        <f>VLOOKUP(B484,'Housing Costs'!$B$2:$F$43,5,FALSE)*550</f>
        <v>28774.899999999998</v>
      </c>
      <c r="L484" s="142">
        <f t="shared" si="40"/>
        <v>1065526330.0777109</v>
      </c>
      <c r="M484" s="100">
        <f>VLOOKUP(B484,'Housing Costs'!$B$2:$F$43,3,FALSE)</f>
        <v>82.95</v>
      </c>
      <c r="N484" s="93">
        <f t="shared" si="41"/>
        <v>155.49665530733307</v>
      </c>
      <c r="O484" s="9">
        <f t="shared" si="44"/>
        <v>139349235.88358244</v>
      </c>
    </row>
    <row r="485" spans="1:15" x14ac:dyDescent="0.35">
      <c r="A485" s="97">
        <v>20</v>
      </c>
      <c r="B485" s="17" t="s">
        <v>33</v>
      </c>
      <c r="C485" s="17">
        <v>2030</v>
      </c>
      <c r="D485" s="8">
        <f>Population!O21</f>
        <v>4396270.4031188991</v>
      </c>
      <c r="E485" s="94">
        <f>VLOOKUP(A485,'Housing Statistics'!$A$2:$H$49,6,FALSE)</f>
        <v>5.2348048588773741</v>
      </c>
      <c r="F485" s="94">
        <f t="shared" si="42"/>
        <v>839815.52734741243</v>
      </c>
      <c r="G485" s="143" t="s">
        <v>235</v>
      </c>
      <c r="H485" s="88">
        <v>0</v>
      </c>
      <c r="I485" s="141">
        <f t="shared" si="43"/>
        <v>0</v>
      </c>
      <c r="J485" s="95">
        <f t="shared" si="39"/>
        <v>19442.832859366667</v>
      </c>
      <c r="K485" s="90">
        <f>VLOOKUP(B485,'Housing Costs'!$B$2:$F$43,5,FALSE)*550</f>
        <v>25533.200000000001</v>
      </c>
      <c r="L485" s="142">
        <f t="shared" si="40"/>
        <v>496437739.96478099</v>
      </c>
      <c r="M485" s="100">
        <f>VLOOKUP(B485,'Housing Costs'!$B$2:$F$43,3,FALSE)</f>
        <v>88.27</v>
      </c>
      <c r="N485" s="93">
        <f t="shared" si="41"/>
        <v>92.944591695065014</v>
      </c>
      <c r="O485" s="9">
        <f t="shared" si="44"/>
        <v>121712695.70978834</v>
      </c>
    </row>
    <row r="486" spans="1:15" x14ac:dyDescent="0.35">
      <c r="A486" s="97">
        <v>21</v>
      </c>
      <c r="B486" s="97" t="s">
        <v>27</v>
      </c>
      <c r="C486" s="17">
        <v>2030</v>
      </c>
      <c r="D486" s="8">
        <f>Population!O22</f>
        <v>19417109.466798615</v>
      </c>
      <c r="E486" s="94">
        <f>VLOOKUP(A486,'Housing Statistics'!$A$2:$H$49,6,FALSE)</f>
        <v>4.4756737410071938</v>
      </c>
      <c r="F486" s="94">
        <f t="shared" si="42"/>
        <v>4338365.7054566806</v>
      </c>
      <c r="G486" s="143" t="s">
        <v>235</v>
      </c>
      <c r="H486" s="88">
        <v>0</v>
      </c>
      <c r="I486" s="141">
        <f t="shared" si="43"/>
        <v>0</v>
      </c>
      <c r="J486" s="95">
        <f t="shared" si="39"/>
        <v>100438.86609292217</v>
      </c>
      <c r="K486" s="90">
        <f>VLOOKUP(B486,'Housing Costs'!$B$2:$F$43,5,FALSE)*550</f>
        <v>134018.5</v>
      </c>
      <c r="L486" s="142">
        <f t="shared" si="40"/>
        <v>13460666175.474289</v>
      </c>
      <c r="M486" s="100">
        <f>VLOOKUP(B486,'Housing Costs'!$B$2:$F$43,3,FALSE)</f>
        <v>271.36200000000002</v>
      </c>
      <c r="N486" s="93">
        <f t="shared" si="41"/>
        <v>254.44907232109051</v>
      </c>
      <c r="O486" s="9">
        <f t="shared" si="44"/>
        <v>2030639173.9709044</v>
      </c>
    </row>
    <row r="487" spans="1:15" x14ac:dyDescent="0.35">
      <c r="A487" s="97">
        <v>22</v>
      </c>
      <c r="B487" s="17" t="s">
        <v>43</v>
      </c>
      <c r="C487" s="17">
        <v>2030</v>
      </c>
      <c r="D487" s="8">
        <f>Population!O23</f>
        <v>17220120.498912062</v>
      </c>
      <c r="E487" s="94">
        <f>VLOOKUP(A487,'Housing Statistics'!$A$2:$H$49,6,FALSE)</f>
        <v>4.7768636363636361</v>
      </c>
      <c r="F487" s="94">
        <f t="shared" si="42"/>
        <v>3604900.999857889</v>
      </c>
      <c r="G487" s="143" t="s">
        <v>235</v>
      </c>
      <c r="H487" s="88">
        <v>0</v>
      </c>
      <c r="I487" s="141">
        <f t="shared" si="43"/>
        <v>0</v>
      </c>
      <c r="J487" s="95">
        <f t="shared" si="39"/>
        <v>83458.194487284403</v>
      </c>
      <c r="K487" s="90">
        <f>VLOOKUP(B487,'Housing Costs'!$B$2:$F$43,5,FALSE)*550</f>
        <v>49957.600000000006</v>
      </c>
      <c r="L487" s="142">
        <f t="shared" si="40"/>
        <v>4169371096.9179597</v>
      </c>
      <c r="M487" s="100">
        <f>VLOOKUP(B487,'Housing Costs'!$B$2:$F$43,3,FALSE)</f>
        <v>137.07400000000001</v>
      </c>
      <c r="N487" s="93">
        <f t="shared" si="41"/>
        <v>150.91303799066011</v>
      </c>
      <c r="O487" s="9">
        <f t="shared" si="44"/>
        <v>794232554.85908091</v>
      </c>
    </row>
    <row r="488" spans="1:15" x14ac:dyDescent="0.35">
      <c r="A488" s="97">
        <v>23</v>
      </c>
      <c r="B488" s="17" t="s">
        <v>53</v>
      </c>
      <c r="C488" s="17">
        <v>2030</v>
      </c>
      <c r="D488" s="8">
        <f>Population!O24</f>
        <v>62449.057710525165</v>
      </c>
      <c r="E488" s="94">
        <f>VLOOKUP(A488,'Housing Statistics'!$A$2:$H$49,6,FALSE)</f>
        <v>3.9394565859421147</v>
      </c>
      <c r="F488" s="94">
        <f t="shared" si="42"/>
        <v>15852.2010201543</v>
      </c>
      <c r="G488" s="143" t="s">
        <v>236</v>
      </c>
      <c r="H488" s="88">
        <v>0</v>
      </c>
      <c r="I488" s="141">
        <f t="shared" si="43"/>
        <v>0</v>
      </c>
      <c r="J488" s="95">
        <f t="shared" si="39"/>
        <v>366.99928121291487</v>
      </c>
      <c r="K488" s="90">
        <f>VLOOKUP(B488,'Housing Costs'!$B$2:$F$43,5,FALSE)*550</f>
        <v>32186</v>
      </c>
      <c r="L488" s="142">
        <f t="shared" si="40"/>
        <v>11812238.865118878</v>
      </c>
      <c r="M488" s="100">
        <f>VLOOKUP(B488,'Housing Costs'!$B$2:$F$43,3,FALSE)</f>
        <v>122.5</v>
      </c>
      <c r="N488" s="93">
        <f t="shared" si="41"/>
        <v>127.00366022971097</v>
      </c>
      <c r="O488" s="9">
        <f t="shared" si="44"/>
        <v>3210980.0623005014</v>
      </c>
    </row>
    <row r="489" spans="1:15" x14ac:dyDescent="0.35">
      <c r="A489" s="97">
        <v>24</v>
      </c>
      <c r="B489" s="17" t="s">
        <v>34</v>
      </c>
      <c r="C489" s="17">
        <v>2030</v>
      </c>
      <c r="D489" s="8">
        <f>Population!O25</f>
        <v>2628334.87955959</v>
      </c>
      <c r="E489" s="94">
        <f>VLOOKUP(A489,'Housing Statistics'!$A$2:$H$49,6,FALSE)</f>
        <v>5.7167460931666056</v>
      </c>
      <c r="F489" s="94">
        <f t="shared" si="42"/>
        <v>459760.64648057672</v>
      </c>
      <c r="G489" s="143" t="s">
        <v>235</v>
      </c>
      <c r="H489" s="88">
        <v>0</v>
      </c>
      <c r="I489" s="141">
        <f t="shared" si="43"/>
        <v>0</v>
      </c>
      <c r="J489" s="95">
        <f t="shared" si="39"/>
        <v>10644.063027830154</v>
      </c>
      <c r="K489" s="90">
        <f>VLOOKUP(B489,'Housing Costs'!$B$2:$F$43,5,FALSE)*550</f>
        <v>28266.7</v>
      </c>
      <c r="L489" s="142">
        <f t="shared" si="40"/>
        <v>300872536.38876665</v>
      </c>
      <c r="M489" s="100">
        <f>VLOOKUP(B489,'Housing Costs'!$B$2:$F$43,3,FALSE)</f>
        <v>62.454000000000001</v>
      </c>
      <c r="N489" s="93">
        <f t="shared" si="41"/>
        <v>84.816357440363504</v>
      </c>
      <c r="O489" s="9">
        <f t="shared" si="44"/>
        <v>40836778.599900424</v>
      </c>
    </row>
    <row r="490" spans="1:15" x14ac:dyDescent="0.35">
      <c r="A490" s="97">
        <v>25</v>
      </c>
      <c r="B490" s="17" t="s">
        <v>46</v>
      </c>
      <c r="C490" s="17">
        <v>2030</v>
      </c>
      <c r="D490" s="8">
        <f>Population!O26</f>
        <v>377302.04737603519</v>
      </c>
      <c r="E490" s="94">
        <f>VLOOKUP(A490,'Housing Statistics'!$A$2:$H$49,6,FALSE)</f>
        <v>4.4000000000000004</v>
      </c>
      <c r="F490" s="94">
        <f t="shared" si="42"/>
        <v>85750.465312735265</v>
      </c>
      <c r="G490" s="143" t="s">
        <v>234</v>
      </c>
      <c r="H490" s="88">
        <v>0</v>
      </c>
      <c r="I490" s="141">
        <f t="shared" si="43"/>
        <v>0</v>
      </c>
      <c r="J490" s="95">
        <f t="shared" si="39"/>
        <v>1985.2359362233401</v>
      </c>
      <c r="K490" s="90">
        <f>VLOOKUP(B490,'Housing Costs'!$B$2:$F$43,5,FALSE)*550</f>
        <v>21583.1</v>
      </c>
      <c r="L490" s="142">
        <f t="shared" si="40"/>
        <v>42847545.735101968</v>
      </c>
      <c r="M490" s="100">
        <f>VLOOKUP(B490,'Housing Costs'!$B$2:$F$43,3,FALSE)</f>
        <v>56</v>
      </c>
      <c r="N490" s="93">
        <f t="shared" si="41"/>
        <v>100.80777483276538</v>
      </c>
      <c r="O490" s="9">
        <f t="shared" si="44"/>
        <v>5300956.7467148462</v>
      </c>
    </row>
    <row r="491" spans="1:15" x14ac:dyDescent="0.35">
      <c r="A491" s="97">
        <v>26</v>
      </c>
      <c r="B491" s="17" t="s">
        <v>50</v>
      </c>
      <c r="C491" s="17">
        <v>2030</v>
      </c>
      <c r="D491" s="8">
        <f>Population!O27</f>
        <v>156346.58509600104</v>
      </c>
      <c r="E491" s="94">
        <f>VLOOKUP(A491,'Housing Statistics'!$A$2:$H$49,6,FALSE)</f>
        <v>3.9948981478058339</v>
      </c>
      <c r="F491" s="94">
        <f t="shared" si="42"/>
        <v>39136.563514610047</v>
      </c>
      <c r="G491" s="143" t="s">
        <v>234</v>
      </c>
      <c r="H491" s="88">
        <v>0</v>
      </c>
      <c r="I491" s="141">
        <f t="shared" si="43"/>
        <v>0</v>
      </c>
      <c r="J491" s="95">
        <f t="shared" si="39"/>
        <v>906.06286538660061</v>
      </c>
      <c r="K491" s="90">
        <f ca="1">VLOOKUP(B491,'Housing Costs'!$B$2:$F$43,5,FALSE)*550</f>
        <v>34179.786666666667</v>
      </c>
      <c r="L491" s="142">
        <f t="shared" ca="1" si="40"/>
        <v>30969035.445502728</v>
      </c>
      <c r="M491" s="100">
        <f>VLOOKUP(B491,'Housing Costs'!$B$2:$F$43,3,FALSE)</f>
        <v>78.521709677419352</v>
      </c>
      <c r="N491" s="93">
        <f t="shared" si="41"/>
        <v>108.65462509082352</v>
      </c>
      <c r="O491" s="9">
        <f t="shared" si="44"/>
        <v>4313662.2894219505</v>
      </c>
    </row>
    <row r="492" spans="1:15" x14ac:dyDescent="0.35">
      <c r="A492" s="97">
        <v>27</v>
      </c>
      <c r="B492" s="17" t="s">
        <v>40</v>
      </c>
      <c r="C492" s="17">
        <v>2030</v>
      </c>
      <c r="D492" s="8">
        <f>Population!O28</f>
        <v>1576844.5593027731</v>
      </c>
      <c r="E492" s="94">
        <f>VLOOKUP(A492,'Housing Statistics'!$A$2:$H$49,6,FALSE)</f>
        <v>4.6947316089524085</v>
      </c>
      <c r="F492" s="94">
        <f t="shared" si="42"/>
        <v>335875.3365785341</v>
      </c>
      <c r="G492" s="143" t="s">
        <v>235</v>
      </c>
      <c r="H492" s="88">
        <v>0</v>
      </c>
      <c r="I492" s="141">
        <f t="shared" si="43"/>
        <v>0</v>
      </c>
      <c r="J492" s="95">
        <f t="shared" si="39"/>
        <v>7775.9553354608943</v>
      </c>
      <c r="K492" s="90">
        <f>VLOOKUP(B492,'Housing Costs'!$B$2:$F$43,5,FALSE)*550</f>
        <v>27904.800000000003</v>
      </c>
      <c r="L492" s="142">
        <f t="shared" si="40"/>
        <v>216986478.44496918</v>
      </c>
      <c r="M492" s="100">
        <f>VLOOKUP(B492,'Housing Costs'!$B$2:$F$43,3,FALSE)</f>
        <v>131.50200000000001</v>
      </c>
      <c r="N492" s="93">
        <f t="shared" si="41"/>
        <v>58.94736842105263</v>
      </c>
      <c r="O492" s="9">
        <f t="shared" si="44"/>
        <v>91748612.035436228</v>
      </c>
    </row>
    <row r="493" spans="1:15" x14ac:dyDescent="0.35">
      <c r="A493" s="97">
        <v>28</v>
      </c>
      <c r="B493" s="17" t="s">
        <v>37</v>
      </c>
      <c r="C493" s="17">
        <v>2030</v>
      </c>
      <c r="D493" s="8">
        <f>Population!O29</f>
        <v>1675150.6777378588</v>
      </c>
      <c r="E493" s="94">
        <f>VLOOKUP(A493,'Housing Statistics'!$A$2:$H$49,6,FALSE)</f>
        <v>3.2903489815623708</v>
      </c>
      <c r="F493" s="94">
        <f t="shared" si="42"/>
        <v>509110.33666174818</v>
      </c>
      <c r="G493" s="143" t="s">
        <v>235</v>
      </c>
      <c r="H493" s="88">
        <v>0</v>
      </c>
      <c r="I493" s="141">
        <f t="shared" si="43"/>
        <v>0</v>
      </c>
      <c r="J493" s="95">
        <f t="shared" si="39"/>
        <v>11786.57319418143</v>
      </c>
      <c r="K493" s="90">
        <f>VLOOKUP(B493,'Housing Costs'!$B$2:$F$43,5,FALSE)*550</f>
        <v>27365.8</v>
      </c>
      <c r="L493" s="142">
        <f t="shared" si="40"/>
        <v>322549004.71733016</v>
      </c>
      <c r="M493" s="100">
        <f>VLOOKUP(B493,'Housing Costs'!$B$2:$F$43,3,FALSE)</f>
        <v>70</v>
      </c>
      <c r="N493" s="93">
        <f t="shared" si="41"/>
        <v>53.01022340022719</v>
      </c>
      <c r="O493" s="9">
        <f t="shared" si="44"/>
        <v>66099138.628274709</v>
      </c>
    </row>
    <row r="494" spans="1:15" x14ac:dyDescent="0.35">
      <c r="A494" s="97">
        <v>29</v>
      </c>
      <c r="B494" s="17" t="s">
        <v>42</v>
      </c>
      <c r="C494" s="17">
        <v>2030</v>
      </c>
      <c r="D494" s="8">
        <f>Population!O30</f>
        <v>223517.9070600197</v>
      </c>
      <c r="E494" s="94">
        <f>VLOOKUP(A494,'Housing Statistics'!$A$2:$H$49,6,FALSE)</f>
        <v>4.6165672844480259</v>
      </c>
      <c r="F494" s="94">
        <f t="shared" si="42"/>
        <v>48416.473385537225</v>
      </c>
      <c r="G494" s="143" t="s">
        <v>234</v>
      </c>
      <c r="H494" s="88">
        <v>0</v>
      </c>
      <c r="I494" s="141">
        <f t="shared" si="43"/>
        <v>0</v>
      </c>
      <c r="J494" s="95">
        <f t="shared" si="39"/>
        <v>1120.9049714147113</v>
      </c>
      <c r="K494" s="90">
        <f>VLOOKUP(B494,'Housing Costs'!$B$2:$F$43,5,FALSE)*550</f>
        <v>11542.300000000001</v>
      </c>
      <c r="L494" s="142">
        <f t="shared" si="40"/>
        <v>12937821.451560024</v>
      </c>
      <c r="M494" s="100">
        <f>VLOOKUP(B494,'Housing Costs'!$B$2:$F$43,3,FALSE)</f>
        <v>100.324</v>
      </c>
      <c r="N494" s="93">
        <f t="shared" si="41"/>
        <v>91.707686482393044</v>
      </c>
      <c r="O494" s="9">
        <f t="shared" si="44"/>
        <v>8460685.073720267</v>
      </c>
    </row>
    <row r="495" spans="1:15" x14ac:dyDescent="0.35">
      <c r="A495" s="97">
        <v>30</v>
      </c>
      <c r="B495" s="17" t="s">
        <v>56</v>
      </c>
      <c r="C495" s="17">
        <v>2030</v>
      </c>
      <c r="D495" s="8">
        <f>Population!O31</f>
        <v>153348.74318226642</v>
      </c>
      <c r="E495" s="94">
        <f>VLOOKUP(A495,'Housing Statistics'!$A$2:$H$49,6,FALSE)</f>
        <v>4.0765401369010581</v>
      </c>
      <c r="F495" s="94">
        <f t="shared" si="42"/>
        <v>37617.37601799758</v>
      </c>
      <c r="G495" s="143" t="s">
        <v>234</v>
      </c>
      <c r="H495" s="88">
        <v>0</v>
      </c>
      <c r="I495" s="141">
        <f t="shared" si="43"/>
        <v>0</v>
      </c>
      <c r="J495" s="95">
        <f t="shared" ref="J495:J507" si="45">F495-F453</f>
        <v>870.89167883808841</v>
      </c>
      <c r="K495" s="90">
        <f ca="1">VLOOKUP(B495,'Housing Costs'!$B$2:$F$43,5,FALSE)*550</f>
        <v>34179.786666666667</v>
      </c>
      <c r="L495" s="142">
        <f t="shared" ref="L495:L507" ca="1" si="46">K495*J495</f>
        <v>29766891.792461045</v>
      </c>
      <c r="M495" s="100">
        <f>VLOOKUP(B495,'Housing Costs'!$B$2:$F$43,3,FALSE)</f>
        <v>78.521709677419352</v>
      </c>
      <c r="N495" s="93">
        <f t="shared" ref="N495:N507" si="47">N453</f>
        <v>60.413984601792251</v>
      </c>
      <c r="O495" s="9">
        <f t="shared" si="44"/>
        <v>5452790.414059639</v>
      </c>
    </row>
    <row r="496" spans="1:15" x14ac:dyDescent="0.35">
      <c r="A496" s="97">
        <v>31</v>
      </c>
      <c r="B496" s="17" t="s">
        <v>49</v>
      </c>
      <c r="C496" s="17">
        <v>2030</v>
      </c>
      <c r="D496" s="8">
        <f>Population!O32</f>
        <v>264637.18690645066</v>
      </c>
      <c r="E496" s="94">
        <f>VLOOKUP(A496,'Housing Statistics'!$A$2:$H$49,6,FALSE)</f>
        <v>3.6621172202306398</v>
      </c>
      <c r="F496" s="94">
        <f t="shared" si="42"/>
        <v>72263.439696718342</v>
      </c>
      <c r="G496" s="143" t="s">
        <v>234</v>
      </c>
      <c r="H496" s="88">
        <v>0</v>
      </c>
      <c r="I496" s="141">
        <f t="shared" si="43"/>
        <v>0</v>
      </c>
      <c r="J496" s="95">
        <f t="shared" si="45"/>
        <v>1672.9935731290752</v>
      </c>
      <c r="K496" s="90">
        <f>VLOOKUP(B496,'Housing Costs'!$B$2:$F$43,5,FALSE)*550</f>
        <v>33872.299999999996</v>
      </c>
      <c r="L496" s="142">
        <f t="shared" si="46"/>
        <v>56668140.207099967</v>
      </c>
      <c r="M496" s="100">
        <f>VLOOKUP(B496,'Housing Costs'!$B$2:$F$43,3,FALSE)</f>
        <v>77</v>
      </c>
      <c r="N496" s="93">
        <f t="shared" si="47"/>
        <v>118.33648870377382</v>
      </c>
      <c r="O496" s="9">
        <f t="shared" si="44"/>
        <v>7197274.4208896337</v>
      </c>
    </row>
    <row r="497" spans="1:15" x14ac:dyDescent="0.35">
      <c r="A497" s="97">
        <v>32</v>
      </c>
      <c r="B497" s="17" t="s">
        <v>36</v>
      </c>
      <c r="C497" s="17">
        <v>2030</v>
      </c>
      <c r="D497" s="8">
        <f>Population!O33</f>
        <v>1842354.1010399254</v>
      </c>
      <c r="E497" s="94">
        <f>VLOOKUP(A497,'Housing Statistics'!$A$2:$H$49,6,FALSE)</f>
        <v>6.457235996477583</v>
      </c>
      <c r="F497" s="94">
        <f t="shared" si="42"/>
        <v>285316.20991472638</v>
      </c>
      <c r="G497" s="143" t="s">
        <v>235</v>
      </c>
      <c r="H497" s="88">
        <v>0</v>
      </c>
      <c r="I497" s="141">
        <f t="shared" si="43"/>
        <v>0</v>
      </c>
      <c r="J497" s="95">
        <f t="shared" si="45"/>
        <v>6605.4451255046297</v>
      </c>
      <c r="K497" s="90">
        <f>VLOOKUP(B497,'Housing Costs'!$B$2:$F$43,5,FALSE)*550</f>
        <v>145453</v>
      </c>
      <c r="L497" s="142">
        <f t="shared" si="46"/>
        <v>960781809.84002495</v>
      </c>
      <c r="M497" s="100">
        <f>VLOOKUP(B497,'Housing Costs'!$B$2:$F$43,3,FALSE)</f>
        <v>85.75</v>
      </c>
      <c r="N497" s="93">
        <f t="shared" si="47"/>
        <v>105.97627161428754</v>
      </c>
      <c r="O497" s="9">
        <f t="shared" si="44"/>
        <v>36947617.326775558</v>
      </c>
    </row>
    <row r="498" spans="1:15" x14ac:dyDescent="0.35">
      <c r="A498" s="97">
        <v>33</v>
      </c>
      <c r="B498" s="17" t="s">
        <v>39</v>
      </c>
      <c r="C498" s="17">
        <v>2030</v>
      </c>
      <c r="D498" s="8">
        <f>Population!O34</f>
        <v>1160576.8093010013</v>
      </c>
      <c r="E498" s="94">
        <f>VLOOKUP(A498,'Housing Statistics'!$A$2:$H$49,6,FALSE)</f>
        <v>3.9813857124502121</v>
      </c>
      <c r="F498" s="94">
        <f t="shared" si="42"/>
        <v>291500.7218898072</v>
      </c>
      <c r="G498" s="143" t="s">
        <v>235</v>
      </c>
      <c r="H498" s="88">
        <v>0</v>
      </c>
      <c r="I498" s="141">
        <f t="shared" si="43"/>
        <v>0</v>
      </c>
      <c r="J498" s="95">
        <f t="shared" si="45"/>
        <v>6748.6247033198015</v>
      </c>
      <c r="K498" s="90">
        <f>VLOOKUP(B498,'Housing Costs'!$B$2:$F$43,5,FALSE)*550</f>
        <v>32586.400000000001</v>
      </c>
      <c r="L498" s="142">
        <f t="shared" si="46"/>
        <v>219913384.03226039</v>
      </c>
      <c r="M498" s="100">
        <f>VLOOKUP(B498,'Housing Costs'!$B$2:$F$43,3,FALSE)</f>
        <v>78.932000000000002</v>
      </c>
      <c r="N498" s="93">
        <f t="shared" si="47"/>
        <v>212.04089360090876</v>
      </c>
      <c r="O498" s="9">
        <f t="shared" si="44"/>
        <v>10717710.993021244</v>
      </c>
    </row>
    <row r="499" spans="1:15" x14ac:dyDescent="0.35">
      <c r="A499" s="97">
        <v>34</v>
      </c>
      <c r="B499" s="17" t="s">
        <v>60</v>
      </c>
      <c r="C499" s="17">
        <v>2030</v>
      </c>
      <c r="D499" s="8">
        <f>Population!O35</f>
        <v>671376.13798825187</v>
      </c>
      <c r="E499" s="94">
        <f>VLOOKUP(A499,'Housing Statistics'!$A$2:$H$49,6,FALSE)</f>
        <v>4.3021399999999996</v>
      </c>
      <c r="F499" s="94">
        <f t="shared" si="42"/>
        <v>156056.32034016837</v>
      </c>
      <c r="G499" s="143" t="s">
        <v>234</v>
      </c>
      <c r="H499" s="88">
        <v>0</v>
      </c>
      <c r="I499" s="141">
        <f t="shared" si="43"/>
        <v>0</v>
      </c>
      <c r="J499" s="95">
        <f t="shared" si="45"/>
        <v>3612.908852263412</v>
      </c>
      <c r="K499" s="90">
        <f>VLOOKUP(B499,'Housing Costs'!$B$2:$F$43,5,FALSE)*550</f>
        <v>24247.3</v>
      </c>
      <c r="L499" s="142">
        <f t="shared" si="46"/>
        <v>87603284.813486621</v>
      </c>
      <c r="M499" s="100">
        <f>VLOOKUP(B499,'Housing Costs'!$B$2:$F$43,3,FALSE)</f>
        <v>67.662000000000006</v>
      </c>
      <c r="N499" s="93">
        <f t="shared" si="47"/>
        <v>71.56380159030671</v>
      </c>
      <c r="O499" s="9">
        <f t="shared" si="44"/>
        <v>17300850.439524785</v>
      </c>
    </row>
    <row r="500" spans="1:15" x14ac:dyDescent="0.35">
      <c r="A500" s="97">
        <v>35</v>
      </c>
      <c r="B500" s="17" t="s">
        <v>61</v>
      </c>
      <c r="C500" s="17">
        <v>2030</v>
      </c>
      <c r="D500" s="8">
        <f>Population!O36</f>
        <v>286023.14504586736</v>
      </c>
      <c r="E500" s="94">
        <f>VLOOKUP(A500,'Housing Statistics'!$A$2:$H$49,6,FALSE)</f>
        <v>5.0911666666666671</v>
      </c>
      <c r="F500" s="94">
        <f t="shared" si="42"/>
        <v>56180.275322460606</v>
      </c>
      <c r="G500" s="143" t="s">
        <v>234</v>
      </c>
      <c r="H500" s="88">
        <v>0</v>
      </c>
      <c r="I500" s="141">
        <f t="shared" si="43"/>
        <v>0</v>
      </c>
      <c r="J500" s="95">
        <f t="shared" si="45"/>
        <v>1300.6471868148219</v>
      </c>
      <c r="K500" s="90">
        <f ca="1">VLOOKUP(B500,'Housing Costs'!$B$2:$F$43,5,FALSE)*550</f>
        <v>34179.786666666667</v>
      </c>
      <c r="L500" s="142">
        <f t="shared" ca="1" si="46"/>
        <v>44455843.37393076</v>
      </c>
      <c r="M500" s="100">
        <f>VLOOKUP(B500,'Housing Costs'!$B$2:$F$43,3,FALSE)</f>
        <v>78.521709677419352</v>
      </c>
      <c r="N500" s="93">
        <f t="shared" si="47"/>
        <v>112.55837435314906</v>
      </c>
      <c r="O500" s="9">
        <f t="shared" si="44"/>
        <v>6034327.5123964502</v>
      </c>
    </row>
    <row r="501" spans="1:15" x14ac:dyDescent="0.35">
      <c r="A501" s="97">
        <v>36</v>
      </c>
      <c r="B501" s="17" t="s">
        <v>62</v>
      </c>
      <c r="C501" s="17">
        <v>2030</v>
      </c>
      <c r="D501" s="8">
        <f>Population!O37</f>
        <v>1833842.7893285726</v>
      </c>
      <c r="E501" s="94">
        <f>VLOOKUP(A501,'Housing Statistics'!$A$2:$H$49,6,FALSE)</f>
        <v>4.8963166666666664</v>
      </c>
      <c r="F501" s="94">
        <f t="shared" si="42"/>
        <v>374535.16881640401</v>
      </c>
      <c r="G501" s="143" t="s">
        <v>235</v>
      </c>
      <c r="H501" s="88">
        <v>0</v>
      </c>
      <c r="I501" s="141">
        <f t="shared" si="43"/>
        <v>0</v>
      </c>
      <c r="J501" s="95">
        <f t="shared" si="45"/>
        <v>8670.981245432049</v>
      </c>
      <c r="K501" s="90">
        <f>VLOOKUP(B501,'Housing Costs'!$B$2:$F$43,5,FALSE)*550</f>
        <v>21359.8</v>
      </c>
      <c r="L501" s="142">
        <f t="shared" si="46"/>
        <v>185210425.20617947</v>
      </c>
      <c r="M501" s="100">
        <f>VLOOKUP(B501,'Housing Costs'!$B$2:$F$43,3,FALSE)</f>
        <v>79.8</v>
      </c>
      <c r="N501" s="93">
        <f t="shared" si="47"/>
        <v>50.200681560015155</v>
      </c>
      <c r="O501" s="9">
        <f t="shared" si="44"/>
        <v>58193592.596916951</v>
      </c>
    </row>
    <row r="502" spans="1:15" x14ac:dyDescent="0.35">
      <c r="A502" s="97">
        <v>37</v>
      </c>
      <c r="B502" s="17" t="s">
        <v>63</v>
      </c>
      <c r="C502" s="17">
        <v>2030</v>
      </c>
      <c r="D502" s="8">
        <f>Population!O38</f>
        <v>305959.33996932383</v>
      </c>
      <c r="E502" s="94">
        <f>VLOOKUP(A502,'Housing Statistics'!$A$2:$H$49,6,FALSE)</f>
        <v>5.027102564102564</v>
      </c>
      <c r="F502" s="94">
        <f t="shared" si="42"/>
        <v>60861.964932665651</v>
      </c>
      <c r="G502" s="143" t="s">
        <v>234</v>
      </c>
      <c r="H502" s="88">
        <v>0</v>
      </c>
      <c r="I502" s="141">
        <f t="shared" si="43"/>
        <v>0</v>
      </c>
      <c r="J502" s="95">
        <f t="shared" si="45"/>
        <v>1409.034452382708</v>
      </c>
      <c r="K502" s="90">
        <f>VLOOKUP(B502,'Housing Costs'!$B$2:$F$43,5,FALSE)*550</f>
        <v>14306.6</v>
      </c>
      <c r="L502" s="142">
        <f t="shared" si="46"/>
        <v>20158492.296458449</v>
      </c>
      <c r="M502" s="100">
        <f>VLOOKUP(B502,'Housing Costs'!$B$2:$F$43,3,FALSE)</f>
        <v>58.323999999999998</v>
      </c>
      <c r="N502" s="93">
        <f t="shared" si="47"/>
        <v>74.965290925154619</v>
      </c>
      <c r="O502" s="9">
        <f t="shared" si="44"/>
        <v>5234286.6491919355</v>
      </c>
    </row>
    <row r="503" spans="1:15" x14ac:dyDescent="0.35">
      <c r="A503" s="97">
        <v>38</v>
      </c>
      <c r="B503" s="17" t="s">
        <v>64</v>
      </c>
      <c r="C503" s="17">
        <v>2030</v>
      </c>
      <c r="D503" s="8">
        <f>Population!O39</f>
        <v>1345511.3517201177</v>
      </c>
      <c r="E503" s="94">
        <f>VLOOKUP(A503,'Housing Statistics'!$A$2:$H$49,6,FALSE)</f>
        <v>4.5378736842105267</v>
      </c>
      <c r="F503" s="94">
        <f t="shared" si="42"/>
        <v>296507.00864631979</v>
      </c>
      <c r="G503" s="143" t="s">
        <v>235</v>
      </c>
      <c r="H503" s="88">
        <v>0</v>
      </c>
      <c r="I503" s="141">
        <f t="shared" si="43"/>
        <v>0</v>
      </c>
      <c r="J503" s="95">
        <f t="shared" si="45"/>
        <v>6864.5268193004304</v>
      </c>
      <c r="K503" s="90">
        <f>VLOOKUP(B503,'Housing Costs'!$B$2:$F$43,5,FALSE)*550</f>
        <v>34642.300000000003</v>
      </c>
      <c r="L503" s="142">
        <f t="shared" si="46"/>
        <v>237802997.4322513</v>
      </c>
      <c r="M503" s="100">
        <f>VLOOKUP(B503,'Housing Costs'!$B$2:$F$43,3,FALSE)</f>
        <v>79.323999999999998</v>
      </c>
      <c r="N503" s="93">
        <f t="shared" si="47"/>
        <v>100.71942446043167</v>
      </c>
      <c r="O503" s="9">
        <f t="shared" si="44"/>
        <v>34946201.702539682</v>
      </c>
    </row>
    <row r="504" spans="1:15" x14ac:dyDescent="0.35">
      <c r="A504" s="97">
        <v>39</v>
      </c>
      <c r="B504" s="17" t="s">
        <v>70</v>
      </c>
      <c r="C504" s="17">
        <v>2030</v>
      </c>
      <c r="D504" s="8">
        <f>Population!O40</f>
        <v>110768.77617745149</v>
      </c>
      <c r="E504" s="94">
        <f>VLOOKUP(A504,'Housing Statistics'!$A$2:$H$49,6,FALSE)</f>
        <v>3.6693548387096775</v>
      </c>
      <c r="F504" s="94">
        <f t="shared" si="42"/>
        <v>30187.534606602167</v>
      </c>
      <c r="G504" s="143" t="s">
        <v>234</v>
      </c>
      <c r="H504" s="88">
        <v>0</v>
      </c>
      <c r="I504" s="141">
        <f t="shared" si="43"/>
        <v>0</v>
      </c>
      <c r="J504" s="95">
        <f t="shared" si="45"/>
        <v>698.88108838182961</v>
      </c>
      <c r="K504" s="90">
        <f ca="1">VLOOKUP(B504,'Housing Costs'!$B$2:$F$43,5,FALSE)*550</f>
        <v>22303.05</v>
      </c>
      <c r="L504" s="142">
        <f t="shared" ca="1" si="46"/>
        <v>15587179.858234365</v>
      </c>
      <c r="M504" s="100">
        <f>VLOOKUP(B504,'Housing Costs'!$B$2:$F$43,3,FALSE)</f>
        <v>77.219754838709676</v>
      </c>
      <c r="N504" s="93">
        <f t="shared" si="47"/>
        <v>69.973494888299896</v>
      </c>
      <c r="O504" s="9">
        <f t="shared" si="44"/>
        <v>4073701.9967069943</v>
      </c>
    </row>
    <row r="505" spans="1:15" x14ac:dyDescent="0.35">
      <c r="A505" s="97">
        <v>40</v>
      </c>
      <c r="B505" s="17" t="s">
        <v>71</v>
      </c>
      <c r="C505" s="17">
        <v>2030</v>
      </c>
      <c r="D505" s="8">
        <f>Population!O41</f>
        <v>197779.53814631575</v>
      </c>
      <c r="E505" s="94">
        <f>VLOOKUP(A505,'Housing Statistics'!$A$2:$H$49,6,FALSE)</f>
        <v>4.2245333333333335</v>
      </c>
      <c r="F505" s="94">
        <f t="shared" si="42"/>
        <v>46816.896102050501</v>
      </c>
      <c r="G505" s="143" t="s">
        <v>234</v>
      </c>
      <c r="H505" s="88">
        <v>0</v>
      </c>
      <c r="I505" s="141">
        <f t="shared" si="43"/>
        <v>0</v>
      </c>
      <c r="J505" s="95">
        <f t="shared" si="45"/>
        <v>1083.8726556790061</v>
      </c>
      <c r="K505" s="90">
        <f>VLOOKUP(B505,'Housing Costs'!$B$2:$F$43,5,FALSE)*550</f>
        <v>23600.500000000004</v>
      </c>
      <c r="L505" s="142">
        <f t="shared" si="46"/>
        <v>25579936.61035239</v>
      </c>
      <c r="M505" s="100">
        <f>VLOOKUP(B505,'Housing Costs'!$B$2:$F$43,3,FALSE)</f>
        <v>31.5</v>
      </c>
      <c r="N505" s="93">
        <f t="shared" si="47"/>
        <v>73.754890824182766</v>
      </c>
      <c r="O505" s="9">
        <f t="shared" si="44"/>
        <v>1053215.3015866515</v>
      </c>
    </row>
    <row r="506" spans="1:15" x14ac:dyDescent="0.35">
      <c r="A506" s="97">
        <v>41</v>
      </c>
      <c r="B506" s="17" t="s">
        <v>72</v>
      </c>
      <c r="C506" s="17">
        <v>2030</v>
      </c>
      <c r="D506" s="8">
        <f>Population!O42</f>
        <v>95194.355407502691</v>
      </c>
      <c r="E506" s="94">
        <f>VLOOKUP(A506,'Housing Statistics'!$A$2:$H$49,6,FALSE)</f>
        <v>6.1423824388279122</v>
      </c>
      <c r="F506" s="94">
        <f t="shared" si="42"/>
        <v>15497.953172982119</v>
      </c>
      <c r="G506" s="143" t="s">
        <v>236</v>
      </c>
      <c r="H506" s="88">
        <v>0</v>
      </c>
      <c r="I506" s="141">
        <f t="shared" si="43"/>
        <v>0</v>
      </c>
      <c r="J506" s="95">
        <f t="shared" si="45"/>
        <v>358.79797811827666</v>
      </c>
      <c r="K506" s="90">
        <f ca="1">VLOOKUP(B506,'Housing Costs'!$B$2:$F$43,5,FALSE)*550</f>
        <v>22303.05</v>
      </c>
      <c r="L506" s="142">
        <f t="shared" ca="1" si="46"/>
        <v>8002289.2458708296</v>
      </c>
      <c r="M506" s="100">
        <f>VLOOKUP(B506,'Housing Costs'!$B$2:$F$43,3,FALSE)</f>
        <v>77.219754838709676</v>
      </c>
      <c r="N506" s="93">
        <f t="shared" si="47"/>
        <v>110.04922377887165</v>
      </c>
      <c r="O506" s="9">
        <f t="shared" si="44"/>
        <v>1644208.3907162091</v>
      </c>
    </row>
    <row r="507" spans="1:15" x14ac:dyDescent="0.35">
      <c r="A507" s="97">
        <v>42</v>
      </c>
      <c r="B507" s="17" t="s">
        <v>73</v>
      </c>
      <c r="C507" s="17">
        <v>2030</v>
      </c>
      <c r="D507" s="8">
        <f>Population!O43</f>
        <v>117884.94438496316</v>
      </c>
      <c r="E507" s="94">
        <f>VLOOKUP(A507,'Housing Statistics'!$A$2:$H$49,6,FALSE)</f>
        <v>4.2419137466307282</v>
      </c>
      <c r="F507" s="94">
        <f t="shared" si="42"/>
        <v>27790.509526177175</v>
      </c>
      <c r="G507" s="143" t="s">
        <v>234</v>
      </c>
      <c r="H507" s="88">
        <v>0</v>
      </c>
      <c r="I507" s="141">
        <f t="shared" si="43"/>
        <v>0</v>
      </c>
      <c r="J507" s="95">
        <f t="shared" si="45"/>
        <v>643.38680841106179</v>
      </c>
      <c r="K507" s="90">
        <f ca="1">VLOOKUP(B507,'Housing Costs'!$B$2:$F$43,5,FALSE)*550</f>
        <v>22303.05</v>
      </c>
      <c r="L507" s="142">
        <f t="shared" ca="1" si="46"/>
        <v>14349488.157332331</v>
      </c>
      <c r="M507" s="100">
        <f>VLOOKUP(B507,'Housing Costs'!$B$2:$F$43,3,FALSE)</f>
        <v>56</v>
      </c>
      <c r="N507" s="93">
        <f t="shared" si="47"/>
        <v>81.833648870377388</v>
      </c>
      <c r="O507" s="9">
        <f t="shared" si="44"/>
        <v>2097621.3454024885</v>
      </c>
    </row>
    <row r="508" spans="1:15" ht="16" x14ac:dyDescent="0.5">
      <c r="D508" s="98"/>
      <c r="E508" s="94"/>
      <c r="F508" s="94"/>
      <c r="G508" s="94"/>
      <c r="L508" s="105">
        <f ca="1">SUM(L4:L507)</f>
        <v>328861764690.66833</v>
      </c>
      <c r="N508" s="100"/>
      <c r="O508" s="104">
        <f>SUM(O4:O507)</f>
        <v>54646396366.465233</v>
      </c>
    </row>
    <row r="509" spans="1:15" x14ac:dyDescent="0.35">
      <c r="D509" s="98"/>
      <c r="E509" s="94"/>
      <c r="F509" s="94"/>
      <c r="G509" s="94"/>
      <c r="N509" s="100"/>
    </row>
    <row r="510" spans="1:15" x14ac:dyDescent="0.35">
      <c r="D510" s="98"/>
      <c r="E510" s="94"/>
      <c r="F510" s="94"/>
      <c r="G510" s="94"/>
      <c r="N510" s="100"/>
    </row>
    <row r="511" spans="1:15" x14ac:dyDescent="0.35">
      <c r="D511" s="98"/>
      <c r="E511" s="94"/>
      <c r="F511" s="94"/>
      <c r="G511" s="94"/>
      <c r="N511" s="100"/>
    </row>
    <row r="512" spans="1:15" x14ac:dyDescent="0.35">
      <c r="D512" s="98"/>
      <c r="E512" s="94"/>
      <c r="F512" s="94"/>
      <c r="G512" s="94"/>
      <c r="N512" s="100"/>
    </row>
    <row r="513" spans="4:14" x14ac:dyDescent="0.35">
      <c r="D513" s="98"/>
      <c r="E513" s="94"/>
      <c r="F513" s="94"/>
      <c r="G513" s="94"/>
      <c r="N513" s="100"/>
    </row>
    <row r="514" spans="4:14" x14ac:dyDescent="0.35">
      <c r="D514" s="98"/>
      <c r="E514" s="94"/>
      <c r="F514" s="94"/>
      <c r="G514" s="94"/>
      <c r="N514" s="100"/>
    </row>
    <row r="515" spans="4:14" x14ac:dyDescent="0.35">
      <c r="D515" s="98"/>
      <c r="E515" s="94"/>
      <c r="F515" s="94"/>
      <c r="G515" s="94"/>
      <c r="N515" s="100"/>
    </row>
    <row r="516" spans="4:14" x14ac:dyDescent="0.35">
      <c r="D516" s="98"/>
      <c r="E516" s="94"/>
      <c r="F516" s="94"/>
      <c r="G516" s="94"/>
      <c r="N516" s="100"/>
    </row>
    <row r="517" spans="4:14" x14ac:dyDescent="0.35">
      <c r="D517" s="98"/>
      <c r="E517" s="94"/>
      <c r="F517" s="94"/>
      <c r="G517" s="94"/>
      <c r="N517" s="100"/>
    </row>
    <row r="518" spans="4:14" x14ac:dyDescent="0.35">
      <c r="E518" s="94"/>
      <c r="F518" s="94"/>
      <c r="G518" s="94"/>
      <c r="N518" s="100"/>
    </row>
    <row r="519" spans="4:14" x14ac:dyDescent="0.35">
      <c r="E519" s="94"/>
      <c r="F519" s="94"/>
      <c r="G519" s="94"/>
      <c r="N519" s="100"/>
    </row>
    <row r="520" spans="4:14" x14ac:dyDescent="0.35">
      <c r="E520" s="94"/>
      <c r="F520" s="94"/>
      <c r="G520" s="94"/>
      <c r="N520" s="100"/>
    </row>
    <row r="521" spans="4:14" x14ac:dyDescent="0.35">
      <c r="E521" s="94"/>
      <c r="F521" s="94"/>
      <c r="G521" s="94"/>
      <c r="N521" s="100"/>
    </row>
    <row r="522" spans="4:14" x14ac:dyDescent="0.35">
      <c r="E522" s="94"/>
      <c r="F522" s="94"/>
      <c r="G522" s="94"/>
      <c r="N522" s="100"/>
    </row>
    <row r="523" spans="4:14" x14ac:dyDescent="0.35">
      <c r="E523" s="94"/>
      <c r="F523" s="94"/>
      <c r="G523" s="94"/>
      <c r="N523" s="100"/>
    </row>
    <row r="524" spans="4:14" x14ac:dyDescent="0.35">
      <c r="E524" s="94"/>
      <c r="F524" s="94"/>
      <c r="G524" s="94"/>
      <c r="N524" s="100"/>
    </row>
    <row r="525" spans="4:14" x14ac:dyDescent="0.35">
      <c r="E525" s="94"/>
      <c r="F525" s="94"/>
      <c r="G525" s="94"/>
      <c r="N525" s="100"/>
    </row>
    <row r="526" spans="4:14" x14ac:dyDescent="0.35">
      <c r="E526" s="94"/>
      <c r="F526" s="94"/>
      <c r="G526" s="94"/>
      <c r="N526" s="100"/>
    </row>
    <row r="527" spans="4:14" x14ac:dyDescent="0.35">
      <c r="E527" s="94"/>
      <c r="F527" s="94"/>
      <c r="G527" s="94"/>
      <c r="N527" s="100"/>
    </row>
    <row r="528" spans="4:14" x14ac:dyDescent="0.35">
      <c r="E528" s="94"/>
      <c r="F528" s="94"/>
      <c r="G528" s="94"/>
      <c r="N528" s="100"/>
    </row>
    <row r="529" spans="4:14" x14ac:dyDescent="0.35">
      <c r="E529" s="94"/>
      <c r="F529" s="94"/>
      <c r="G529" s="94"/>
      <c r="N529" s="100"/>
    </row>
    <row r="530" spans="4:14" x14ac:dyDescent="0.35">
      <c r="E530" s="94"/>
      <c r="F530" s="94"/>
      <c r="G530" s="94"/>
      <c r="N530" s="100"/>
    </row>
    <row r="531" spans="4:14" x14ac:dyDescent="0.35">
      <c r="D531" s="29"/>
      <c r="E531" s="94"/>
      <c r="F531" s="94"/>
      <c r="G531" s="94"/>
      <c r="N531" s="100"/>
    </row>
    <row r="532" spans="4:14" x14ac:dyDescent="0.35">
      <c r="E532" s="94"/>
      <c r="F532" s="94"/>
      <c r="G532" s="94"/>
      <c r="N532" s="100"/>
    </row>
    <row r="533" spans="4:14" x14ac:dyDescent="0.35">
      <c r="E533" s="94"/>
      <c r="F533" s="94"/>
      <c r="G533" s="94"/>
      <c r="N533" s="100"/>
    </row>
    <row r="534" spans="4:14" x14ac:dyDescent="0.35">
      <c r="E534" s="94"/>
      <c r="F534" s="94"/>
      <c r="G534" s="94"/>
      <c r="N534" s="100"/>
    </row>
    <row r="535" spans="4:14" x14ac:dyDescent="0.35">
      <c r="E535" s="94"/>
      <c r="F535" s="94"/>
      <c r="G535" s="94"/>
      <c r="N535" s="100"/>
    </row>
    <row r="536" spans="4:14" x14ac:dyDescent="0.35">
      <c r="E536" s="94"/>
      <c r="F536" s="94"/>
      <c r="G536" s="94"/>
      <c r="N536" s="100"/>
    </row>
    <row r="537" spans="4:14" x14ac:dyDescent="0.35">
      <c r="E537" s="94"/>
      <c r="F537" s="94"/>
      <c r="G537" s="94"/>
      <c r="N537" s="100"/>
    </row>
    <row r="538" spans="4:14" x14ac:dyDescent="0.35">
      <c r="E538" s="94"/>
      <c r="F538" s="94"/>
      <c r="G538" s="94"/>
      <c r="N538" s="100"/>
    </row>
    <row r="539" spans="4:14" x14ac:dyDescent="0.35">
      <c r="E539" s="94"/>
      <c r="F539" s="94"/>
      <c r="G539" s="94"/>
      <c r="N539" s="100"/>
    </row>
    <row r="540" spans="4:14" x14ac:dyDescent="0.35">
      <c r="E540" s="94"/>
      <c r="F540" s="94"/>
      <c r="G540" s="94"/>
      <c r="N540" s="100"/>
    </row>
    <row r="541" spans="4:14" x14ac:dyDescent="0.35">
      <c r="E541" s="94"/>
      <c r="F541" s="94"/>
      <c r="G541" s="94"/>
      <c r="N541" s="100"/>
    </row>
    <row r="542" spans="4:14" x14ac:dyDescent="0.35">
      <c r="E542" s="94"/>
      <c r="F542" s="94"/>
      <c r="G542" s="94"/>
      <c r="N542" s="100"/>
    </row>
    <row r="543" spans="4:14" x14ac:dyDescent="0.35">
      <c r="E543" s="94"/>
      <c r="F543" s="94"/>
      <c r="G543" s="94"/>
      <c r="N543" s="100"/>
    </row>
    <row r="544" spans="4:14" x14ac:dyDescent="0.35">
      <c r="E544" s="94"/>
      <c r="F544" s="94"/>
      <c r="G544" s="94"/>
      <c r="N544" s="100"/>
    </row>
    <row r="545" spans="4:14" x14ac:dyDescent="0.35">
      <c r="E545" s="94"/>
      <c r="F545" s="94"/>
      <c r="G545" s="94"/>
      <c r="N545" s="100"/>
    </row>
    <row r="546" spans="4:14" x14ac:dyDescent="0.35">
      <c r="E546" s="94"/>
      <c r="F546" s="94"/>
      <c r="G546" s="94"/>
      <c r="N546" s="100"/>
    </row>
    <row r="547" spans="4:14" x14ac:dyDescent="0.35">
      <c r="E547" s="94"/>
      <c r="F547" s="94"/>
      <c r="G547" s="94"/>
      <c r="N547" s="100"/>
    </row>
    <row r="548" spans="4:14" x14ac:dyDescent="0.35">
      <c r="E548" s="94"/>
      <c r="F548" s="94"/>
      <c r="G548" s="94"/>
      <c r="N548" s="100"/>
    </row>
    <row r="549" spans="4:14" x14ac:dyDescent="0.35">
      <c r="E549" s="94"/>
      <c r="F549" s="94"/>
      <c r="G549" s="94"/>
      <c r="N549" s="100"/>
    </row>
    <row r="550" spans="4:14" x14ac:dyDescent="0.35">
      <c r="E550" s="94"/>
      <c r="F550" s="94"/>
      <c r="G550" s="94"/>
      <c r="N550" s="100"/>
    </row>
    <row r="551" spans="4:14" x14ac:dyDescent="0.35">
      <c r="D551" s="98"/>
      <c r="E551" s="94"/>
      <c r="F551" s="94"/>
      <c r="G551" s="94"/>
    </row>
    <row r="552" spans="4:14" x14ac:dyDescent="0.35">
      <c r="D552" s="98"/>
      <c r="E552" s="94"/>
      <c r="F552" s="94"/>
      <c r="G552" s="94"/>
    </row>
    <row r="553" spans="4:14" x14ac:dyDescent="0.35">
      <c r="D553" s="98"/>
      <c r="E553" s="94"/>
      <c r="F553" s="94"/>
      <c r="G553" s="94"/>
    </row>
    <row r="554" spans="4:14" x14ac:dyDescent="0.35">
      <c r="D554" s="98"/>
      <c r="E554" s="94"/>
      <c r="F554" s="94"/>
      <c r="G554" s="94"/>
    </row>
    <row r="555" spans="4:14" x14ac:dyDescent="0.35">
      <c r="D555" s="98"/>
      <c r="E555" s="94"/>
      <c r="F555" s="94"/>
      <c r="G555" s="94"/>
    </row>
    <row r="556" spans="4:14" x14ac:dyDescent="0.35">
      <c r="D556" s="98"/>
      <c r="E556" s="94"/>
      <c r="F556" s="94"/>
      <c r="G556" s="94"/>
    </row>
    <row r="557" spans="4:14" x14ac:dyDescent="0.35">
      <c r="D557" s="98"/>
      <c r="E557" s="94"/>
      <c r="F557" s="94"/>
      <c r="G557" s="94"/>
    </row>
    <row r="558" spans="4:14" x14ac:dyDescent="0.35">
      <c r="D558" s="98"/>
      <c r="E558" s="94"/>
      <c r="F558" s="94"/>
      <c r="G558" s="94"/>
    </row>
    <row r="559" spans="4:14" x14ac:dyDescent="0.35">
      <c r="D559" s="98"/>
      <c r="E559" s="94"/>
      <c r="F559" s="94"/>
      <c r="G559" s="94"/>
    </row>
    <row r="560" spans="4:14" x14ac:dyDescent="0.35">
      <c r="D560" s="98"/>
      <c r="E560" s="94"/>
      <c r="F560" s="94"/>
      <c r="G560" s="94"/>
    </row>
  </sheetData>
  <sortState xmlns:xlrd2="http://schemas.microsoft.com/office/spreadsheetml/2017/richdata2" ref="B4:Q36">
    <sortCondition ref="B4"/>
  </sortState>
  <mergeCells count="4">
    <mergeCell ref="H2:L2"/>
    <mergeCell ref="M2:O2"/>
    <mergeCell ref="H1:L1"/>
    <mergeCell ref="M1:O1"/>
  </mergeCells>
  <conditionalFormatting sqref="K1:K1048576">
    <cfRule type="cellIs" dxfId="16" priority="3" operator="equal">
      <formula>$K$11</formula>
    </cfRule>
    <cfRule type="cellIs" dxfId="15" priority="4" operator="equal">
      <formula>$K$5</formula>
    </cfRule>
  </conditionalFormatting>
  <conditionalFormatting sqref="M1:M1048576">
    <cfRule type="cellIs" dxfId="14" priority="1" operator="equal">
      <formula>$M$13</formula>
    </cfRule>
    <cfRule type="cellIs" dxfId="13" priority="2" operator="equal">
      <formula>$M$11</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ellIs" priority="7" operator="equal" id="{9655FD1C-9F6A-4E71-80C2-C2D5983E6470}">
            <xm:f>Variables!#REF!</xm:f>
            <x14:dxf>
              <font>
                <color rgb="FFFF0000"/>
              </font>
            </x14:dxf>
          </x14:cfRule>
          <xm:sqref>M1 M2:O1048576 L508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F28"/>
  <sheetViews>
    <sheetView workbookViewId="0">
      <selection activeCell="A9" sqref="A9"/>
    </sheetView>
  </sheetViews>
  <sheetFormatPr defaultColWidth="8.81640625" defaultRowHeight="14.5" x14ac:dyDescent="0.35"/>
  <cols>
    <col min="1" max="1" width="67.54296875" bestFit="1" customWidth="1"/>
    <col min="2" max="2" width="8.26953125" bestFit="1" customWidth="1"/>
    <col min="3" max="3" width="11.81640625" style="12" bestFit="1" customWidth="1"/>
    <col min="4" max="4" width="4.81640625" bestFit="1" customWidth="1"/>
    <col min="5" max="5" width="13.453125" style="3" bestFit="1" customWidth="1"/>
    <col min="6" max="6" width="87.81640625" customWidth="1"/>
  </cols>
  <sheetData>
    <row r="1" spans="1:6" s="1" customFormat="1" x14ac:dyDescent="0.35">
      <c r="A1" s="1" t="s">
        <v>2</v>
      </c>
      <c r="B1" s="1" t="s">
        <v>3</v>
      </c>
      <c r="C1" s="11" t="s">
        <v>4</v>
      </c>
      <c r="D1" s="1" t="s">
        <v>6</v>
      </c>
      <c r="E1" s="2" t="s">
        <v>13</v>
      </c>
      <c r="F1" s="13" t="s">
        <v>5</v>
      </c>
    </row>
    <row r="2" spans="1:6" x14ac:dyDescent="0.35">
      <c r="A2" t="s">
        <v>8</v>
      </c>
      <c r="B2" t="s">
        <v>7</v>
      </c>
      <c r="C2" s="12">
        <v>10000000</v>
      </c>
      <c r="F2" t="s">
        <v>9</v>
      </c>
    </row>
    <row r="3" spans="1:6" x14ac:dyDescent="0.35">
      <c r="A3" t="s">
        <v>10</v>
      </c>
      <c r="B3" t="s">
        <v>7</v>
      </c>
      <c r="C3" s="12">
        <v>100000</v>
      </c>
      <c r="F3" t="s">
        <v>9</v>
      </c>
    </row>
    <row r="4" spans="1:6" x14ac:dyDescent="0.35">
      <c r="A4" t="s">
        <v>11</v>
      </c>
      <c r="B4" t="s">
        <v>7</v>
      </c>
      <c r="C4" s="12">
        <v>50000</v>
      </c>
      <c r="F4" t="s">
        <v>9</v>
      </c>
    </row>
    <row r="5" spans="1:6" x14ac:dyDescent="0.35">
      <c r="A5" t="s">
        <v>147</v>
      </c>
      <c r="B5" t="s">
        <v>7</v>
      </c>
      <c r="C5" s="12">
        <v>1.4E-2</v>
      </c>
      <c r="D5">
        <v>2019</v>
      </c>
      <c r="F5" s="14" t="s">
        <v>21</v>
      </c>
    </row>
    <row r="6" spans="1:6" x14ac:dyDescent="0.35">
      <c r="F6" s="14"/>
    </row>
    <row r="7" spans="1:6" x14ac:dyDescent="0.35">
      <c r="A7" t="s">
        <v>196</v>
      </c>
      <c r="B7" t="s">
        <v>7</v>
      </c>
      <c r="C7" s="12">
        <v>0.27400000000000002</v>
      </c>
      <c r="D7">
        <v>2009</v>
      </c>
      <c r="F7" s="14" t="s">
        <v>12</v>
      </c>
    </row>
    <row r="9" spans="1:6" x14ac:dyDescent="0.35">
      <c r="A9" t="s">
        <v>148</v>
      </c>
      <c r="B9" t="s">
        <v>7</v>
      </c>
      <c r="C9" s="12">
        <v>2.37</v>
      </c>
      <c r="F9" s="14" t="s">
        <v>149</v>
      </c>
    </row>
    <row r="11" spans="1:6" s="30" customFormat="1" ht="14.25" customHeight="1" x14ac:dyDescent="0.35">
      <c r="A11" s="30" t="s">
        <v>176</v>
      </c>
      <c r="B11" s="30" t="s">
        <v>7</v>
      </c>
      <c r="C11" s="34">
        <v>1.07</v>
      </c>
      <c r="E11" s="31"/>
      <c r="F11" s="32" t="s">
        <v>177</v>
      </c>
    </row>
    <row r="12" spans="1:6" s="30" customFormat="1" ht="14.25" customHeight="1" x14ac:dyDescent="0.35">
      <c r="A12" s="30" t="s">
        <v>178</v>
      </c>
      <c r="B12" s="30" t="s">
        <v>7</v>
      </c>
      <c r="C12" s="34">
        <v>1.0900000000000001</v>
      </c>
      <c r="E12" s="31"/>
      <c r="F12" s="32" t="s">
        <v>177</v>
      </c>
    </row>
    <row r="13" spans="1:6" s="30" customFormat="1" ht="14.25" customHeight="1" x14ac:dyDescent="0.35">
      <c r="A13" s="33" t="s">
        <v>198</v>
      </c>
      <c r="B13" s="30" t="s">
        <v>7</v>
      </c>
      <c r="C13" s="35">
        <v>1.1000000000000001</v>
      </c>
      <c r="E13" s="31"/>
      <c r="F13" s="32" t="s">
        <v>177</v>
      </c>
    </row>
    <row r="14" spans="1:6" s="30" customFormat="1" ht="14.25" customHeight="1" x14ac:dyDescent="0.35">
      <c r="A14" s="33" t="s">
        <v>193</v>
      </c>
      <c r="B14" s="30" t="s">
        <v>7</v>
      </c>
      <c r="C14" s="35">
        <v>1.1399999999999999</v>
      </c>
      <c r="E14" s="31"/>
      <c r="F14" s="32" t="s">
        <v>177</v>
      </c>
    </row>
    <row r="15" spans="1:6" s="30" customFormat="1" ht="14.25" customHeight="1" x14ac:dyDescent="0.35">
      <c r="A15" s="30" t="s">
        <v>180</v>
      </c>
      <c r="B15" s="30" t="s">
        <v>7</v>
      </c>
      <c r="C15" s="35">
        <v>1.2</v>
      </c>
      <c r="E15" s="31"/>
      <c r="F15" s="32" t="s">
        <v>177</v>
      </c>
    </row>
    <row r="16" spans="1:6" s="30" customFormat="1" ht="14.25" customHeight="1" x14ac:dyDescent="0.35">
      <c r="A16" s="30" t="s">
        <v>181</v>
      </c>
      <c r="B16" s="30" t="s">
        <v>7</v>
      </c>
      <c r="C16" s="35">
        <v>1.19</v>
      </c>
      <c r="E16" s="31"/>
      <c r="F16" s="32" t="s">
        <v>177</v>
      </c>
    </row>
    <row r="17" spans="1:6" s="30" customFormat="1" ht="14.25" customHeight="1" x14ac:dyDescent="0.35">
      <c r="A17" s="33" t="s">
        <v>197</v>
      </c>
      <c r="B17" s="30" t="s">
        <v>7</v>
      </c>
      <c r="C17" s="35">
        <v>1.24</v>
      </c>
      <c r="E17" s="31"/>
      <c r="F17" s="32" t="s">
        <v>177</v>
      </c>
    </row>
    <row r="18" spans="1:6" s="30" customFormat="1" ht="14.25" customHeight="1" x14ac:dyDescent="0.35">
      <c r="A18" s="30" t="s">
        <v>179</v>
      </c>
      <c r="B18" s="30" t="s">
        <v>7</v>
      </c>
      <c r="C18" s="35">
        <v>1.28</v>
      </c>
      <c r="E18" s="31"/>
      <c r="F18" s="32" t="s">
        <v>177</v>
      </c>
    </row>
    <row r="20" spans="1:6" x14ac:dyDescent="0.35">
      <c r="A20" t="s">
        <v>208</v>
      </c>
      <c r="B20" t="s">
        <v>7</v>
      </c>
      <c r="C20" s="112">
        <v>65.122</v>
      </c>
      <c r="F20" s="14" t="s">
        <v>207</v>
      </c>
    </row>
    <row r="21" spans="1:6" x14ac:dyDescent="0.35">
      <c r="A21" t="s">
        <v>209</v>
      </c>
      <c r="B21" t="s">
        <v>7</v>
      </c>
      <c r="C21" s="112">
        <v>64.152000000000001</v>
      </c>
      <c r="F21" s="14" t="s">
        <v>207</v>
      </c>
    </row>
    <row r="22" spans="1:6" x14ac:dyDescent="0.35">
      <c r="A22" t="s">
        <v>210</v>
      </c>
      <c r="B22" t="s">
        <v>7</v>
      </c>
      <c r="C22" s="112">
        <v>61.03</v>
      </c>
      <c r="F22" s="14" t="s">
        <v>207</v>
      </c>
    </row>
    <row r="23" spans="1:6" x14ac:dyDescent="0.35">
      <c r="A23" t="s">
        <v>211</v>
      </c>
      <c r="B23" t="s">
        <v>7</v>
      </c>
      <c r="C23" s="112">
        <v>58.597999999999999</v>
      </c>
      <c r="F23" s="14" t="s">
        <v>207</v>
      </c>
    </row>
    <row r="24" spans="1:6" x14ac:dyDescent="0.35">
      <c r="A24" t="s">
        <v>212</v>
      </c>
      <c r="B24" t="s">
        <v>7</v>
      </c>
      <c r="C24" s="112">
        <v>46.67</v>
      </c>
      <c r="F24" s="14" t="s">
        <v>207</v>
      </c>
    </row>
    <row r="25" spans="1:6" x14ac:dyDescent="0.35">
      <c r="A25" t="s">
        <v>213</v>
      </c>
      <c r="B25" t="s">
        <v>7</v>
      </c>
      <c r="C25" s="112">
        <v>48.405000000000001</v>
      </c>
      <c r="F25" s="14" t="s">
        <v>207</v>
      </c>
    </row>
    <row r="26" spans="1:6" x14ac:dyDescent="0.35">
      <c r="A26" t="s">
        <v>214</v>
      </c>
      <c r="B26" t="s">
        <v>7</v>
      </c>
      <c r="C26" s="112">
        <v>43.505000000000003</v>
      </c>
      <c r="F26" s="14" t="s">
        <v>207</v>
      </c>
    </row>
    <row r="27" spans="1:6" x14ac:dyDescent="0.35">
      <c r="A27" t="s">
        <v>215</v>
      </c>
      <c r="B27" t="s">
        <v>7</v>
      </c>
      <c r="C27" s="112">
        <v>41.393999999999998</v>
      </c>
      <c r="F27" s="14" t="s">
        <v>207</v>
      </c>
    </row>
    <row r="28" spans="1:6" x14ac:dyDescent="0.35">
      <c r="A28" t="s">
        <v>216</v>
      </c>
      <c r="B28" t="s">
        <v>7</v>
      </c>
      <c r="C28" s="112">
        <v>45.307000000000002</v>
      </c>
      <c r="F28" s="14" t="s">
        <v>207</v>
      </c>
    </row>
  </sheetData>
  <hyperlinks>
    <hyperlink ref="F5" r:id="rId1" xr:uid="{00000000-0004-0000-0200-000000000000}"/>
    <hyperlink ref="F9" r:id="rId2" xr:uid="{00000000-0004-0000-0200-000001000000}"/>
    <hyperlink ref="F11" r:id="rId3" xr:uid="{00000000-0004-0000-0200-000003000000}"/>
    <hyperlink ref="F12" r:id="rId4" xr:uid="{00000000-0004-0000-0200-000004000000}"/>
    <hyperlink ref="F18" r:id="rId5" xr:uid="{00000000-0004-0000-0200-000005000000}"/>
    <hyperlink ref="F15" r:id="rId6" xr:uid="{00000000-0004-0000-0200-000006000000}"/>
    <hyperlink ref="F14" r:id="rId7" xr:uid="{00000000-0004-0000-0200-000007000000}"/>
    <hyperlink ref="F16" r:id="rId8" xr:uid="{00000000-0004-0000-0200-000008000000}"/>
    <hyperlink ref="F7" r:id="rId9" xr:uid="{00000000-0004-0000-0200-000009000000}"/>
    <hyperlink ref="F13" r:id="rId10" xr:uid="{00000000-0004-0000-0200-00000A000000}"/>
    <hyperlink ref="F17" r:id="rId11" xr:uid="{00000000-0004-0000-0200-00000B000000}"/>
    <hyperlink ref="F20" r:id="rId12" xr:uid="{00000000-0004-0000-0200-00000C000000}"/>
    <hyperlink ref="F22:F28" r:id="rId13" display="https://data.worldbank.org/indicator/PA.NUS.FCRF?locations=IN" xr:uid="{00000000-0004-0000-02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2"/>
  <sheetViews>
    <sheetView workbookViewId="0">
      <selection activeCell="D7" sqref="D7"/>
    </sheetView>
  </sheetViews>
  <sheetFormatPr defaultColWidth="8.81640625" defaultRowHeight="14.5" x14ac:dyDescent="0.35"/>
  <sheetData>
    <row r="1" spans="1:38" x14ac:dyDescent="0.35">
      <c r="A1" t="s">
        <v>84</v>
      </c>
      <c r="B1" t="s">
        <v>0</v>
      </c>
      <c r="C1" t="s">
        <v>86</v>
      </c>
      <c r="D1" t="s">
        <v>87</v>
      </c>
      <c r="E1" t="s">
        <v>88</v>
      </c>
      <c r="F1" t="s">
        <v>38</v>
      </c>
      <c r="G1" t="s">
        <v>89</v>
      </c>
      <c r="H1" t="s">
        <v>90</v>
      </c>
      <c r="I1" t="s">
        <v>91</v>
      </c>
      <c r="J1" t="s">
        <v>92</v>
      </c>
      <c r="K1" t="s">
        <v>93</v>
      </c>
      <c r="L1" t="s">
        <v>94</v>
      </c>
      <c r="M1" t="s">
        <v>95</v>
      </c>
      <c r="N1" t="s">
        <v>96</v>
      </c>
      <c r="O1" t="s">
        <v>97</v>
      </c>
      <c r="P1" t="s">
        <v>98</v>
      </c>
      <c r="Q1" t="s">
        <v>99</v>
      </c>
      <c r="R1" t="s">
        <v>100</v>
      </c>
      <c r="S1" t="s">
        <v>101</v>
      </c>
      <c r="T1" t="s">
        <v>102</v>
      </c>
      <c r="U1" t="s">
        <v>103</v>
      </c>
      <c r="V1" t="s">
        <v>104</v>
      </c>
      <c r="W1" t="s">
        <v>105</v>
      </c>
      <c r="X1" t="s">
        <v>106</v>
      </c>
      <c r="Y1" t="s">
        <v>107</v>
      </c>
      <c r="Z1" t="s">
        <v>108</v>
      </c>
      <c r="AA1" t="s">
        <v>109</v>
      </c>
      <c r="AB1" t="s">
        <v>110</v>
      </c>
      <c r="AC1" t="s">
        <v>111</v>
      </c>
      <c r="AD1" t="s">
        <v>112</v>
      </c>
      <c r="AE1" t="s">
        <v>113</v>
      </c>
      <c r="AF1" t="s">
        <v>114</v>
      </c>
      <c r="AG1" t="s">
        <v>115</v>
      </c>
      <c r="AH1" t="s">
        <v>116</v>
      </c>
      <c r="AI1" t="s">
        <v>117</v>
      </c>
      <c r="AJ1" t="s">
        <v>46</v>
      </c>
      <c r="AK1" t="s">
        <v>118</v>
      </c>
      <c r="AL1" t="s">
        <v>119</v>
      </c>
    </row>
    <row r="2" spans="1:38" x14ac:dyDescent="0.35">
      <c r="A2" t="s">
        <v>121</v>
      </c>
      <c r="B2">
        <v>2011</v>
      </c>
      <c r="C2">
        <v>104</v>
      </c>
      <c r="D2">
        <v>104</v>
      </c>
      <c r="E2">
        <v>104</v>
      </c>
      <c r="F2">
        <v>104</v>
      </c>
      <c r="G2">
        <v>103</v>
      </c>
      <c r="H2">
        <v>104</v>
      </c>
      <c r="I2">
        <v>104</v>
      </c>
      <c r="J2">
        <v>104</v>
      </c>
      <c r="K2">
        <v>104</v>
      </c>
      <c r="L2">
        <v>104</v>
      </c>
      <c r="M2">
        <v>103</v>
      </c>
      <c r="N2" t="s">
        <v>120</v>
      </c>
      <c r="O2">
        <v>103</v>
      </c>
      <c r="P2">
        <v>104</v>
      </c>
      <c r="Q2">
        <v>104</v>
      </c>
      <c r="R2">
        <v>105</v>
      </c>
      <c r="S2">
        <v>104</v>
      </c>
      <c r="T2">
        <v>104</v>
      </c>
      <c r="U2">
        <v>104</v>
      </c>
      <c r="V2">
        <v>105</v>
      </c>
      <c r="W2">
        <v>105</v>
      </c>
      <c r="X2">
        <v>105</v>
      </c>
      <c r="Y2">
        <v>104</v>
      </c>
      <c r="Z2">
        <v>104</v>
      </c>
      <c r="AA2">
        <v>103</v>
      </c>
      <c r="AB2">
        <v>104</v>
      </c>
      <c r="AC2">
        <v>104</v>
      </c>
      <c r="AD2">
        <v>104</v>
      </c>
      <c r="AE2">
        <v>104</v>
      </c>
      <c r="AF2">
        <v>103</v>
      </c>
      <c r="AG2">
        <v>103</v>
      </c>
      <c r="AH2">
        <v>107</v>
      </c>
      <c r="AI2">
        <v>105</v>
      </c>
      <c r="AJ2">
        <v>106</v>
      </c>
      <c r="AK2">
        <v>105</v>
      </c>
      <c r="AL2" t="s">
        <v>120</v>
      </c>
    </row>
    <row r="3" spans="1:38" x14ac:dyDescent="0.35">
      <c r="A3" t="s">
        <v>121</v>
      </c>
      <c r="B3">
        <v>2012</v>
      </c>
      <c r="C3">
        <v>114</v>
      </c>
      <c r="D3">
        <v>112.9</v>
      </c>
      <c r="E3">
        <v>112.2</v>
      </c>
      <c r="F3">
        <v>114.3</v>
      </c>
      <c r="G3">
        <v>111.1</v>
      </c>
      <c r="H3">
        <v>111.6</v>
      </c>
      <c r="I3">
        <v>113.1</v>
      </c>
      <c r="J3">
        <v>112</v>
      </c>
      <c r="K3">
        <v>111.8</v>
      </c>
      <c r="L3">
        <v>112.7</v>
      </c>
      <c r="M3">
        <v>112.6</v>
      </c>
      <c r="N3" t="s">
        <v>120</v>
      </c>
      <c r="O3">
        <v>110.8</v>
      </c>
      <c r="P3">
        <v>112.4</v>
      </c>
      <c r="Q3">
        <v>116</v>
      </c>
      <c r="R3">
        <v>111.7</v>
      </c>
      <c r="S3">
        <v>111.2</v>
      </c>
      <c r="T3">
        <v>112.4</v>
      </c>
      <c r="U3">
        <v>111</v>
      </c>
      <c r="V3">
        <v>111.9</v>
      </c>
      <c r="W3">
        <v>113.1</v>
      </c>
      <c r="X3">
        <v>112.4</v>
      </c>
      <c r="Y3">
        <v>111.9</v>
      </c>
      <c r="Z3">
        <v>113.4</v>
      </c>
      <c r="AA3">
        <v>113</v>
      </c>
      <c r="AB3">
        <v>112.9</v>
      </c>
      <c r="AC3">
        <v>112.3</v>
      </c>
      <c r="AD3">
        <v>112.6</v>
      </c>
      <c r="AE3">
        <v>115.7</v>
      </c>
      <c r="AF3">
        <v>112.2</v>
      </c>
      <c r="AG3">
        <v>114.7</v>
      </c>
      <c r="AH3">
        <v>116.3</v>
      </c>
      <c r="AI3">
        <v>114.8</v>
      </c>
      <c r="AJ3">
        <v>114.6</v>
      </c>
      <c r="AK3">
        <v>116.5</v>
      </c>
      <c r="AL3" t="s">
        <v>120</v>
      </c>
    </row>
    <row r="4" spans="1:38" x14ac:dyDescent="0.35">
      <c r="A4" t="s">
        <v>121</v>
      </c>
      <c r="B4">
        <v>2013</v>
      </c>
      <c r="C4">
        <v>124.6</v>
      </c>
      <c r="D4">
        <v>122.6</v>
      </c>
      <c r="E4">
        <v>122.9</v>
      </c>
      <c r="F4">
        <v>125.7</v>
      </c>
      <c r="G4">
        <v>121.9</v>
      </c>
      <c r="H4">
        <v>120.9</v>
      </c>
      <c r="I4">
        <v>123.3</v>
      </c>
      <c r="J4">
        <v>123.3</v>
      </c>
      <c r="K4">
        <v>124.1</v>
      </c>
      <c r="L4">
        <v>125</v>
      </c>
      <c r="M4">
        <v>128.80000000000001</v>
      </c>
      <c r="N4" t="s">
        <v>120</v>
      </c>
      <c r="O4">
        <v>118.9</v>
      </c>
      <c r="P4">
        <v>120</v>
      </c>
      <c r="Q4">
        <v>124.4</v>
      </c>
      <c r="R4">
        <v>122.8</v>
      </c>
      <c r="S4">
        <v>119.5</v>
      </c>
      <c r="T4">
        <v>123.6</v>
      </c>
      <c r="U4">
        <v>124.8</v>
      </c>
      <c r="V4">
        <v>123.9</v>
      </c>
      <c r="W4">
        <v>126.7</v>
      </c>
      <c r="X4">
        <v>123.9</v>
      </c>
      <c r="Y4">
        <v>123.6</v>
      </c>
      <c r="Z4">
        <v>124.1</v>
      </c>
      <c r="AA4">
        <v>121.1</v>
      </c>
      <c r="AB4">
        <v>119.9</v>
      </c>
      <c r="AC4">
        <v>124</v>
      </c>
      <c r="AD4">
        <v>126.1</v>
      </c>
      <c r="AE4">
        <v>127.4</v>
      </c>
      <c r="AF4">
        <v>119</v>
      </c>
      <c r="AG4">
        <v>120.6</v>
      </c>
      <c r="AH4">
        <v>129.4</v>
      </c>
      <c r="AI4">
        <v>129</v>
      </c>
      <c r="AJ4">
        <v>124.3</v>
      </c>
      <c r="AK4">
        <v>125.5</v>
      </c>
      <c r="AL4" t="s">
        <v>120</v>
      </c>
    </row>
    <row r="5" spans="1:38" x14ac:dyDescent="0.35">
      <c r="A5" t="s">
        <v>121</v>
      </c>
      <c r="B5">
        <v>2014</v>
      </c>
      <c r="C5">
        <v>134.5</v>
      </c>
      <c r="D5">
        <v>132.4</v>
      </c>
      <c r="E5">
        <v>131.9</v>
      </c>
      <c r="F5">
        <v>135.9</v>
      </c>
      <c r="G5">
        <v>128.80000000000001</v>
      </c>
      <c r="H5">
        <v>130.4</v>
      </c>
      <c r="I5">
        <v>134.9</v>
      </c>
      <c r="J5">
        <v>132</v>
      </c>
      <c r="K5">
        <v>135.1</v>
      </c>
      <c r="L5">
        <v>134.80000000000001</v>
      </c>
      <c r="M5">
        <v>138.5</v>
      </c>
      <c r="N5" t="s">
        <v>120</v>
      </c>
      <c r="O5">
        <v>132.4</v>
      </c>
      <c r="P5">
        <v>130.6</v>
      </c>
      <c r="Q5">
        <v>136.80000000000001</v>
      </c>
      <c r="R5">
        <v>140.4</v>
      </c>
      <c r="S5">
        <v>127</v>
      </c>
      <c r="T5">
        <v>134.80000000000001</v>
      </c>
      <c r="U5">
        <v>137.30000000000001</v>
      </c>
      <c r="V5">
        <v>135.80000000000001</v>
      </c>
      <c r="W5">
        <v>138</v>
      </c>
      <c r="X5">
        <v>134.5</v>
      </c>
      <c r="Y5">
        <v>132.80000000000001</v>
      </c>
      <c r="Z5">
        <v>132.30000000000001</v>
      </c>
      <c r="AA5">
        <v>128.69999999999999</v>
      </c>
      <c r="AB5">
        <v>127.3</v>
      </c>
      <c r="AC5">
        <v>132.1</v>
      </c>
      <c r="AD5">
        <v>136.5</v>
      </c>
      <c r="AE5">
        <v>141.19999999999999</v>
      </c>
      <c r="AF5">
        <v>130</v>
      </c>
      <c r="AG5">
        <v>127.6</v>
      </c>
      <c r="AH5">
        <v>141.30000000000001</v>
      </c>
      <c r="AI5">
        <v>138.4</v>
      </c>
      <c r="AJ5">
        <v>136.1</v>
      </c>
      <c r="AK5">
        <v>134.4</v>
      </c>
      <c r="AL5" t="s">
        <v>120</v>
      </c>
    </row>
    <row r="6" spans="1:38" x14ac:dyDescent="0.35">
      <c r="A6" t="s">
        <v>121</v>
      </c>
      <c r="B6">
        <v>2015</v>
      </c>
      <c r="C6">
        <v>117.9</v>
      </c>
      <c r="D6">
        <v>115.8</v>
      </c>
      <c r="E6">
        <v>117.7</v>
      </c>
      <c r="F6">
        <v>116.5</v>
      </c>
      <c r="G6">
        <v>113.2</v>
      </c>
      <c r="H6">
        <v>116.1</v>
      </c>
      <c r="I6">
        <v>118.2</v>
      </c>
      <c r="J6">
        <v>117.7</v>
      </c>
      <c r="K6">
        <v>118.4</v>
      </c>
      <c r="L6">
        <v>117.7</v>
      </c>
      <c r="M6">
        <v>119.4</v>
      </c>
      <c r="N6" t="s">
        <v>120</v>
      </c>
      <c r="O6">
        <v>119.1</v>
      </c>
      <c r="P6">
        <v>117.6</v>
      </c>
      <c r="Q6">
        <v>117.6</v>
      </c>
      <c r="R6">
        <v>128.19999999999999</v>
      </c>
      <c r="S6">
        <v>116.6</v>
      </c>
      <c r="T6">
        <v>117.8</v>
      </c>
      <c r="U6">
        <v>119</v>
      </c>
      <c r="V6">
        <v>116.8</v>
      </c>
      <c r="W6">
        <v>117.9</v>
      </c>
      <c r="X6">
        <v>117.3</v>
      </c>
      <c r="Y6">
        <v>118.9</v>
      </c>
      <c r="Z6">
        <v>116.4</v>
      </c>
      <c r="AA6">
        <v>119.9</v>
      </c>
      <c r="AB6">
        <v>114.3</v>
      </c>
      <c r="AC6">
        <v>116.5</v>
      </c>
      <c r="AD6">
        <v>119.3</v>
      </c>
      <c r="AE6">
        <v>123.5</v>
      </c>
      <c r="AF6">
        <v>117.5</v>
      </c>
      <c r="AG6">
        <v>109.1</v>
      </c>
      <c r="AH6">
        <v>121.7</v>
      </c>
      <c r="AI6">
        <v>121.3</v>
      </c>
      <c r="AJ6">
        <v>118.8</v>
      </c>
      <c r="AK6">
        <v>115.5</v>
      </c>
      <c r="AL6">
        <v>118.6</v>
      </c>
    </row>
    <row r="7" spans="1:38" x14ac:dyDescent="0.35">
      <c r="A7" t="s">
        <v>121</v>
      </c>
      <c r="B7">
        <v>2016</v>
      </c>
      <c r="C7">
        <v>121.6</v>
      </c>
      <c r="D7">
        <v>118.6</v>
      </c>
      <c r="E7">
        <v>121.7</v>
      </c>
      <c r="F7">
        <v>121</v>
      </c>
      <c r="G7">
        <v>117.4</v>
      </c>
      <c r="H7">
        <v>120.1</v>
      </c>
      <c r="I7">
        <v>123.6</v>
      </c>
      <c r="J7">
        <v>124.4</v>
      </c>
      <c r="K7">
        <v>124.4</v>
      </c>
      <c r="L7">
        <v>123.5</v>
      </c>
      <c r="M7">
        <v>126.5</v>
      </c>
      <c r="N7" t="s">
        <v>120</v>
      </c>
      <c r="O7">
        <v>124.5</v>
      </c>
      <c r="P7">
        <v>121</v>
      </c>
      <c r="Q7">
        <v>122.8</v>
      </c>
      <c r="R7">
        <v>132.19999999999999</v>
      </c>
      <c r="S7">
        <v>121.9</v>
      </c>
      <c r="T7">
        <v>123.2</v>
      </c>
      <c r="U7">
        <v>124.1</v>
      </c>
      <c r="V7">
        <v>122.1</v>
      </c>
      <c r="W7">
        <v>123.3</v>
      </c>
      <c r="X7">
        <v>123.1</v>
      </c>
      <c r="Y7">
        <v>123.9</v>
      </c>
      <c r="Z7">
        <v>120.7</v>
      </c>
      <c r="AA7">
        <v>125.6</v>
      </c>
      <c r="AB7">
        <v>120.1</v>
      </c>
      <c r="AC7">
        <v>120.9</v>
      </c>
      <c r="AD7">
        <v>128.4</v>
      </c>
      <c r="AE7">
        <v>131.19999999999999</v>
      </c>
      <c r="AF7">
        <v>124.4</v>
      </c>
      <c r="AG7">
        <v>115.4</v>
      </c>
      <c r="AH7">
        <v>128.1</v>
      </c>
      <c r="AI7">
        <v>128.69999999999999</v>
      </c>
      <c r="AJ7">
        <v>127.8</v>
      </c>
      <c r="AK7">
        <v>119.5</v>
      </c>
      <c r="AL7">
        <v>126.7</v>
      </c>
    </row>
    <row r="8" spans="1:38" x14ac:dyDescent="0.35">
      <c r="A8" t="s">
        <v>121</v>
      </c>
      <c r="B8">
        <v>2017</v>
      </c>
      <c r="C8">
        <v>125.3</v>
      </c>
      <c r="D8">
        <v>124.2</v>
      </c>
      <c r="E8">
        <v>125.7</v>
      </c>
      <c r="F8">
        <v>124.1</v>
      </c>
      <c r="G8">
        <v>119.7</v>
      </c>
      <c r="H8">
        <v>123.8</v>
      </c>
      <c r="I8">
        <v>131.4</v>
      </c>
      <c r="J8">
        <v>129.80000000000001</v>
      </c>
      <c r="K8">
        <v>127.8</v>
      </c>
      <c r="L8">
        <v>126.6</v>
      </c>
      <c r="M8">
        <v>132.5</v>
      </c>
      <c r="N8" t="s">
        <v>120</v>
      </c>
      <c r="O8">
        <v>129.1</v>
      </c>
      <c r="P8">
        <v>127.7</v>
      </c>
      <c r="Q8">
        <v>124</v>
      </c>
      <c r="R8">
        <v>132.69999999999999</v>
      </c>
      <c r="S8">
        <v>125.4</v>
      </c>
      <c r="T8">
        <v>126.5</v>
      </c>
      <c r="U8">
        <v>127.2</v>
      </c>
      <c r="V8">
        <v>125.4</v>
      </c>
      <c r="W8">
        <v>125.9</v>
      </c>
      <c r="X8">
        <v>125.5</v>
      </c>
      <c r="Y8">
        <v>126.9</v>
      </c>
      <c r="Z8">
        <v>123.5</v>
      </c>
      <c r="AA8">
        <v>127.3</v>
      </c>
      <c r="AB8">
        <v>125</v>
      </c>
      <c r="AC8">
        <v>124.3</v>
      </c>
      <c r="AD8">
        <v>130.5</v>
      </c>
      <c r="AE8">
        <v>134.9</v>
      </c>
      <c r="AF8">
        <v>126.5</v>
      </c>
      <c r="AG8">
        <v>111.1</v>
      </c>
      <c r="AH8">
        <v>132.30000000000001</v>
      </c>
      <c r="AI8">
        <v>131.6</v>
      </c>
      <c r="AJ8">
        <v>129.5</v>
      </c>
      <c r="AK8">
        <v>127.2</v>
      </c>
      <c r="AL8">
        <v>129.9</v>
      </c>
    </row>
    <row r="9" spans="1:38" x14ac:dyDescent="0.35">
      <c r="A9" t="s">
        <v>121</v>
      </c>
      <c r="B9">
        <v>2018</v>
      </c>
      <c r="C9">
        <v>134.6</v>
      </c>
      <c r="D9">
        <v>131.30000000000001</v>
      </c>
      <c r="E9">
        <v>130.5</v>
      </c>
      <c r="F9">
        <v>131.4</v>
      </c>
      <c r="G9">
        <v>129.4</v>
      </c>
      <c r="H9">
        <v>132.1</v>
      </c>
      <c r="I9">
        <v>137.9</v>
      </c>
      <c r="J9">
        <v>136.1</v>
      </c>
      <c r="K9">
        <v>135.30000000000001</v>
      </c>
      <c r="L9">
        <v>132.6</v>
      </c>
      <c r="M9">
        <v>140.5</v>
      </c>
      <c r="N9" t="s">
        <v>120</v>
      </c>
      <c r="O9">
        <v>134.9</v>
      </c>
      <c r="P9">
        <v>132.30000000000001</v>
      </c>
      <c r="Q9">
        <v>127.8</v>
      </c>
      <c r="R9">
        <v>139.1</v>
      </c>
      <c r="S9">
        <v>129.4</v>
      </c>
      <c r="T9">
        <v>130.69999999999999</v>
      </c>
      <c r="U9">
        <v>135.5</v>
      </c>
      <c r="V9">
        <v>132.30000000000001</v>
      </c>
      <c r="W9">
        <v>132</v>
      </c>
      <c r="X9">
        <v>134</v>
      </c>
      <c r="Y9">
        <v>134</v>
      </c>
      <c r="Z9">
        <v>127.5</v>
      </c>
      <c r="AA9">
        <v>127.8</v>
      </c>
      <c r="AB9">
        <v>128</v>
      </c>
      <c r="AC9">
        <v>129.9</v>
      </c>
      <c r="AD9">
        <v>136</v>
      </c>
      <c r="AE9">
        <v>139.30000000000001</v>
      </c>
      <c r="AF9">
        <v>132.30000000000001</v>
      </c>
      <c r="AG9">
        <v>130.9</v>
      </c>
      <c r="AH9">
        <v>139.1</v>
      </c>
      <c r="AI9">
        <v>138.5</v>
      </c>
      <c r="AJ9">
        <v>134.80000000000001</v>
      </c>
      <c r="AK9">
        <v>133.69999999999999</v>
      </c>
      <c r="AL9">
        <v>135.30000000000001</v>
      </c>
    </row>
    <row r="10" spans="1:38" x14ac:dyDescent="0.35">
      <c r="A10" t="s">
        <v>121</v>
      </c>
      <c r="B10">
        <v>2019</v>
      </c>
      <c r="C10">
        <v>142.5</v>
      </c>
      <c r="D10">
        <v>136.4</v>
      </c>
      <c r="E10">
        <v>132.69999999999999</v>
      </c>
      <c r="F10">
        <v>135</v>
      </c>
      <c r="G10">
        <v>132.6</v>
      </c>
      <c r="H10">
        <v>134</v>
      </c>
      <c r="I10">
        <v>140.69999999999999</v>
      </c>
      <c r="J10">
        <v>139.30000000000001</v>
      </c>
      <c r="K10">
        <v>138.4</v>
      </c>
      <c r="L10">
        <v>135.6</v>
      </c>
      <c r="M10">
        <v>144.80000000000001</v>
      </c>
      <c r="N10" t="s">
        <v>120</v>
      </c>
      <c r="O10">
        <v>140.30000000000001</v>
      </c>
      <c r="P10">
        <v>139.80000000000001</v>
      </c>
      <c r="Q10">
        <v>130</v>
      </c>
      <c r="R10">
        <v>144</v>
      </c>
      <c r="S10">
        <v>133.19999999999999</v>
      </c>
      <c r="T10">
        <v>137.1</v>
      </c>
      <c r="U10">
        <v>138.30000000000001</v>
      </c>
      <c r="V10">
        <v>138.5</v>
      </c>
      <c r="W10">
        <v>136.1</v>
      </c>
      <c r="X10">
        <v>137.6</v>
      </c>
      <c r="Y10">
        <v>138.69999999999999</v>
      </c>
      <c r="Z10">
        <v>132.5</v>
      </c>
      <c r="AA10">
        <v>134.19999999999999</v>
      </c>
      <c r="AB10">
        <v>131.6</v>
      </c>
      <c r="AC10">
        <v>134.30000000000001</v>
      </c>
      <c r="AD10">
        <v>139.4</v>
      </c>
      <c r="AE10">
        <v>146</v>
      </c>
      <c r="AF10">
        <v>134.5</v>
      </c>
      <c r="AG10">
        <v>131.9</v>
      </c>
      <c r="AH10">
        <v>144.30000000000001</v>
      </c>
      <c r="AI10">
        <v>142.30000000000001</v>
      </c>
      <c r="AJ10">
        <v>141.4</v>
      </c>
      <c r="AK10">
        <v>140.30000000000001</v>
      </c>
      <c r="AL10">
        <v>138</v>
      </c>
    </row>
    <row r="11" spans="1:38" x14ac:dyDescent="0.35">
      <c r="A11" s="17" t="s">
        <v>122</v>
      </c>
      <c r="B11" s="17"/>
      <c r="C11" s="17">
        <f>AVERAGE(C2:C10)</f>
        <v>124.33333333333333</v>
      </c>
      <c r="D11" s="17">
        <f t="shared" ref="D11:AL11" si="0">AVERAGE(D2:D10)</f>
        <v>122.02222222222223</v>
      </c>
      <c r="E11" s="17">
        <f t="shared" si="0"/>
        <v>122.14444444444446</v>
      </c>
      <c r="F11" s="17">
        <f t="shared" si="0"/>
        <v>123.10000000000001</v>
      </c>
      <c r="G11" s="17">
        <f t="shared" si="0"/>
        <v>119.67777777777776</v>
      </c>
      <c r="H11" s="17">
        <f t="shared" si="0"/>
        <v>121.44444444444444</v>
      </c>
      <c r="I11" s="17">
        <f t="shared" si="0"/>
        <v>125.23333333333332</v>
      </c>
      <c r="J11" s="17">
        <f t="shared" si="0"/>
        <v>124.28888888888891</v>
      </c>
      <c r="K11" s="17">
        <f t="shared" si="0"/>
        <v>124.36666666666666</v>
      </c>
      <c r="L11" s="17">
        <f>AVERAGE(L2:L10)</f>
        <v>123.61111111111111</v>
      </c>
      <c r="M11" s="17">
        <f t="shared" si="0"/>
        <v>127.39999999999999</v>
      </c>
      <c r="N11" s="17" t="e">
        <f t="shared" si="0"/>
        <v>#DIV/0!</v>
      </c>
      <c r="O11" s="17">
        <f t="shared" si="0"/>
        <v>123.66666666666667</v>
      </c>
      <c r="P11" s="17">
        <f t="shared" si="0"/>
        <v>122.82222222222224</v>
      </c>
      <c r="Q11" s="17">
        <f t="shared" si="0"/>
        <v>122.59999999999998</v>
      </c>
      <c r="R11" s="17">
        <f t="shared" si="0"/>
        <v>128.45555555555555</v>
      </c>
      <c r="S11" s="17">
        <f t="shared" si="0"/>
        <v>120.9111111111111</v>
      </c>
      <c r="T11" s="17">
        <f t="shared" si="0"/>
        <v>123.34444444444443</v>
      </c>
      <c r="U11" s="17">
        <f t="shared" si="0"/>
        <v>124.57777777777778</v>
      </c>
      <c r="V11" s="17">
        <f t="shared" si="0"/>
        <v>123.52222222222223</v>
      </c>
      <c r="W11" s="17">
        <f t="shared" si="0"/>
        <v>124.22222222222223</v>
      </c>
      <c r="X11" s="17">
        <f t="shared" si="0"/>
        <v>123.69999999999999</v>
      </c>
      <c r="Y11" s="17">
        <f t="shared" si="0"/>
        <v>123.85555555555555</v>
      </c>
      <c r="Z11" s="17">
        <f t="shared" si="0"/>
        <v>121.60000000000001</v>
      </c>
      <c r="AA11" s="17">
        <f t="shared" si="0"/>
        <v>122.28888888888888</v>
      </c>
      <c r="AB11" s="17">
        <f t="shared" si="0"/>
        <v>120.34444444444443</v>
      </c>
      <c r="AC11" s="17">
        <f t="shared" si="0"/>
        <v>122.03333333333333</v>
      </c>
      <c r="AD11" s="17">
        <f t="shared" si="0"/>
        <v>125.86666666666666</v>
      </c>
      <c r="AE11" s="17">
        <f t="shared" si="0"/>
        <v>129.24444444444444</v>
      </c>
      <c r="AF11" s="17">
        <f t="shared" si="0"/>
        <v>122.15555555555557</v>
      </c>
      <c r="AG11" s="17">
        <f t="shared" si="0"/>
        <v>118.25555555555555</v>
      </c>
      <c r="AH11" s="17">
        <f t="shared" si="0"/>
        <v>128.83333333333337</v>
      </c>
      <c r="AI11" s="17">
        <f t="shared" si="0"/>
        <v>127.73333333333335</v>
      </c>
      <c r="AJ11" s="17">
        <f t="shared" si="0"/>
        <v>125.92222222222222</v>
      </c>
      <c r="AK11" s="17">
        <f t="shared" si="0"/>
        <v>124.17777777777776</v>
      </c>
      <c r="AL11" s="17">
        <f t="shared" si="0"/>
        <v>129.69999999999999</v>
      </c>
    </row>
    <row r="12" spans="1:38" x14ac:dyDescent="0.35">
      <c r="A12" s="17" t="s">
        <v>162</v>
      </c>
      <c r="B12" s="17"/>
      <c r="C12" s="17">
        <f>C10/C11</f>
        <v>1.146112600536193</v>
      </c>
      <c r="D12" s="17">
        <f t="shared" ref="D12:AL12" si="1">D10/D11</f>
        <v>1.1178291750136586</v>
      </c>
      <c r="E12" s="17">
        <f t="shared" si="1"/>
        <v>1.0864186300372962</v>
      </c>
      <c r="F12" s="17">
        <f t="shared" si="1"/>
        <v>1.0966693744922826</v>
      </c>
      <c r="G12" s="17">
        <f t="shared" si="1"/>
        <v>1.1079751183734101</v>
      </c>
      <c r="H12" s="17">
        <f t="shared" si="1"/>
        <v>1.1033851784080513</v>
      </c>
      <c r="I12" s="17">
        <f t="shared" si="1"/>
        <v>1.1235027947830716</v>
      </c>
      <c r="J12" s="17">
        <f t="shared" si="1"/>
        <v>1.1207759699624531</v>
      </c>
      <c r="K12" s="17">
        <f t="shared" si="1"/>
        <v>1.1128383811310643</v>
      </c>
      <c r="L12" s="17">
        <f t="shared" si="1"/>
        <v>1.0969887640449438</v>
      </c>
      <c r="M12" s="17">
        <f t="shared" si="1"/>
        <v>1.1365777080062796</v>
      </c>
      <c r="N12" s="17" t="e">
        <f t="shared" si="1"/>
        <v>#VALUE!</v>
      </c>
      <c r="O12" s="17">
        <f t="shared" si="1"/>
        <v>1.134501347708895</v>
      </c>
      <c r="P12" s="17">
        <f t="shared" si="1"/>
        <v>1.1382305047946444</v>
      </c>
      <c r="Q12" s="17">
        <f t="shared" si="1"/>
        <v>1.0603588907014683</v>
      </c>
      <c r="R12" s="17">
        <f t="shared" si="1"/>
        <v>1.1210102932272294</v>
      </c>
      <c r="S12" s="17">
        <f t="shared" si="1"/>
        <v>1.1016357287263372</v>
      </c>
      <c r="T12" s="17">
        <f t="shared" si="1"/>
        <v>1.1115214845509414</v>
      </c>
      <c r="U12" s="17">
        <f t="shared" si="1"/>
        <v>1.1101498394577238</v>
      </c>
      <c r="V12" s="17">
        <f t="shared" si="1"/>
        <v>1.1212557344607357</v>
      </c>
      <c r="W12" s="17">
        <f t="shared" si="1"/>
        <v>1.0956171735241502</v>
      </c>
      <c r="X12" s="17">
        <f t="shared" si="1"/>
        <v>1.1123686337914309</v>
      </c>
      <c r="Y12" s="17">
        <f t="shared" si="1"/>
        <v>1.1198528752130616</v>
      </c>
      <c r="Z12" s="17">
        <f t="shared" si="1"/>
        <v>1.0896381578947367</v>
      </c>
      <c r="AA12" s="17">
        <f t="shared" si="1"/>
        <v>1.0974014174086861</v>
      </c>
      <c r="AB12" s="17">
        <f t="shared" si="1"/>
        <v>1.0935278367648418</v>
      </c>
      <c r="AC12" s="17">
        <f t="shared" si="1"/>
        <v>1.1005189838841847</v>
      </c>
      <c r="AD12" s="17">
        <f t="shared" si="1"/>
        <v>1.107521186440678</v>
      </c>
      <c r="AE12" s="17">
        <f t="shared" si="1"/>
        <v>1.1296423658872077</v>
      </c>
      <c r="AF12" s="17">
        <f t="shared" si="1"/>
        <v>1.1010551209750772</v>
      </c>
      <c r="AG12" s="17">
        <f t="shared" si="1"/>
        <v>1.115381001597294</v>
      </c>
      <c r="AH12" s="17">
        <f t="shared" si="1"/>
        <v>1.1200517464424318</v>
      </c>
      <c r="AI12" s="17">
        <f t="shared" si="1"/>
        <v>1.1140396659707723</v>
      </c>
      <c r="AJ12" s="17">
        <f t="shared" si="1"/>
        <v>1.1229153798641138</v>
      </c>
      <c r="AK12" s="17">
        <f t="shared" si="1"/>
        <v>1.1298317823908377</v>
      </c>
      <c r="AL12" s="17">
        <f t="shared" si="1"/>
        <v>1.063993831919815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3"/>
  <sheetViews>
    <sheetView workbookViewId="0">
      <selection activeCell="B10" sqref="B10"/>
    </sheetView>
  </sheetViews>
  <sheetFormatPr defaultColWidth="8.81640625" defaultRowHeight="14.5" x14ac:dyDescent="0.35"/>
  <cols>
    <col min="1" max="1" width="20.81640625" customWidth="1"/>
    <col min="13" max="13" width="10.453125" customWidth="1"/>
  </cols>
  <sheetData>
    <row r="1" spans="1:13" x14ac:dyDescent="0.35">
      <c r="A1" s="15" t="s">
        <v>85</v>
      </c>
      <c r="B1" s="15">
        <v>2011</v>
      </c>
      <c r="C1" s="15">
        <v>2012</v>
      </c>
      <c r="D1" s="15">
        <v>2013</v>
      </c>
      <c r="E1" s="15">
        <v>2014</v>
      </c>
      <c r="F1" s="15">
        <v>2015</v>
      </c>
      <c r="G1" s="15">
        <v>2016</v>
      </c>
      <c r="H1" s="15">
        <v>2017</v>
      </c>
      <c r="I1" s="15">
        <v>2018</v>
      </c>
      <c r="J1" s="15">
        <v>2019</v>
      </c>
      <c r="K1" s="19" t="s">
        <v>122</v>
      </c>
      <c r="L1" s="19" t="s">
        <v>162</v>
      </c>
      <c r="M1" s="15" t="s">
        <v>165</v>
      </c>
    </row>
    <row r="2" spans="1:13" x14ac:dyDescent="0.35">
      <c r="A2" t="s">
        <v>86</v>
      </c>
      <c r="B2">
        <v>104</v>
      </c>
      <c r="C2">
        <v>114</v>
      </c>
      <c r="D2">
        <v>124.6</v>
      </c>
      <c r="E2">
        <v>134.5</v>
      </c>
      <c r="F2">
        <v>117.9</v>
      </c>
      <c r="G2">
        <v>121.6</v>
      </c>
      <c r="H2">
        <v>125.3</v>
      </c>
      <c r="I2">
        <v>134.6</v>
      </c>
      <c r="J2">
        <v>142.5</v>
      </c>
      <c r="K2" s="17">
        <f t="shared" ref="K2:K37" si="0">AVERAGE(B2:J2)</f>
        <v>124.33333333333333</v>
      </c>
      <c r="L2" s="17">
        <f t="shared" ref="L2:L37" si="1">J2/K2</f>
        <v>1.146112600536193</v>
      </c>
      <c r="M2">
        <f>J2/B2 - 1</f>
        <v>0.37019230769230771</v>
      </c>
    </row>
    <row r="3" spans="1:13" x14ac:dyDescent="0.35">
      <c r="A3" t="s">
        <v>87</v>
      </c>
      <c r="B3">
        <v>104</v>
      </c>
      <c r="C3">
        <v>112.9</v>
      </c>
      <c r="D3">
        <v>122.6</v>
      </c>
      <c r="E3">
        <v>132.4</v>
      </c>
      <c r="F3">
        <v>115.8</v>
      </c>
      <c r="G3">
        <v>118.6</v>
      </c>
      <c r="H3">
        <v>124.2</v>
      </c>
      <c r="I3">
        <v>131.30000000000001</v>
      </c>
      <c r="J3">
        <v>136.4</v>
      </c>
      <c r="K3" s="17">
        <f t="shared" si="0"/>
        <v>122.02222222222223</v>
      </c>
      <c r="L3" s="17">
        <f t="shared" si="1"/>
        <v>1.1178291750136586</v>
      </c>
      <c r="M3">
        <f t="shared" ref="M3:M37" si="2">J3/B3 - 1</f>
        <v>0.31153846153846154</v>
      </c>
    </row>
    <row r="4" spans="1:13" x14ac:dyDescent="0.35">
      <c r="A4" t="s">
        <v>88</v>
      </c>
      <c r="B4">
        <v>104</v>
      </c>
      <c r="C4">
        <v>112.2</v>
      </c>
      <c r="D4">
        <v>122.9</v>
      </c>
      <c r="E4">
        <v>131.9</v>
      </c>
      <c r="F4">
        <v>117.7</v>
      </c>
      <c r="G4">
        <v>121.7</v>
      </c>
      <c r="H4">
        <v>125.7</v>
      </c>
      <c r="I4">
        <v>130.5</v>
      </c>
      <c r="J4">
        <v>132.69999999999999</v>
      </c>
      <c r="K4" s="17">
        <f t="shared" si="0"/>
        <v>122.14444444444446</v>
      </c>
      <c r="L4" s="17">
        <f t="shared" si="1"/>
        <v>1.0864186300372962</v>
      </c>
      <c r="M4">
        <f t="shared" si="2"/>
        <v>0.27596153846153837</v>
      </c>
    </row>
    <row r="5" spans="1:13" x14ac:dyDescent="0.35">
      <c r="A5" t="s">
        <v>38</v>
      </c>
      <c r="B5">
        <v>104</v>
      </c>
      <c r="C5">
        <v>114.3</v>
      </c>
      <c r="D5">
        <v>125.7</v>
      </c>
      <c r="E5">
        <v>135.9</v>
      </c>
      <c r="F5">
        <v>116.5</v>
      </c>
      <c r="G5">
        <v>121</v>
      </c>
      <c r="H5">
        <v>124.1</v>
      </c>
      <c r="I5">
        <v>131.4</v>
      </c>
      <c r="J5">
        <v>135</v>
      </c>
      <c r="K5" s="17">
        <f t="shared" si="0"/>
        <v>123.10000000000001</v>
      </c>
      <c r="L5" s="17">
        <f t="shared" si="1"/>
        <v>1.0966693744922826</v>
      </c>
      <c r="M5">
        <f t="shared" si="2"/>
        <v>0.29807692307692313</v>
      </c>
    </row>
    <row r="6" spans="1:13" x14ac:dyDescent="0.35">
      <c r="A6" t="s">
        <v>89</v>
      </c>
      <c r="B6">
        <v>103</v>
      </c>
      <c r="C6">
        <v>111.1</v>
      </c>
      <c r="D6">
        <v>121.9</v>
      </c>
      <c r="E6">
        <v>128.80000000000001</v>
      </c>
      <c r="F6">
        <v>113.2</v>
      </c>
      <c r="G6">
        <v>117.4</v>
      </c>
      <c r="H6">
        <v>119.7</v>
      </c>
      <c r="I6">
        <v>129.4</v>
      </c>
      <c r="J6">
        <v>132.6</v>
      </c>
      <c r="K6" s="17">
        <f t="shared" si="0"/>
        <v>119.67777777777776</v>
      </c>
      <c r="L6" s="17">
        <f t="shared" si="1"/>
        <v>1.1079751183734101</v>
      </c>
      <c r="M6">
        <f t="shared" si="2"/>
        <v>0.28737864077669895</v>
      </c>
    </row>
    <row r="7" spans="1:13" x14ac:dyDescent="0.35">
      <c r="A7" t="s">
        <v>90</v>
      </c>
      <c r="B7">
        <v>104</v>
      </c>
      <c r="C7">
        <v>111.6</v>
      </c>
      <c r="D7">
        <v>120.9</v>
      </c>
      <c r="E7">
        <v>130.4</v>
      </c>
      <c r="F7">
        <v>116.1</v>
      </c>
      <c r="G7">
        <v>120.1</v>
      </c>
      <c r="H7">
        <v>123.8</v>
      </c>
      <c r="I7">
        <v>132.1</v>
      </c>
      <c r="J7">
        <v>134</v>
      </c>
      <c r="K7" s="17">
        <f t="shared" si="0"/>
        <v>121.44444444444444</v>
      </c>
      <c r="L7" s="17">
        <f t="shared" si="1"/>
        <v>1.1033851784080513</v>
      </c>
      <c r="M7">
        <f t="shared" si="2"/>
        <v>0.28846153846153855</v>
      </c>
    </row>
    <row r="8" spans="1:13" x14ac:dyDescent="0.35">
      <c r="A8" t="s">
        <v>91</v>
      </c>
      <c r="B8">
        <v>104</v>
      </c>
      <c r="C8">
        <v>113.1</v>
      </c>
      <c r="D8">
        <v>123.3</v>
      </c>
      <c r="E8">
        <v>134.9</v>
      </c>
      <c r="F8">
        <v>118.2</v>
      </c>
      <c r="G8">
        <v>123.6</v>
      </c>
      <c r="H8">
        <v>131.4</v>
      </c>
      <c r="I8">
        <v>137.9</v>
      </c>
      <c r="J8">
        <v>140.69999999999999</v>
      </c>
      <c r="K8" s="17">
        <f t="shared" si="0"/>
        <v>125.23333333333332</v>
      </c>
      <c r="L8" s="17">
        <f t="shared" si="1"/>
        <v>1.1235027947830716</v>
      </c>
      <c r="M8">
        <f t="shared" si="2"/>
        <v>0.35288461538461524</v>
      </c>
    </row>
    <row r="9" spans="1:13" x14ac:dyDescent="0.35">
      <c r="A9" t="s">
        <v>92</v>
      </c>
      <c r="B9">
        <v>104</v>
      </c>
      <c r="C9">
        <v>112</v>
      </c>
      <c r="D9">
        <v>123.3</v>
      </c>
      <c r="E9">
        <v>132</v>
      </c>
      <c r="F9">
        <v>117.7</v>
      </c>
      <c r="G9">
        <v>124.4</v>
      </c>
      <c r="H9">
        <v>129.80000000000001</v>
      </c>
      <c r="I9">
        <v>136.1</v>
      </c>
      <c r="J9">
        <v>139.30000000000001</v>
      </c>
      <c r="K9" s="17">
        <f t="shared" si="0"/>
        <v>124.28888888888891</v>
      </c>
      <c r="L9" s="17">
        <f t="shared" si="1"/>
        <v>1.1207759699624531</v>
      </c>
      <c r="M9">
        <f t="shared" si="2"/>
        <v>0.33942307692307705</v>
      </c>
    </row>
    <row r="10" spans="1:13" x14ac:dyDescent="0.35">
      <c r="A10" t="s">
        <v>93</v>
      </c>
      <c r="B10">
        <v>104</v>
      </c>
      <c r="C10">
        <v>111.8</v>
      </c>
      <c r="D10">
        <v>124.1</v>
      </c>
      <c r="E10">
        <v>135.1</v>
      </c>
      <c r="F10">
        <v>118.4</v>
      </c>
      <c r="G10">
        <v>124.4</v>
      </c>
      <c r="H10">
        <v>127.8</v>
      </c>
      <c r="I10">
        <v>135.30000000000001</v>
      </c>
      <c r="J10">
        <v>138.4</v>
      </c>
      <c r="K10" s="17">
        <f t="shared" si="0"/>
        <v>124.36666666666666</v>
      </c>
      <c r="L10" s="17">
        <f t="shared" si="1"/>
        <v>1.1128383811310643</v>
      </c>
      <c r="M10">
        <f t="shared" si="2"/>
        <v>0.33076923076923093</v>
      </c>
    </row>
    <row r="11" spans="1:13" x14ac:dyDescent="0.35">
      <c r="A11" t="s">
        <v>94</v>
      </c>
      <c r="B11">
        <v>104</v>
      </c>
      <c r="C11">
        <v>112.7</v>
      </c>
      <c r="D11">
        <v>125</v>
      </c>
      <c r="E11">
        <v>134.80000000000001</v>
      </c>
      <c r="F11">
        <v>117.7</v>
      </c>
      <c r="G11">
        <v>123.5</v>
      </c>
      <c r="H11">
        <v>126.6</v>
      </c>
      <c r="I11">
        <v>132.6</v>
      </c>
      <c r="J11">
        <v>135.6</v>
      </c>
      <c r="K11" s="17">
        <f t="shared" si="0"/>
        <v>123.61111111111111</v>
      </c>
      <c r="L11" s="17">
        <f t="shared" si="1"/>
        <v>1.0969887640449438</v>
      </c>
      <c r="M11">
        <f t="shared" si="2"/>
        <v>0.30384615384615388</v>
      </c>
    </row>
    <row r="12" spans="1:13" x14ac:dyDescent="0.35">
      <c r="A12" t="s">
        <v>95</v>
      </c>
      <c r="B12">
        <v>103</v>
      </c>
      <c r="C12">
        <v>112.6</v>
      </c>
      <c r="D12">
        <v>128.80000000000001</v>
      </c>
      <c r="E12">
        <v>138.5</v>
      </c>
      <c r="F12">
        <v>119.4</v>
      </c>
      <c r="G12">
        <v>126.5</v>
      </c>
      <c r="H12">
        <v>132.5</v>
      </c>
      <c r="I12">
        <v>140.5</v>
      </c>
      <c r="J12">
        <v>144.80000000000001</v>
      </c>
      <c r="K12" s="17">
        <f t="shared" si="0"/>
        <v>127.39999999999999</v>
      </c>
      <c r="L12" s="17">
        <f t="shared" si="1"/>
        <v>1.1365777080062796</v>
      </c>
      <c r="M12">
        <f t="shared" si="2"/>
        <v>0.40582524271844678</v>
      </c>
    </row>
    <row r="13" spans="1:13" x14ac:dyDescent="0.35">
      <c r="A13" t="s">
        <v>96</v>
      </c>
      <c r="B13" t="s">
        <v>120</v>
      </c>
      <c r="C13" t="s">
        <v>120</v>
      </c>
      <c r="D13" t="s">
        <v>120</v>
      </c>
      <c r="E13" t="s">
        <v>120</v>
      </c>
      <c r="F13" t="s">
        <v>120</v>
      </c>
      <c r="G13" t="s">
        <v>120</v>
      </c>
      <c r="H13" t="s">
        <v>120</v>
      </c>
      <c r="I13" t="s">
        <v>120</v>
      </c>
      <c r="J13" t="s">
        <v>120</v>
      </c>
      <c r="K13" s="17" t="e">
        <f t="shared" si="0"/>
        <v>#DIV/0!</v>
      </c>
      <c r="L13" s="17" t="e">
        <f t="shared" si="1"/>
        <v>#VALUE!</v>
      </c>
      <c r="M13" t="e">
        <f t="shared" si="2"/>
        <v>#VALUE!</v>
      </c>
    </row>
    <row r="14" spans="1:13" x14ac:dyDescent="0.35">
      <c r="A14" t="s">
        <v>97</v>
      </c>
      <c r="B14">
        <v>103</v>
      </c>
      <c r="C14">
        <v>110.8</v>
      </c>
      <c r="D14">
        <v>118.9</v>
      </c>
      <c r="E14">
        <v>132.4</v>
      </c>
      <c r="F14">
        <v>119.1</v>
      </c>
      <c r="G14">
        <v>124.5</v>
      </c>
      <c r="H14">
        <v>129.1</v>
      </c>
      <c r="I14">
        <v>134.9</v>
      </c>
      <c r="J14">
        <v>140.30000000000001</v>
      </c>
      <c r="K14" s="17">
        <f t="shared" si="0"/>
        <v>123.66666666666667</v>
      </c>
      <c r="L14" s="17">
        <f t="shared" si="1"/>
        <v>1.134501347708895</v>
      </c>
      <c r="M14">
        <f t="shared" si="2"/>
        <v>0.36213592233009728</v>
      </c>
    </row>
    <row r="15" spans="1:13" x14ac:dyDescent="0.35">
      <c r="A15" t="s">
        <v>98</v>
      </c>
      <c r="B15">
        <v>104</v>
      </c>
      <c r="C15">
        <v>112.4</v>
      </c>
      <c r="D15">
        <v>120</v>
      </c>
      <c r="E15">
        <v>130.6</v>
      </c>
      <c r="F15">
        <v>117.6</v>
      </c>
      <c r="G15">
        <v>121</v>
      </c>
      <c r="H15">
        <v>127.7</v>
      </c>
      <c r="I15">
        <v>132.30000000000001</v>
      </c>
      <c r="J15">
        <v>139.80000000000001</v>
      </c>
      <c r="K15" s="17">
        <f t="shared" si="0"/>
        <v>122.82222222222224</v>
      </c>
      <c r="L15" s="17">
        <f t="shared" si="1"/>
        <v>1.1382305047946444</v>
      </c>
      <c r="M15">
        <f t="shared" si="2"/>
        <v>0.34423076923076934</v>
      </c>
    </row>
    <row r="16" spans="1:13" x14ac:dyDescent="0.35">
      <c r="A16" t="s">
        <v>99</v>
      </c>
      <c r="B16">
        <v>104</v>
      </c>
      <c r="C16">
        <v>116</v>
      </c>
      <c r="D16">
        <v>124.4</v>
      </c>
      <c r="E16">
        <v>136.80000000000001</v>
      </c>
      <c r="F16">
        <v>117.6</v>
      </c>
      <c r="G16">
        <v>122.8</v>
      </c>
      <c r="H16">
        <v>124</v>
      </c>
      <c r="I16">
        <v>127.8</v>
      </c>
      <c r="J16">
        <v>130</v>
      </c>
      <c r="K16" s="17">
        <f t="shared" si="0"/>
        <v>122.59999999999998</v>
      </c>
      <c r="L16" s="17">
        <f t="shared" si="1"/>
        <v>1.0603588907014683</v>
      </c>
      <c r="M16">
        <f t="shared" si="2"/>
        <v>0.25</v>
      </c>
    </row>
    <row r="17" spans="1:13" x14ac:dyDescent="0.35">
      <c r="A17" t="s">
        <v>100</v>
      </c>
      <c r="B17">
        <v>105</v>
      </c>
      <c r="C17">
        <v>111.7</v>
      </c>
      <c r="D17">
        <v>122.8</v>
      </c>
      <c r="E17">
        <v>140.4</v>
      </c>
      <c r="F17">
        <v>128.19999999999999</v>
      </c>
      <c r="G17">
        <v>132.19999999999999</v>
      </c>
      <c r="H17">
        <v>132.69999999999999</v>
      </c>
      <c r="I17">
        <v>139.1</v>
      </c>
      <c r="J17">
        <v>144</v>
      </c>
      <c r="K17" s="17">
        <f t="shared" si="0"/>
        <v>128.45555555555555</v>
      </c>
      <c r="L17" s="17">
        <f t="shared" si="1"/>
        <v>1.1210102932272294</v>
      </c>
      <c r="M17">
        <f t="shared" si="2"/>
        <v>0.37142857142857144</v>
      </c>
    </row>
    <row r="18" spans="1:13" x14ac:dyDescent="0.35">
      <c r="A18" t="s">
        <v>101</v>
      </c>
      <c r="B18">
        <v>104</v>
      </c>
      <c r="C18">
        <v>111.2</v>
      </c>
      <c r="D18">
        <v>119.5</v>
      </c>
      <c r="E18">
        <v>127</v>
      </c>
      <c r="F18">
        <v>116.6</v>
      </c>
      <c r="G18">
        <v>121.9</v>
      </c>
      <c r="H18">
        <v>125.4</v>
      </c>
      <c r="I18">
        <v>129.4</v>
      </c>
      <c r="J18">
        <v>133.19999999999999</v>
      </c>
      <c r="K18" s="17">
        <f t="shared" si="0"/>
        <v>120.9111111111111</v>
      </c>
      <c r="L18" s="17">
        <f t="shared" si="1"/>
        <v>1.1016357287263372</v>
      </c>
      <c r="M18">
        <f t="shared" si="2"/>
        <v>0.28076923076923066</v>
      </c>
    </row>
    <row r="19" spans="1:13" x14ac:dyDescent="0.35">
      <c r="A19" t="s">
        <v>102</v>
      </c>
      <c r="B19">
        <v>104</v>
      </c>
      <c r="C19">
        <v>112.4</v>
      </c>
      <c r="D19">
        <v>123.6</v>
      </c>
      <c r="E19">
        <v>134.80000000000001</v>
      </c>
      <c r="F19">
        <v>117.8</v>
      </c>
      <c r="G19">
        <v>123.2</v>
      </c>
      <c r="H19">
        <v>126.5</v>
      </c>
      <c r="I19">
        <v>130.69999999999999</v>
      </c>
      <c r="J19">
        <v>137.1</v>
      </c>
      <c r="K19" s="17">
        <f t="shared" si="0"/>
        <v>123.34444444444443</v>
      </c>
      <c r="L19" s="17">
        <f t="shared" si="1"/>
        <v>1.1115214845509414</v>
      </c>
      <c r="M19">
        <f t="shared" si="2"/>
        <v>0.31826923076923075</v>
      </c>
    </row>
    <row r="20" spans="1:13" x14ac:dyDescent="0.35">
      <c r="A20" t="s">
        <v>103</v>
      </c>
      <c r="B20">
        <v>104</v>
      </c>
      <c r="C20">
        <v>111</v>
      </c>
      <c r="D20">
        <v>124.8</v>
      </c>
      <c r="E20">
        <v>137.30000000000001</v>
      </c>
      <c r="F20">
        <v>119</v>
      </c>
      <c r="G20">
        <v>124.1</v>
      </c>
      <c r="H20">
        <v>127.2</v>
      </c>
      <c r="I20">
        <v>135.5</v>
      </c>
      <c r="J20">
        <v>138.30000000000001</v>
      </c>
      <c r="K20" s="17">
        <f t="shared" si="0"/>
        <v>124.57777777777778</v>
      </c>
      <c r="L20" s="17">
        <f t="shared" si="1"/>
        <v>1.1101498394577238</v>
      </c>
      <c r="M20">
        <f t="shared" si="2"/>
        <v>0.32980769230769247</v>
      </c>
    </row>
    <row r="21" spans="1:13" x14ac:dyDescent="0.35">
      <c r="A21" t="s">
        <v>104</v>
      </c>
      <c r="B21">
        <v>105</v>
      </c>
      <c r="C21">
        <v>111.9</v>
      </c>
      <c r="D21">
        <v>123.9</v>
      </c>
      <c r="E21">
        <v>135.80000000000001</v>
      </c>
      <c r="F21">
        <v>116.8</v>
      </c>
      <c r="G21">
        <v>122.1</v>
      </c>
      <c r="H21">
        <v>125.4</v>
      </c>
      <c r="I21">
        <v>132.30000000000001</v>
      </c>
      <c r="J21">
        <v>138.5</v>
      </c>
      <c r="K21" s="17">
        <f t="shared" si="0"/>
        <v>123.52222222222223</v>
      </c>
      <c r="L21" s="17">
        <f t="shared" si="1"/>
        <v>1.1212557344607357</v>
      </c>
      <c r="M21">
        <f t="shared" si="2"/>
        <v>0.31904761904761902</v>
      </c>
    </row>
    <row r="22" spans="1:13" x14ac:dyDescent="0.35">
      <c r="A22" t="s">
        <v>105</v>
      </c>
      <c r="B22">
        <v>105</v>
      </c>
      <c r="C22">
        <v>113.1</v>
      </c>
      <c r="D22">
        <v>126.7</v>
      </c>
      <c r="E22">
        <v>138</v>
      </c>
      <c r="F22">
        <v>117.9</v>
      </c>
      <c r="G22">
        <v>123.3</v>
      </c>
      <c r="H22">
        <v>125.9</v>
      </c>
      <c r="I22">
        <v>132</v>
      </c>
      <c r="J22">
        <v>136.1</v>
      </c>
      <c r="K22" s="17">
        <f t="shared" si="0"/>
        <v>124.22222222222223</v>
      </c>
      <c r="L22" s="17">
        <f t="shared" si="1"/>
        <v>1.0956171735241502</v>
      </c>
      <c r="M22">
        <f t="shared" si="2"/>
        <v>0.29619047619047612</v>
      </c>
    </row>
    <row r="23" spans="1:13" x14ac:dyDescent="0.35">
      <c r="A23" t="s">
        <v>106</v>
      </c>
      <c r="B23">
        <v>105</v>
      </c>
      <c r="C23">
        <v>112.4</v>
      </c>
      <c r="D23">
        <v>123.9</v>
      </c>
      <c r="E23">
        <v>134.5</v>
      </c>
      <c r="F23">
        <v>117.3</v>
      </c>
      <c r="G23">
        <v>123.1</v>
      </c>
      <c r="H23">
        <v>125.5</v>
      </c>
      <c r="I23">
        <v>134</v>
      </c>
      <c r="J23">
        <v>137.6</v>
      </c>
      <c r="K23" s="17">
        <f t="shared" si="0"/>
        <v>123.69999999999999</v>
      </c>
      <c r="L23" s="17">
        <f t="shared" si="1"/>
        <v>1.1123686337914309</v>
      </c>
      <c r="M23">
        <f t="shared" si="2"/>
        <v>0.31047619047619035</v>
      </c>
    </row>
    <row r="24" spans="1:13" x14ac:dyDescent="0.35">
      <c r="A24" t="s">
        <v>107</v>
      </c>
      <c r="B24">
        <v>104</v>
      </c>
      <c r="C24">
        <v>111.9</v>
      </c>
      <c r="D24">
        <v>123.6</v>
      </c>
      <c r="E24">
        <v>132.80000000000001</v>
      </c>
      <c r="F24">
        <v>118.9</v>
      </c>
      <c r="G24">
        <v>123.9</v>
      </c>
      <c r="H24">
        <v>126.9</v>
      </c>
      <c r="I24">
        <v>134</v>
      </c>
      <c r="J24">
        <v>138.69999999999999</v>
      </c>
      <c r="K24" s="17">
        <f t="shared" si="0"/>
        <v>123.85555555555555</v>
      </c>
      <c r="L24" s="17">
        <f t="shared" si="1"/>
        <v>1.1198528752130616</v>
      </c>
      <c r="M24">
        <f t="shared" si="2"/>
        <v>0.33365384615384608</v>
      </c>
    </row>
    <row r="25" spans="1:13" x14ac:dyDescent="0.35">
      <c r="A25" t="s">
        <v>108</v>
      </c>
      <c r="B25">
        <v>104</v>
      </c>
      <c r="C25">
        <v>113.4</v>
      </c>
      <c r="D25">
        <v>124.1</v>
      </c>
      <c r="E25">
        <v>132.30000000000001</v>
      </c>
      <c r="F25">
        <v>116.4</v>
      </c>
      <c r="G25">
        <v>120.7</v>
      </c>
      <c r="H25">
        <v>123.5</v>
      </c>
      <c r="I25">
        <v>127.5</v>
      </c>
      <c r="J25">
        <v>132.5</v>
      </c>
      <c r="K25" s="17">
        <f t="shared" si="0"/>
        <v>121.60000000000001</v>
      </c>
      <c r="L25" s="17">
        <f t="shared" si="1"/>
        <v>1.0896381578947367</v>
      </c>
      <c r="M25">
        <f t="shared" si="2"/>
        <v>0.27403846153846145</v>
      </c>
    </row>
    <row r="26" spans="1:13" x14ac:dyDescent="0.35">
      <c r="A26" t="s">
        <v>109</v>
      </c>
      <c r="B26">
        <v>103</v>
      </c>
      <c r="C26">
        <v>113</v>
      </c>
      <c r="D26">
        <v>121.1</v>
      </c>
      <c r="E26">
        <v>128.69999999999999</v>
      </c>
      <c r="F26">
        <v>119.9</v>
      </c>
      <c r="G26">
        <v>125.6</v>
      </c>
      <c r="H26">
        <v>127.3</v>
      </c>
      <c r="I26">
        <v>127.8</v>
      </c>
      <c r="J26">
        <v>134.19999999999999</v>
      </c>
      <c r="K26" s="17">
        <f t="shared" si="0"/>
        <v>122.28888888888888</v>
      </c>
      <c r="L26" s="17">
        <f t="shared" si="1"/>
        <v>1.0974014174086861</v>
      </c>
      <c r="M26">
        <f t="shared" si="2"/>
        <v>0.30291262135922326</v>
      </c>
    </row>
    <row r="27" spans="1:13" x14ac:dyDescent="0.35">
      <c r="A27" t="s">
        <v>110</v>
      </c>
      <c r="B27">
        <v>104</v>
      </c>
      <c r="C27">
        <v>112.9</v>
      </c>
      <c r="D27">
        <v>119.9</v>
      </c>
      <c r="E27">
        <v>127.3</v>
      </c>
      <c r="F27">
        <v>114.3</v>
      </c>
      <c r="G27">
        <v>120.1</v>
      </c>
      <c r="H27">
        <v>125</v>
      </c>
      <c r="I27">
        <v>128</v>
      </c>
      <c r="J27">
        <v>131.6</v>
      </c>
      <c r="K27" s="17">
        <f t="shared" si="0"/>
        <v>120.34444444444443</v>
      </c>
      <c r="L27" s="17">
        <f t="shared" si="1"/>
        <v>1.0935278367648418</v>
      </c>
      <c r="M27">
        <f t="shared" si="2"/>
        <v>0.26538461538461533</v>
      </c>
    </row>
    <row r="28" spans="1:13" x14ac:dyDescent="0.35">
      <c r="A28" t="s">
        <v>111</v>
      </c>
      <c r="B28">
        <v>104</v>
      </c>
      <c r="C28">
        <v>112.3</v>
      </c>
      <c r="D28">
        <v>124</v>
      </c>
      <c r="E28">
        <v>132.1</v>
      </c>
      <c r="F28">
        <v>116.5</v>
      </c>
      <c r="G28">
        <v>120.9</v>
      </c>
      <c r="H28">
        <v>124.3</v>
      </c>
      <c r="I28">
        <v>129.9</v>
      </c>
      <c r="J28">
        <v>134.30000000000001</v>
      </c>
      <c r="K28" s="17">
        <f t="shared" si="0"/>
        <v>122.03333333333333</v>
      </c>
      <c r="L28" s="17">
        <f t="shared" si="1"/>
        <v>1.1005189838841847</v>
      </c>
      <c r="M28">
        <f t="shared" si="2"/>
        <v>0.29134615384615392</v>
      </c>
    </row>
    <row r="29" spans="1:13" x14ac:dyDescent="0.35">
      <c r="A29" t="s">
        <v>112</v>
      </c>
      <c r="B29">
        <v>104</v>
      </c>
      <c r="C29">
        <v>112.6</v>
      </c>
      <c r="D29">
        <v>126.1</v>
      </c>
      <c r="E29">
        <v>136.5</v>
      </c>
      <c r="F29">
        <v>119.3</v>
      </c>
      <c r="G29">
        <v>128.4</v>
      </c>
      <c r="H29">
        <v>130.5</v>
      </c>
      <c r="I29">
        <v>136</v>
      </c>
      <c r="J29">
        <v>139.4</v>
      </c>
      <c r="K29" s="17">
        <f t="shared" si="0"/>
        <v>125.86666666666666</v>
      </c>
      <c r="L29" s="17">
        <f t="shared" si="1"/>
        <v>1.107521186440678</v>
      </c>
      <c r="M29">
        <f t="shared" si="2"/>
        <v>0.34038461538461551</v>
      </c>
    </row>
    <row r="30" spans="1:13" x14ac:dyDescent="0.35">
      <c r="A30" t="s">
        <v>113</v>
      </c>
      <c r="B30">
        <v>104</v>
      </c>
      <c r="C30">
        <v>115.7</v>
      </c>
      <c r="D30">
        <v>127.4</v>
      </c>
      <c r="E30">
        <v>141.19999999999999</v>
      </c>
      <c r="F30">
        <v>123.5</v>
      </c>
      <c r="G30">
        <v>131.19999999999999</v>
      </c>
      <c r="H30">
        <v>134.9</v>
      </c>
      <c r="I30">
        <v>139.30000000000001</v>
      </c>
      <c r="J30">
        <v>146</v>
      </c>
      <c r="K30" s="17">
        <f t="shared" si="0"/>
        <v>129.24444444444444</v>
      </c>
      <c r="L30" s="17">
        <f t="shared" si="1"/>
        <v>1.1296423658872077</v>
      </c>
      <c r="M30">
        <f t="shared" si="2"/>
        <v>0.40384615384615374</v>
      </c>
    </row>
    <row r="31" spans="1:13" x14ac:dyDescent="0.35">
      <c r="A31" t="s">
        <v>114</v>
      </c>
      <c r="B31">
        <v>103</v>
      </c>
      <c r="C31">
        <v>112.2</v>
      </c>
      <c r="D31">
        <v>119</v>
      </c>
      <c r="E31">
        <v>130</v>
      </c>
      <c r="F31">
        <v>117.5</v>
      </c>
      <c r="G31">
        <v>124.4</v>
      </c>
      <c r="H31">
        <v>126.5</v>
      </c>
      <c r="I31">
        <v>132.30000000000001</v>
      </c>
      <c r="J31">
        <v>134.5</v>
      </c>
      <c r="K31" s="17">
        <f t="shared" si="0"/>
        <v>122.15555555555557</v>
      </c>
      <c r="L31" s="17">
        <f t="shared" si="1"/>
        <v>1.1010551209750772</v>
      </c>
      <c r="M31">
        <f t="shared" si="2"/>
        <v>0.30582524271844669</v>
      </c>
    </row>
    <row r="32" spans="1:13" x14ac:dyDescent="0.35">
      <c r="A32" t="s">
        <v>115</v>
      </c>
      <c r="B32">
        <v>103</v>
      </c>
      <c r="C32">
        <v>114.7</v>
      </c>
      <c r="D32">
        <v>120.6</v>
      </c>
      <c r="E32">
        <v>127.6</v>
      </c>
      <c r="F32">
        <v>109.1</v>
      </c>
      <c r="G32">
        <v>115.4</v>
      </c>
      <c r="H32">
        <v>111.1</v>
      </c>
      <c r="I32">
        <v>130.9</v>
      </c>
      <c r="J32">
        <v>131.9</v>
      </c>
      <c r="K32" s="17">
        <f t="shared" si="0"/>
        <v>118.25555555555555</v>
      </c>
      <c r="L32" s="17">
        <f t="shared" si="1"/>
        <v>1.115381001597294</v>
      </c>
      <c r="M32">
        <f t="shared" si="2"/>
        <v>0.28058252427184471</v>
      </c>
    </row>
    <row r="33" spans="1:13" x14ac:dyDescent="0.35">
      <c r="A33" t="s">
        <v>116</v>
      </c>
      <c r="B33">
        <v>107</v>
      </c>
      <c r="C33">
        <v>116.3</v>
      </c>
      <c r="D33">
        <v>129.4</v>
      </c>
      <c r="E33">
        <v>141.30000000000001</v>
      </c>
      <c r="F33">
        <v>121.7</v>
      </c>
      <c r="G33">
        <v>128.1</v>
      </c>
      <c r="H33">
        <v>132.30000000000001</v>
      </c>
      <c r="I33">
        <v>139.1</v>
      </c>
      <c r="J33">
        <v>144.30000000000001</v>
      </c>
      <c r="K33" s="17">
        <f t="shared" si="0"/>
        <v>128.83333333333337</v>
      </c>
      <c r="L33" s="17">
        <f t="shared" si="1"/>
        <v>1.1200517464424318</v>
      </c>
      <c r="M33">
        <f t="shared" si="2"/>
        <v>0.34859813084112168</v>
      </c>
    </row>
    <row r="34" spans="1:13" x14ac:dyDescent="0.35">
      <c r="A34" t="s">
        <v>117</v>
      </c>
      <c r="B34">
        <v>105</v>
      </c>
      <c r="C34">
        <v>114.8</v>
      </c>
      <c r="D34">
        <v>129</v>
      </c>
      <c r="E34">
        <v>138.4</v>
      </c>
      <c r="F34">
        <v>121.3</v>
      </c>
      <c r="G34">
        <v>128.69999999999999</v>
      </c>
      <c r="H34">
        <v>131.6</v>
      </c>
      <c r="I34">
        <v>138.5</v>
      </c>
      <c r="J34">
        <v>142.30000000000001</v>
      </c>
      <c r="K34" s="17">
        <f t="shared" si="0"/>
        <v>127.73333333333335</v>
      </c>
      <c r="L34" s="17">
        <f t="shared" si="1"/>
        <v>1.1140396659707723</v>
      </c>
      <c r="M34">
        <f t="shared" si="2"/>
        <v>0.35523809523809535</v>
      </c>
    </row>
    <row r="35" spans="1:13" x14ac:dyDescent="0.35">
      <c r="A35" t="s">
        <v>46</v>
      </c>
      <c r="B35">
        <v>106</v>
      </c>
      <c r="C35">
        <v>114.6</v>
      </c>
      <c r="D35">
        <v>124.3</v>
      </c>
      <c r="E35">
        <v>136.1</v>
      </c>
      <c r="F35">
        <v>118.8</v>
      </c>
      <c r="G35">
        <v>127.8</v>
      </c>
      <c r="H35">
        <v>129.5</v>
      </c>
      <c r="I35">
        <v>134.80000000000001</v>
      </c>
      <c r="J35">
        <v>141.4</v>
      </c>
      <c r="K35" s="17">
        <f t="shared" si="0"/>
        <v>125.92222222222222</v>
      </c>
      <c r="L35" s="17">
        <f t="shared" si="1"/>
        <v>1.1229153798641138</v>
      </c>
      <c r="M35">
        <f t="shared" si="2"/>
        <v>0.33396226415094343</v>
      </c>
    </row>
    <row r="36" spans="1:13" x14ac:dyDescent="0.35">
      <c r="A36" t="s">
        <v>118</v>
      </c>
      <c r="B36">
        <v>105</v>
      </c>
      <c r="C36">
        <v>116.5</v>
      </c>
      <c r="D36">
        <v>125.5</v>
      </c>
      <c r="E36">
        <v>134.4</v>
      </c>
      <c r="F36">
        <v>115.5</v>
      </c>
      <c r="G36">
        <v>119.5</v>
      </c>
      <c r="H36">
        <v>127.2</v>
      </c>
      <c r="I36">
        <v>133.69999999999999</v>
      </c>
      <c r="J36">
        <v>140.30000000000001</v>
      </c>
      <c r="K36" s="17">
        <f t="shared" si="0"/>
        <v>124.17777777777776</v>
      </c>
      <c r="L36" s="17">
        <f t="shared" si="1"/>
        <v>1.1298317823908377</v>
      </c>
      <c r="M36">
        <f t="shared" si="2"/>
        <v>0.33619047619047637</v>
      </c>
    </row>
    <row r="37" spans="1:13" x14ac:dyDescent="0.35">
      <c r="A37" t="s">
        <v>119</v>
      </c>
      <c r="B37" t="s">
        <v>120</v>
      </c>
      <c r="C37" t="s">
        <v>120</v>
      </c>
      <c r="D37" t="s">
        <v>120</v>
      </c>
      <c r="E37" t="s">
        <v>120</v>
      </c>
      <c r="F37">
        <v>118.6</v>
      </c>
      <c r="G37">
        <v>126.7</v>
      </c>
      <c r="H37">
        <v>129.9</v>
      </c>
      <c r="I37">
        <v>135.30000000000001</v>
      </c>
      <c r="J37">
        <v>138</v>
      </c>
      <c r="K37" s="17">
        <f t="shared" si="0"/>
        <v>129.69999999999999</v>
      </c>
      <c r="L37" s="17">
        <f t="shared" si="1"/>
        <v>1.063993831919815</v>
      </c>
      <c r="M37" t="e">
        <f t="shared" si="2"/>
        <v>#VALUE!</v>
      </c>
    </row>
    <row r="43" spans="1:13" x14ac:dyDescent="0.35">
      <c r="L43" t="s">
        <v>163</v>
      </c>
    </row>
  </sheetData>
  <autoFilter ref="A1:L43"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4"/>
  <sheetViews>
    <sheetView zoomScaleNormal="100" workbookViewId="0">
      <pane xSplit="2" ySplit="1" topLeftCell="C23" activePane="bottomRight" state="frozen"/>
      <selection activeCell="H1" sqref="H1"/>
      <selection pane="topRight" activeCell="I1" sqref="I1"/>
      <selection pane="bottomLeft" activeCell="H2" sqref="H2"/>
      <selection pane="bottomRight" activeCell="B1" sqref="B1:B1048576"/>
    </sheetView>
  </sheetViews>
  <sheetFormatPr defaultColWidth="11.453125" defaultRowHeight="14.5" x14ac:dyDescent="0.35"/>
  <cols>
    <col min="1" max="1" width="3.7265625" style="36" bestFit="1" customWidth="1"/>
    <col min="2" max="2" width="13.7265625" style="45" customWidth="1"/>
    <col min="3" max="3" width="6.54296875" style="66" bestFit="1" customWidth="1"/>
    <col min="4" max="4" width="12.54296875" style="123" bestFit="1" customWidth="1"/>
    <col min="5" max="5" width="13.54296875" style="123" bestFit="1" customWidth="1"/>
    <col min="6" max="6" width="13" style="123" customWidth="1"/>
    <col min="7" max="7" width="12.54296875" style="123" bestFit="1" customWidth="1"/>
    <col min="8" max="8" width="11.81640625" style="124" customWidth="1"/>
    <col min="9" max="90" width="11.453125" style="66" customWidth="1"/>
    <col min="91" max="16384" width="11.453125" style="66"/>
  </cols>
  <sheetData>
    <row r="1" spans="1:9" s="117" customFormat="1" ht="58" x14ac:dyDescent="0.35">
      <c r="A1" s="115" t="s">
        <v>166</v>
      </c>
      <c r="B1" s="116" t="s">
        <v>164</v>
      </c>
      <c r="C1" s="117" t="s">
        <v>150</v>
      </c>
      <c r="D1" s="118" t="s">
        <v>221</v>
      </c>
      <c r="E1" s="118" t="s">
        <v>222</v>
      </c>
      <c r="F1" s="118" t="s">
        <v>223</v>
      </c>
      <c r="G1" s="118" t="s">
        <v>224</v>
      </c>
      <c r="H1" s="119" t="s">
        <v>225</v>
      </c>
      <c r="I1" s="120" t="s">
        <v>220</v>
      </c>
    </row>
    <row r="2" spans="1:9" x14ac:dyDescent="0.35">
      <c r="A2" s="101">
        <v>1</v>
      </c>
      <c r="B2" s="122" t="s">
        <v>47</v>
      </c>
      <c r="C2" s="75" t="s">
        <v>121</v>
      </c>
      <c r="D2" s="76">
        <v>100650</v>
      </c>
      <c r="E2" s="76">
        <v>400004</v>
      </c>
      <c r="F2" s="76">
        <f>Table1[[#This Row],[Total Population (2011)]]/Table1[[#This Row],[No. HH (2011)]]</f>
        <v>3.974207650273224</v>
      </c>
      <c r="G2" s="76">
        <v>11140</v>
      </c>
      <c r="H2" s="77">
        <f t="shared" ref="H2:H45" si="0">G2/D2</f>
        <v>0.11068057625434674</v>
      </c>
      <c r="I2" s="123"/>
    </row>
    <row r="3" spans="1:9" x14ac:dyDescent="0.35">
      <c r="A3" s="101">
        <v>2</v>
      </c>
      <c r="B3" s="122" t="s">
        <v>44</v>
      </c>
      <c r="C3" s="75" t="s">
        <v>121</v>
      </c>
      <c r="D3" s="76">
        <v>60635</v>
      </c>
      <c r="E3" s="76">
        <v>293416</v>
      </c>
      <c r="F3" s="76">
        <f>Table1[[#This Row],[Total Population (2011)]]/Table1[[#This Row],[No. HH (2011)]]</f>
        <v>4.8390533520244086</v>
      </c>
      <c r="G3" s="76">
        <v>15987</v>
      </c>
      <c r="H3" s="77">
        <f t="shared" si="0"/>
        <v>0.26365960253978726</v>
      </c>
      <c r="I3" s="123"/>
    </row>
    <row r="4" spans="1:9" x14ac:dyDescent="0.35">
      <c r="A4" s="101">
        <v>3</v>
      </c>
      <c r="B4" s="122" t="s">
        <v>30</v>
      </c>
      <c r="C4" s="75" t="s">
        <v>121</v>
      </c>
      <c r="D4" s="76">
        <v>2101831</v>
      </c>
      <c r="E4" s="76">
        <v>8443675</v>
      </c>
      <c r="F4" s="76">
        <f>Table1[[#This Row],[Total Population (2011)]]/Table1[[#This Row],[No. HH (2011)]]</f>
        <v>4.0172949204764796</v>
      </c>
      <c r="G4" s="76">
        <v>165341</v>
      </c>
      <c r="H4" s="77">
        <f t="shared" si="0"/>
        <v>7.8665220943072975E-2</v>
      </c>
      <c r="I4" s="123"/>
    </row>
    <row r="5" spans="1:9" x14ac:dyDescent="0.35">
      <c r="A5" s="101">
        <v>4</v>
      </c>
      <c r="B5" s="122" t="s">
        <v>35</v>
      </c>
      <c r="C5" s="75" t="s">
        <v>121</v>
      </c>
      <c r="D5" s="76">
        <v>382690</v>
      </c>
      <c r="E5" s="76">
        <v>1798218</v>
      </c>
      <c r="F5" s="76">
        <f>Table1[[#This Row],[Total Population (2011)]]/Table1[[#This Row],[No. HH (2011)]]</f>
        <v>4.6988894405393395</v>
      </c>
      <c r="G5" s="76">
        <v>102803</v>
      </c>
      <c r="H5" s="77">
        <f t="shared" si="0"/>
        <v>0.26863257466879198</v>
      </c>
      <c r="I5" s="123"/>
    </row>
    <row r="6" spans="1:9" x14ac:dyDescent="0.35">
      <c r="A6" s="101">
        <v>5</v>
      </c>
      <c r="B6" s="122" t="s">
        <v>154</v>
      </c>
      <c r="C6" s="75" t="s">
        <v>121</v>
      </c>
      <c r="D6" s="76">
        <v>196988</v>
      </c>
      <c r="E6" s="76">
        <v>843402</v>
      </c>
      <c r="F6" s="76">
        <f>Table1[[#This Row],[Total Population (2011)]]/Table1[[#This Row],[No. HH (2011)]]</f>
        <v>4.2814892277702192</v>
      </c>
      <c r="G6" s="76">
        <v>42277</v>
      </c>
      <c r="H6" s="77">
        <f t="shared" si="0"/>
        <v>0.21461713403862165</v>
      </c>
      <c r="I6" s="123"/>
    </row>
    <row r="7" spans="1:9" x14ac:dyDescent="0.35">
      <c r="A7" s="101">
        <v>6</v>
      </c>
      <c r="B7" s="122" t="s">
        <v>38</v>
      </c>
      <c r="C7" s="75" t="s">
        <v>121</v>
      </c>
      <c r="D7" s="76">
        <v>218087</v>
      </c>
      <c r="E7" s="76">
        <v>961587</v>
      </c>
      <c r="F7" s="76">
        <f>Table1[[#This Row],[Total Population (2011)]]/Table1[[#This Row],[No. HH (2011)]]</f>
        <v>4.4091899104485828</v>
      </c>
      <c r="G7" s="76">
        <v>21704</v>
      </c>
      <c r="H7" s="77">
        <f t="shared" si="0"/>
        <v>9.9519916363653038E-2</v>
      </c>
      <c r="I7" s="123"/>
    </row>
    <row r="8" spans="1:9" x14ac:dyDescent="0.35">
      <c r="A8" s="101">
        <v>7</v>
      </c>
      <c r="B8" s="122" t="s">
        <v>29</v>
      </c>
      <c r="C8" s="75" t="s">
        <v>121</v>
      </c>
      <c r="D8" s="76">
        <v>1154982</v>
      </c>
      <c r="E8" s="76">
        <v>4646732</v>
      </c>
      <c r="F8" s="76">
        <f>Table1[[#This Row],[Total Population (2011)]]/Table1[[#This Row],[No. HH (2011)]]</f>
        <v>4.0232072880789485</v>
      </c>
      <c r="G8" s="76">
        <v>329827</v>
      </c>
      <c r="H8" s="77">
        <f t="shared" si="0"/>
        <v>0.2855689525897373</v>
      </c>
      <c r="I8" s="123"/>
    </row>
    <row r="9" spans="1:9" x14ac:dyDescent="0.35">
      <c r="A9" s="101">
        <v>8</v>
      </c>
      <c r="B9" s="122" t="s">
        <v>55</v>
      </c>
      <c r="C9" s="75" t="s">
        <v>121</v>
      </c>
      <c r="D9" s="76">
        <v>10222</v>
      </c>
      <c r="E9" s="76">
        <v>44282</v>
      </c>
      <c r="F9" s="76">
        <f>Table1[[#This Row],[Total Population (2011)]]/Table1[[#This Row],[No. HH (2011)]]</f>
        <v>4.332028957151242</v>
      </c>
      <c r="G9" s="76">
        <v>0</v>
      </c>
      <c r="H9" s="79">
        <v>6.0000000000000001E-3</v>
      </c>
      <c r="I9" s="72" t="s">
        <v>200</v>
      </c>
    </row>
    <row r="10" spans="1:9" x14ac:dyDescent="0.35">
      <c r="A10" s="101">
        <v>9</v>
      </c>
      <c r="B10" s="122" t="s">
        <v>155</v>
      </c>
      <c r="C10" s="75" t="s">
        <v>121</v>
      </c>
      <c r="D10" s="76">
        <v>124059</v>
      </c>
      <c r="E10" s="76">
        <v>569578</v>
      </c>
      <c r="F10" s="76">
        <f>Table1[[#This Row],[Total Population (2011)]]/Table1[[#This Row],[No. HH (2011)]]</f>
        <v>4.5911864516077028</v>
      </c>
      <c r="G10" s="76">
        <v>32861</v>
      </c>
      <c r="H10" s="77">
        <f>G10/D10</f>
        <v>0.26488203193641735</v>
      </c>
      <c r="I10" s="123"/>
    </row>
    <row r="11" spans="1:9" x14ac:dyDescent="0.35">
      <c r="A11" s="101">
        <v>10</v>
      </c>
      <c r="B11" s="122" t="s">
        <v>57</v>
      </c>
      <c r="C11" s="75" t="s">
        <v>121</v>
      </c>
      <c r="D11" s="76">
        <v>129822</v>
      </c>
      <c r="E11" s="76">
        <v>528563</v>
      </c>
      <c r="F11" s="76">
        <f>Table1[[#This Row],[Total Population (2011)]]/Table1[[#This Row],[No. HH (2011)]]</f>
        <v>4.0714439771379274</v>
      </c>
      <c r="G11" s="76">
        <v>0</v>
      </c>
      <c r="H11" s="121">
        <v>0.18</v>
      </c>
      <c r="I11" s="70" t="s">
        <v>201</v>
      </c>
    </row>
    <row r="12" spans="1:9" x14ac:dyDescent="0.35">
      <c r="A12" s="101">
        <v>11</v>
      </c>
      <c r="B12" s="122" t="s">
        <v>156</v>
      </c>
      <c r="C12" s="75" t="s">
        <v>121</v>
      </c>
      <c r="D12" s="76">
        <v>45143</v>
      </c>
      <c r="E12" s="76">
        <v>206167</v>
      </c>
      <c r="F12" s="76">
        <f>Table1[[#This Row],[Total Population (2011)]]/Table1[[#This Row],[No. HH (2011)]]</f>
        <v>4.5669760538732476</v>
      </c>
      <c r="G12" s="76">
        <v>24446</v>
      </c>
      <c r="H12" s="77">
        <f t="shared" si="0"/>
        <v>0.54152360277340894</v>
      </c>
      <c r="I12" s="123"/>
    </row>
    <row r="13" spans="1:9" x14ac:dyDescent="0.35">
      <c r="A13" s="101">
        <v>12</v>
      </c>
      <c r="B13" s="122" t="s">
        <v>157</v>
      </c>
      <c r="C13" s="75" t="s">
        <v>121</v>
      </c>
      <c r="D13" s="76">
        <v>23773</v>
      </c>
      <c r="E13" s="76">
        <v>100286</v>
      </c>
      <c r="F13" s="76">
        <f>Table1[[#This Row],[Total Population (2011)]]/Table1[[#This Row],[No. HH (2011)]]</f>
        <v>4.2184831531569431</v>
      </c>
      <c r="G13" s="76">
        <v>5170</v>
      </c>
      <c r="H13" s="77">
        <f t="shared" si="0"/>
        <v>0.2174736045093173</v>
      </c>
      <c r="I13" s="123"/>
    </row>
    <row r="14" spans="1:9" x14ac:dyDescent="0.35">
      <c r="A14" s="101">
        <v>13</v>
      </c>
      <c r="B14" s="122" t="s">
        <v>31</v>
      </c>
      <c r="C14" s="75" t="s">
        <v>121</v>
      </c>
      <c r="D14" s="76">
        <f>Table1[[#This Row],[Total Population (2011)]]/Table1[[#This Row],[Avgerage HH size (2011)]]</f>
        <v>1554685.9122401848</v>
      </c>
      <c r="E14" s="76">
        <v>6731790</v>
      </c>
      <c r="F14" s="76">
        <v>4.33</v>
      </c>
      <c r="G14" s="76">
        <v>507396</v>
      </c>
      <c r="H14" s="77">
        <f t="shared" si="0"/>
        <v>0.32636559963991746</v>
      </c>
      <c r="I14" s="123"/>
    </row>
    <row r="15" spans="1:9" s="68" customFormat="1" x14ac:dyDescent="0.35">
      <c r="A15" s="107"/>
      <c r="B15" s="108" t="s">
        <v>151</v>
      </c>
      <c r="C15" s="67" t="s">
        <v>121</v>
      </c>
      <c r="D15" s="71">
        <v>16608</v>
      </c>
      <c r="E15" s="71">
        <v>81705</v>
      </c>
      <c r="F15" s="71">
        <f>Table1[[#This Row],[Total Population (2011)]]/Table1[[#This Row],[No. HH (2011)]]</f>
        <v>4.9196170520231215</v>
      </c>
      <c r="G15" s="71" t="e">
        <v>#N/A</v>
      </c>
      <c r="H15" s="78" t="e">
        <f t="shared" si="0"/>
        <v>#N/A</v>
      </c>
      <c r="I15" s="71"/>
    </row>
    <row r="16" spans="1:9" s="68" customFormat="1" x14ac:dyDescent="0.35">
      <c r="A16" s="107"/>
      <c r="B16" s="108" t="s">
        <v>152</v>
      </c>
      <c r="C16" s="67" t="s">
        <v>121</v>
      </c>
      <c r="D16" s="71">
        <v>41156</v>
      </c>
      <c r="E16" s="71">
        <v>186538</v>
      </c>
      <c r="F16" s="71">
        <f>Table1[[#This Row],[Total Population (2011)]]/Table1[[#This Row],[No. HH (2011)]]</f>
        <v>4.5324618524637961</v>
      </c>
      <c r="G16" s="71" t="e">
        <v>#N/A</v>
      </c>
      <c r="H16" s="78" t="e">
        <f t="shared" si="0"/>
        <v>#N/A</v>
      </c>
      <c r="I16" s="71"/>
    </row>
    <row r="17" spans="1:9" x14ac:dyDescent="0.35">
      <c r="A17" s="101">
        <v>14</v>
      </c>
      <c r="B17" s="122" t="s">
        <v>158</v>
      </c>
      <c r="C17" s="75" t="s">
        <v>121</v>
      </c>
      <c r="D17" s="76">
        <f>SUM(D15:D16)</f>
        <v>57764</v>
      </c>
      <c r="E17" s="76">
        <f>SUM(E15:E16)</f>
        <v>268243</v>
      </c>
      <c r="F17" s="76">
        <f>Table1[[#This Row],[Total Population (2011)]]/Table1[[#This Row],[No. HH (2011)]]</f>
        <v>4.6437746693442286</v>
      </c>
      <c r="G17" s="76">
        <v>0</v>
      </c>
      <c r="H17" s="121">
        <f t="shared" si="0"/>
        <v>0</v>
      </c>
      <c r="I17" s="123" t="s">
        <v>202</v>
      </c>
    </row>
    <row r="18" spans="1:9" x14ac:dyDescent="0.35">
      <c r="A18" s="101">
        <v>15</v>
      </c>
      <c r="B18" s="122" t="s">
        <v>54</v>
      </c>
      <c r="C18" s="75" t="s">
        <v>121</v>
      </c>
      <c r="D18" s="76">
        <v>13465</v>
      </c>
      <c r="E18" s="76">
        <v>59490</v>
      </c>
      <c r="F18" s="76">
        <f>Table1[[#This Row],[Total Population (2011)]]/Table1[[#This Row],[No. HH (2011)]]</f>
        <v>4.4181210545859635</v>
      </c>
      <c r="G18" s="76">
        <v>0</v>
      </c>
      <c r="H18" s="77">
        <f t="shared" si="0"/>
        <v>0</v>
      </c>
      <c r="I18" s="123"/>
    </row>
    <row r="19" spans="1:9" s="68" customFormat="1" x14ac:dyDescent="0.35">
      <c r="A19" s="107"/>
      <c r="B19" s="108" t="s">
        <v>153</v>
      </c>
      <c r="C19" s="67" t="s">
        <v>121</v>
      </c>
      <c r="D19" s="71">
        <v>153252</v>
      </c>
      <c r="E19" s="71">
        <v>763574</v>
      </c>
      <c r="F19" s="71">
        <f>Table1[[#This Row],[Total Population (2011)]]/Table1[[#This Row],[No. HH (2011)]]</f>
        <v>4.9824733119306766</v>
      </c>
      <c r="G19" s="71" t="e">
        <v>#N/A</v>
      </c>
      <c r="H19" s="78" t="e">
        <f t="shared" si="0"/>
        <v>#N/A</v>
      </c>
      <c r="I19" s="71"/>
    </row>
    <row r="20" spans="1:9" s="68" customFormat="1" x14ac:dyDescent="0.35">
      <c r="A20" s="107"/>
      <c r="B20" s="108" t="s">
        <v>153</v>
      </c>
      <c r="C20" s="67" t="s">
        <v>121</v>
      </c>
      <c r="D20" s="71">
        <v>423464</v>
      </c>
      <c r="E20" s="71">
        <v>2159276</v>
      </c>
      <c r="F20" s="71">
        <f>Table1[[#This Row],[Total Population (2011)]]/Table1[[#This Row],[No. HH (2011)]]</f>
        <v>5.099078079836775</v>
      </c>
      <c r="G20" s="71" t="e">
        <v>#N/A</v>
      </c>
      <c r="H20" s="78" t="e">
        <f t="shared" si="0"/>
        <v>#N/A</v>
      </c>
      <c r="I20" s="71"/>
    </row>
    <row r="21" spans="1:9" s="68" customFormat="1" x14ac:dyDescent="0.35">
      <c r="A21" s="107"/>
      <c r="B21" s="108" t="s">
        <v>153</v>
      </c>
      <c r="C21" s="67" t="s">
        <v>121</v>
      </c>
      <c r="D21" s="71">
        <v>22791</v>
      </c>
      <c r="E21" s="71">
        <v>123313</v>
      </c>
      <c r="F21" s="71">
        <f>Table1[[#This Row],[Total Population (2011)]]/Table1[[#This Row],[No. HH (2011)]]</f>
        <v>5.4106006757053224</v>
      </c>
      <c r="G21" s="71" t="e">
        <v>#N/A</v>
      </c>
      <c r="H21" s="78" t="e">
        <f t="shared" si="0"/>
        <v>#N/A</v>
      </c>
      <c r="I21" s="71"/>
    </row>
    <row r="22" spans="1:9" x14ac:dyDescent="0.35">
      <c r="A22" s="101">
        <v>16</v>
      </c>
      <c r="B22" s="122" t="s">
        <v>32</v>
      </c>
      <c r="C22" s="75" t="s">
        <v>121</v>
      </c>
      <c r="D22" s="76">
        <f>SUM(D19:D21)</f>
        <v>599507</v>
      </c>
      <c r="E22" s="76">
        <f>SUM(E19:E21)</f>
        <v>3046163</v>
      </c>
      <c r="F22" s="76">
        <f>Table1[[#This Row],[Total Population (2011)]]/Table1[[#This Row],[No. HH (2011)]]</f>
        <v>5.0811133147736394</v>
      </c>
      <c r="G22" s="111">
        <v>61858</v>
      </c>
      <c r="H22" s="77">
        <f t="shared" si="0"/>
        <v>0.10318144742263226</v>
      </c>
      <c r="I22" s="123"/>
    </row>
    <row r="23" spans="1:9" x14ac:dyDescent="0.35">
      <c r="B23" s="122" t="s">
        <v>159</v>
      </c>
      <c r="C23" s="75" t="s">
        <v>121</v>
      </c>
      <c r="D23" s="76">
        <v>103025</v>
      </c>
      <c r="E23" s="76">
        <v>502197</v>
      </c>
      <c r="F23" s="76">
        <f>Table1[[#This Row],[Total Population (2011)]]/Table1[[#This Row],[No. HH (2011)]]</f>
        <v>4.874515894200437</v>
      </c>
      <c r="G23" s="76">
        <v>1321</v>
      </c>
      <c r="H23" s="77">
        <f t="shared" si="0"/>
        <v>1.2822130550837176E-2</v>
      </c>
      <c r="I23" s="123"/>
    </row>
    <row r="24" spans="1:9" x14ac:dyDescent="0.35">
      <c r="A24" s="101">
        <v>17</v>
      </c>
      <c r="B24" s="122" t="s">
        <v>169</v>
      </c>
      <c r="C24" s="75" t="s">
        <v>121</v>
      </c>
      <c r="D24" s="76">
        <v>2246</v>
      </c>
      <c r="E24" s="76">
        <v>11210</v>
      </c>
      <c r="F24" s="76">
        <f>Table1[[#This Row],[Total Population (2011)]]/Table1[[#This Row],[No. HH (2011)]]</f>
        <v>4.9910952804986639</v>
      </c>
      <c r="G24" s="76">
        <v>0</v>
      </c>
      <c r="H24" s="121">
        <f>G24/D24</f>
        <v>0</v>
      </c>
      <c r="I24" s="123" t="s">
        <v>202</v>
      </c>
    </row>
    <row r="25" spans="1:9" x14ac:dyDescent="0.35">
      <c r="A25" s="101">
        <v>18</v>
      </c>
      <c r="B25" s="122" t="s">
        <v>51</v>
      </c>
      <c r="C25" s="75" t="s">
        <v>121</v>
      </c>
      <c r="D25" s="76">
        <v>22312</v>
      </c>
      <c r="E25" s="76">
        <v>99039</v>
      </c>
      <c r="F25" s="76">
        <f>Table1[[#This Row],[Total Population (2011)]]/Table1[[#This Row],[No. HH (2011)]]</f>
        <v>4.4388221584797423</v>
      </c>
      <c r="G25" s="76"/>
      <c r="H25" s="77">
        <f>48249/82324</f>
        <v>0.58608668189106461</v>
      </c>
      <c r="I25" s="123"/>
    </row>
    <row r="26" spans="1:9" x14ac:dyDescent="0.35">
      <c r="A26" s="101">
        <v>19</v>
      </c>
      <c r="B26" s="122" t="s">
        <v>28</v>
      </c>
      <c r="C26" s="75" t="s">
        <v>121</v>
      </c>
      <c r="D26" s="76">
        <v>1024928</v>
      </c>
      <c r="E26" s="76">
        <v>4496694</v>
      </c>
      <c r="F26" s="76">
        <f>Table1[[#This Row],[Total Population (2011)]]/Table1[[#This Row],[No. HH (2011)]]</f>
        <v>4.3873267195354213</v>
      </c>
      <c r="G26" s="76">
        <v>300755</v>
      </c>
      <c r="H26" s="77">
        <f t="shared" si="0"/>
        <v>0.29344012457460428</v>
      </c>
      <c r="I26" s="123"/>
    </row>
    <row r="27" spans="1:9" x14ac:dyDescent="0.35">
      <c r="A27" s="101">
        <v>20</v>
      </c>
      <c r="B27" s="122" t="s">
        <v>33</v>
      </c>
      <c r="C27" s="75" t="s">
        <v>121</v>
      </c>
      <c r="D27" s="76">
        <v>538149</v>
      </c>
      <c r="E27" s="76">
        <v>2817105</v>
      </c>
      <c r="F27" s="76">
        <f>Table1[[#This Row],[Total Population (2011)]]/Table1[[#This Row],[No. HH (2011)]]</f>
        <v>5.2348048588773741</v>
      </c>
      <c r="G27" s="76">
        <v>65629</v>
      </c>
      <c r="H27" s="77">
        <f t="shared" si="0"/>
        <v>0.12195321370103819</v>
      </c>
      <c r="I27" s="123"/>
    </row>
    <row r="28" spans="1:9" x14ac:dyDescent="0.35">
      <c r="A28" s="101">
        <v>21</v>
      </c>
      <c r="B28" s="122" t="s">
        <v>27</v>
      </c>
      <c r="C28" s="75" t="s">
        <v>121</v>
      </c>
      <c r="D28" s="76">
        <v>2780000</v>
      </c>
      <c r="E28" s="76">
        <v>12442373</v>
      </c>
      <c r="F28" s="76">
        <f>Table1[[#This Row],[Total Population (2011)]]/Table1[[#This Row],[No. HH (2011)]]</f>
        <v>4.4756737410071938</v>
      </c>
      <c r="G28" s="76">
        <v>1135514</v>
      </c>
      <c r="H28" s="77">
        <f t="shared" si="0"/>
        <v>0.40845827338129498</v>
      </c>
      <c r="I28" s="123"/>
    </row>
    <row r="29" spans="1:9" x14ac:dyDescent="0.35">
      <c r="A29" s="101">
        <v>22</v>
      </c>
      <c r="B29" s="122" t="s">
        <v>43</v>
      </c>
      <c r="C29" s="75" t="s">
        <v>121</v>
      </c>
      <c r="D29" s="76">
        <v>2310000</v>
      </c>
      <c r="E29" s="76">
        <v>11034555</v>
      </c>
      <c r="F29" s="76">
        <f>Table1[[#This Row],[Total Population (2011)]]/Table1[[#This Row],[No. HH (2011)]]</f>
        <v>4.7768636363636361</v>
      </c>
      <c r="G29" s="76">
        <v>332022</v>
      </c>
      <c r="H29" s="77">
        <f t="shared" si="0"/>
        <v>0.14373246753246754</v>
      </c>
      <c r="I29" s="123"/>
    </row>
    <row r="30" spans="1:9" x14ac:dyDescent="0.35">
      <c r="A30" s="101">
        <v>23</v>
      </c>
      <c r="B30" s="122" t="s">
        <v>160</v>
      </c>
      <c r="C30" s="75" t="s">
        <v>121</v>
      </c>
      <c r="D30" s="76">
        <v>10158</v>
      </c>
      <c r="E30" s="76">
        <v>40017</v>
      </c>
      <c r="F30" s="76">
        <f>Table1[[#This Row],[Total Population (2011)]]/Table1[[#This Row],[No. HH (2011)]]</f>
        <v>3.9394565859421147</v>
      </c>
      <c r="G30" s="76"/>
      <c r="H30" s="79">
        <v>0.29399999999999998</v>
      </c>
      <c r="I30" s="123" t="s">
        <v>203</v>
      </c>
    </row>
    <row r="31" spans="1:9" x14ac:dyDescent="0.35">
      <c r="A31" s="101">
        <v>24</v>
      </c>
      <c r="B31" s="122" t="s">
        <v>34</v>
      </c>
      <c r="C31" s="75" t="s">
        <v>121</v>
      </c>
      <c r="D31" s="76">
        <v>294612</v>
      </c>
      <c r="E31" s="76">
        <v>1684222</v>
      </c>
      <c r="F31" s="76">
        <f>Table1[[#This Row],[Total Population (2011)]]/Table1[[#This Row],[No. HH (2011)]]</f>
        <v>5.7167460931666056</v>
      </c>
      <c r="G31" s="76">
        <v>13696</v>
      </c>
      <c r="H31" s="77">
        <f t="shared" si="0"/>
        <v>4.6488262528342365E-2</v>
      </c>
      <c r="I31" s="123"/>
    </row>
    <row r="32" spans="1:9" x14ac:dyDescent="0.35">
      <c r="A32" s="101">
        <v>25</v>
      </c>
      <c r="B32" s="122" t="s">
        <v>46</v>
      </c>
      <c r="C32" s="75" t="s">
        <v>121</v>
      </c>
      <c r="D32" s="76">
        <f>Table1[[#This Row],[Total Population (2011)]]/Table1[[#This Row],[Avgerage HH size (2011)]]</f>
        <v>55540.227272727265</v>
      </c>
      <c r="E32" s="76">
        <v>244377</v>
      </c>
      <c r="F32" s="76">
        <v>4.4000000000000004</v>
      </c>
      <c r="G32" s="76">
        <v>10207</v>
      </c>
      <c r="H32" s="121">
        <f>G32/D32</f>
        <v>0.18377670566378998</v>
      </c>
      <c r="I32" s="70" t="s">
        <v>204</v>
      </c>
    </row>
    <row r="33" spans="1:10" x14ac:dyDescent="0.35">
      <c r="A33" s="101">
        <v>26</v>
      </c>
      <c r="B33" s="122" t="s">
        <v>50</v>
      </c>
      <c r="C33" s="75" t="s">
        <v>121</v>
      </c>
      <c r="D33" s="76">
        <v>27049</v>
      </c>
      <c r="E33" s="76">
        <v>108058</v>
      </c>
      <c r="F33" s="76">
        <f>Table1[[#This Row],[Total Population (2011)]]/Table1[[#This Row],[No. HH (2011)]]</f>
        <v>3.9948981478058339</v>
      </c>
      <c r="G33" s="76">
        <v>3324</v>
      </c>
      <c r="H33" s="121">
        <f>G33/D33</f>
        <v>0.12288809198121926</v>
      </c>
      <c r="I33" s="123" t="s">
        <v>205</v>
      </c>
    </row>
    <row r="34" spans="1:10" x14ac:dyDescent="0.35">
      <c r="A34" s="101">
        <v>27</v>
      </c>
      <c r="B34" s="122" t="s">
        <v>40</v>
      </c>
      <c r="C34" s="75" t="s">
        <v>121</v>
      </c>
      <c r="D34" s="76">
        <v>215227</v>
      </c>
      <c r="E34" s="76">
        <v>1010433</v>
      </c>
      <c r="F34" s="76">
        <f>Table1[[#This Row],[Total Population (2011)]]/Table1[[#This Row],[No. HH (2011)]]</f>
        <v>4.6947316089524085</v>
      </c>
      <c r="G34" s="76">
        <v>86003</v>
      </c>
      <c r="H34" s="77">
        <f t="shared" si="0"/>
        <v>0.39959205861718095</v>
      </c>
      <c r="I34" s="123"/>
    </row>
    <row r="35" spans="1:10" x14ac:dyDescent="0.35">
      <c r="A35" s="101">
        <v>28</v>
      </c>
      <c r="B35" s="122" t="s">
        <v>37</v>
      </c>
      <c r="C35" s="75" t="s">
        <v>121</v>
      </c>
      <c r="D35" s="76">
        <v>326235</v>
      </c>
      <c r="E35" s="76">
        <v>1073427</v>
      </c>
      <c r="F35" s="76">
        <f>Table1[[#This Row],[Total Population (2011)]]/Table1[[#This Row],[No. HH (2011)]]</f>
        <v>3.2903489815623708</v>
      </c>
      <c r="G35" s="76">
        <v>14426</v>
      </c>
      <c r="H35" s="77">
        <f>G35/D35</f>
        <v>4.4219657608778946E-2</v>
      </c>
      <c r="I35" s="123"/>
    </row>
    <row r="36" spans="1:10" x14ac:dyDescent="0.35">
      <c r="A36" s="101">
        <v>29</v>
      </c>
      <c r="B36" s="122" t="s">
        <v>42</v>
      </c>
      <c r="C36" s="75" t="s">
        <v>121</v>
      </c>
      <c r="D36" s="76">
        <v>31025</v>
      </c>
      <c r="E36" s="76">
        <v>143229</v>
      </c>
      <c r="F36" s="76">
        <f>Table1[[#This Row],[Total Population (2011)]]/Table1[[#This Row],[No. HH (2011)]]</f>
        <v>4.6165672844480259</v>
      </c>
      <c r="G36" s="76">
        <v>2992</v>
      </c>
      <c r="H36" s="77">
        <f t="shared" si="0"/>
        <v>9.6438356164383565E-2</v>
      </c>
      <c r="I36" s="123"/>
    </row>
    <row r="37" spans="1:10" x14ac:dyDescent="0.35">
      <c r="A37" s="101">
        <v>30</v>
      </c>
      <c r="B37" s="122" t="s">
        <v>56</v>
      </c>
      <c r="C37" s="75" t="s">
        <v>121</v>
      </c>
      <c r="D37" s="76">
        <v>24105</v>
      </c>
      <c r="E37" s="76">
        <v>98265</v>
      </c>
      <c r="F37" s="76">
        <f>Table1[[#This Row],[Total Population (2011)]]/Table1[[#This Row],[No. HH (2011)]]</f>
        <v>4.0765401369010581</v>
      </c>
      <c r="G37" s="76"/>
      <c r="H37" s="121">
        <f>G37/D37</f>
        <v>0</v>
      </c>
      <c r="I37" s="123" t="s">
        <v>202</v>
      </c>
    </row>
    <row r="38" spans="1:10" x14ac:dyDescent="0.35">
      <c r="A38" s="101">
        <v>31</v>
      </c>
      <c r="B38" s="122" t="s">
        <v>167</v>
      </c>
      <c r="C38" s="75" t="s">
        <v>121</v>
      </c>
      <c r="D38" s="76">
        <v>46306</v>
      </c>
      <c r="E38" s="76">
        <v>169578</v>
      </c>
      <c r="F38" s="76">
        <f>Table1[[#This Row],[Total Population (2011)]]/Table1[[#This Row],[No. HH (2011)]]</f>
        <v>3.6621172202306398</v>
      </c>
      <c r="G38" s="76">
        <v>887</v>
      </c>
      <c r="H38" s="77">
        <f t="shared" si="0"/>
        <v>1.9155185073208656E-2</v>
      </c>
      <c r="I38" s="123"/>
    </row>
    <row r="39" spans="1:10" x14ac:dyDescent="0.35">
      <c r="A39" s="101">
        <v>32</v>
      </c>
      <c r="B39" s="122" t="s">
        <v>36</v>
      </c>
      <c r="C39" s="75" t="s">
        <v>121</v>
      </c>
      <c r="D39" s="76">
        <v>182829</v>
      </c>
      <c r="E39" s="76">
        <v>1180570</v>
      </c>
      <c r="F39" s="76">
        <f>Table1[[#This Row],[Total Population (2011)]]/Table1[[#This Row],[No. HH (2011)]]</f>
        <v>6.457235996477583</v>
      </c>
      <c r="G39" s="76">
        <v>52650</v>
      </c>
      <c r="H39" s="77">
        <f t="shared" si="0"/>
        <v>0.28797400849974564</v>
      </c>
      <c r="I39" s="123"/>
    </row>
    <row r="40" spans="1:10" x14ac:dyDescent="0.35">
      <c r="A40" s="101">
        <v>33</v>
      </c>
      <c r="B40" s="122" t="s">
        <v>39</v>
      </c>
      <c r="C40" s="75" t="s">
        <v>121</v>
      </c>
      <c r="D40" s="76">
        <v>186792</v>
      </c>
      <c r="E40" s="76">
        <v>743691</v>
      </c>
      <c r="F40" s="76">
        <f>Table1[[#This Row],[Total Population (2011)]]/Table1[[#This Row],[No. HH (2011)]]</f>
        <v>3.9813857124502121</v>
      </c>
      <c r="G40" s="76">
        <v>834</v>
      </c>
      <c r="H40" s="77">
        <f t="shared" si="0"/>
        <v>4.4648593087498398E-3</v>
      </c>
      <c r="I40" s="123"/>
    </row>
    <row r="41" spans="1:10" x14ac:dyDescent="0.35">
      <c r="A41" s="101">
        <v>34</v>
      </c>
      <c r="B41" s="122" t="s">
        <v>60</v>
      </c>
      <c r="C41" s="75" t="s">
        <v>121</v>
      </c>
      <c r="D41" s="76">
        <v>100000</v>
      </c>
      <c r="E41" s="76">
        <v>430214</v>
      </c>
      <c r="F41" s="76">
        <f>Table1[[#This Row],[Total Population (2011)]]/Table1[[#This Row],[No. HH (2011)]]</f>
        <v>4.3021399999999996</v>
      </c>
      <c r="G41" s="123">
        <v>32681</v>
      </c>
      <c r="H41" s="124">
        <f t="shared" si="0"/>
        <v>0.32680999999999999</v>
      </c>
      <c r="I41" s="123"/>
    </row>
    <row r="42" spans="1:10" x14ac:dyDescent="0.35">
      <c r="A42" s="101">
        <v>35</v>
      </c>
      <c r="B42" s="122" t="s">
        <v>61</v>
      </c>
      <c r="C42" s="75" t="s">
        <v>121</v>
      </c>
      <c r="D42" s="76">
        <v>36000</v>
      </c>
      <c r="E42" s="76">
        <v>183282</v>
      </c>
      <c r="F42" s="76">
        <f>Table1[[#This Row],[Total Population (2011)]]/Table1[[#This Row],[No. HH (2011)]]</f>
        <v>5.0911666666666671</v>
      </c>
      <c r="G42" s="76">
        <v>1321</v>
      </c>
      <c r="H42" s="77">
        <f t="shared" si="0"/>
        <v>3.6694444444444446E-2</v>
      </c>
      <c r="I42" s="123"/>
      <c r="J42" s="80"/>
    </row>
    <row r="43" spans="1:10" x14ac:dyDescent="0.35">
      <c r="A43" s="101">
        <v>36</v>
      </c>
      <c r="B43" s="122" t="s">
        <v>62</v>
      </c>
      <c r="C43" s="75" t="s">
        <v>121</v>
      </c>
      <c r="D43" s="76">
        <v>240000</v>
      </c>
      <c r="E43" s="76">
        <v>1175116</v>
      </c>
      <c r="F43" s="76">
        <f>Table1[[#This Row],[Total Population (2011)]]/Table1[[#This Row],[No. HH (2011)]]</f>
        <v>4.8963166666666664</v>
      </c>
      <c r="G43" s="76">
        <v>41723</v>
      </c>
      <c r="H43" s="77">
        <f t="shared" si="0"/>
        <v>0.17384583333333334</v>
      </c>
      <c r="I43" s="123"/>
      <c r="J43" s="81"/>
    </row>
    <row r="44" spans="1:10" x14ac:dyDescent="0.35">
      <c r="A44" s="101">
        <v>37</v>
      </c>
      <c r="B44" s="122" t="s">
        <v>63</v>
      </c>
      <c r="C44" s="75" t="s">
        <v>121</v>
      </c>
      <c r="D44" s="76">
        <v>39000</v>
      </c>
      <c r="E44" s="76">
        <v>196057</v>
      </c>
      <c r="F44" s="76">
        <f>Table1[[#This Row],[Total Population (2011)]]/Table1[[#This Row],[No. HH (2011)]]</f>
        <v>5.027102564102564</v>
      </c>
      <c r="G44" s="76">
        <v>3670</v>
      </c>
      <c r="H44" s="77">
        <f t="shared" si="0"/>
        <v>9.4102564102564096E-2</v>
      </c>
      <c r="I44" s="123"/>
      <c r="J44" s="80"/>
    </row>
    <row r="45" spans="1:10" x14ac:dyDescent="0.35">
      <c r="A45" s="101">
        <v>38</v>
      </c>
      <c r="B45" s="122" t="s">
        <v>64</v>
      </c>
      <c r="C45" s="75" t="s">
        <v>121</v>
      </c>
      <c r="D45" s="76">
        <v>190000</v>
      </c>
      <c r="E45" s="76">
        <v>862196</v>
      </c>
      <c r="F45" s="76">
        <f>Table1[[#This Row],[Total Population (2011)]]/Table1[[#This Row],[No. HH (2011)]]</f>
        <v>4.5378736842105267</v>
      </c>
      <c r="G45" s="76">
        <v>30170</v>
      </c>
      <c r="H45" s="77">
        <f t="shared" si="0"/>
        <v>0.15878947368421054</v>
      </c>
      <c r="I45" s="123"/>
      <c r="J45" s="80"/>
    </row>
    <row r="46" spans="1:10" x14ac:dyDescent="0.35">
      <c r="A46" s="101">
        <v>39</v>
      </c>
      <c r="B46" s="122" t="s">
        <v>70</v>
      </c>
      <c r="C46" s="75" t="s">
        <v>121</v>
      </c>
      <c r="D46" s="76">
        <v>19344</v>
      </c>
      <c r="E46" s="76">
        <v>70980</v>
      </c>
      <c r="F46" s="76">
        <f>Table1[[#This Row],[Total Population (2011)]]/Table1[[#This Row],[No. HH (2011)]]</f>
        <v>3.6693548387096775</v>
      </c>
      <c r="G46" s="76"/>
      <c r="H46" s="79">
        <v>0.29399999999999998</v>
      </c>
      <c r="I46" s="123" t="s">
        <v>203</v>
      </c>
      <c r="J46" s="80"/>
    </row>
    <row r="47" spans="1:10" x14ac:dyDescent="0.35">
      <c r="A47" s="101">
        <v>40</v>
      </c>
      <c r="B47" s="122" t="s">
        <v>71</v>
      </c>
      <c r="C47" s="75" t="s">
        <v>121</v>
      </c>
      <c r="D47" s="76">
        <v>30000</v>
      </c>
      <c r="E47" s="76">
        <v>126736</v>
      </c>
      <c r="F47" s="76">
        <f>Table1[[#This Row],[Total Population (2011)]]/Table1[[#This Row],[No. HH (2011)]]</f>
        <v>4.2245333333333335</v>
      </c>
      <c r="G47" s="76"/>
      <c r="H47" s="79">
        <v>0.29399999999999998</v>
      </c>
      <c r="I47" s="123" t="s">
        <v>203</v>
      </c>
      <c r="J47" s="80"/>
    </row>
    <row r="48" spans="1:10" x14ac:dyDescent="0.35">
      <c r="A48" s="101">
        <v>41</v>
      </c>
      <c r="B48" s="122" t="s">
        <v>72</v>
      </c>
      <c r="C48" s="75" t="s">
        <v>121</v>
      </c>
      <c r="D48" s="76">
        <v>9931</v>
      </c>
      <c r="E48" s="76">
        <v>61000</v>
      </c>
      <c r="F48" s="76">
        <f>Table1[[#This Row],[Total Population (2011)]]/Table1[[#This Row],[No. HH (2011)]]</f>
        <v>6.1423824388279122</v>
      </c>
      <c r="G48" s="76"/>
      <c r="H48" s="79">
        <v>0.29399999999999998</v>
      </c>
      <c r="I48" s="123" t="s">
        <v>203</v>
      </c>
      <c r="J48" s="81"/>
    </row>
    <row r="49" spans="1:10" x14ac:dyDescent="0.35">
      <c r="A49" s="101">
        <v>42</v>
      </c>
      <c r="B49" s="122" t="s">
        <v>73</v>
      </c>
      <c r="C49" s="75" t="s">
        <v>121</v>
      </c>
      <c r="D49" s="76">
        <v>17808</v>
      </c>
      <c r="E49" s="76">
        <v>75540</v>
      </c>
      <c r="F49" s="76">
        <f>Table1[[#This Row],[Total Population (2011)]]/Table1[[#This Row],[No. HH (2011)]]</f>
        <v>4.2419137466307282</v>
      </c>
      <c r="G49" s="76"/>
      <c r="H49" s="79">
        <v>0.29399999999999998</v>
      </c>
      <c r="I49" s="123" t="s">
        <v>203</v>
      </c>
      <c r="J49" s="80"/>
    </row>
    <row r="50" spans="1:10" x14ac:dyDescent="0.35">
      <c r="B50" s="109"/>
      <c r="C50" s="69"/>
      <c r="J50" s="80"/>
    </row>
    <row r="51" spans="1:10" x14ac:dyDescent="0.35">
      <c r="B51" s="110" t="s">
        <v>226</v>
      </c>
      <c r="C51" s="69"/>
      <c r="J51" s="80"/>
    </row>
    <row r="52" spans="1:10" x14ac:dyDescent="0.35">
      <c r="B52" s="125" t="s">
        <v>227</v>
      </c>
      <c r="C52" s="69"/>
      <c r="J52" s="80"/>
    </row>
    <row r="53" spans="1:10" x14ac:dyDescent="0.35">
      <c r="J53" s="80"/>
    </row>
    <row r="54" spans="1:10" x14ac:dyDescent="0.35">
      <c r="J54" s="80"/>
    </row>
    <row r="55" spans="1:10" x14ac:dyDescent="0.35">
      <c r="J55" s="80"/>
    </row>
    <row r="56" spans="1:10" x14ac:dyDescent="0.35">
      <c r="J56" s="80"/>
    </row>
    <row r="57" spans="1:10" x14ac:dyDescent="0.35">
      <c r="J57" s="80"/>
    </row>
    <row r="58" spans="1:10" x14ac:dyDescent="0.35">
      <c r="J58" s="80"/>
    </row>
    <row r="59" spans="1:10" x14ac:dyDescent="0.35">
      <c r="J59" s="80"/>
    </row>
    <row r="60" spans="1:10" x14ac:dyDescent="0.35">
      <c r="J60" s="80"/>
    </row>
    <row r="61" spans="1:10" x14ac:dyDescent="0.35">
      <c r="J61" s="81"/>
    </row>
    <row r="62" spans="1:10" x14ac:dyDescent="0.35">
      <c r="J62" s="80"/>
    </row>
    <row r="63" spans="1:10" x14ac:dyDescent="0.35">
      <c r="J63" s="80"/>
    </row>
    <row r="64" spans="1:10" x14ac:dyDescent="0.35">
      <c r="J64" s="80"/>
    </row>
  </sheetData>
  <hyperlinks>
    <hyperlink ref="I9" r:id="rId1" xr:uid="{00000000-0004-0000-0500-000000000000}"/>
    <hyperlink ref="I11" r:id="rId2" xr:uid="{00000000-0004-0000-0500-000001000000}"/>
    <hyperlink ref="I32" r:id="rId3" xr:uid="{00000000-0004-0000-0500-000002000000}"/>
    <hyperlink ref="B52" r:id="rId4" xr:uid="{00000000-0004-0000-0500-000003000000}"/>
  </hyperlinks>
  <pageMargins left="0.7" right="0.7" top="0.75" bottom="0.75" header="0.3" footer="0.3"/>
  <pageSetup orientation="portrait" r:id="rId5"/>
  <legacyDrawing r:id="rId6"/>
  <tableParts count="1">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3"/>
  <sheetViews>
    <sheetView workbookViewId="0">
      <selection activeCell="F9" sqref="F9"/>
    </sheetView>
  </sheetViews>
  <sheetFormatPr defaultColWidth="8.7265625" defaultRowHeight="14.5" x14ac:dyDescent="0.35"/>
  <cols>
    <col min="1" max="1" width="3.1796875" style="85" bestFit="1" customWidth="1"/>
    <col min="2" max="2" width="18.7265625" style="86" bestFit="1" customWidth="1"/>
    <col min="3" max="3" width="18.7265625" style="85" customWidth="1"/>
    <col min="4" max="4" width="24.7265625" style="18" customWidth="1"/>
    <col min="5" max="5" width="23.81640625" style="29" customWidth="1"/>
    <col min="6" max="6" width="23.453125" style="34" customWidth="1"/>
    <col min="7" max="7" width="25" style="18" customWidth="1"/>
    <col min="8" max="9" width="8.7265625" style="18"/>
    <col min="10" max="10" width="10.08984375" style="18" bestFit="1" customWidth="1"/>
    <col min="11" max="11" width="10.26953125" style="18" bestFit="1" customWidth="1"/>
    <col min="12" max="16384" width="8.7265625" style="18"/>
  </cols>
  <sheetData>
    <row r="1" spans="1:11" ht="58.5" thickBot="1" x14ac:dyDescent="0.4">
      <c r="A1" s="127" t="s">
        <v>16</v>
      </c>
      <c r="B1" s="128" t="s">
        <v>1</v>
      </c>
      <c r="C1" s="128" t="s">
        <v>233</v>
      </c>
      <c r="D1" s="129" t="s">
        <v>183</v>
      </c>
      <c r="E1" s="130" t="s">
        <v>170</v>
      </c>
      <c r="F1" s="131" t="s">
        <v>206</v>
      </c>
      <c r="G1" s="132" t="s">
        <v>182</v>
      </c>
      <c r="I1" s="155" t="s">
        <v>239</v>
      </c>
      <c r="J1" s="156"/>
      <c r="K1" s="157"/>
    </row>
    <row r="2" spans="1:11" x14ac:dyDescent="0.35">
      <c r="A2" s="133">
        <v>1</v>
      </c>
      <c r="B2" s="83" t="s">
        <v>47</v>
      </c>
      <c r="C2" s="143" t="s">
        <v>234</v>
      </c>
      <c r="D2" s="134">
        <f>Variables!$C$5*4333</f>
        <v>60.661999999999999</v>
      </c>
      <c r="E2" s="135">
        <v>2024</v>
      </c>
      <c r="F2" s="136">
        <f>E2*Variables!$C$5</f>
        <v>28.336000000000002</v>
      </c>
      <c r="G2" s="145">
        <v>73.860911270983223</v>
      </c>
      <c r="I2" s="144" t="s">
        <v>233</v>
      </c>
      <c r="J2" s="85" t="s">
        <v>237</v>
      </c>
      <c r="K2" s="137" t="s">
        <v>238</v>
      </c>
    </row>
    <row r="3" spans="1:11" x14ac:dyDescent="0.35">
      <c r="A3" s="133">
        <v>2</v>
      </c>
      <c r="B3" s="83" t="s">
        <v>44</v>
      </c>
      <c r="C3" s="143" t="s">
        <v>234</v>
      </c>
      <c r="D3" s="134">
        <f>Variables!$C$5*5000</f>
        <v>70</v>
      </c>
      <c r="E3" s="138"/>
      <c r="F3" s="139">
        <f ca="1">$K$4</f>
        <v>62.145066666666672</v>
      </c>
      <c r="G3" s="145">
        <v>166.27540073204597</v>
      </c>
      <c r="I3" s="144" t="s">
        <v>235</v>
      </c>
      <c r="J3" s="136">
        <v>94.022538899430742</v>
      </c>
      <c r="K3" s="145">
        <f ca="1">AVERAGEIF(C:E,I3,E2:E43)*Variables!$C$5</f>
        <v>63.681999999999995</v>
      </c>
    </row>
    <row r="4" spans="1:11" x14ac:dyDescent="0.35">
      <c r="A4" s="133">
        <v>3</v>
      </c>
      <c r="B4" s="83" t="s">
        <v>30</v>
      </c>
      <c r="C4" s="143" t="s">
        <v>235</v>
      </c>
      <c r="D4" s="134">
        <f>Variables!$C$5*9943</f>
        <v>139.202</v>
      </c>
      <c r="E4" s="135">
        <v>4916</v>
      </c>
      <c r="F4" s="136">
        <f>E4*Variables!$C$5</f>
        <v>68.823999999999998</v>
      </c>
      <c r="G4" s="145">
        <v>132.525558500568</v>
      </c>
      <c r="I4" s="144" t="s">
        <v>234</v>
      </c>
      <c r="J4" s="136">
        <v>78.521709677419352</v>
      </c>
      <c r="K4" s="145">
        <f ca="1">AVERAGEIF(C:E,I4,E3:E43)*Variables!$C$5</f>
        <v>62.145066666666672</v>
      </c>
    </row>
    <row r="5" spans="1:11" ht="15" thickBot="1" x14ac:dyDescent="0.4">
      <c r="A5" s="133">
        <v>4</v>
      </c>
      <c r="B5" s="83" t="s">
        <v>35</v>
      </c>
      <c r="C5" s="143" t="s">
        <v>235</v>
      </c>
      <c r="D5" s="134">
        <f>Variables!$C$5*4250</f>
        <v>59.5</v>
      </c>
      <c r="E5" s="135">
        <v>2999</v>
      </c>
      <c r="F5" s="136">
        <f>E5*Variables!$C$5</f>
        <v>41.986000000000004</v>
      </c>
      <c r="G5" s="145">
        <v>108.65462509082352</v>
      </c>
      <c r="I5" s="146" t="s">
        <v>236</v>
      </c>
      <c r="J5" s="147">
        <v>77.219754838709676</v>
      </c>
      <c r="K5" s="148">
        <f ca="1">AVERAGEIF(C:E,I5,E4:E44)*Variables!$C$5</f>
        <v>40.551000000000002</v>
      </c>
    </row>
    <row r="6" spans="1:11" x14ac:dyDescent="0.35">
      <c r="A6" s="133">
        <v>5</v>
      </c>
      <c r="B6" s="83" t="s">
        <v>154</v>
      </c>
      <c r="C6" s="143" t="s">
        <v>235</v>
      </c>
      <c r="D6" s="134">
        <f>Variables!$C$5*4657</f>
        <v>65.198000000000008</v>
      </c>
      <c r="E6" s="135">
        <v>2630</v>
      </c>
      <c r="F6" s="136">
        <f>E6*Variables!$C$5</f>
        <v>36.82</v>
      </c>
      <c r="G6" s="145">
        <v>70.680297866969596</v>
      </c>
    </row>
    <row r="7" spans="1:11" x14ac:dyDescent="0.35">
      <c r="A7" s="133">
        <v>6</v>
      </c>
      <c r="B7" s="83" t="s">
        <v>38</v>
      </c>
      <c r="C7" s="143" t="s">
        <v>235</v>
      </c>
      <c r="D7" s="134">
        <f>Variables!$C$5*7038</f>
        <v>98.531999999999996</v>
      </c>
      <c r="E7" s="135">
        <v>5159</v>
      </c>
      <c r="F7" s="136">
        <f>E7*Variables!$C$5</f>
        <v>72.225999999999999</v>
      </c>
      <c r="G7" s="145">
        <v>228.82746434431402</v>
      </c>
    </row>
    <row r="8" spans="1:11" x14ac:dyDescent="0.35">
      <c r="A8" s="133">
        <v>7</v>
      </c>
      <c r="B8" s="83" t="s">
        <v>29</v>
      </c>
      <c r="C8" s="143" t="s">
        <v>235</v>
      </c>
      <c r="D8" s="134">
        <f>Variables!$C$5*7866</f>
        <v>110.124</v>
      </c>
      <c r="E8" s="135">
        <v>4752</v>
      </c>
      <c r="F8" s="136">
        <f>E8*Variables!$C$5</f>
        <v>66.528000000000006</v>
      </c>
      <c r="G8" s="145">
        <v>141.36059573393919</v>
      </c>
    </row>
    <row r="9" spans="1:11" x14ac:dyDescent="0.35">
      <c r="A9" s="133">
        <v>8</v>
      </c>
      <c r="B9" s="83" t="s">
        <v>55</v>
      </c>
      <c r="C9" s="143" t="s">
        <v>236</v>
      </c>
      <c r="D9" s="139">
        <f>$J$5</f>
        <v>77.219754838709676</v>
      </c>
      <c r="E9" s="138"/>
      <c r="F9" s="139">
        <f ca="1">$K$5</f>
        <v>40.551000000000002</v>
      </c>
      <c r="G9" s="145">
        <v>39.775337624637132</v>
      </c>
    </row>
    <row r="10" spans="1:11" x14ac:dyDescent="0.35">
      <c r="A10" s="133">
        <v>9</v>
      </c>
      <c r="B10" s="83" t="s">
        <v>161</v>
      </c>
      <c r="C10" s="143" t="s">
        <v>234</v>
      </c>
      <c r="D10" s="134">
        <f>Variables!$C$5*4437</f>
        <v>62.118000000000002</v>
      </c>
      <c r="E10" s="135">
        <v>2681</v>
      </c>
      <c r="F10" s="136">
        <f>E10*Variables!$C$5</f>
        <v>37.533999999999999</v>
      </c>
      <c r="G10" s="145">
        <v>137.82658084059071</v>
      </c>
    </row>
    <row r="11" spans="1:11" x14ac:dyDescent="0.35">
      <c r="A11" s="133">
        <v>10</v>
      </c>
      <c r="B11" s="83" t="s">
        <v>57</v>
      </c>
      <c r="C11" s="143" t="s">
        <v>234</v>
      </c>
      <c r="D11" s="139">
        <f>$J$4</f>
        <v>78.521709677419352</v>
      </c>
      <c r="E11" s="138"/>
      <c r="F11" s="139">
        <f ca="1">$K$4</f>
        <v>62.145066666666672</v>
      </c>
      <c r="G11" s="145">
        <v>39.775337624637132</v>
      </c>
    </row>
    <row r="12" spans="1:11" x14ac:dyDescent="0.35">
      <c r="A12" s="133">
        <v>11</v>
      </c>
      <c r="B12" s="83" t="s">
        <v>48</v>
      </c>
      <c r="C12" s="143" t="s">
        <v>234</v>
      </c>
      <c r="D12" s="134">
        <f>Variables!$C$5*5000</f>
        <v>70</v>
      </c>
      <c r="E12" s="135">
        <v>2477</v>
      </c>
      <c r="F12" s="136">
        <f>E12*Variables!$C$5</f>
        <v>34.677999999999997</v>
      </c>
      <c r="G12" s="145">
        <v>93.297993184399843</v>
      </c>
    </row>
    <row r="13" spans="1:11" x14ac:dyDescent="0.35">
      <c r="A13" s="133">
        <v>12</v>
      </c>
      <c r="B13" s="83" t="s">
        <v>52</v>
      </c>
      <c r="C13" s="143" t="s">
        <v>234</v>
      </c>
      <c r="D13" s="134">
        <f>Variables!$C$5*3166</f>
        <v>44.323999999999998</v>
      </c>
      <c r="E13" s="135">
        <v>2999</v>
      </c>
      <c r="F13" s="136">
        <f>E13*Variables!$C$5</f>
        <v>41.986000000000004</v>
      </c>
      <c r="G13" s="145">
        <v>108.65462509082352</v>
      </c>
    </row>
    <row r="14" spans="1:11" x14ac:dyDescent="0.35">
      <c r="A14" s="133">
        <v>13</v>
      </c>
      <c r="B14" s="83" t="s">
        <v>31</v>
      </c>
      <c r="C14" s="143" t="s">
        <v>235</v>
      </c>
      <c r="D14" s="134">
        <f>Variables!$C$5*6887</f>
        <v>96.418000000000006</v>
      </c>
      <c r="E14" s="135">
        <v>3861</v>
      </c>
      <c r="F14" s="136">
        <f>E14*Variables!$C$5</f>
        <v>54.054000000000002</v>
      </c>
      <c r="G14" s="145">
        <v>139.85863940426606</v>
      </c>
    </row>
    <row r="15" spans="1:11" x14ac:dyDescent="0.35">
      <c r="A15" s="133">
        <v>14</v>
      </c>
      <c r="B15" s="83" t="s">
        <v>45</v>
      </c>
      <c r="C15" s="143" t="s">
        <v>234</v>
      </c>
      <c r="D15" s="134">
        <f>Variables!$C$5*1750</f>
        <v>24.5</v>
      </c>
      <c r="E15" s="135">
        <v>2807</v>
      </c>
      <c r="F15" s="136">
        <f>E15*Variables!$C$5</f>
        <v>39.298000000000002</v>
      </c>
      <c r="G15" s="145">
        <v>108.65462509082352</v>
      </c>
    </row>
    <row r="16" spans="1:11" x14ac:dyDescent="0.35">
      <c r="A16" s="133">
        <v>15</v>
      </c>
      <c r="B16" s="83" t="s">
        <v>54</v>
      </c>
      <c r="C16" s="143" t="s">
        <v>236</v>
      </c>
      <c r="D16" s="139">
        <f>$J$5</f>
        <v>77.219754838709676</v>
      </c>
      <c r="E16" s="135">
        <v>9290</v>
      </c>
      <c r="F16" s="136">
        <f>E16*Variables!$C$5</f>
        <v>130.06</v>
      </c>
      <c r="G16" s="145">
        <v>119.4497033951786</v>
      </c>
    </row>
    <row r="17" spans="1:7" x14ac:dyDescent="0.35">
      <c r="A17" s="133">
        <v>16</v>
      </c>
      <c r="B17" s="83" t="s">
        <v>32</v>
      </c>
      <c r="C17" s="143" t="s">
        <v>235</v>
      </c>
      <c r="D17" s="134">
        <f>Variables!$C$5*5860</f>
        <v>82.04</v>
      </c>
      <c r="E17" s="135">
        <v>3878</v>
      </c>
      <c r="F17" s="136">
        <f>E17*Variables!$C$5</f>
        <v>54.292000000000002</v>
      </c>
      <c r="G17" s="145">
        <v>125.45752871387103</v>
      </c>
    </row>
    <row r="18" spans="1:7" x14ac:dyDescent="0.35">
      <c r="A18" s="133">
        <v>17</v>
      </c>
      <c r="B18" s="83" t="s">
        <v>58</v>
      </c>
      <c r="C18" s="143" t="s">
        <v>236</v>
      </c>
      <c r="D18" s="139">
        <f>$J$5</f>
        <v>77.219754838709676</v>
      </c>
      <c r="E18" s="138"/>
      <c r="F18" s="139">
        <f ca="1">$K$5</f>
        <v>40.551000000000002</v>
      </c>
      <c r="G18" s="145">
        <v>108.65462509082352</v>
      </c>
    </row>
    <row r="19" spans="1:7" x14ac:dyDescent="0.35">
      <c r="A19" s="133">
        <v>18</v>
      </c>
      <c r="B19" s="83" t="s">
        <v>51</v>
      </c>
      <c r="C19" s="143" t="s">
        <v>234</v>
      </c>
      <c r="D19" s="139">
        <f>$J$4</f>
        <v>78.521709677419352</v>
      </c>
      <c r="E19" s="138"/>
      <c r="F19" s="139">
        <f ca="1">$K$4</f>
        <v>62.145066666666672</v>
      </c>
      <c r="G19" s="145">
        <v>98.76688123185663</v>
      </c>
    </row>
    <row r="20" spans="1:7" x14ac:dyDescent="0.35">
      <c r="A20" s="133">
        <v>19</v>
      </c>
      <c r="B20" s="83" t="s">
        <v>28</v>
      </c>
      <c r="C20" s="143" t="s">
        <v>235</v>
      </c>
      <c r="D20" s="134">
        <f>Variables!$C$5*5925</f>
        <v>82.95</v>
      </c>
      <c r="E20" s="135">
        <v>3737</v>
      </c>
      <c r="F20" s="136">
        <f>E20*Variables!$C$5</f>
        <v>52.317999999999998</v>
      </c>
      <c r="G20" s="145">
        <v>155.49665530733307</v>
      </c>
    </row>
    <row r="21" spans="1:7" x14ac:dyDescent="0.35">
      <c r="A21" s="133">
        <v>20</v>
      </c>
      <c r="B21" s="83" t="s">
        <v>33</v>
      </c>
      <c r="C21" s="143" t="s">
        <v>235</v>
      </c>
      <c r="D21" s="134">
        <f>Variables!$C$5*6305</f>
        <v>88.27</v>
      </c>
      <c r="E21" s="135">
        <v>3316</v>
      </c>
      <c r="F21" s="136">
        <f>E21*Variables!$C$5</f>
        <v>46.423999999999999</v>
      </c>
      <c r="G21" s="145">
        <v>92.944591695065014</v>
      </c>
    </row>
    <row r="22" spans="1:7" x14ac:dyDescent="0.35">
      <c r="A22" s="133">
        <v>21</v>
      </c>
      <c r="B22" s="84" t="s">
        <v>27</v>
      </c>
      <c r="C22" s="143" t="s">
        <v>235</v>
      </c>
      <c r="D22" s="134">
        <f>Variables!$C$5*19383</f>
        <v>271.36200000000002</v>
      </c>
      <c r="E22" s="135">
        <v>17405</v>
      </c>
      <c r="F22" s="136">
        <f>E22*Variables!$C$5</f>
        <v>243.67000000000002</v>
      </c>
      <c r="G22" s="145">
        <v>254.44907232109051</v>
      </c>
    </row>
    <row r="23" spans="1:7" x14ac:dyDescent="0.35">
      <c r="A23" s="133">
        <v>22</v>
      </c>
      <c r="B23" s="83" t="s">
        <v>43</v>
      </c>
      <c r="C23" s="143" t="s">
        <v>235</v>
      </c>
      <c r="D23" s="134">
        <f>Variables!$C$5*9791</f>
        <v>137.07400000000001</v>
      </c>
      <c r="E23" s="135">
        <v>6488</v>
      </c>
      <c r="F23" s="136">
        <f>E23*Variables!$C$5</f>
        <v>90.832000000000008</v>
      </c>
      <c r="G23" s="145">
        <v>150.91303799066011</v>
      </c>
    </row>
    <row r="24" spans="1:7" x14ac:dyDescent="0.35">
      <c r="A24" s="133">
        <v>23</v>
      </c>
      <c r="B24" s="83" t="s">
        <v>53</v>
      </c>
      <c r="C24" s="143" t="s">
        <v>236</v>
      </c>
      <c r="D24" s="134">
        <f>Variables!$C$5*8750</f>
        <v>122.5</v>
      </c>
      <c r="E24" s="135">
        <v>4180</v>
      </c>
      <c r="F24" s="136">
        <f>E24*Variables!$C$5</f>
        <v>58.52</v>
      </c>
      <c r="G24" s="145">
        <v>127.00366022971097</v>
      </c>
    </row>
    <row r="25" spans="1:7" x14ac:dyDescent="0.35">
      <c r="A25" s="133">
        <v>24</v>
      </c>
      <c r="B25" s="83" t="s">
        <v>34</v>
      </c>
      <c r="C25" s="143" t="s">
        <v>235</v>
      </c>
      <c r="D25" s="134">
        <f>Variables!$C$5*4461</f>
        <v>62.454000000000001</v>
      </c>
      <c r="E25" s="135">
        <v>3671</v>
      </c>
      <c r="F25" s="136">
        <f>E25*Variables!$C$5</f>
        <v>51.393999999999998</v>
      </c>
      <c r="G25" s="145">
        <v>84.816357440363504</v>
      </c>
    </row>
    <row r="26" spans="1:7" x14ac:dyDescent="0.35">
      <c r="A26" s="133">
        <v>25</v>
      </c>
      <c r="B26" s="83" t="s">
        <v>46</v>
      </c>
      <c r="C26" s="143" t="s">
        <v>234</v>
      </c>
      <c r="D26" s="134">
        <f>Variables!$C$5*4000</f>
        <v>56</v>
      </c>
      <c r="E26" s="135">
        <v>2803</v>
      </c>
      <c r="F26" s="136">
        <f>E26*Variables!$C$5</f>
        <v>39.241999999999997</v>
      </c>
      <c r="G26" s="145">
        <v>100.80777483276538</v>
      </c>
    </row>
    <row r="27" spans="1:7" x14ac:dyDescent="0.35">
      <c r="A27" s="133">
        <v>26</v>
      </c>
      <c r="B27" s="83" t="s">
        <v>50</v>
      </c>
      <c r="C27" s="143" t="s">
        <v>234</v>
      </c>
      <c r="D27" s="139">
        <f>$J$4</f>
        <v>78.521709677419352</v>
      </c>
      <c r="E27" s="138"/>
      <c r="F27" s="139">
        <f ca="1">$K$4</f>
        <v>62.145066666666672</v>
      </c>
      <c r="G27" s="145">
        <v>108.65462509082352</v>
      </c>
    </row>
    <row r="28" spans="1:7" x14ac:dyDescent="0.35">
      <c r="A28" s="133">
        <v>27</v>
      </c>
      <c r="B28" s="83" t="s">
        <v>40</v>
      </c>
      <c r="C28" s="143" t="s">
        <v>235</v>
      </c>
      <c r="D28" s="134">
        <f>Variables!$C$5*9393</f>
        <v>131.50200000000001</v>
      </c>
      <c r="E28" s="135">
        <v>3624</v>
      </c>
      <c r="F28" s="136">
        <f>E28*Variables!$C$5</f>
        <v>50.736000000000004</v>
      </c>
      <c r="G28" s="145">
        <v>58.94736842105263</v>
      </c>
    </row>
    <row r="29" spans="1:7" x14ac:dyDescent="0.35">
      <c r="A29" s="133">
        <v>28</v>
      </c>
      <c r="B29" s="83" t="s">
        <v>37</v>
      </c>
      <c r="C29" s="143" t="s">
        <v>235</v>
      </c>
      <c r="D29" s="134">
        <f>Variables!$C$5*5000</f>
        <v>70</v>
      </c>
      <c r="E29" s="135">
        <v>3554</v>
      </c>
      <c r="F29" s="136">
        <f>E29*Variables!$C$5</f>
        <v>49.756</v>
      </c>
      <c r="G29" s="145">
        <v>53.01022340022719</v>
      </c>
    </row>
    <row r="30" spans="1:7" x14ac:dyDescent="0.35">
      <c r="A30" s="133">
        <v>29</v>
      </c>
      <c r="B30" s="83" t="s">
        <v>42</v>
      </c>
      <c r="C30" s="143" t="s">
        <v>234</v>
      </c>
      <c r="D30" s="134">
        <f>Variables!$C$5*7166</f>
        <v>100.324</v>
      </c>
      <c r="E30" s="135">
        <v>1499</v>
      </c>
      <c r="F30" s="136">
        <f>E30*Variables!$C$5</f>
        <v>20.986000000000001</v>
      </c>
      <c r="G30" s="145">
        <v>91.707686482393044</v>
      </c>
    </row>
    <row r="31" spans="1:7" x14ac:dyDescent="0.35">
      <c r="A31" s="133">
        <v>30</v>
      </c>
      <c r="B31" s="83" t="s">
        <v>56</v>
      </c>
      <c r="C31" s="143" t="s">
        <v>234</v>
      </c>
      <c r="D31" s="139">
        <f>$J$4</f>
        <v>78.521709677419352</v>
      </c>
      <c r="E31" s="138"/>
      <c r="F31" s="139">
        <f ca="1">$K$4</f>
        <v>62.145066666666672</v>
      </c>
      <c r="G31" s="145">
        <v>60.413984601792251</v>
      </c>
    </row>
    <row r="32" spans="1:7" x14ac:dyDescent="0.35">
      <c r="A32" s="133">
        <v>31</v>
      </c>
      <c r="B32" s="83" t="s">
        <v>49</v>
      </c>
      <c r="C32" s="143" t="s">
        <v>234</v>
      </c>
      <c r="D32" s="134">
        <f>Variables!$C$5*5500</f>
        <v>77</v>
      </c>
      <c r="E32" s="135">
        <v>4399</v>
      </c>
      <c r="F32" s="136">
        <f>E32*Variables!$C$5</f>
        <v>61.585999999999999</v>
      </c>
      <c r="G32" s="145">
        <v>118.33648870377382</v>
      </c>
    </row>
    <row r="33" spans="1:7" x14ac:dyDescent="0.35">
      <c r="A33" s="133">
        <v>32</v>
      </c>
      <c r="B33" s="83" t="s">
        <v>36</v>
      </c>
      <c r="C33" s="143" t="s">
        <v>235</v>
      </c>
      <c r="D33" s="134">
        <f>Variables!$C$5*6125</f>
        <v>85.75</v>
      </c>
      <c r="E33" s="135">
        <v>18890</v>
      </c>
      <c r="F33" s="136">
        <f>E33*Variables!$C$5</f>
        <v>264.45999999999998</v>
      </c>
      <c r="G33" s="145">
        <v>105.97627161428754</v>
      </c>
    </row>
    <row r="34" spans="1:7" x14ac:dyDescent="0.35">
      <c r="A34" s="133">
        <v>33</v>
      </c>
      <c r="B34" s="83" t="s">
        <v>39</v>
      </c>
      <c r="C34" s="143" t="s">
        <v>234</v>
      </c>
      <c r="D34" s="134">
        <f>Variables!$C$5*5638</f>
        <v>78.932000000000002</v>
      </c>
      <c r="E34" s="135">
        <v>4232</v>
      </c>
      <c r="F34" s="136">
        <f>E34*Variables!$C$5</f>
        <v>59.248000000000005</v>
      </c>
      <c r="G34" s="145">
        <v>212.04089360090876</v>
      </c>
    </row>
    <row r="35" spans="1:7" x14ac:dyDescent="0.35">
      <c r="A35" s="133">
        <v>34</v>
      </c>
      <c r="B35" s="83" t="s">
        <v>60</v>
      </c>
      <c r="C35" s="143" t="s">
        <v>234</v>
      </c>
      <c r="D35" s="134">
        <f>Variables!$C$5*4833</f>
        <v>67.662000000000006</v>
      </c>
      <c r="E35" s="135">
        <v>3149</v>
      </c>
      <c r="F35" s="136">
        <f>E35*Variables!$C$5</f>
        <v>44.085999999999999</v>
      </c>
      <c r="G35" s="145">
        <v>71.56380159030671</v>
      </c>
    </row>
    <row r="36" spans="1:7" x14ac:dyDescent="0.35">
      <c r="A36" s="133">
        <v>35</v>
      </c>
      <c r="B36" s="83" t="s">
        <v>61</v>
      </c>
      <c r="C36" s="143" t="s">
        <v>234</v>
      </c>
      <c r="D36" s="139">
        <f>$J$4</f>
        <v>78.521709677419352</v>
      </c>
      <c r="E36" s="138"/>
      <c r="F36" s="139">
        <f ca="1">$K$4</f>
        <v>62.145066666666672</v>
      </c>
      <c r="G36" s="145">
        <v>112.55837435314906</v>
      </c>
    </row>
    <row r="37" spans="1:7" x14ac:dyDescent="0.35">
      <c r="A37" s="133">
        <v>36</v>
      </c>
      <c r="B37" s="83" t="s">
        <v>62</v>
      </c>
      <c r="C37" s="143" t="s">
        <v>235</v>
      </c>
      <c r="D37" s="134">
        <f>Variables!$C$5*5700</f>
        <v>79.8</v>
      </c>
      <c r="E37" s="135">
        <v>2774</v>
      </c>
      <c r="F37" s="136">
        <f>E37*Variables!$C$5</f>
        <v>38.835999999999999</v>
      </c>
      <c r="G37" s="145">
        <v>50.200681560015155</v>
      </c>
    </row>
    <row r="38" spans="1:7" x14ac:dyDescent="0.35">
      <c r="A38" s="133">
        <v>37</v>
      </c>
      <c r="B38" s="83" t="s">
        <v>63</v>
      </c>
      <c r="C38" s="143" t="s">
        <v>234</v>
      </c>
      <c r="D38" s="134">
        <f>Variables!$C$5*4166</f>
        <v>58.323999999999998</v>
      </c>
      <c r="E38" s="135">
        <v>1858</v>
      </c>
      <c r="F38" s="136">
        <f>E38*Variables!$C$5</f>
        <v>26.012</v>
      </c>
      <c r="G38" s="145">
        <v>74.965290925154619</v>
      </c>
    </row>
    <row r="39" spans="1:7" x14ac:dyDescent="0.35">
      <c r="A39" s="133">
        <v>38</v>
      </c>
      <c r="B39" s="83" t="s">
        <v>64</v>
      </c>
      <c r="C39" s="143" t="s">
        <v>235</v>
      </c>
      <c r="D39" s="134">
        <f>Variables!$C$5*5666</f>
        <v>79.323999999999998</v>
      </c>
      <c r="E39" s="135">
        <v>4499</v>
      </c>
      <c r="F39" s="136">
        <f>E39*Variables!$C$5</f>
        <v>62.986000000000004</v>
      </c>
      <c r="G39" s="145">
        <v>100.71942446043167</v>
      </c>
    </row>
    <row r="40" spans="1:7" x14ac:dyDescent="0.35">
      <c r="A40" s="133">
        <v>39</v>
      </c>
      <c r="B40" s="83" t="s">
        <v>70</v>
      </c>
      <c r="C40" s="143" t="s">
        <v>236</v>
      </c>
      <c r="D40" s="139">
        <f>$J$5</f>
        <v>77.219754838709676</v>
      </c>
      <c r="E40" s="138"/>
      <c r="F40" s="139">
        <f ca="1">$K$5</f>
        <v>40.551000000000002</v>
      </c>
      <c r="G40" s="145">
        <v>69.973494888299896</v>
      </c>
    </row>
    <row r="41" spans="1:7" x14ac:dyDescent="0.35">
      <c r="A41" s="133">
        <v>40</v>
      </c>
      <c r="B41" s="83" t="s">
        <v>71</v>
      </c>
      <c r="C41" s="143" t="s">
        <v>234</v>
      </c>
      <c r="D41" s="134">
        <f>Variables!$C$5*2250</f>
        <v>31.5</v>
      </c>
      <c r="E41" s="135">
        <v>3065</v>
      </c>
      <c r="F41" s="136">
        <f>E41*Variables!$C$5</f>
        <v>42.910000000000004</v>
      </c>
      <c r="G41" s="145">
        <v>73.754890824182766</v>
      </c>
    </row>
    <row r="42" spans="1:7" x14ac:dyDescent="0.35">
      <c r="A42" s="133">
        <v>41</v>
      </c>
      <c r="B42" s="83" t="s">
        <v>72</v>
      </c>
      <c r="C42" s="143" t="s">
        <v>236</v>
      </c>
      <c r="D42" s="139">
        <f>$J$5</f>
        <v>77.219754838709676</v>
      </c>
      <c r="E42" s="138"/>
      <c r="F42" s="139">
        <f ca="1">$K$5</f>
        <v>40.551000000000002</v>
      </c>
      <c r="G42" s="145">
        <v>110.04922377887165</v>
      </c>
    </row>
    <row r="43" spans="1:7" x14ac:dyDescent="0.35">
      <c r="A43" s="133">
        <v>42</v>
      </c>
      <c r="B43" s="83" t="s">
        <v>73</v>
      </c>
      <c r="C43" s="143" t="s">
        <v>236</v>
      </c>
      <c r="D43" s="134">
        <f>Variables!$C$5*4000</f>
        <v>56</v>
      </c>
      <c r="E43" s="138"/>
      <c r="F43" s="139">
        <f ca="1">$K$5</f>
        <v>40.551000000000002</v>
      </c>
      <c r="G43" s="145">
        <v>81.833648870377388</v>
      </c>
    </row>
  </sheetData>
  <mergeCells count="1">
    <mergeCell ref="I1:K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0" operator="equal" id="{C769F8BC-C662-4788-A4F9-A5A2B34CE3F5}">
            <xm:f>Variables!#REF!</xm:f>
            <x14:dxf>
              <font>
                <color rgb="FFFF0000"/>
              </font>
            </x14:dxf>
          </x14:cfRule>
          <xm:sqref>D1:D43 G1</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0"/>
  <sheetViews>
    <sheetView zoomScale="98" zoomScaleNormal="98" workbookViewId="0">
      <pane xSplit="1" ySplit="1" topLeftCell="B5" activePane="bottomRight" state="frozen"/>
      <selection pane="topRight" activeCell="B1" sqref="B1"/>
      <selection pane="bottomLeft" activeCell="A2" sqref="A2"/>
      <selection pane="bottomRight" activeCell="G10" sqref="G10"/>
    </sheetView>
  </sheetViews>
  <sheetFormatPr defaultColWidth="8.81640625" defaultRowHeight="14.5" x14ac:dyDescent="0.35"/>
  <cols>
    <col min="1" max="1" width="18.7265625" style="45" bestFit="1" customWidth="1"/>
    <col min="2" max="2" width="5.1796875" style="36" bestFit="1" customWidth="1"/>
    <col min="3" max="3" width="11.1796875" style="38" bestFit="1" customWidth="1"/>
    <col min="4" max="4" width="17.81640625" style="39" bestFit="1" customWidth="1"/>
    <col min="5" max="5" width="13.26953125" style="39" bestFit="1" customWidth="1"/>
    <col min="6" max="6" width="11.81640625" style="36" bestFit="1" customWidth="1"/>
    <col min="7" max="7" width="13.54296875" style="52" bestFit="1" customWidth="1"/>
    <col min="8" max="8" width="15.81640625" style="40" bestFit="1" customWidth="1"/>
    <col min="9" max="9" width="30" style="40" bestFit="1" customWidth="1"/>
    <col min="10" max="10" width="15.54296875" style="36" customWidth="1"/>
    <col min="11" max="11" width="12.1796875" style="36" customWidth="1"/>
    <col min="12" max="12" width="10" style="36" customWidth="1"/>
    <col min="13" max="16384" width="8.81640625" style="36"/>
  </cols>
  <sheetData>
    <row r="1" spans="1:12" s="49" customFormat="1" ht="29" x14ac:dyDescent="0.35">
      <c r="A1" s="46" t="s">
        <v>75</v>
      </c>
      <c r="B1" s="49" t="s">
        <v>166</v>
      </c>
      <c r="C1" s="47" t="s">
        <v>171</v>
      </c>
      <c r="D1" s="48" t="s">
        <v>190</v>
      </c>
      <c r="E1" s="48" t="s">
        <v>184</v>
      </c>
      <c r="F1" s="49" t="s">
        <v>0</v>
      </c>
      <c r="G1" s="51" t="s">
        <v>175</v>
      </c>
      <c r="H1" s="49" t="s">
        <v>174</v>
      </c>
      <c r="I1" s="46" t="s">
        <v>173</v>
      </c>
      <c r="J1" s="49" t="s">
        <v>172</v>
      </c>
      <c r="K1" s="50" t="s">
        <v>189</v>
      </c>
      <c r="L1" s="49" t="s">
        <v>228</v>
      </c>
    </row>
    <row r="2" spans="1:12" ht="29" x14ac:dyDescent="0.35">
      <c r="A2" s="37" t="s">
        <v>47</v>
      </c>
      <c r="B2" s="113">
        <v>1</v>
      </c>
      <c r="C2" s="38">
        <v>1895</v>
      </c>
      <c r="D2" s="39">
        <f>7.6*10^6</f>
        <v>7600000</v>
      </c>
      <c r="E2" s="39">
        <f>D2/C2</f>
        <v>4010.5540897097626</v>
      </c>
      <c r="F2" s="36">
        <v>2006</v>
      </c>
      <c r="G2" s="52">
        <f>(E2*Variables!$C$18)/Variables!C28</f>
        <v>113.30499116755679</v>
      </c>
      <c r="H2" s="40" t="s">
        <v>187</v>
      </c>
      <c r="I2" s="57" t="s">
        <v>185</v>
      </c>
      <c r="J2" s="41" t="s">
        <v>168</v>
      </c>
      <c r="K2" s="36" t="s">
        <v>186</v>
      </c>
    </row>
    <row r="3" spans="1:12" x14ac:dyDescent="0.35">
      <c r="A3" s="37" t="s">
        <v>44</v>
      </c>
      <c r="B3" s="113">
        <v>2</v>
      </c>
      <c r="G3" s="52">
        <f>$G$50</f>
        <v>9011.6104055838387</v>
      </c>
      <c r="I3" s="57"/>
      <c r="J3" s="41"/>
    </row>
    <row r="4" spans="1:12" x14ac:dyDescent="0.35">
      <c r="A4" s="37" t="s">
        <v>67</v>
      </c>
      <c r="B4" s="113"/>
      <c r="G4" s="52">
        <f t="shared" ref="G4:G5" si="0">$G$50</f>
        <v>9011.6104055838387</v>
      </c>
      <c r="I4" s="57"/>
    </row>
    <row r="5" spans="1:12" x14ac:dyDescent="0.35">
      <c r="A5" s="37" t="s">
        <v>62</v>
      </c>
      <c r="B5" s="113">
        <v>36</v>
      </c>
      <c r="G5" s="52">
        <f t="shared" si="0"/>
        <v>9011.6104055838387</v>
      </c>
      <c r="I5" s="57"/>
    </row>
    <row r="6" spans="1:12" ht="43.5" x14ac:dyDescent="0.35">
      <c r="A6" s="37" t="s">
        <v>30</v>
      </c>
      <c r="B6" s="113">
        <v>3</v>
      </c>
      <c r="C6" s="38">
        <v>3151</v>
      </c>
      <c r="D6" s="39">
        <f>124.27*10^7</f>
        <v>1242700000</v>
      </c>
      <c r="E6" s="39">
        <f>D6/C6</f>
        <v>394382.73563947954</v>
      </c>
      <c r="F6" s="36">
        <v>2011</v>
      </c>
      <c r="G6" s="52">
        <f>(E6*Variables!C14)/Variables!C24</f>
        <v>9633.5187192844787</v>
      </c>
      <c r="H6" s="40" t="s">
        <v>191</v>
      </c>
      <c r="I6" s="57" t="s">
        <v>192</v>
      </c>
      <c r="J6" s="41" t="s">
        <v>76</v>
      </c>
      <c r="K6" s="42" t="s">
        <v>188</v>
      </c>
    </row>
    <row r="7" spans="1:12" x14ac:dyDescent="0.35">
      <c r="A7" s="37" t="s">
        <v>68</v>
      </c>
      <c r="B7" s="113"/>
      <c r="G7" s="52">
        <f>$G$50</f>
        <v>9011.6104055838387</v>
      </c>
      <c r="I7" s="57"/>
    </row>
    <row r="8" spans="1:12" x14ac:dyDescent="0.35">
      <c r="A8" s="37" t="s">
        <v>66</v>
      </c>
      <c r="B8" s="113"/>
      <c r="G8" s="52">
        <f t="shared" ref="G8:G9" si="1">$G$50</f>
        <v>9011.6104055838387</v>
      </c>
      <c r="I8" s="57"/>
    </row>
    <row r="9" spans="1:12" ht="23.25" customHeight="1" x14ac:dyDescent="0.35">
      <c r="A9" s="37" t="s">
        <v>63</v>
      </c>
      <c r="B9" s="113">
        <v>37</v>
      </c>
      <c r="G9" s="52">
        <f t="shared" si="1"/>
        <v>9011.6104055838387</v>
      </c>
      <c r="I9" s="57"/>
    </row>
    <row r="10" spans="1:12" ht="29" x14ac:dyDescent="0.35">
      <c r="A10" s="37" t="s">
        <v>35</v>
      </c>
      <c r="B10" s="113">
        <v>4</v>
      </c>
      <c r="C10" s="38">
        <v>3528</v>
      </c>
      <c r="D10" s="39">
        <f>47.56*10^7</f>
        <v>475600000</v>
      </c>
      <c r="E10" s="39">
        <f>D10/C10</f>
        <v>134807.25623582766</v>
      </c>
      <c r="F10" s="36">
        <v>2015</v>
      </c>
      <c r="G10" s="52">
        <f>(E10*Variables!$C$12)/Variables!C21</f>
        <v>2290.4961543997406</v>
      </c>
      <c r="I10" s="57" t="s">
        <v>194</v>
      </c>
      <c r="J10" s="41" t="s">
        <v>125</v>
      </c>
      <c r="L10" s="36" t="s">
        <v>126</v>
      </c>
    </row>
    <row r="11" spans="1:12" ht="43.5" x14ac:dyDescent="0.35">
      <c r="A11" s="37" t="s">
        <v>41</v>
      </c>
      <c r="B11" s="113">
        <v>5</v>
      </c>
      <c r="C11" s="38">
        <v>2662</v>
      </c>
      <c r="D11" s="39">
        <f>16830*100000</f>
        <v>1683000000</v>
      </c>
      <c r="E11" s="39">
        <f>D11/C11</f>
        <v>632231.40495867771</v>
      </c>
      <c r="F11" s="36">
        <v>2015</v>
      </c>
      <c r="G11" s="52">
        <f>(E11*Variables!$C$12)/Variables!C21</f>
        <v>10742.178441902961</v>
      </c>
      <c r="H11" s="40" t="s">
        <v>135</v>
      </c>
      <c r="I11" s="57" t="s">
        <v>194</v>
      </c>
      <c r="J11" s="41" t="s">
        <v>133</v>
      </c>
      <c r="L11" s="36" t="s">
        <v>134</v>
      </c>
    </row>
    <row r="12" spans="1:12" x14ac:dyDescent="0.35">
      <c r="A12" s="37" t="s">
        <v>38</v>
      </c>
      <c r="B12" s="113">
        <v>6</v>
      </c>
      <c r="C12" s="38">
        <v>25728</v>
      </c>
      <c r="D12" s="39">
        <f>1237*10^7</f>
        <v>12370000000</v>
      </c>
      <c r="E12" s="39">
        <f>D12/C12</f>
        <v>480799.12935323385</v>
      </c>
      <c r="F12" s="36">
        <v>2006</v>
      </c>
      <c r="G12" s="52">
        <f>E12*Variables!$C$18/Variables!C28</f>
        <v>13583.395183352224</v>
      </c>
      <c r="I12" s="57" t="s">
        <v>128</v>
      </c>
      <c r="J12" s="41" t="s">
        <v>127</v>
      </c>
    </row>
    <row r="13" spans="1:12" x14ac:dyDescent="0.35">
      <c r="A13" s="37" t="s">
        <v>29</v>
      </c>
      <c r="B13" s="113">
        <v>7</v>
      </c>
      <c r="G13" s="52">
        <f>$G$50</f>
        <v>9011.6104055838387</v>
      </c>
      <c r="I13" s="57"/>
    </row>
    <row r="14" spans="1:12" x14ac:dyDescent="0.35">
      <c r="A14" s="37" t="s">
        <v>69</v>
      </c>
      <c r="B14" s="113"/>
      <c r="G14" s="52">
        <f t="shared" ref="G14:G19" si="2">$G$50</f>
        <v>9011.6104055838387</v>
      </c>
      <c r="I14" s="57"/>
    </row>
    <row r="15" spans="1:12" x14ac:dyDescent="0.35">
      <c r="A15" s="37" t="s">
        <v>55</v>
      </c>
      <c r="B15" s="113">
        <v>8</v>
      </c>
      <c r="G15" s="52">
        <f t="shared" si="2"/>
        <v>9011.6104055838387</v>
      </c>
      <c r="I15" s="57"/>
    </row>
    <row r="16" spans="1:12" x14ac:dyDescent="0.35">
      <c r="A16" s="17" t="s">
        <v>161</v>
      </c>
      <c r="B16" s="113">
        <v>9</v>
      </c>
      <c r="G16" s="52">
        <f t="shared" si="2"/>
        <v>9011.6104055838387</v>
      </c>
      <c r="I16" s="57"/>
    </row>
    <row r="17" spans="1:12" x14ac:dyDescent="0.35">
      <c r="A17" s="37" t="s">
        <v>57</v>
      </c>
      <c r="B17" s="113">
        <v>10</v>
      </c>
      <c r="G17" s="52">
        <f t="shared" si="2"/>
        <v>9011.6104055838387</v>
      </c>
      <c r="I17" s="57"/>
    </row>
    <row r="18" spans="1:12" x14ac:dyDescent="0.35">
      <c r="A18" s="37" t="s">
        <v>74</v>
      </c>
      <c r="B18" s="113"/>
      <c r="G18" s="52">
        <f t="shared" si="2"/>
        <v>9011.6104055838387</v>
      </c>
      <c r="I18" s="57"/>
    </row>
    <row r="19" spans="1:12" x14ac:dyDescent="0.35">
      <c r="A19" s="37" t="s">
        <v>48</v>
      </c>
      <c r="B19" s="113">
        <v>11</v>
      </c>
      <c r="G19" s="52">
        <f t="shared" si="2"/>
        <v>9011.6104055838387</v>
      </c>
      <c r="I19" s="57"/>
    </row>
    <row r="20" spans="1:12" ht="43.5" x14ac:dyDescent="0.35">
      <c r="A20" s="37" t="s">
        <v>52</v>
      </c>
      <c r="B20" s="113">
        <v>12</v>
      </c>
      <c r="C20" s="38">
        <v>52</v>
      </c>
      <c r="D20" s="39">
        <f>324.97*100000</f>
        <v>32497000.000000004</v>
      </c>
      <c r="E20" s="39">
        <f>D20/C20</f>
        <v>624942.30769230775</v>
      </c>
      <c r="F20" s="36">
        <v>2009</v>
      </c>
      <c r="G20" s="52">
        <f>E20*Variables!C7/Variables!C25</f>
        <v>3537.5310878564683</v>
      </c>
      <c r="I20" s="57" t="s">
        <v>144</v>
      </c>
      <c r="J20" s="41" t="s">
        <v>145</v>
      </c>
    </row>
    <row r="21" spans="1:12" ht="29" x14ac:dyDescent="0.35">
      <c r="A21" s="37" t="s">
        <v>31</v>
      </c>
      <c r="B21" s="113">
        <v>13</v>
      </c>
      <c r="E21" s="39">
        <f>1.89*100000</f>
        <v>189000</v>
      </c>
      <c r="F21" s="36">
        <v>2013</v>
      </c>
      <c r="G21" s="52">
        <f>E21*Variables!C13/Variables!C23</f>
        <v>3547.902658793816</v>
      </c>
      <c r="H21" s="40" t="s">
        <v>78</v>
      </c>
      <c r="I21" s="57" t="s">
        <v>195</v>
      </c>
      <c r="J21" s="43" t="s">
        <v>77</v>
      </c>
    </row>
    <row r="22" spans="1:12" x14ac:dyDescent="0.35">
      <c r="A22" s="37" t="s">
        <v>45</v>
      </c>
      <c r="B22" s="113">
        <v>14</v>
      </c>
      <c r="C22" s="38">
        <v>1250</v>
      </c>
      <c r="D22" s="39">
        <f>5123*100000</f>
        <v>512300000</v>
      </c>
      <c r="E22" s="39">
        <f>D22/C22</f>
        <v>409840</v>
      </c>
      <c r="F22" s="36">
        <v>2009</v>
      </c>
      <c r="G22" s="52">
        <f>E22*Variables!C15/Variables!C25</f>
        <v>10160.272699101331</v>
      </c>
      <c r="I22" s="57" t="s">
        <v>136</v>
      </c>
      <c r="J22" s="41" t="s">
        <v>137</v>
      </c>
    </row>
    <row r="23" spans="1:12" x14ac:dyDescent="0.35">
      <c r="A23" s="37" t="s">
        <v>54</v>
      </c>
      <c r="B23" s="113">
        <v>15</v>
      </c>
      <c r="G23" s="52">
        <f t="shared" ref="G23" si="3">$G$50</f>
        <v>9011.6104055838387</v>
      </c>
      <c r="I23" s="57"/>
    </row>
    <row r="24" spans="1:12" ht="58" x14ac:dyDescent="0.35">
      <c r="A24" s="37" t="s">
        <v>32</v>
      </c>
      <c r="B24" s="113">
        <v>16</v>
      </c>
      <c r="E24" s="39">
        <f>2.5*100000</f>
        <v>250000</v>
      </c>
      <c r="F24" s="36">
        <v>2009</v>
      </c>
      <c r="G24" s="52">
        <f>E24*Variables!C7/Variables!C25</f>
        <v>1415.1430637330855</v>
      </c>
      <c r="H24" s="40" t="s">
        <v>82</v>
      </c>
      <c r="I24" s="57" t="s">
        <v>79</v>
      </c>
      <c r="J24" s="41" t="s">
        <v>80</v>
      </c>
      <c r="L24" s="36" t="s">
        <v>81</v>
      </c>
    </row>
    <row r="25" spans="1:12" x14ac:dyDescent="0.35">
      <c r="A25" s="37" t="s">
        <v>71</v>
      </c>
      <c r="B25" s="113">
        <v>40</v>
      </c>
      <c r="G25" s="52">
        <f t="shared" ref="G25:G49" si="4">$G$50</f>
        <v>9011.6104055838387</v>
      </c>
      <c r="I25" s="57"/>
    </row>
    <row r="26" spans="1:12" x14ac:dyDescent="0.35">
      <c r="A26" s="37" t="s">
        <v>64</v>
      </c>
      <c r="B26" s="113">
        <v>38</v>
      </c>
      <c r="G26" s="52">
        <f t="shared" si="4"/>
        <v>9011.6104055838387</v>
      </c>
      <c r="I26" s="57"/>
    </row>
    <row r="27" spans="1:12" x14ac:dyDescent="0.35">
      <c r="A27" s="37" t="s">
        <v>70</v>
      </c>
      <c r="B27" s="113">
        <v>39</v>
      </c>
      <c r="G27" s="52">
        <f t="shared" si="4"/>
        <v>9011.6104055838387</v>
      </c>
      <c r="I27" s="57"/>
    </row>
    <row r="28" spans="1:12" x14ac:dyDescent="0.35">
      <c r="A28" s="37" t="s">
        <v>58</v>
      </c>
      <c r="B28" s="113">
        <v>17</v>
      </c>
      <c r="G28" s="52">
        <f t="shared" si="4"/>
        <v>9011.6104055838387</v>
      </c>
      <c r="I28" s="57"/>
    </row>
    <row r="29" spans="1:12" ht="29" x14ac:dyDescent="0.35">
      <c r="A29" s="37" t="s">
        <v>51</v>
      </c>
      <c r="B29" s="113">
        <v>18</v>
      </c>
      <c r="C29" s="38">
        <v>3504</v>
      </c>
      <c r="D29" s="39">
        <f>13450*100000</f>
        <v>1345000000</v>
      </c>
      <c r="E29" s="39">
        <f>D29/C29</f>
        <v>383847.03196347033</v>
      </c>
      <c r="F29" s="36">
        <v>2006</v>
      </c>
      <c r="G29" s="52">
        <f>E29*Variables!$C$18/Variables!C28</f>
        <v>10844.333125416426</v>
      </c>
      <c r="I29" s="57" t="s">
        <v>142</v>
      </c>
      <c r="J29" s="41" t="s">
        <v>143</v>
      </c>
    </row>
    <row r="30" spans="1:12" x14ac:dyDescent="0.35">
      <c r="A30" s="37" t="s">
        <v>28</v>
      </c>
      <c r="B30" s="113">
        <v>19</v>
      </c>
      <c r="G30" s="52">
        <f t="shared" si="4"/>
        <v>9011.6104055838387</v>
      </c>
      <c r="I30" s="57"/>
    </row>
    <row r="31" spans="1:12" x14ac:dyDescent="0.35">
      <c r="A31" s="37" t="s">
        <v>60</v>
      </c>
      <c r="B31" s="113">
        <v>34</v>
      </c>
      <c r="G31" s="52">
        <f t="shared" si="4"/>
        <v>9011.6104055838387</v>
      </c>
      <c r="I31" s="57"/>
    </row>
    <row r="32" spans="1:12" x14ac:dyDescent="0.35">
      <c r="A32" s="37" t="s">
        <v>33</v>
      </c>
      <c r="B32" s="113">
        <v>20</v>
      </c>
      <c r="G32" s="52">
        <f t="shared" si="4"/>
        <v>9011.6104055838387</v>
      </c>
      <c r="I32" s="57"/>
      <c r="J32" s="41"/>
      <c r="K32" s="36" t="s">
        <v>83</v>
      </c>
    </row>
    <row r="33" spans="1:12" x14ac:dyDescent="0.35">
      <c r="A33" s="37" t="s">
        <v>65</v>
      </c>
      <c r="B33" s="113"/>
      <c r="G33" s="52">
        <f t="shared" si="4"/>
        <v>9011.6104055838387</v>
      </c>
      <c r="I33" s="57"/>
    </row>
    <row r="34" spans="1:12" x14ac:dyDescent="0.35">
      <c r="A34" s="37" t="s">
        <v>27</v>
      </c>
      <c r="B34" s="113">
        <v>21</v>
      </c>
      <c r="G34" s="52">
        <f t="shared" si="4"/>
        <v>9011.6104055838387</v>
      </c>
      <c r="I34" s="57"/>
    </row>
    <row r="35" spans="1:12" x14ac:dyDescent="0.35">
      <c r="A35" s="37" t="s">
        <v>43</v>
      </c>
      <c r="B35" s="113">
        <v>22</v>
      </c>
      <c r="G35" s="52">
        <f t="shared" si="4"/>
        <v>9011.6104055838387</v>
      </c>
      <c r="I35" s="57"/>
      <c r="J35" s="41"/>
    </row>
    <row r="36" spans="1:12" x14ac:dyDescent="0.35">
      <c r="A36" s="37" t="s">
        <v>53</v>
      </c>
      <c r="B36" s="113">
        <v>23</v>
      </c>
      <c r="G36" s="52">
        <f t="shared" si="4"/>
        <v>9011.6104055838387</v>
      </c>
      <c r="I36" s="57"/>
    </row>
    <row r="37" spans="1:12" ht="406" x14ac:dyDescent="0.35">
      <c r="A37" s="37" t="s">
        <v>34</v>
      </c>
      <c r="B37" s="113">
        <v>24</v>
      </c>
      <c r="G37" s="52">
        <f t="shared" si="4"/>
        <v>9011.6104055838387</v>
      </c>
      <c r="I37" s="57"/>
      <c r="J37" s="41"/>
      <c r="K37" s="36" t="s">
        <v>124</v>
      </c>
      <c r="L37" s="44" t="s">
        <v>123</v>
      </c>
    </row>
    <row r="38" spans="1:12" ht="58" x14ac:dyDescent="0.35">
      <c r="A38" s="37" t="s">
        <v>46</v>
      </c>
      <c r="B38" s="113">
        <v>25</v>
      </c>
      <c r="C38" s="38">
        <v>1660</v>
      </c>
      <c r="D38" s="39">
        <f>9200*100000</f>
        <v>920000000</v>
      </c>
      <c r="E38" s="39">
        <f>D38/C38</f>
        <v>554216.86746987957</v>
      </c>
      <c r="F38" s="36">
        <v>2009</v>
      </c>
      <c r="G38" s="52">
        <f>E38*Variables!C15/Variables!C25</f>
        <v>13739.494700213932</v>
      </c>
      <c r="I38" s="57" t="s">
        <v>138</v>
      </c>
      <c r="J38" s="41" t="s">
        <v>139</v>
      </c>
    </row>
    <row r="39" spans="1:12" x14ac:dyDescent="0.35">
      <c r="A39" s="37" t="s">
        <v>50</v>
      </c>
      <c r="B39" s="113">
        <v>26</v>
      </c>
      <c r="G39" s="52">
        <f t="shared" si="4"/>
        <v>9011.6104055838387</v>
      </c>
      <c r="I39" s="57"/>
    </row>
    <row r="40" spans="1:12" x14ac:dyDescent="0.35">
      <c r="A40" s="37" t="s">
        <v>40</v>
      </c>
      <c r="B40" s="113">
        <v>27</v>
      </c>
      <c r="C40" s="38">
        <v>1416</v>
      </c>
      <c r="D40" s="39">
        <f>7583.09*100000</f>
        <v>758309000</v>
      </c>
      <c r="E40" s="39">
        <f>D40/C40</f>
        <v>535528.95480225992</v>
      </c>
      <c r="F40" s="36">
        <v>2016</v>
      </c>
      <c r="G40" s="52">
        <f>E40*Variables!C11/Variables!C20</f>
        <v>8799.1152243238557</v>
      </c>
      <c r="H40" s="40" t="s">
        <v>130</v>
      </c>
      <c r="I40" s="57" t="s">
        <v>132</v>
      </c>
      <c r="J40" s="41" t="s">
        <v>131</v>
      </c>
    </row>
    <row r="41" spans="1:12" x14ac:dyDescent="0.35">
      <c r="A41" s="37" t="s">
        <v>37</v>
      </c>
      <c r="B41" s="113">
        <v>28</v>
      </c>
      <c r="G41" s="52">
        <f t="shared" si="4"/>
        <v>9011.6104055838387</v>
      </c>
      <c r="I41" s="57"/>
      <c r="J41" s="41"/>
    </row>
    <row r="42" spans="1:12" x14ac:dyDescent="0.35">
      <c r="A42" s="37" t="s">
        <v>42</v>
      </c>
      <c r="B42" s="113">
        <v>29</v>
      </c>
      <c r="C42" s="38">
        <f>300+300+168</f>
        <v>768</v>
      </c>
      <c r="D42" s="39">
        <f>100000*(2129.7+1668+1375.9)</f>
        <v>517360000.00000006</v>
      </c>
      <c r="E42" s="39">
        <f>D42/C42</f>
        <v>673645.83333333337</v>
      </c>
      <c r="F42" s="36">
        <v>2007</v>
      </c>
      <c r="G42" s="52">
        <f>E42*Variables!C17/Variables!C27</f>
        <v>20179.756325393377</v>
      </c>
      <c r="I42" s="57"/>
      <c r="J42" s="41" t="s">
        <v>146</v>
      </c>
    </row>
    <row r="43" spans="1:12" x14ac:dyDescent="0.35">
      <c r="A43" s="37" t="s">
        <v>56</v>
      </c>
      <c r="B43" s="113">
        <v>30</v>
      </c>
      <c r="G43" s="52">
        <f t="shared" si="4"/>
        <v>9011.6104055838387</v>
      </c>
      <c r="I43" s="57"/>
    </row>
    <row r="44" spans="1:12" ht="43.5" x14ac:dyDescent="0.35">
      <c r="A44" s="37" t="s">
        <v>49</v>
      </c>
      <c r="B44" s="113">
        <v>31</v>
      </c>
      <c r="C44" s="38">
        <v>384</v>
      </c>
      <c r="D44" s="39">
        <f>1401*100000</f>
        <v>140100000</v>
      </c>
      <c r="E44" s="39">
        <f>D44/C44</f>
        <v>364843.75</v>
      </c>
      <c r="F44" s="36">
        <v>2008</v>
      </c>
      <c r="G44" s="52">
        <f>E44*Variables!C16/Variables!C26</f>
        <v>9979.6359613837485</v>
      </c>
      <c r="I44" s="57" t="s">
        <v>140</v>
      </c>
      <c r="J44" s="41" t="s">
        <v>141</v>
      </c>
    </row>
    <row r="45" spans="1:12" x14ac:dyDescent="0.35">
      <c r="A45" s="37" t="s">
        <v>61</v>
      </c>
      <c r="B45" s="113">
        <v>35</v>
      </c>
      <c r="G45" s="52">
        <f t="shared" si="4"/>
        <v>9011.6104055838387</v>
      </c>
      <c r="I45" s="57"/>
    </row>
    <row r="46" spans="1:12" x14ac:dyDescent="0.35">
      <c r="A46" s="37" t="s">
        <v>72</v>
      </c>
      <c r="B46" s="113">
        <v>41</v>
      </c>
      <c r="G46" s="52">
        <f t="shared" si="4"/>
        <v>9011.6104055838387</v>
      </c>
      <c r="I46" s="57"/>
    </row>
    <row r="47" spans="1:12" x14ac:dyDescent="0.35">
      <c r="A47" s="37" t="s">
        <v>36</v>
      </c>
      <c r="B47" s="113">
        <v>32</v>
      </c>
      <c r="G47" s="52">
        <f t="shared" si="4"/>
        <v>9011.6104055838387</v>
      </c>
      <c r="I47" s="57"/>
    </row>
    <row r="48" spans="1:12" x14ac:dyDescent="0.35">
      <c r="A48" s="37" t="s">
        <v>73</v>
      </c>
      <c r="B48" s="113">
        <v>42</v>
      </c>
      <c r="G48" s="52">
        <f t="shared" si="4"/>
        <v>9011.6104055838387</v>
      </c>
      <c r="I48" s="57"/>
    </row>
    <row r="49" spans="1:12" ht="15" thickBot="1" x14ac:dyDescent="0.4">
      <c r="A49" s="37" t="s">
        <v>39</v>
      </c>
      <c r="B49" s="113">
        <v>33</v>
      </c>
      <c r="G49" s="52">
        <f t="shared" si="4"/>
        <v>9011.6104055838387</v>
      </c>
      <c r="I49" s="57"/>
      <c r="J49" s="41"/>
      <c r="L49" s="36" t="s">
        <v>129</v>
      </c>
    </row>
    <row r="50" spans="1:12" ht="16.5" thickBot="1" x14ac:dyDescent="0.55000000000000004">
      <c r="A50" s="59" t="s">
        <v>199</v>
      </c>
      <c r="B50" s="114"/>
      <c r="C50" s="53"/>
      <c r="D50" s="54"/>
      <c r="E50" s="54"/>
      <c r="F50" s="55"/>
      <c r="G50" s="126">
        <f>AVERAGE(G44,G42,G40,G38,G29,G20:G22,G10:G12,G6,G2)</f>
        <v>9011.6104055838387</v>
      </c>
      <c r="H50" s="56"/>
      <c r="I50" s="58"/>
    </row>
  </sheetData>
  <sortState xmlns:xlrd2="http://schemas.microsoft.com/office/spreadsheetml/2017/richdata2" ref="A2:L49">
    <sortCondition ref="A1"/>
  </sortState>
  <conditionalFormatting sqref="G1:G1048576">
    <cfRule type="cellIs" dxfId="0" priority="1" operator="equal">
      <formula>$G$50</formula>
    </cfRule>
  </conditionalFormatting>
  <hyperlinks>
    <hyperlink ref="J24" r:id="rId1" xr:uid="{00000000-0004-0000-0700-000000000000}"/>
    <hyperlink ref="J10" r:id="rId2" xr:uid="{00000000-0004-0000-0700-000001000000}"/>
    <hyperlink ref="J12" r:id="rId3" xr:uid="{00000000-0004-0000-0700-000002000000}"/>
    <hyperlink ref="J40" r:id="rId4" xr:uid="{00000000-0004-0000-0700-000003000000}"/>
    <hyperlink ref="J11" r:id="rId5" xr:uid="{00000000-0004-0000-0700-000004000000}"/>
    <hyperlink ref="J42" r:id="rId6" xr:uid="{00000000-0004-0000-0700-000005000000}"/>
    <hyperlink ref="J22" r:id="rId7" xr:uid="{00000000-0004-0000-0700-000006000000}"/>
    <hyperlink ref="J38" r:id="rId8" xr:uid="{00000000-0004-0000-0700-000007000000}"/>
    <hyperlink ref="J44" r:id="rId9" xr:uid="{00000000-0004-0000-0700-000008000000}"/>
    <hyperlink ref="J29" r:id="rId10" xr:uid="{00000000-0004-0000-0700-000009000000}"/>
    <hyperlink ref="J20" r:id="rId11" xr:uid="{00000000-0004-0000-0700-00000A000000}"/>
    <hyperlink ref="J2" r:id="rId12" xr:uid="{00000000-0004-0000-0700-00000B000000}"/>
    <hyperlink ref="J6" r:id="rId13" xr:uid="{00000000-0004-0000-0700-00000C000000}"/>
    <hyperlink ref="J21" r:id="rId14" xr:uid="{00000000-0004-0000-0700-00000D000000}"/>
  </hyperlinks>
  <pageMargins left="0.7" right="0.7" top="0.75" bottom="0.75" header="0.3" footer="0.3"/>
  <pageSetup orientation="portrait" horizontalDpi="300" verticalDpi="300" r:id="rId15"/>
  <legacyDrawing r:id="rId1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98"/>
  <sheetViews>
    <sheetView workbookViewId="0">
      <pane xSplit="2" ySplit="1" topLeftCell="C2" activePane="bottomRight" state="frozen"/>
      <selection pane="topRight" activeCell="C1" sqref="C1"/>
      <selection pane="bottomLeft" activeCell="A2" sqref="A2"/>
      <selection pane="bottomRight" activeCell="C3" sqref="C3"/>
    </sheetView>
  </sheetViews>
  <sheetFormatPr defaultColWidth="14.453125" defaultRowHeight="15" customHeight="1" x14ac:dyDescent="0.35"/>
  <cols>
    <col min="1" max="1" width="3.7265625" style="63" bestFit="1" customWidth="1"/>
    <col min="2" max="2" width="8.7265625" style="64" customWidth="1"/>
    <col min="3" max="3" width="14.81640625" style="61" customWidth="1"/>
    <col min="4" max="15" width="13.81640625" style="60" customWidth="1"/>
    <col min="16" max="20" width="8.7265625" style="60" customWidth="1"/>
    <col min="21" max="16384" width="14.453125" style="60"/>
  </cols>
  <sheetData>
    <row r="1" spans="1:15" s="23" customFormat="1" ht="14.25" customHeight="1" thickBot="1" x14ac:dyDescent="0.4">
      <c r="A1" s="21" t="s">
        <v>166</v>
      </c>
      <c r="B1" s="22" t="s">
        <v>1</v>
      </c>
      <c r="C1" s="23">
        <v>2011</v>
      </c>
      <c r="D1" s="23">
        <v>2019</v>
      </c>
      <c r="E1" s="23">
        <v>2020</v>
      </c>
      <c r="F1" s="23">
        <v>2021</v>
      </c>
      <c r="G1" s="23">
        <v>2022</v>
      </c>
      <c r="H1" s="23">
        <v>2023</v>
      </c>
      <c r="I1" s="23">
        <v>2024</v>
      </c>
      <c r="J1" s="23">
        <v>2025</v>
      </c>
      <c r="K1" s="23">
        <v>2026</v>
      </c>
      <c r="L1" s="23">
        <v>2027</v>
      </c>
      <c r="M1" s="23">
        <v>2028</v>
      </c>
      <c r="N1" s="23">
        <v>2029</v>
      </c>
      <c r="O1" s="23">
        <v>2030</v>
      </c>
    </row>
    <row r="2" spans="1:15" ht="14.25" customHeight="1" x14ac:dyDescent="0.35">
      <c r="A2" s="24">
        <v>1</v>
      </c>
      <c r="B2" s="60" t="s">
        <v>47</v>
      </c>
      <c r="C2" s="61">
        <v>400004</v>
      </c>
      <c r="D2" s="62">
        <f>$C2*POWER(1+Variables!$C$9/100,D$1-$C$1)</f>
        <v>482442.94573535857</v>
      </c>
      <c r="E2" s="62">
        <f>$C2*POWER(1+Variables!$C$9/100,E$1-$C$1)</f>
        <v>493876.84354928654</v>
      </c>
      <c r="F2" s="62">
        <f>$C2*POWER(1+Variables!$C$9/100,F$1-$C$1)</f>
        <v>505581.7247414047</v>
      </c>
      <c r="G2" s="62">
        <f>$C2*POWER(1+Variables!$C$9/100,G$1-$C$1)</f>
        <v>517564.01161777606</v>
      </c>
      <c r="H2" s="62">
        <f>$C2*POWER(1+Variables!$C$9/100,H$1-$C$1)</f>
        <v>529830.27869311743</v>
      </c>
      <c r="I2" s="62">
        <f>$C2*POWER(1+Variables!$C$9/100,I$1-$C$1)</f>
        <v>542387.25629814435</v>
      </c>
      <c r="J2" s="62">
        <f>$C2*POWER(1+Variables!$C$9/100,J$1-$C$1)</f>
        <v>555241.83427241049</v>
      </c>
      <c r="K2" s="62">
        <f>$C2*POWER(1+Variables!$C$9/100,K$1-$C$1)</f>
        <v>568401.06574466662</v>
      </c>
      <c r="L2" s="62">
        <f>$C2*POWER(1+Variables!$C$9/100,L$1-$C$1)</f>
        <v>581872.17100281536</v>
      </c>
      <c r="M2" s="62">
        <f>$C2*POWER(1+Variables!$C$9/100,M$1-$C$1)</f>
        <v>595662.54145558202</v>
      </c>
      <c r="N2" s="62">
        <f>$C2*POWER(1+Variables!$C$9/100,N$1-$C$1)</f>
        <v>609779.74368807941</v>
      </c>
      <c r="O2" s="62">
        <f>$C2*POWER(1+Variables!$C$9/100,O$1-$C$1)</f>
        <v>624231.52361348702</v>
      </c>
    </row>
    <row r="3" spans="1:15" ht="14.25" customHeight="1" x14ac:dyDescent="0.35">
      <c r="A3" s="24">
        <v>2</v>
      </c>
      <c r="B3" s="60" t="s">
        <v>44</v>
      </c>
      <c r="C3" s="61">
        <v>293416</v>
      </c>
      <c r="D3" s="62">
        <f>$C3*POWER(1+Variables!$C$9/100,D$1-$C$1)</f>
        <v>353887.65953811951</v>
      </c>
      <c r="E3" s="62">
        <f>$C3*POWER(1+Variables!$C$9/100,E$1-$C$1)</f>
        <v>362274.79706917296</v>
      </c>
      <c r="F3" s="62">
        <f>$C3*POWER(1+Variables!$C$9/100,F$1-$C$1)</f>
        <v>370860.70975971239</v>
      </c>
      <c r="G3" s="62">
        <f>$C3*POWER(1+Variables!$C$9/100,G$1-$C$1)</f>
        <v>379650.10858101764</v>
      </c>
      <c r="H3" s="62">
        <f>$C3*POWER(1+Variables!$C$9/100,H$1-$C$1)</f>
        <v>388647.81615438784</v>
      </c>
      <c r="I3" s="62">
        <f>$C3*POWER(1+Variables!$C$9/100,I$1-$C$1)</f>
        <v>397858.76939724683</v>
      </c>
      <c r="J3" s="62">
        <f>$C3*POWER(1+Variables!$C$9/100,J$1-$C$1)</f>
        <v>407288.0222319616</v>
      </c>
      <c r="K3" s="62">
        <f>$C3*POWER(1+Variables!$C$9/100,K$1-$C$1)</f>
        <v>416940.74835885921</v>
      </c>
      <c r="L3" s="62">
        <f>$C3*POWER(1+Variables!$C$9/100,L$1-$C$1)</f>
        <v>426822.24409496418</v>
      </c>
      <c r="M3" s="62">
        <f>$C3*POWER(1+Variables!$C$9/100,M$1-$C$1)</f>
        <v>436937.93128001486</v>
      </c>
      <c r="N3" s="62">
        <f>$C3*POWER(1+Variables!$C$9/100,N$1-$C$1)</f>
        <v>447293.36025135126</v>
      </c>
      <c r="O3" s="62">
        <f>$C3*POWER(1+Variables!$C$9/100,O$1-$C$1)</f>
        <v>457894.21288930834</v>
      </c>
    </row>
    <row r="4" spans="1:15" ht="14.25" customHeight="1" x14ac:dyDescent="0.35">
      <c r="A4" s="24">
        <v>3</v>
      </c>
      <c r="B4" s="60" t="s">
        <v>30</v>
      </c>
      <c r="C4" s="61">
        <v>8443675</v>
      </c>
      <c r="D4" s="62">
        <f>$C4*POWER(1+Variables!$C$9/100,D$1-$C$1)</f>
        <v>10183876.760812402</v>
      </c>
      <c r="E4" s="62">
        <f>$C4*POWER(1+Variables!$C$9/100,E$1-$C$1)</f>
        <v>10425234.640043655</v>
      </c>
      <c r="F4" s="62">
        <f>$C4*POWER(1+Variables!$C$9/100,F$1-$C$1)</f>
        <v>10672312.70101269</v>
      </c>
      <c r="G4" s="62">
        <f>$C4*POWER(1+Variables!$C$9/100,G$1-$C$1)</f>
        <v>10925246.512026692</v>
      </c>
      <c r="H4" s="62">
        <f>$C4*POWER(1+Variables!$C$9/100,H$1-$C$1)</f>
        <v>11184174.854361728</v>
      </c>
      <c r="I4" s="62">
        <f>$C4*POWER(1+Variables!$C$9/100,I$1-$C$1)</f>
        <v>11449239.798410101</v>
      </c>
      <c r="J4" s="62">
        <f>$C4*POWER(1+Variables!$C$9/100,J$1-$C$1)</f>
        <v>11720586.781632422</v>
      </c>
      <c r="K4" s="62">
        <f>$C4*POWER(1+Variables!$C$9/100,K$1-$C$1)</f>
        <v>11998364.688357111</v>
      </c>
      <c r="L4" s="62">
        <f>$C4*POWER(1+Variables!$C$9/100,L$1-$C$1)</f>
        <v>12282725.931471176</v>
      </c>
      <c r="M4" s="62">
        <f>$C4*POWER(1+Variables!$C$9/100,M$1-$C$1)</f>
        <v>12573826.536047043</v>
      </c>
      <c r="N4" s="62">
        <f>$C4*POWER(1+Variables!$C$9/100,N$1-$C$1)</f>
        <v>12871826.22495136</v>
      </c>
      <c r="O4" s="62">
        <f>$C4*POWER(1+Variables!$C$9/100,O$1-$C$1)</f>
        <v>13176888.506482709</v>
      </c>
    </row>
    <row r="5" spans="1:15" ht="14.25" customHeight="1" x14ac:dyDescent="0.35">
      <c r="A5" s="24">
        <v>4</v>
      </c>
      <c r="B5" s="60" t="s">
        <v>35</v>
      </c>
      <c r="C5" s="61">
        <v>1798218</v>
      </c>
      <c r="D5" s="62">
        <f>$C5*POWER(1+Variables!$C$9/100,D$1-$C$1)</f>
        <v>2168822.2842630199</v>
      </c>
      <c r="E5" s="62">
        <f>$C5*POWER(1+Variables!$C$9/100,E$1-$C$1)</f>
        <v>2220223.3724000533</v>
      </c>
      <c r="F5" s="62">
        <f>$C5*POWER(1+Variables!$C$9/100,F$1-$C$1)</f>
        <v>2272842.6663259347</v>
      </c>
      <c r="G5" s="62">
        <f>$C5*POWER(1+Variables!$C$9/100,G$1-$C$1)</f>
        <v>2326709.0375178596</v>
      </c>
      <c r="H5" s="62">
        <f>$C5*POWER(1+Variables!$C$9/100,H$1-$C$1)</f>
        <v>2381852.0417070338</v>
      </c>
      <c r="I5" s="62">
        <f>$C5*POWER(1+Variables!$C$9/100,I$1-$C$1)</f>
        <v>2438301.9350954904</v>
      </c>
      <c r="J5" s="62">
        <f>$C5*POWER(1+Variables!$C$9/100,J$1-$C$1)</f>
        <v>2496089.6909572538</v>
      </c>
      <c r="K5" s="62">
        <f>$C5*POWER(1+Variables!$C$9/100,K$1-$C$1)</f>
        <v>2555247.0166329411</v>
      </c>
      <c r="L5" s="62">
        <f>$C5*POWER(1+Variables!$C$9/100,L$1-$C$1)</f>
        <v>2615806.370927142</v>
      </c>
      <c r="M5" s="62">
        <f>$C5*POWER(1+Variables!$C$9/100,M$1-$C$1)</f>
        <v>2677800.9819181152</v>
      </c>
      <c r="N5" s="62">
        <f>$C5*POWER(1+Variables!$C$9/100,N$1-$C$1)</f>
        <v>2741264.8651895751</v>
      </c>
      <c r="O5" s="62">
        <f>$C5*POWER(1+Variables!$C$9/100,O$1-$C$1)</f>
        <v>2806232.8424945683</v>
      </c>
    </row>
    <row r="6" spans="1:15" ht="14.25" customHeight="1" x14ac:dyDescent="0.35">
      <c r="A6" s="24">
        <v>5</v>
      </c>
      <c r="B6" s="60" t="s">
        <v>154</v>
      </c>
      <c r="C6" s="61">
        <v>843402</v>
      </c>
      <c r="D6" s="62">
        <f>$C6*POWER(1+Variables!$C$9/100,D$1-$C$1)</f>
        <v>1017223.1910658216</v>
      </c>
      <c r="E6" s="62">
        <f>$C6*POWER(1+Variables!$C$9/100,E$1-$C$1)</f>
        <v>1041331.3806940814</v>
      </c>
      <c r="F6" s="62">
        <f>$C6*POWER(1+Variables!$C$9/100,F$1-$C$1)</f>
        <v>1066010.9344165314</v>
      </c>
      <c r="G6" s="62">
        <f>$C6*POWER(1+Variables!$C$9/100,G$1-$C$1)</f>
        <v>1091275.3935622033</v>
      </c>
      <c r="H6" s="62">
        <f>$C6*POWER(1+Variables!$C$9/100,H$1-$C$1)</f>
        <v>1117138.6203896278</v>
      </c>
      <c r="I6" s="62">
        <f>$C6*POWER(1+Variables!$C$9/100,I$1-$C$1)</f>
        <v>1143614.8056928618</v>
      </c>
      <c r="J6" s="62">
        <f>$C6*POWER(1+Variables!$C$9/100,J$1-$C$1)</f>
        <v>1170718.4765877828</v>
      </c>
      <c r="K6" s="62">
        <f>$C6*POWER(1+Variables!$C$9/100,K$1-$C$1)</f>
        <v>1198464.5044829135</v>
      </c>
      <c r="L6" s="62">
        <f>$C6*POWER(1+Variables!$C$9/100,L$1-$C$1)</f>
        <v>1226868.1132391586</v>
      </c>
      <c r="M6" s="62">
        <f>$C6*POWER(1+Variables!$C$9/100,M$1-$C$1)</f>
        <v>1255944.8875229268</v>
      </c>
      <c r="N6" s="62">
        <f>$C6*POWER(1+Variables!$C$9/100,N$1-$C$1)</f>
        <v>1285710.7813572201</v>
      </c>
      <c r="O6" s="62">
        <f>$C6*POWER(1+Variables!$C$9/100,O$1-$C$1)</f>
        <v>1316182.1268753866</v>
      </c>
    </row>
    <row r="7" spans="1:15" ht="14.25" customHeight="1" x14ac:dyDescent="0.35">
      <c r="A7" s="24">
        <v>6</v>
      </c>
      <c r="B7" s="60" t="s">
        <v>38</v>
      </c>
      <c r="C7" s="61">
        <v>961587</v>
      </c>
      <c r="D7" s="62">
        <f>$C7*POWER(1+Variables!$C$9/100,D$1-$C$1)</f>
        <v>1159765.5644964206</v>
      </c>
      <c r="E7" s="62">
        <f>$C7*POWER(1+Variables!$C$9/100,E$1-$C$1)</f>
        <v>1187252.0083749858</v>
      </c>
      <c r="F7" s="62">
        <f>$C7*POWER(1+Variables!$C$9/100,F$1-$C$1)</f>
        <v>1215389.880973473</v>
      </c>
      <c r="G7" s="62">
        <f>$C7*POWER(1+Variables!$C$9/100,G$1-$C$1)</f>
        <v>1244194.6211525444</v>
      </c>
      <c r="H7" s="62">
        <f>$C7*POWER(1+Variables!$C$9/100,H$1-$C$1)</f>
        <v>1273682.0336738601</v>
      </c>
      <c r="I7" s="62">
        <f>$C7*POWER(1+Variables!$C$9/100,I$1-$C$1)</f>
        <v>1303868.2978719305</v>
      </c>
      <c r="J7" s="62">
        <f>$C7*POWER(1+Variables!$C$9/100,J$1-$C$1)</f>
        <v>1334769.9765314956</v>
      </c>
      <c r="K7" s="62">
        <f>$C7*POWER(1+Variables!$C$9/100,K$1-$C$1)</f>
        <v>1366404.0249752922</v>
      </c>
      <c r="L7" s="62">
        <f>$C7*POWER(1+Variables!$C$9/100,L$1-$C$1)</f>
        <v>1398787.8003672068</v>
      </c>
      <c r="M7" s="62">
        <f>$C7*POWER(1+Variables!$C$9/100,M$1-$C$1)</f>
        <v>1431939.0712359096</v>
      </c>
      <c r="N7" s="62">
        <f>$C7*POWER(1+Variables!$C$9/100,N$1-$C$1)</f>
        <v>1465876.0272242008</v>
      </c>
      <c r="O7" s="62">
        <f>$C7*POWER(1+Variables!$C$9/100,O$1-$C$1)</f>
        <v>1500617.2890694146</v>
      </c>
    </row>
    <row r="8" spans="1:15" ht="14.25" customHeight="1" x14ac:dyDescent="0.35">
      <c r="A8" s="24">
        <v>7</v>
      </c>
      <c r="B8" s="60" t="s">
        <v>29</v>
      </c>
      <c r="C8" s="61">
        <v>4646732</v>
      </c>
      <c r="D8" s="62">
        <f>$C8*POWER(1+Variables!$C$9/100,D$1-$C$1)</f>
        <v>5604401.6412904728</v>
      </c>
      <c r="E8" s="62">
        <f>$C8*POWER(1+Variables!$C$9/100,E$1-$C$1)</f>
        <v>5737225.9601890566</v>
      </c>
      <c r="F8" s="62">
        <f>$C8*POWER(1+Variables!$C$9/100,F$1-$C$1)</f>
        <v>5873198.2154455381</v>
      </c>
      <c r="G8" s="62">
        <f>$C8*POWER(1+Variables!$C$9/100,G$1-$C$1)</f>
        <v>6012393.0131515982</v>
      </c>
      <c r="H8" s="62">
        <f>$C8*POWER(1+Variables!$C$9/100,H$1-$C$1)</f>
        <v>6154886.7275632918</v>
      </c>
      <c r="I8" s="62">
        <f>$C8*POWER(1+Variables!$C$9/100,I$1-$C$1)</f>
        <v>6300757.5430065421</v>
      </c>
      <c r="J8" s="62">
        <f>$C8*POWER(1+Variables!$C$9/100,J$1-$C$1)</f>
        <v>6450085.4967757976</v>
      </c>
      <c r="K8" s="62">
        <f>$C8*POWER(1+Variables!$C$9/100,K$1-$C$1)</f>
        <v>6602952.5230493853</v>
      </c>
      <c r="L8" s="62">
        <f>$C8*POWER(1+Variables!$C$9/100,L$1-$C$1)</f>
        <v>6759442.4978456562</v>
      </c>
      <c r="M8" s="62">
        <f>$C8*POWER(1+Variables!$C$9/100,M$1-$C$1)</f>
        <v>6919641.2850445984</v>
      </c>
      <c r="N8" s="62">
        <f>$C8*POWER(1+Variables!$C$9/100,N$1-$C$1)</f>
        <v>7083636.7835001564</v>
      </c>
      <c r="O8" s="62">
        <f>$C8*POWER(1+Variables!$C$9/100,O$1-$C$1)</f>
        <v>7251518.9752691109</v>
      </c>
    </row>
    <row r="9" spans="1:15" ht="14.25" customHeight="1" x14ac:dyDescent="0.35">
      <c r="A9" s="24">
        <v>8</v>
      </c>
      <c r="B9" s="60" t="s">
        <v>55</v>
      </c>
      <c r="C9" s="61">
        <v>44282</v>
      </c>
      <c r="D9" s="62">
        <f>$C9*POWER(1+Variables!$C$9/100,D$1-$C$1)</f>
        <v>53408.312224510621</v>
      </c>
      <c r="E9" s="62">
        <f>$C9*POWER(1+Variables!$C$9/100,E$1-$C$1)</f>
        <v>54674.089224231524</v>
      </c>
      <c r="F9" s="62">
        <f>$C9*POWER(1+Variables!$C$9/100,F$1-$C$1)</f>
        <v>55969.865138845817</v>
      </c>
      <c r="G9" s="62">
        <f>$C9*POWER(1+Variables!$C$9/100,G$1-$C$1)</f>
        <v>57296.350942636469</v>
      </c>
      <c r="H9" s="62">
        <f>$C9*POWER(1+Variables!$C$9/100,H$1-$C$1)</f>
        <v>58654.274459976965</v>
      </c>
      <c r="I9" s="62">
        <f>$C9*POWER(1+Variables!$C$9/100,I$1-$C$1)</f>
        <v>60044.380764678419</v>
      </c>
      <c r="J9" s="62">
        <f>$C9*POWER(1+Variables!$C$9/100,J$1-$C$1)</f>
        <v>61467.432588801312</v>
      </c>
      <c r="K9" s="62">
        <f>$C9*POWER(1+Variables!$C$9/100,K$1-$C$1)</f>
        <v>62924.210741155912</v>
      </c>
      <c r="L9" s="62">
        <f>$C9*POWER(1+Variables!$C$9/100,L$1-$C$1)</f>
        <v>64415.514535721311</v>
      </c>
      <c r="M9" s="62">
        <f>$C9*POWER(1+Variables!$C$9/100,M$1-$C$1)</f>
        <v>65942.162230217902</v>
      </c>
      <c r="N9" s="62">
        <f>$C9*POWER(1+Variables!$C$9/100,N$1-$C$1)</f>
        <v>67504.991475074072</v>
      </c>
      <c r="O9" s="62">
        <f>$C9*POWER(1+Variables!$C$9/100,O$1-$C$1)</f>
        <v>69104.859773033342</v>
      </c>
    </row>
    <row r="10" spans="1:15" ht="14.25" customHeight="1" x14ac:dyDescent="0.35">
      <c r="A10" s="24">
        <v>9</v>
      </c>
      <c r="B10" s="60" t="s">
        <v>161</v>
      </c>
      <c r="C10" s="61">
        <v>569578</v>
      </c>
      <c r="D10" s="62">
        <f>$C10*POWER(1+Variables!$C$9/100,D$1-$C$1)</f>
        <v>686965.35071162798</v>
      </c>
      <c r="E10" s="62">
        <f>$C10*POWER(1+Variables!$C$9/100,E$1-$C$1)</f>
        <v>703246.42952349363</v>
      </c>
      <c r="F10" s="62">
        <f>$C10*POWER(1+Variables!$C$9/100,F$1-$C$1)</f>
        <v>719913.36990320042</v>
      </c>
      <c r="G10" s="62">
        <f>$C10*POWER(1+Variables!$C$9/100,G$1-$C$1)</f>
        <v>736975.31676990644</v>
      </c>
      <c r="H10" s="62">
        <f>$C10*POWER(1+Variables!$C$9/100,H$1-$C$1)</f>
        <v>754441.63177735335</v>
      </c>
      <c r="I10" s="62">
        <f>$C10*POWER(1+Variables!$C$9/100,I$1-$C$1)</f>
        <v>772321.89845047658</v>
      </c>
      <c r="J10" s="62">
        <f>$C10*POWER(1+Variables!$C$9/100,J$1-$C$1)</f>
        <v>790625.927443753</v>
      </c>
      <c r="K10" s="62">
        <f>$C10*POWER(1+Variables!$C$9/100,K$1-$C$1)</f>
        <v>809363.76192417007</v>
      </c>
      <c r="L10" s="62">
        <f>$C10*POWER(1+Variables!$C$9/100,L$1-$C$1)</f>
        <v>828545.68308177299</v>
      </c>
      <c r="M10" s="62">
        <f>$C10*POWER(1+Variables!$C$9/100,M$1-$C$1)</f>
        <v>848182.21577081108</v>
      </c>
      <c r="N10" s="62">
        <f>$C10*POWER(1+Variables!$C$9/100,N$1-$C$1)</f>
        <v>868284.13428457931</v>
      </c>
      <c r="O10" s="62">
        <f>$C10*POWER(1+Variables!$C$9/100,O$1-$C$1)</f>
        <v>888862.46826712403</v>
      </c>
    </row>
    <row r="11" spans="1:15" ht="14.25" customHeight="1" x14ac:dyDescent="0.35">
      <c r="A11" s="24">
        <v>10</v>
      </c>
      <c r="B11" s="60" t="s">
        <v>57</v>
      </c>
      <c r="C11" s="61">
        <v>528563</v>
      </c>
      <c r="D11" s="62">
        <f>$C11*POWER(1+Variables!$C$9/100,D$1-$C$1)</f>
        <v>637497.35184327734</v>
      </c>
      <c r="E11" s="62">
        <f>$C11*POWER(1+Variables!$C$9/100,E$1-$C$1)</f>
        <v>652606.03908196301</v>
      </c>
      <c r="F11" s="62">
        <f>$C11*POWER(1+Variables!$C$9/100,F$1-$C$1)</f>
        <v>668072.80220820569</v>
      </c>
      <c r="G11" s="62">
        <f>$C11*POWER(1+Variables!$C$9/100,G$1-$C$1)</f>
        <v>683906.12762054021</v>
      </c>
      <c r="H11" s="62">
        <f>$C11*POWER(1+Variables!$C$9/100,H$1-$C$1)</f>
        <v>700114.70284514711</v>
      </c>
      <c r="I11" s="62">
        <f>$C11*POWER(1+Variables!$C$9/100,I$1-$C$1)</f>
        <v>716707.42130257713</v>
      </c>
      <c r="J11" s="62">
        <f>$C11*POWER(1+Variables!$C$9/100,J$1-$C$1)</f>
        <v>733693.38718744833</v>
      </c>
      <c r="K11" s="62">
        <f>$C11*POWER(1+Variables!$C$9/100,K$1-$C$1)</f>
        <v>751081.920463791</v>
      </c>
      <c r="L11" s="62">
        <f>$C11*POWER(1+Variables!$C$9/100,L$1-$C$1)</f>
        <v>768882.56197878288</v>
      </c>
      <c r="M11" s="62">
        <f>$C11*POWER(1+Variables!$C$9/100,M$1-$C$1)</f>
        <v>787105.07869768003</v>
      </c>
      <c r="N11" s="62">
        <f>$C11*POWER(1+Variables!$C$9/100,N$1-$C$1)</f>
        <v>805759.46906281519</v>
      </c>
      <c r="O11" s="62">
        <f>$C11*POWER(1+Variables!$C$9/100,O$1-$C$1)</f>
        <v>824855.96847960399</v>
      </c>
    </row>
    <row r="12" spans="1:15" ht="14.25" customHeight="1" x14ac:dyDescent="0.35">
      <c r="A12" s="24">
        <v>11</v>
      </c>
      <c r="B12" s="60" t="s">
        <v>48</v>
      </c>
      <c r="C12" s="61">
        <v>206167</v>
      </c>
      <c r="D12" s="62">
        <f>$C12*POWER(1+Variables!$C$9/100,D$1-$C$1)</f>
        <v>248657.05041305005</v>
      </c>
      <c r="E12" s="62">
        <f>$C12*POWER(1+Variables!$C$9/100,E$1-$C$1)</f>
        <v>254550.22250783932</v>
      </c>
      <c r="F12" s="62">
        <f>$C12*POWER(1+Variables!$C$9/100,F$1-$C$1)</f>
        <v>260583.06278127513</v>
      </c>
      <c r="G12" s="62">
        <f>$C12*POWER(1+Variables!$C$9/100,G$1-$C$1)</f>
        <v>266758.8813691914</v>
      </c>
      <c r="H12" s="62">
        <f>$C12*POWER(1+Variables!$C$9/100,H$1-$C$1)</f>
        <v>273081.06685764127</v>
      </c>
      <c r="I12" s="62">
        <f>$C12*POWER(1+Variables!$C$9/100,I$1-$C$1)</f>
        <v>279553.08814216737</v>
      </c>
      <c r="J12" s="62">
        <f>$C12*POWER(1+Variables!$C$9/100,J$1-$C$1)</f>
        <v>286178.49633113679</v>
      </c>
      <c r="K12" s="62">
        <f>$C12*POWER(1+Variables!$C$9/100,K$1-$C$1)</f>
        <v>292960.92669418477</v>
      </c>
      <c r="L12" s="62">
        <f>$C12*POWER(1+Variables!$C$9/100,L$1-$C$1)</f>
        <v>299904.10065683699</v>
      </c>
      <c r="M12" s="62">
        <f>$C12*POWER(1+Variables!$C$9/100,M$1-$C$1)</f>
        <v>307011.82784240402</v>
      </c>
      <c r="N12" s="62">
        <f>$C12*POWER(1+Variables!$C$9/100,N$1-$C$1)</f>
        <v>314288.00816226902</v>
      </c>
      <c r="O12" s="62">
        <f>$C12*POWER(1+Variables!$C$9/100,O$1-$C$1)</f>
        <v>321736.63395571487</v>
      </c>
    </row>
    <row r="13" spans="1:15" ht="14.25" customHeight="1" x14ac:dyDescent="0.35">
      <c r="A13" s="24">
        <v>12</v>
      </c>
      <c r="B13" s="60" t="s">
        <v>52</v>
      </c>
      <c r="C13" s="61">
        <v>100286</v>
      </c>
      <c r="D13" s="62">
        <f>$C13*POWER(1+Variables!$C$9/100,D$1-$C$1)</f>
        <v>120954.47359530447</v>
      </c>
      <c r="E13" s="62">
        <f>$C13*POWER(1+Variables!$C$9/100,E$1-$C$1)</f>
        <v>123821.09461951318</v>
      </c>
      <c r="F13" s="62">
        <f>$C13*POWER(1+Variables!$C$9/100,F$1-$C$1)</f>
        <v>126755.65456199566</v>
      </c>
      <c r="G13" s="62">
        <f>$C13*POWER(1+Variables!$C$9/100,G$1-$C$1)</f>
        <v>129759.76357511496</v>
      </c>
      <c r="H13" s="62">
        <f>$C13*POWER(1+Variables!$C$9/100,H$1-$C$1)</f>
        <v>132835.06997184522</v>
      </c>
      <c r="I13" s="62">
        <f>$C13*POWER(1+Variables!$C$9/100,I$1-$C$1)</f>
        <v>135983.26113017794</v>
      </c>
      <c r="J13" s="62">
        <f>$C13*POWER(1+Variables!$C$9/100,J$1-$C$1)</f>
        <v>139206.06441896319</v>
      </c>
      <c r="K13" s="62">
        <f>$C13*POWER(1+Variables!$C$9/100,K$1-$C$1)</f>
        <v>142505.24814569263</v>
      </c>
      <c r="L13" s="62">
        <f>$C13*POWER(1+Variables!$C$9/100,L$1-$C$1)</f>
        <v>145882.62252674557</v>
      </c>
      <c r="M13" s="62">
        <f>$C13*POWER(1+Variables!$C$9/100,M$1-$C$1)</f>
        <v>149340.04068062943</v>
      </c>
      <c r="N13" s="62">
        <f>$C13*POWER(1+Variables!$C$9/100,N$1-$C$1)</f>
        <v>152879.39964476039</v>
      </c>
      <c r="O13" s="62">
        <f>$C13*POWER(1+Variables!$C$9/100,O$1-$C$1)</f>
        <v>156502.64141634121</v>
      </c>
    </row>
    <row r="14" spans="1:15" ht="14.25" customHeight="1" x14ac:dyDescent="0.35">
      <c r="A14" s="24">
        <v>13</v>
      </c>
      <c r="B14" s="60" t="s">
        <v>31</v>
      </c>
      <c r="C14" s="61">
        <v>6731790</v>
      </c>
      <c r="D14" s="62">
        <f>$C14*POWER(1+Variables!$C$9/100,D$1-$C$1)</f>
        <v>8119180.3023765497</v>
      </c>
      <c r="E14" s="62">
        <f>$C14*POWER(1+Variables!$C$9/100,E$1-$C$1)</f>
        <v>8311604.8755428735</v>
      </c>
      <c r="F14" s="62">
        <f>$C14*POWER(1+Variables!$C$9/100,F$1-$C$1)</f>
        <v>8508589.9110932406</v>
      </c>
      <c r="G14" s="62">
        <f>$C14*POWER(1+Variables!$C$9/100,G$1-$C$1)</f>
        <v>8710243.4919861518</v>
      </c>
      <c r="H14" s="62">
        <f>$C14*POWER(1+Variables!$C$9/100,H$1-$C$1)</f>
        <v>8916676.262746226</v>
      </c>
      <c r="I14" s="62">
        <f>$C14*POWER(1+Variables!$C$9/100,I$1-$C$1)</f>
        <v>9128001.49017331</v>
      </c>
      <c r="J14" s="62">
        <f>$C14*POWER(1+Variables!$C$9/100,J$1-$C$1)</f>
        <v>9344335.1254904196</v>
      </c>
      <c r="K14" s="62">
        <f>$C14*POWER(1+Variables!$C$9/100,K$1-$C$1)</f>
        <v>9565795.8679645434</v>
      </c>
      <c r="L14" s="62">
        <f>$C14*POWER(1+Variables!$C$9/100,L$1-$C$1)</f>
        <v>9792505.230035305</v>
      </c>
      <c r="M14" s="62">
        <f>$C14*POWER(1+Variables!$C$9/100,M$1-$C$1)</f>
        <v>10024587.603987142</v>
      </c>
      <c r="N14" s="62">
        <f>$C14*POWER(1+Variables!$C$9/100,N$1-$C$1)</f>
        <v>10262170.330201637</v>
      </c>
      <c r="O14" s="62">
        <f>$C14*POWER(1+Variables!$C$9/100,O$1-$C$1)</f>
        <v>10505383.767027419</v>
      </c>
    </row>
    <row r="15" spans="1:15" ht="14.25" customHeight="1" x14ac:dyDescent="0.35">
      <c r="A15" s="24">
        <v>14</v>
      </c>
      <c r="B15" s="60" t="s">
        <v>45</v>
      </c>
      <c r="C15" s="61">
        <v>268243</v>
      </c>
      <c r="D15" s="62">
        <f>$C15*POWER(1+Variables!$C$9/100,D$1-$C$1)</f>
        <v>323526.6224659998</v>
      </c>
      <c r="E15" s="62">
        <f>$C15*POWER(1+Variables!$C$9/100,E$1-$C$1)</f>
        <v>331194.20341844397</v>
      </c>
      <c r="F15" s="62">
        <f>$C15*POWER(1+Variables!$C$9/100,F$1-$C$1)</f>
        <v>339043.50603946112</v>
      </c>
      <c r="G15" s="62">
        <f>$C15*POWER(1+Variables!$C$9/100,G$1-$C$1)</f>
        <v>347078.83713259641</v>
      </c>
      <c r="H15" s="62">
        <f>$C15*POWER(1+Variables!$C$9/100,H$1-$C$1)</f>
        <v>355304.60557263903</v>
      </c>
      <c r="I15" s="62">
        <f>$C15*POWER(1+Variables!$C$9/100,I$1-$C$1)</f>
        <v>363725.32472471055</v>
      </c>
      <c r="J15" s="62">
        <f>$C15*POWER(1+Variables!$C$9/100,J$1-$C$1)</f>
        <v>372345.61492068629</v>
      </c>
      <c r="K15" s="62">
        <f>$C15*POWER(1+Variables!$C$9/100,K$1-$C$1)</f>
        <v>381170.2059943066</v>
      </c>
      <c r="L15" s="62">
        <f>$C15*POWER(1+Variables!$C$9/100,L$1-$C$1)</f>
        <v>390203.9398763717</v>
      </c>
      <c r="M15" s="62">
        <f>$C15*POWER(1+Variables!$C$9/100,M$1-$C$1)</f>
        <v>399451.77325144171</v>
      </c>
      <c r="N15" s="62">
        <f>$C15*POWER(1+Variables!$C$9/100,N$1-$C$1)</f>
        <v>408918.78027750092</v>
      </c>
      <c r="O15" s="62">
        <f>$C15*POWER(1+Variables!$C$9/100,O$1-$C$1)</f>
        <v>418610.15537007776</v>
      </c>
    </row>
    <row r="16" spans="1:15" ht="14.25" customHeight="1" x14ac:dyDescent="0.35">
      <c r="A16" s="24">
        <v>15</v>
      </c>
      <c r="B16" s="60" t="s">
        <v>54</v>
      </c>
      <c r="C16" s="61">
        <v>59490</v>
      </c>
      <c r="D16" s="62">
        <f>$C16*POWER(1+Variables!$C$9/100,D$1-$C$1)</f>
        <v>71750.609598395211</v>
      </c>
      <c r="E16" s="62">
        <f>$C16*POWER(1+Variables!$C$9/100,E$1-$C$1)</f>
        <v>73451.099045877185</v>
      </c>
      <c r="F16" s="62">
        <f>$C16*POWER(1+Variables!$C$9/100,F$1-$C$1)</f>
        <v>75191.890093264476</v>
      </c>
      <c r="G16" s="62">
        <f>$C16*POWER(1+Variables!$C$9/100,G$1-$C$1)</f>
        <v>76973.937888474858</v>
      </c>
      <c r="H16" s="62">
        <f>$C16*POWER(1+Variables!$C$9/100,H$1-$C$1)</f>
        <v>78798.220216431728</v>
      </c>
      <c r="I16" s="62">
        <f>$C16*POWER(1+Variables!$C$9/100,I$1-$C$1)</f>
        <v>80665.738035561153</v>
      </c>
      <c r="J16" s="62">
        <f>$C16*POWER(1+Variables!$C$9/100,J$1-$C$1)</f>
        <v>82577.516027003978</v>
      </c>
      <c r="K16" s="62">
        <f>$C16*POWER(1+Variables!$C$9/100,K$1-$C$1)</f>
        <v>84534.603156843979</v>
      </c>
      <c r="L16" s="62">
        <f>$C16*POWER(1+Variables!$C$9/100,L$1-$C$1)</f>
        <v>86538.07325166119</v>
      </c>
      <c r="M16" s="62">
        <f>$C16*POWER(1+Variables!$C$9/100,M$1-$C$1)</f>
        <v>88589.025587725555</v>
      </c>
      <c r="N16" s="62">
        <f>$C16*POWER(1+Variables!$C$9/100,N$1-$C$1)</f>
        <v>90688.585494154671</v>
      </c>
      <c r="O16" s="62">
        <f>$C16*POWER(1+Variables!$C$9/100,O$1-$C$1)</f>
        <v>92837.904970366144</v>
      </c>
    </row>
    <row r="17" spans="1:15" ht="14.25" customHeight="1" x14ac:dyDescent="0.35">
      <c r="A17" s="24">
        <v>16</v>
      </c>
      <c r="B17" s="60" t="s">
        <v>32</v>
      </c>
      <c r="C17" s="61">
        <v>3046163</v>
      </c>
      <c r="D17" s="62">
        <f>$C17*POWER(1+Variables!$C$9/100,D$1-$C$1)</f>
        <v>3673962.8876462663</v>
      </c>
      <c r="E17" s="62">
        <f>$C17*POWER(1+Variables!$C$9/100,E$1-$C$1)</f>
        <v>3761035.8080834826</v>
      </c>
      <c r="F17" s="62">
        <f>$C17*POWER(1+Variables!$C$9/100,F$1-$C$1)</f>
        <v>3850172.3567350614</v>
      </c>
      <c r="G17" s="62">
        <f>$C17*POWER(1+Variables!$C$9/100,G$1-$C$1)</f>
        <v>3941421.4415896828</v>
      </c>
      <c r="H17" s="62">
        <f>$C17*POWER(1+Variables!$C$9/100,H$1-$C$1)</f>
        <v>4034833.1297553591</v>
      </c>
      <c r="I17" s="62">
        <f>$C17*POWER(1+Variables!$C$9/100,I$1-$C$1)</f>
        <v>4130458.6749305613</v>
      </c>
      <c r="J17" s="62">
        <f>$C17*POWER(1+Variables!$C$9/100,J$1-$C$1)</f>
        <v>4228350.545526416</v>
      </c>
      <c r="K17" s="62">
        <f>$C17*POWER(1+Variables!$C$9/100,K$1-$C$1)</f>
        <v>4328562.4534553932</v>
      </c>
      <c r="L17" s="62">
        <f>$C17*POWER(1+Variables!$C$9/100,L$1-$C$1)</f>
        <v>4431149.3836022858</v>
      </c>
      <c r="M17" s="62">
        <f>$C17*POWER(1+Variables!$C$9/100,M$1-$C$1)</f>
        <v>4536167.6239936603</v>
      </c>
      <c r="N17" s="62">
        <f>$C17*POWER(1+Variables!$C$9/100,N$1-$C$1)</f>
        <v>4643674.7966823103</v>
      </c>
      <c r="O17" s="62">
        <f>$C17*POWER(1+Variables!$C$9/100,O$1-$C$1)</f>
        <v>4753729.8893636819</v>
      </c>
    </row>
    <row r="18" spans="1:15" ht="14.25" customHeight="1" x14ac:dyDescent="0.35">
      <c r="A18" s="24">
        <v>17</v>
      </c>
      <c r="B18" s="60" t="s">
        <v>58</v>
      </c>
      <c r="C18" s="61">
        <v>11210</v>
      </c>
      <c r="D18" s="62">
        <f>$C18*POWER(1+Variables!$C$9/100,D$1-$C$1)</f>
        <v>13520.328350949914</v>
      </c>
      <c r="E18" s="62">
        <f>$C18*POWER(1+Variables!$C$9/100,E$1-$C$1)</f>
        <v>13840.760132867426</v>
      </c>
      <c r="F18" s="62">
        <f>$C18*POWER(1+Variables!$C$9/100,F$1-$C$1)</f>
        <v>14168.786148016387</v>
      </c>
      <c r="G18" s="62">
        <f>$C18*POWER(1+Variables!$C$9/100,G$1-$C$1)</f>
        <v>14504.586379724376</v>
      </c>
      <c r="H18" s="62">
        <f>$C18*POWER(1+Variables!$C$9/100,H$1-$C$1)</f>
        <v>14848.345076923848</v>
      </c>
      <c r="I18" s="62">
        <f>$C18*POWER(1+Variables!$C$9/100,I$1-$C$1)</f>
        <v>15200.250855246943</v>
      </c>
      <c r="J18" s="62">
        <f>$C18*POWER(1+Variables!$C$9/100,J$1-$C$1)</f>
        <v>15560.496800516297</v>
      </c>
      <c r="K18" s="62">
        <f>$C18*POWER(1+Variables!$C$9/100,K$1-$C$1)</f>
        <v>15929.280574688535</v>
      </c>
      <c r="L18" s="62">
        <f>$C18*POWER(1+Variables!$C$9/100,L$1-$C$1)</f>
        <v>16306.804524308656</v>
      </c>
      <c r="M18" s="62">
        <f>$C18*POWER(1+Variables!$C$9/100,M$1-$C$1)</f>
        <v>16693.275791534772</v>
      </c>
      <c r="N18" s="62">
        <f>$C18*POWER(1+Variables!$C$9/100,N$1-$C$1)</f>
        <v>17088.906427794147</v>
      </c>
      <c r="O18" s="62">
        <f>$C18*POWER(1+Variables!$C$9/100,O$1-$C$1)</f>
        <v>17493.913510132872</v>
      </c>
    </row>
    <row r="19" spans="1:15" ht="14.25" customHeight="1" x14ac:dyDescent="0.35">
      <c r="A19" s="24">
        <v>18</v>
      </c>
      <c r="B19" s="60" t="s">
        <v>51</v>
      </c>
      <c r="C19" s="61">
        <v>99039</v>
      </c>
      <c r="D19" s="62">
        <f>$C19*POWER(1+Variables!$C$9/100,D$1-$C$1)</f>
        <v>119450.47275198292</v>
      </c>
      <c r="E19" s="62">
        <f>$C19*POWER(1+Variables!$C$9/100,E$1-$C$1)</f>
        <v>122281.44895620491</v>
      </c>
      <c r="F19" s="62">
        <f>$C19*POWER(1+Variables!$C$9/100,F$1-$C$1)</f>
        <v>125179.51929646698</v>
      </c>
      <c r="G19" s="62">
        <f>$C19*POWER(1+Variables!$C$9/100,G$1-$C$1)</f>
        <v>128146.27390379326</v>
      </c>
      <c r="H19" s="62">
        <f>$C19*POWER(1+Variables!$C$9/100,H$1-$C$1)</f>
        <v>131183.3405953132</v>
      </c>
      <c r="I19" s="62">
        <f>$C19*POWER(1+Variables!$C$9/100,I$1-$C$1)</f>
        <v>134292.38576742212</v>
      </c>
      <c r="J19" s="62">
        <f>$C19*POWER(1+Variables!$C$9/100,J$1-$C$1)</f>
        <v>137475.11531011004</v>
      </c>
      <c r="K19" s="62">
        <f>$C19*POWER(1+Variables!$C$9/100,K$1-$C$1)</f>
        <v>140733.27554295966</v>
      </c>
      <c r="L19" s="62">
        <f>$C19*POWER(1+Variables!$C$9/100,L$1-$C$1)</f>
        <v>144068.65417332784</v>
      </c>
      <c r="M19" s="62">
        <f>$C19*POWER(1+Variables!$C$9/100,M$1-$C$1)</f>
        <v>147483.0812772357</v>
      </c>
      <c r="N19" s="62">
        <f>$C19*POWER(1+Variables!$C$9/100,N$1-$C$1)</f>
        <v>150978.4303035062</v>
      </c>
      <c r="O19" s="62">
        <f>$C19*POWER(1+Variables!$C$9/100,O$1-$C$1)</f>
        <v>154556.61910169933</v>
      </c>
    </row>
    <row r="20" spans="1:15" ht="14.25" customHeight="1" x14ac:dyDescent="0.35">
      <c r="A20" s="24">
        <v>19</v>
      </c>
      <c r="B20" s="60" t="s">
        <v>28</v>
      </c>
      <c r="C20" s="61">
        <v>4496694</v>
      </c>
      <c r="D20" s="62">
        <f>$C20*POWER(1+Variables!$C$9/100,D$1-$C$1)</f>
        <v>5423441.5141611397</v>
      </c>
      <c r="E20" s="62">
        <f>$C20*POWER(1+Variables!$C$9/100,E$1-$C$1)</f>
        <v>5551977.0780467587</v>
      </c>
      <c r="F20" s="62">
        <f>$C20*POWER(1+Variables!$C$9/100,F$1-$C$1)</f>
        <v>5683558.9347964674</v>
      </c>
      <c r="G20" s="62">
        <f>$C20*POWER(1+Variables!$C$9/100,G$1-$C$1)</f>
        <v>5818259.2815511441</v>
      </c>
      <c r="H20" s="62">
        <f>$C20*POWER(1+Variables!$C$9/100,H$1-$C$1)</f>
        <v>5956152.0265239077</v>
      </c>
      <c r="I20" s="62">
        <f>$C20*POWER(1+Variables!$C$9/100,I$1-$C$1)</f>
        <v>6097312.8295525238</v>
      </c>
      <c r="J20" s="62">
        <f>$C20*POWER(1+Variables!$C$9/100,J$1-$C$1)</f>
        <v>6241819.1436129194</v>
      </c>
      <c r="K20" s="62">
        <f>$C20*POWER(1+Variables!$C$9/100,K$1-$C$1)</f>
        <v>6389750.2573165465</v>
      </c>
      <c r="L20" s="62">
        <f>$C20*POWER(1+Variables!$C$9/100,L$1-$C$1)</f>
        <v>6541187.3384149494</v>
      </c>
      <c r="M20" s="62">
        <f>$C20*POWER(1+Variables!$C$9/100,M$1-$C$1)</f>
        <v>6696213.4783353843</v>
      </c>
      <c r="N20" s="62">
        <f>$C20*POWER(1+Variables!$C$9/100,N$1-$C$1)</f>
        <v>6854913.737771933</v>
      </c>
      <c r="O20" s="62">
        <f>$C20*POWER(1+Variables!$C$9/100,O$1-$C$1)</f>
        <v>7017375.1933571296</v>
      </c>
    </row>
    <row r="21" spans="1:15" ht="14.25" customHeight="1" x14ac:dyDescent="0.35">
      <c r="A21" s="24">
        <v>20</v>
      </c>
      <c r="B21" s="60" t="s">
        <v>33</v>
      </c>
      <c r="C21" s="61">
        <v>2817105</v>
      </c>
      <c r="D21" s="62">
        <f>$C21*POWER(1+Variables!$C$9/100,D$1-$C$1)</f>
        <v>3397697.1096434216</v>
      </c>
      <c r="E21" s="62">
        <f>$C21*POWER(1+Variables!$C$9/100,E$1-$C$1)</f>
        <v>3478222.5311419708</v>
      </c>
      <c r="F21" s="62">
        <f>$C21*POWER(1+Variables!$C$9/100,F$1-$C$1)</f>
        <v>3560656.4051300357</v>
      </c>
      <c r="G21" s="62">
        <f>$C21*POWER(1+Variables!$C$9/100,G$1-$C$1)</f>
        <v>3645043.9619316179</v>
      </c>
      <c r="H21" s="62">
        <f>$C21*POWER(1+Variables!$C$9/100,H$1-$C$1)</f>
        <v>3731431.5038293982</v>
      </c>
      <c r="I21" s="62">
        <f>$C21*POWER(1+Variables!$C$9/100,I$1-$C$1)</f>
        <v>3819866.4304701551</v>
      </c>
      <c r="J21" s="62">
        <f>$C21*POWER(1+Variables!$C$9/100,J$1-$C$1)</f>
        <v>3910397.2648722981</v>
      </c>
      <c r="K21" s="62">
        <f>$C21*POWER(1+Variables!$C$9/100,K$1-$C$1)</f>
        <v>4003073.6800497724</v>
      </c>
      <c r="L21" s="62">
        <f>$C21*POWER(1+Variables!$C$9/100,L$1-$C$1)</f>
        <v>4097946.5262669525</v>
      </c>
      <c r="M21" s="62">
        <f>$C21*POWER(1+Variables!$C$9/100,M$1-$C$1)</f>
        <v>4195067.8589394791</v>
      </c>
      <c r="N21" s="62">
        <f>$C21*POWER(1+Variables!$C$9/100,N$1-$C$1)</f>
        <v>4294490.9671963453</v>
      </c>
      <c r="O21" s="62">
        <f>$C21*POWER(1+Variables!$C$9/100,O$1-$C$1)</f>
        <v>4396270.4031188991</v>
      </c>
    </row>
    <row r="22" spans="1:15" ht="14.25" customHeight="1" x14ac:dyDescent="0.35">
      <c r="A22" s="24">
        <v>21</v>
      </c>
      <c r="B22" s="24" t="s">
        <v>27</v>
      </c>
      <c r="C22" s="61">
        <v>12442373</v>
      </c>
      <c r="D22" s="62">
        <f>$C22*POWER(1+Variables!$C$9/100,D$1-$C$1)</f>
        <v>15006687.638268843</v>
      </c>
      <c r="E22" s="62">
        <f>$C22*POWER(1+Variables!$C$9/100,E$1-$C$1)</f>
        <v>15362346.135295814</v>
      </c>
      <c r="F22" s="62">
        <f>$C22*POWER(1+Variables!$C$9/100,F$1-$C$1)</f>
        <v>15726433.738702327</v>
      </c>
      <c r="G22" s="62">
        <f>$C22*POWER(1+Variables!$C$9/100,G$1-$C$1)</f>
        <v>16099150.218309574</v>
      </c>
      <c r="H22" s="62">
        <f>$C22*POWER(1+Variables!$C$9/100,H$1-$C$1)</f>
        <v>16480700.078483514</v>
      </c>
      <c r="I22" s="62">
        <f>$C22*POWER(1+Variables!$C$9/100,I$1-$C$1)</f>
        <v>16871292.670343574</v>
      </c>
      <c r="J22" s="62">
        <f>$C22*POWER(1+Variables!$C$9/100,J$1-$C$1)</f>
        <v>17271142.306630719</v>
      </c>
      <c r="K22" s="62">
        <f>$C22*POWER(1+Variables!$C$9/100,K$1-$C$1)</f>
        <v>17680468.379297871</v>
      </c>
      <c r="L22" s="62">
        <f>$C22*POWER(1+Variables!$C$9/100,L$1-$C$1)</f>
        <v>18099495.479887232</v>
      </c>
      <c r="M22" s="62">
        <f>$C22*POWER(1+Variables!$C$9/100,M$1-$C$1)</f>
        <v>18528453.522760559</v>
      </c>
      <c r="N22" s="62">
        <f>$C22*POWER(1+Variables!$C$9/100,N$1-$C$1)</f>
        <v>18967577.871249985</v>
      </c>
      <c r="O22" s="62">
        <f>$C22*POWER(1+Variables!$C$9/100,O$1-$C$1)</f>
        <v>19417109.466798615</v>
      </c>
    </row>
    <row r="23" spans="1:15" ht="14.25" customHeight="1" x14ac:dyDescent="0.35">
      <c r="A23" s="24">
        <v>22</v>
      </c>
      <c r="B23" s="60" t="s">
        <v>43</v>
      </c>
      <c r="C23" s="61">
        <v>11034555</v>
      </c>
      <c r="D23" s="62">
        <f>$C23*POWER(1+Variables!$C$9/100,D$1-$C$1)</f>
        <v>13308724.96044747</v>
      </c>
      <c r="E23" s="62">
        <f>$C23*POWER(1+Variables!$C$9/100,E$1-$C$1)</f>
        <v>13624141.742010074</v>
      </c>
      <c r="F23" s="62">
        <f>$C23*POWER(1+Variables!$C$9/100,F$1-$C$1)</f>
        <v>13947033.901295714</v>
      </c>
      <c r="G23" s="62">
        <f>$C23*POWER(1+Variables!$C$9/100,G$1-$C$1)</f>
        <v>14277578.604756424</v>
      </c>
      <c r="H23" s="62">
        <f>$C23*POWER(1+Variables!$C$9/100,H$1-$C$1)</f>
        <v>14615957.217689155</v>
      </c>
      <c r="I23" s="62">
        <f>$C23*POWER(1+Variables!$C$9/100,I$1-$C$1)</f>
        <v>14962355.403748387</v>
      </c>
      <c r="J23" s="62">
        <f>$C23*POWER(1+Variables!$C$9/100,J$1-$C$1)</f>
        <v>15316963.226817226</v>
      </c>
      <c r="K23" s="62">
        <f>$C23*POWER(1+Variables!$C$9/100,K$1-$C$1)</f>
        <v>15679975.255292797</v>
      </c>
      <c r="L23" s="62">
        <f>$C23*POWER(1+Variables!$C$9/100,L$1-$C$1)</f>
        <v>16051590.668843238</v>
      </c>
      <c r="M23" s="62">
        <f>$C23*POWER(1+Variables!$C$9/100,M$1-$C$1)</f>
        <v>16432013.367694823</v>
      </c>
      <c r="N23" s="62">
        <f>$C23*POWER(1+Variables!$C$9/100,N$1-$C$1)</f>
        <v>16821452.08450919</v>
      </c>
      <c r="O23" s="62">
        <f>$C23*POWER(1+Variables!$C$9/100,O$1-$C$1)</f>
        <v>17220120.498912062</v>
      </c>
    </row>
    <row r="24" spans="1:15" ht="14.25" customHeight="1" x14ac:dyDescent="0.35">
      <c r="A24" s="24">
        <v>23</v>
      </c>
      <c r="B24" s="60" t="s">
        <v>53</v>
      </c>
      <c r="C24" s="61">
        <v>40017</v>
      </c>
      <c r="D24" s="62">
        <f>$C24*POWER(1+Variables!$C$9/100,D$1-$C$1)</f>
        <v>48264.315755572054</v>
      </c>
      <c r="E24" s="62">
        <f>$C24*POWER(1+Variables!$C$9/100,E$1-$C$1)</f>
        <v>49408.18003897911</v>
      </c>
      <c r="F24" s="62">
        <f>$C24*POWER(1+Variables!$C$9/100,F$1-$C$1)</f>
        <v>50579.153905902916</v>
      </c>
      <c r="G24" s="62">
        <f>$C24*POWER(1+Variables!$C$9/100,G$1-$C$1)</f>
        <v>51777.879853472827</v>
      </c>
      <c r="H24" s="62">
        <f>$C24*POWER(1+Variables!$C$9/100,H$1-$C$1)</f>
        <v>53005.015606000139</v>
      </c>
      <c r="I24" s="62">
        <f>$C24*POWER(1+Variables!$C$9/100,I$1-$C$1)</f>
        <v>54261.234475862344</v>
      </c>
      <c r="J24" s="62">
        <f>$C24*POWER(1+Variables!$C$9/100,J$1-$C$1)</f>
        <v>55547.225732940293</v>
      </c>
      <c r="K24" s="62">
        <f>$C24*POWER(1+Variables!$C$9/100,K$1-$C$1)</f>
        <v>56863.694982810986</v>
      </c>
      <c r="L24" s="62">
        <f>$C24*POWER(1+Variables!$C$9/100,L$1-$C$1)</f>
        <v>58211.364553903608</v>
      </c>
      <c r="M24" s="62">
        <f>$C24*POWER(1+Variables!$C$9/100,M$1-$C$1)</f>
        <v>59590.973893831127</v>
      </c>
      <c r="N24" s="62">
        <f>$C24*POWER(1+Variables!$C$9/100,N$1-$C$1)</f>
        <v>61003.279975114929</v>
      </c>
      <c r="O24" s="62">
        <f>$C24*POWER(1+Variables!$C$9/100,O$1-$C$1)</f>
        <v>62449.057710525165</v>
      </c>
    </row>
    <row r="25" spans="1:15" ht="14.25" customHeight="1" x14ac:dyDescent="0.35">
      <c r="A25" s="24">
        <v>24</v>
      </c>
      <c r="B25" s="60" t="s">
        <v>34</v>
      </c>
      <c r="C25" s="61">
        <v>1684222</v>
      </c>
      <c r="D25" s="62">
        <f>$C25*POWER(1+Variables!$C$9/100,D$1-$C$1)</f>
        <v>2031332.2440583021</v>
      </c>
      <c r="E25" s="62">
        <f>$C25*POWER(1+Variables!$C$9/100,E$1-$C$1)</f>
        <v>2079474.8182424838</v>
      </c>
      <c r="F25" s="62">
        <f>$C25*POWER(1+Variables!$C$9/100,F$1-$C$1)</f>
        <v>2128758.3714348311</v>
      </c>
      <c r="G25" s="62">
        <f>$C25*POWER(1+Variables!$C$9/100,G$1-$C$1)</f>
        <v>2179209.9448378365</v>
      </c>
      <c r="H25" s="62">
        <f>$C25*POWER(1+Variables!$C$9/100,H$1-$C$1)</f>
        <v>2230857.2205304937</v>
      </c>
      <c r="I25" s="62">
        <f>$C25*POWER(1+Variables!$C$9/100,I$1-$C$1)</f>
        <v>2283728.5366570666</v>
      </c>
      <c r="J25" s="62">
        <f>$C25*POWER(1+Variables!$C$9/100,J$1-$C$1)</f>
        <v>2337852.9029758396</v>
      </c>
      <c r="K25" s="62">
        <f>$C25*POWER(1+Variables!$C$9/100,K$1-$C$1)</f>
        <v>2393260.0167763671</v>
      </c>
      <c r="L25" s="62">
        <f>$C25*POWER(1+Variables!$C$9/100,L$1-$C$1)</f>
        <v>2449980.2791739674</v>
      </c>
      <c r="M25" s="62">
        <f>$C25*POWER(1+Variables!$C$9/100,M$1-$C$1)</f>
        <v>2508044.8117903904</v>
      </c>
      <c r="N25" s="62">
        <f>$C25*POWER(1+Variables!$C$9/100,N$1-$C$1)</f>
        <v>2567485.4738298226</v>
      </c>
      <c r="O25" s="62">
        <f>$C25*POWER(1+Variables!$C$9/100,O$1-$C$1)</f>
        <v>2628334.87955959</v>
      </c>
    </row>
    <row r="26" spans="1:15" ht="14.25" customHeight="1" x14ac:dyDescent="0.35">
      <c r="A26" s="24">
        <v>25</v>
      </c>
      <c r="B26" s="60" t="s">
        <v>46</v>
      </c>
      <c r="C26" s="61">
        <v>241773</v>
      </c>
      <c r="D26" s="62">
        <f>$C26*POWER(1+Variables!$C$9/100,D$1-$C$1)</f>
        <v>291601.27978538926</v>
      </c>
      <c r="E26" s="62">
        <f>$C26*POWER(1+Variables!$C$9/100,E$1-$C$1)</f>
        <v>298512.23011630296</v>
      </c>
      <c r="F26" s="62">
        <f>$C26*POWER(1+Variables!$C$9/100,F$1-$C$1)</f>
        <v>305586.96997005941</v>
      </c>
      <c r="G26" s="62">
        <f>$C26*POWER(1+Variables!$C$9/100,G$1-$C$1)</f>
        <v>312829.38115834986</v>
      </c>
      <c r="H26" s="62">
        <f>$C26*POWER(1+Variables!$C$9/100,H$1-$C$1)</f>
        <v>320243.43749180279</v>
      </c>
      <c r="I26" s="62">
        <f>$C26*POWER(1+Variables!$C$9/100,I$1-$C$1)</f>
        <v>327833.20696035854</v>
      </c>
      <c r="J26" s="62">
        <f>$C26*POWER(1+Variables!$C$9/100,J$1-$C$1)</f>
        <v>335602.85396531905</v>
      </c>
      <c r="K26" s="62">
        <f>$C26*POWER(1+Variables!$C$9/100,K$1-$C$1)</f>
        <v>343556.64160429715</v>
      </c>
      <c r="L26" s="62">
        <f>$C26*POWER(1+Variables!$C$9/100,L$1-$C$1)</f>
        <v>351698.93401031906</v>
      </c>
      <c r="M26" s="62">
        <f>$C26*POWER(1+Variables!$C$9/100,M$1-$C$1)</f>
        <v>360034.19874636363</v>
      </c>
      <c r="N26" s="62">
        <f>$C26*POWER(1+Variables!$C$9/100,N$1-$C$1)</f>
        <v>368567.0092566525</v>
      </c>
      <c r="O26" s="62">
        <f>$C26*POWER(1+Variables!$C$9/100,O$1-$C$1)</f>
        <v>377302.04737603519</v>
      </c>
    </row>
    <row r="27" spans="1:15" ht="14.25" customHeight="1" x14ac:dyDescent="0.35">
      <c r="A27" s="24">
        <v>26</v>
      </c>
      <c r="B27" s="60" t="s">
        <v>50</v>
      </c>
      <c r="C27" s="61">
        <v>100186</v>
      </c>
      <c r="D27" s="62">
        <f>$C27*POWER(1+Variables!$C$9/100,D$1-$C$1)</f>
        <v>120833.86406496594</v>
      </c>
      <c r="E27" s="62">
        <f>$C27*POWER(1+Variables!$C$9/100,E$1-$C$1)</f>
        <v>123697.62664330562</v>
      </c>
      <c r="F27" s="62">
        <f>$C27*POWER(1+Variables!$C$9/100,F$1-$C$1)</f>
        <v>126629.26039475198</v>
      </c>
      <c r="G27" s="62">
        <f>$C27*POWER(1+Variables!$C$9/100,G$1-$C$1)</f>
        <v>129630.37386610762</v>
      </c>
      <c r="H27" s="62">
        <f>$C27*POWER(1+Variables!$C$9/100,H$1-$C$1)</f>
        <v>132702.61372673439</v>
      </c>
      <c r="I27" s="62">
        <f>$C27*POWER(1+Variables!$C$9/100,I$1-$C$1)</f>
        <v>135847.66567205801</v>
      </c>
      <c r="J27" s="62">
        <f>$C27*POWER(1+Variables!$C$9/100,J$1-$C$1)</f>
        <v>139067.25534848581</v>
      </c>
      <c r="K27" s="62">
        <f>$C27*POWER(1+Variables!$C$9/100,K$1-$C$1)</f>
        <v>142363.14930024493</v>
      </c>
      <c r="L27" s="62">
        <f>$C27*POWER(1+Variables!$C$9/100,L$1-$C$1)</f>
        <v>145737.15593866076</v>
      </c>
      <c r="M27" s="62">
        <f>$C27*POWER(1+Variables!$C$9/100,M$1-$C$1)</f>
        <v>149191.126534407</v>
      </c>
      <c r="N27" s="62">
        <f>$C27*POWER(1+Variables!$C$9/100,N$1-$C$1)</f>
        <v>152726.95623327247</v>
      </c>
      <c r="O27" s="62">
        <f>$C27*POWER(1+Variables!$C$9/100,O$1-$C$1)</f>
        <v>156346.58509600104</v>
      </c>
    </row>
    <row r="28" spans="1:15" ht="14.25" customHeight="1" x14ac:dyDescent="0.35">
      <c r="A28" s="24">
        <v>27</v>
      </c>
      <c r="B28" s="60" t="s">
        <v>40</v>
      </c>
      <c r="C28" s="61">
        <v>1010433</v>
      </c>
      <c r="D28" s="62">
        <f>$C28*POWER(1+Variables!$C$9/100,D$1-$C$1)</f>
        <v>1218678.495685582</v>
      </c>
      <c r="E28" s="62">
        <f>$C28*POWER(1+Variables!$C$9/100,E$1-$C$1)</f>
        <v>1247561.1760333304</v>
      </c>
      <c r="F28" s="62">
        <f>$C28*POWER(1+Variables!$C$9/100,F$1-$C$1)</f>
        <v>1277128.3759053203</v>
      </c>
      <c r="G28" s="62">
        <f>$C28*POWER(1+Variables!$C$9/100,G$1-$C$1)</f>
        <v>1307396.3184142767</v>
      </c>
      <c r="H28" s="62">
        <f>$C28*POWER(1+Variables!$C$9/100,H$1-$C$1)</f>
        <v>1338381.6111606953</v>
      </c>
      <c r="I28" s="62">
        <f>$C28*POWER(1+Variables!$C$9/100,I$1-$C$1)</f>
        <v>1370101.2553452037</v>
      </c>
      <c r="J28" s="62">
        <f>$C28*POWER(1+Variables!$C$9/100,J$1-$C$1)</f>
        <v>1402572.6550968853</v>
      </c>
      <c r="K28" s="62">
        <f>$C28*POWER(1+Variables!$C$9/100,K$1-$C$1)</f>
        <v>1435813.6270226818</v>
      </c>
      <c r="L28" s="62">
        <f>$C28*POWER(1+Variables!$C$9/100,L$1-$C$1)</f>
        <v>1469842.4099831195</v>
      </c>
      <c r="M28" s="62">
        <f>$C28*POWER(1+Variables!$C$9/100,M$1-$C$1)</f>
        <v>1504677.6750997193</v>
      </c>
      <c r="N28" s="62">
        <f>$C28*POWER(1+Variables!$C$9/100,N$1-$C$1)</f>
        <v>1540338.5359995828</v>
      </c>
      <c r="O28" s="62">
        <f>$C28*POWER(1+Variables!$C$9/100,O$1-$C$1)</f>
        <v>1576844.5593027731</v>
      </c>
    </row>
    <row r="29" spans="1:15" ht="14.25" customHeight="1" x14ac:dyDescent="0.35">
      <c r="A29" s="24">
        <v>28</v>
      </c>
      <c r="B29" s="60" t="s">
        <v>37</v>
      </c>
      <c r="C29" s="61">
        <v>1073427</v>
      </c>
      <c r="D29" s="62">
        <f>$C29*POWER(1+Variables!$C$9/100,D$1-$C$1)</f>
        <v>1294655.2632270395</v>
      </c>
      <c r="E29" s="62">
        <f>$C29*POWER(1+Variables!$C$9/100,E$1-$C$1)</f>
        <v>1325338.5929655205</v>
      </c>
      <c r="F29" s="62">
        <f>$C29*POWER(1+Variables!$C$9/100,F$1-$C$1)</f>
        <v>1356749.1176188034</v>
      </c>
      <c r="G29" s="62">
        <f>$C29*POWER(1+Variables!$C$9/100,G$1-$C$1)</f>
        <v>1388904.0717063691</v>
      </c>
      <c r="H29" s="62">
        <f>$C29*POWER(1+Variables!$C$9/100,H$1-$C$1)</f>
        <v>1421821.0982058104</v>
      </c>
      <c r="I29" s="62">
        <f>$C29*POWER(1+Variables!$C$9/100,I$1-$C$1)</f>
        <v>1455518.2582332881</v>
      </c>
      <c r="J29" s="62">
        <f>$C29*POWER(1+Variables!$C$9/100,J$1-$C$1)</f>
        <v>1490014.0409534173</v>
      </c>
      <c r="K29" s="62">
        <f>$C29*POWER(1+Variables!$C$9/100,K$1-$C$1)</f>
        <v>1525327.3737240136</v>
      </c>
      <c r="L29" s="62">
        <f>$C29*POWER(1+Variables!$C$9/100,L$1-$C$1)</f>
        <v>1561477.6324812728</v>
      </c>
      <c r="M29" s="62">
        <f>$C29*POWER(1+Variables!$C$9/100,M$1-$C$1)</f>
        <v>1598484.652371079</v>
      </c>
      <c r="N29" s="62">
        <f>$C29*POWER(1+Variables!$C$9/100,N$1-$C$1)</f>
        <v>1636368.7386322736</v>
      </c>
      <c r="O29" s="62">
        <f>$C29*POWER(1+Variables!$C$9/100,O$1-$C$1)</f>
        <v>1675150.6777378588</v>
      </c>
    </row>
    <row r="30" spans="1:15" ht="14.25" customHeight="1" x14ac:dyDescent="0.35">
      <c r="A30" s="24">
        <v>29</v>
      </c>
      <c r="B30" s="60" t="s">
        <v>42</v>
      </c>
      <c r="C30" s="61">
        <v>143229</v>
      </c>
      <c r="D30" s="62">
        <f>$C30*POWER(1+Variables!$C$9/100,D$1-$C$1)</f>
        <v>172747.82420858208</v>
      </c>
      <c r="E30" s="62">
        <f>$C30*POWER(1+Variables!$C$9/100,E$1-$C$1)</f>
        <v>176841.94764232548</v>
      </c>
      <c r="F30" s="62">
        <f>$C30*POWER(1+Variables!$C$9/100,F$1-$C$1)</f>
        <v>181033.10180144862</v>
      </c>
      <c r="G30" s="62">
        <f>$C30*POWER(1+Variables!$C$9/100,G$1-$C$1)</f>
        <v>185323.58631414297</v>
      </c>
      <c r="H30" s="62">
        <f>$C30*POWER(1+Variables!$C$9/100,H$1-$C$1)</f>
        <v>189715.75530978819</v>
      </c>
      <c r="I30" s="62">
        <f>$C30*POWER(1+Variables!$C$9/100,I$1-$C$1)</f>
        <v>194212.01871063019</v>
      </c>
      <c r="J30" s="62">
        <f>$C30*POWER(1+Variables!$C$9/100,J$1-$C$1)</f>
        <v>198814.84355407214</v>
      </c>
      <c r="K30" s="62">
        <f>$C30*POWER(1+Variables!$C$9/100,K$1-$C$1)</f>
        <v>203526.75534630369</v>
      </c>
      <c r="L30" s="62">
        <f>$C30*POWER(1+Variables!$C$9/100,L$1-$C$1)</f>
        <v>208350.3394480111</v>
      </c>
      <c r="M30" s="62">
        <f>$C30*POWER(1+Variables!$C$9/100,M$1-$C$1)</f>
        <v>213288.24249292898</v>
      </c>
      <c r="N30" s="62">
        <f>$C30*POWER(1+Variables!$C$9/100,N$1-$C$1)</f>
        <v>218343.17384001141</v>
      </c>
      <c r="O30" s="62">
        <f>$C30*POWER(1+Variables!$C$9/100,O$1-$C$1)</f>
        <v>223517.9070600197</v>
      </c>
    </row>
    <row r="31" spans="1:15" ht="14.25" customHeight="1" x14ac:dyDescent="0.35">
      <c r="A31" s="24">
        <v>30</v>
      </c>
      <c r="B31" s="60" t="s">
        <v>56</v>
      </c>
      <c r="C31" s="61">
        <v>98265</v>
      </c>
      <c r="D31" s="62">
        <f>$C31*POWER(1+Variables!$C$9/100,D$1-$C$1)</f>
        <v>118516.95498716265</v>
      </c>
      <c r="E31" s="62">
        <f>$C31*POWER(1+Variables!$C$9/100,E$1-$C$1)</f>
        <v>121325.8068203584</v>
      </c>
      <c r="F31" s="62">
        <f>$C31*POWER(1+Variables!$C$9/100,F$1-$C$1)</f>
        <v>124201.22844200091</v>
      </c>
      <c r="G31" s="62">
        <f>$C31*POWER(1+Variables!$C$9/100,G$1-$C$1)</f>
        <v>127144.79755607634</v>
      </c>
      <c r="H31" s="62">
        <f>$C31*POWER(1+Variables!$C$9/100,H$1-$C$1)</f>
        <v>130158.12925815539</v>
      </c>
      <c r="I31" s="62">
        <f>$C31*POWER(1+Variables!$C$9/100,I$1-$C$1)</f>
        <v>133242.87692157365</v>
      </c>
      <c r="J31" s="62">
        <f>$C31*POWER(1+Variables!$C$9/100,J$1-$C$1)</f>
        <v>136400.73310461498</v>
      </c>
      <c r="K31" s="62">
        <f>$C31*POWER(1+Variables!$C$9/100,K$1-$C$1)</f>
        <v>139633.43047919439</v>
      </c>
      <c r="L31" s="62">
        <f>$C31*POWER(1+Variables!$C$9/100,L$1-$C$1)</f>
        <v>142942.74278155129</v>
      </c>
      <c r="M31" s="62">
        <f>$C31*POWER(1+Variables!$C$9/100,M$1-$C$1)</f>
        <v>146330.48578547407</v>
      </c>
      <c r="N31" s="62">
        <f>$C31*POWER(1+Variables!$C$9/100,N$1-$C$1)</f>
        <v>149798.51829858983</v>
      </c>
      <c r="O31" s="62">
        <f>$C31*POWER(1+Variables!$C$9/100,O$1-$C$1)</f>
        <v>153348.74318226642</v>
      </c>
    </row>
    <row r="32" spans="1:15" ht="14.25" customHeight="1" x14ac:dyDescent="0.35">
      <c r="A32" s="24">
        <v>31</v>
      </c>
      <c r="B32" s="60" t="s">
        <v>49</v>
      </c>
      <c r="C32" s="61">
        <v>169578</v>
      </c>
      <c r="D32" s="62">
        <f>$C32*POWER(1+Variables!$C$9/100,D$1-$C$1)</f>
        <v>204527.22935748301</v>
      </c>
      <c r="E32" s="62">
        <f>$C32*POWER(1+Variables!$C$9/100,E$1-$C$1)</f>
        <v>209374.52469325534</v>
      </c>
      <c r="F32" s="62">
        <f>$C32*POWER(1+Variables!$C$9/100,F$1-$C$1)</f>
        <v>214336.70092848552</v>
      </c>
      <c r="G32" s="62">
        <f>$C32*POWER(1+Variables!$C$9/100,G$1-$C$1)</f>
        <v>219416.48074049066</v>
      </c>
      <c r="H32" s="62">
        <f>$C32*POWER(1+Variables!$C$9/100,H$1-$C$1)</f>
        <v>224616.65133404033</v>
      </c>
      <c r="I32" s="62">
        <f>$C32*POWER(1+Variables!$C$9/100,I$1-$C$1)</f>
        <v>229940.0659706571</v>
      </c>
      <c r="J32" s="62">
        <f>$C32*POWER(1+Variables!$C$9/100,J$1-$C$1)</f>
        <v>235389.64553416171</v>
      </c>
      <c r="K32" s="62">
        <f>$C32*POWER(1+Variables!$C$9/100,K$1-$C$1)</f>
        <v>240968.38013332136</v>
      </c>
      <c r="L32" s="62">
        <f>$C32*POWER(1+Variables!$C$9/100,L$1-$C$1)</f>
        <v>246679.33074248111</v>
      </c>
      <c r="M32" s="62">
        <f>$C32*POWER(1+Variables!$C$9/100,M$1-$C$1)</f>
        <v>252525.63088107793</v>
      </c>
      <c r="N32" s="62">
        <f>$C32*POWER(1+Variables!$C$9/100,N$1-$C$1)</f>
        <v>258510.48833295947</v>
      </c>
      <c r="O32" s="62">
        <f>$C32*POWER(1+Variables!$C$9/100,O$1-$C$1)</f>
        <v>264637.18690645066</v>
      </c>
    </row>
    <row r="33" spans="1:15" ht="14.25" customHeight="1" x14ac:dyDescent="0.35">
      <c r="A33" s="24">
        <v>32</v>
      </c>
      <c r="B33" s="60" t="s">
        <v>36</v>
      </c>
      <c r="C33" s="61">
        <v>1180570</v>
      </c>
      <c r="D33" s="62">
        <f>$C33*POWER(1+Variables!$C$9/100,D$1-$C$1)</f>
        <v>1423879.9323176574</v>
      </c>
      <c r="E33" s="62">
        <f>$C33*POWER(1+Variables!$C$9/100,E$1-$C$1)</f>
        <v>1457625.8867135858</v>
      </c>
      <c r="F33" s="62">
        <f>$C33*POWER(1+Variables!$C$9/100,F$1-$C$1)</f>
        <v>1492171.620228698</v>
      </c>
      <c r="G33" s="62">
        <f>$C33*POWER(1+Variables!$C$9/100,G$1-$C$1)</f>
        <v>1527536.0876281185</v>
      </c>
      <c r="H33" s="62">
        <f>$C33*POWER(1+Variables!$C$9/100,H$1-$C$1)</f>
        <v>1563738.6929049052</v>
      </c>
      <c r="I33" s="62">
        <f>$C33*POWER(1+Variables!$C$9/100,I$1-$C$1)</f>
        <v>1600799.2999267513</v>
      </c>
      <c r="J33" s="62">
        <f>$C33*POWER(1+Variables!$C$9/100,J$1-$C$1)</f>
        <v>1638738.2433350156</v>
      </c>
      <c r="K33" s="62">
        <f>$C33*POWER(1+Variables!$C$9/100,K$1-$C$1)</f>
        <v>1677576.3397020558</v>
      </c>
      <c r="L33" s="62">
        <f>$C33*POWER(1+Variables!$C$9/100,L$1-$C$1)</f>
        <v>1717334.8989529947</v>
      </c>
      <c r="M33" s="62">
        <f>$C33*POWER(1+Variables!$C$9/100,M$1-$C$1)</f>
        <v>1758035.7360581807</v>
      </c>
      <c r="N33" s="62">
        <f>$C33*POWER(1+Variables!$C$9/100,N$1-$C$1)</f>
        <v>1799701.1830027597</v>
      </c>
      <c r="O33" s="62">
        <f>$C33*POWER(1+Variables!$C$9/100,O$1-$C$1)</f>
        <v>1842354.1010399254</v>
      </c>
    </row>
    <row r="34" spans="1:15" ht="14.25" customHeight="1" x14ac:dyDescent="0.35">
      <c r="A34" s="24">
        <v>33</v>
      </c>
      <c r="B34" s="60" t="s">
        <v>39</v>
      </c>
      <c r="C34" s="61">
        <v>743691</v>
      </c>
      <c r="D34" s="62">
        <f>$C34*POWER(1+Variables!$C$9/100,D$1-$C$1)</f>
        <v>896962.22226996359</v>
      </c>
      <c r="E34" s="62">
        <f>$C34*POWER(1+Variables!$C$9/100,E$1-$C$1)</f>
        <v>918220.22693776176</v>
      </c>
      <c r="F34" s="62">
        <f>$C34*POWER(1+Variables!$C$9/100,F$1-$C$1)</f>
        <v>939982.04631618678</v>
      </c>
      <c r="G34" s="62">
        <f>$C34*POWER(1+Variables!$C$9/100,G$1-$C$1)</f>
        <v>962259.62081388058</v>
      </c>
      <c r="H34" s="62">
        <f>$C34*POWER(1+Variables!$C$9/100,H$1-$C$1)</f>
        <v>985065.1738271697</v>
      </c>
      <c r="I34" s="62">
        <f>$C34*POWER(1+Variables!$C$9/100,I$1-$C$1)</f>
        <v>1008411.2184468737</v>
      </c>
      <c r="J34" s="62">
        <f>$C34*POWER(1+Variables!$C$9/100,J$1-$C$1)</f>
        <v>1032310.5643240648</v>
      </c>
      <c r="K34" s="62">
        <f>$C34*POWER(1+Variables!$C$9/100,K$1-$C$1)</f>
        <v>1056776.3246985453</v>
      </c>
      <c r="L34" s="62">
        <f>$C34*POWER(1+Variables!$C$9/100,L$1-$C$1)</f>
        <v>1081821.9235939009</v>
      </c>
      <c r="M34" s="62">
        <f>$C34*POWER(1+Variables!$C$9/100,M$1-$C$1)</f>
        <v>1107461.1031830763</v>
      </c>
      <c r="N34" s="62">
        <f>$C34*POWER(1+Variables!$C$9/100,N$1-$C$1)</f>
        <v>1133707.9313285153</v>
      </c>
      <c r="O34" s="62">
        <f>$C34*POWER(1+Variables!$C$9/100,O$1-$C$1)</f>
        <v>1160576.8093010013</v>
      </c>
    </row>
    <row r="35" spans="1:15" ht="14.25" customHeight="1" x14ac:dyDescent="0.35">
      <c r="A35" s="63">
        <v>34</v>
      </c>
      <c r="B35" s="64" t="s">
        <v>60</v>
      </c>
      <c r="C35" s="61">
        <v>430214</v>
      </c>
      <c r="D35" s="62">
        <f>$C35*POWER(1+Variables!$C$9/100,D$1-$C$1)</f>
        <v>518879.08485063037</v>
      </c>
      <c r="E35" s="62">
        <f>$C35*POWER(1+Variables!$C$9/100,E$1-$C$1)</f>
        <v>531176.51916159026</v>
      </c>
      <c r="F35" s="62">
        <f>$C35*POWER(1+Variables!$C$9/100,F$1-$C$1)</f>
        <v>543765.40266572009</v>
      </c>
      <c r="G35" s="62">
        <f>$C35*POWER(1+Variables!$C$9/100,G$1-$C$1)</f>
        <v>556652.64270889771</v>
      </c>
      <c r="H35" s="62">
        <f>$C35*POWER(1+Variables!$C$9/100,H$1-$C$1)</f>
        <v>569845.3103410987</v>
      </c>
      <c r="I35" s="62">
        <f>$C35*POWER(1+Variables!$C$9/100,I$1-$C$1)</f>
        <v>583350.64419618272</v>
      </c>
      <c r="J35" s="62">
        <f>$C35*POWER(1+Variables!$C$9/100,J$1-$C$1)</f>
        <v>597176.05446363229</v>
      </c>
      <c r="K35" s="62">
        <f>$C35*POWER(1+Variables!$C$9/100,K$1-$C$1)</f>
        <v>611329.12695442047</v>
      </c>
      <c r="L35" s="62">
        <f>$C35*POWER(1+Variables!$C$9/100,L$1-$C$1)</f>
        <v>625817.62726324028</v>
      </c>
      <c r="M35" s="62">
        <f>$C35*POWER(1+Variables!$C$9/100,M$1-$C$1)</f>
        <v>640649.50502937916</v>
      </c>
      <c r="N35" s="62">
        <f>$C35*POWER(1+Variables!$C$9/100,N$1-$C$1)</f>
        <v>655832.89829857543</v>
      </c>
      <c r="O35" s="62">
        <f>$C35*POWER(1+Variables!$C$9/100,O$1-$C$1)</f>
        <v>671376.13798825187</v>
      </c>
    </row>
    <row r="36" spans="1:15" ht="14.25" customHeight="1" x14ac:dyDescent="0.35">
      <c r="A36" s="63">
        <v>35</v>
      </c>
      <c r="B36" s="64" t="s">
        <v>61</v>
      </c>
      <c r="C36" s="61">
        <v>183282</v>
      </c>
      <c r="D36" s="62">
        <f>$C36*POWER(1+Variables!$C$9/100,D$1-$C$1)</f>
        <v>221055.55939507601</v>
      </c>
      <c r="E36" s="62">
        <f>$C36*POWER(1+Variables!$C$9/100,E$1-$C$1)</f>
        <v>226294.57615273932</v>
      </c>
      <c r="F36" s="62">
        <f>$C36*POWER(1+Variables!$C$9/100,F$1-$C$1)</f>
        <v>231657.75760755927</v>
      </c>
      <c r="G36" s="62">
        <f>$C36*POWER(1+Variables!$C$9/100,G$1-$C$1)</f>
        <v>237148.04646285845</v>
      </c>
      <c r="H36" s="62">
        <f>$C36*POWER(1+Variables!$C$9/100,H$1-$C$1)</f>
        <v>242768.45516402824</v>
      </c>
      <c r="I36" s="62">
        <f>$C36*POWER(1+Variables!$C$9/100,I$1-$C$1)</f>
        <v>248522.0675514157</v>
      </c>
      <c r="J36" s="62">
        <f>$C36*POWER(1+Variables!$C$9/100,J$1-$C$1)</f>
        <v>254412.04055238431</v>
      </c>
      <c r="K36" s="62">
        <f>$C36*POWER(1+Variables!$C$9/100,K$1-$C$1)</f>
        <v>260441.60591347585</v>
      </c>
      <c r="L36" s="62">
        <f>$C36*POWER(1+Variables!$C$9/100,L$1-$C$1)</f>
        <v>266614.07197362528</v>
      </c>
      <c r="M36" s="62">
        <f>$C36*POWER(1+Variables!$C$9/100,M$1-$C$1)</f>
        <v>272932.82547940017</v>
      </c>
      <c r="N36" s="62">
        <f>$C36*POWER(1+Variables!$C$9/100,N$1-$C$1)</f>
        <v>279401.33344326197</v>
      </c>
      <c r="O36" s="62">
        <f>$C36*POWER(1+Variables!$C$9/100,O$1-$C$1)</f>
        <v>286023.14504586736</v>
      </c>
    </row>
    <row r="37" spans="1:15" ht="14.25" customHeight="1" x14ac:dyDescent="0.35">
      <c r="A37" s="63">
        <v>36</v>
      </c>
      <c r="B37" s="64" t="s">
        <v>62</v>
      </c>
      <c r="C37" s="61">
        <v>1175116</v>
      </c>
      <c r="D37" s="62">
        <f>$C37*POWER(1+Variables!$C$9/100,D$1-$C$1)</f>
        <v>1417301.8885329936</v>
      </c>
      <c r="E37" s="62">
        <f>$C37*POWER(1+Variables!$C$9/100,E$1-$C$1)</f>
        <v>1450891.9432912257</v>
      </c>
      <c r="F37" s="62">
        <f>$C37*POWER(1+Variables!$C$9/100,F$1-$C$1)</f>
        <v>1485278.0823472277</v>
      </c>
      <c r="G37" s="62">
        <f>$C37*POWER(1+Variables!$C$9/100,G$1-$C$1)</f>
        <v>1520479.1728988574</v>
      </c>
      <c r="H37" s="62">
        <f>$C37*POWER(1+Variables!$C$9/100,H$1-$C$1)</f>
        <v>1556514.5292965604</v>
      </c>
      <c r="I37" s="62">
        <f>$C37*POWER(1+Variables!$C$9/100,I$1-$C$1)</f>
        <v>1593403.9236408891</v>
      </c>
      <c r="J37" s="62">
        <f>$C37*POWER(1+Variables!$C$9/100,J$1-$C$1)</f>
        <v>1631167.5966311784</v>
      </c>
      <c r="K37" s="62">
        <f>$C37*POWER(1+Variables!$C$9/100,K$1-$C$1)</f>
        <v>1669826.2686713375</v>
      </c>
      <c r="L37" s="62">
        <f>$C37*POWER(1+Variables!$C$9/100,L$1-$C$1)</f>
        <v>1709401.1512388485</v>
      </c>
      <c r="M37" s="62">
        <f>$C37*POWER(1+Variables!$C$9/100,M$1-$C$1)</f>
        <v>1749913.9585232092</v>
      </c>
      <c r="N37" s="62">
        <f>$C37*POWER(1+Variables!$C$9/100,N$1-$C$1)</f>
        <v>1791386.9193402093</v>
      </c>
      <c r="O37" s="62">
        <f>$C37*POWER(1+Variables!$C$9/100,O$1-$C$1)</f>
        <v>1833842.7893285726</v>
      </c>
    </row>
    <row r="38" spans="1:15" ht="14.25" customHeight="1" x14ac:dyDescent="0.35">
      <c r="A38" s="63">
        <v>37</v>
      </c>
      <c r="B38" s="64" t="s">
        <v>63</v>
      </c>
      <c r="C38" s="61">
        <v>196057</v>
      </c>
      <c r="D38" s="62">
        <f>$C38*POWER(1+Variables!$C$9/100,D$1-$C$1)</f>
        <v>236463.42689582403</v>
      </c>
      <c r="E38" s="62">
        <f>$C38*POWER(1+Variables!$C$9/100,E$1-$C$1)</f>
        <v>242067.61011325504</v>
      </c>
      <c r="F38" s="62">
        <f>$C38*POWER(1+Variables!$C$9/100,F$1-$C$1)</f>
        <v>247804.61247293922</v>
      </c>
      <c r="G38" s="62">
        <f>$C38*POWER(1+Variables!$C$9/100,G$1-$C$1)</f>
        <v>253677.58178854792</v>
      </c>
      <c r="H38" s="62">
        <f>$C38*POWER(1+Variables!$C$9/100,H$1-$C$1)</f>
        <v>259689.74047693654</v>
      </c>
      <c r="I38" s="62">
        <f>$C38*POWER(1+Variables!$C$9/100,I$1-$C$1)</f>
        <v>265844.38732623996</v>
      </c>
      <c r="J38" s="62">
        <f>$C38*POWER(1+Variables!$C$9/100,J$1-$C$1)</f>
        <v>272144.89930587186</v>
      </c>
      <c r="K38" s="62">
        <f>$C38*POWER(1+Variables!$C$9/100,K$1-$C$1)</f>
        <v>278594.73341942107</v>
      </c>
      <c r="L38" s="62">
        <f>$C38*POWER(1+Variables!$C$9/100,L$1-$C$1)</f>
        <v>285197.4286014614</v>
      </c>
      <c r="M38" s="62">
        <f>$C38*POWER(1+Variables!$C$9/100,M$1-$C$1)</f>
        <v>291956.60765931604</v>
      </c>
      <c r="N38" s="62">
        <f>$C38*POWER(1+Variables!$C$9/100,N$1-$C$1)</f>
        <v>298875.97926084185</v>
      </c>
      <c r="O38" s="62">
        <f>$C38*POWER(1+Variables!$C$9/100,O$1-$C$1)</f>
        <v>305959.33996932383</v>
      </c>
    </row>
    <row r="39" spans="1:15" ht="14.25" customHeight="1" x14ac:dyDescent="0.35">
      <c r="A39" s="63">
        <v>38</v>
      </c>
      <c r="B39" s="64" t="s">
        <v>64</v>
      </c>
      <c r="C39" s="61">
        <v>862196</v>
      </c>
      <c r="D39" s="62">
        <f>$C39*POWER(1+Variables!$C$9/100,D$1-$C$1)</f>
        <v>1039890.5461976461</v>
      </c>
      <c r="E39" s="62">
        <f>$C39*POWER(1+Variables!$C$9/100,E$1-$C$1)</f>
        <v>1064535.9521425301</v>
      </c>
      <c r="F39" s="62">
        <f>$C39*POWER(1+Variables!$C$9/100,F$1-$C$1)</f>
        <v>1089765.4542083084</v>
      </c>
      <c r="G39" s="62">
        <f>$C39*POWER(1+Variables!$C$9/100,G$1-$C$1)</f>
        <v>1115592.8954730453</v>
      </c>
      <c r="H39" s="62">
        <f>$C39*POWER(1+Variables!$C$9/100,H$1-$C$1)</f>
        <v>1142032.4470957567</v>
      </c>
      <c r="I39" s="62">
        <f>$C39*POWER(1+Variables!$C$9/100,I$1-$C$1)</f>
        <v>1169098.6160919261</v>
      </c>
      <c r="J39" s="62">
        <f>$C39*POWER(1+Variables!$C$9/100,J$1-$C$1)</f>
        <v>1196806.2532933049</v>
      </c>
      <c r="K39" s="62">
        <f>$C39*POWER(1+Variables!$C$9/100,K$1-$C$1)</f>
        <v>1225170.5614963565</v>
      </c>
      <c r="L39" s="62">
        <f>$C39*POWER(1+Variables!$C$9/100,L$1-$C$1)</f>
        <v>1254207.1038038204</v>
      </c>
      <c r="M39" s="62">
        <f>$C39*POWER(1+Variables!$C$9/100,M$1-$C$1)</f>
        <v>1283931.8121639709</v>
      </c>
      <c r="N39" s="62">
        <f>$C39*POWER(1+Variables!$C$9/100,N$1-$C$1)</f>
        <v>1314360.996112257</v>
      </c>
      <c r="O39" s="62">
        <f>$C39*POWER(1+Variables!$C$9/100,O$1-$C$1)</f>
        <v>1345511.3517201177</v>
      </c>
    </row>
    <row r="40" spans="1:15" ht="14.25" customHeight="1" x14ac:dyDescent="0.35">
      <c r="A40" s="63">
        <v>39</v>
      </c>
      <c r="B40" s="64" t="s">
        <v>70</v>
      </c>
      <c r="C40" s="61">
        <v>70980</v>
      </c>
      <c r="D40" s="62">
        <f>$C40*POWER(1+Variables!$C$9/100,D$1-$C$1)</f>
        <v>85608.644634293029</v>
      </c>
      <c r="E40" s="62">
        <f>$C40*POWER(1+Variables!$C$9/100,E$1-$C$1)</f>
        <v>87637.569512125774</v>
      </c>
      <c r="F40" s="62">
        <f>$C40*POWER(1+Variables!$C$9/100,F$1-$C$1)</f>
        <v>89714.579909563166</v>
      </c>
      <c r="G40" s="62">
        <f>$C40*POWER(1+Variables!$C$9/100,G$1-$C$1)</f>
        <v>91840.815453419826</v>
      </c>
      <c r="H40" s="62">
        <f>$C40*POWER(1+Variables!$C$9/100,H$1-$C$1)</f>
        <v>94017.4427796659</v>
      </c>
      <c r="I40" s="62">
        <f>$C40*POWER(1+Variables!$C$9/100,I$1-$C$1)</f>
        <v>96245.656173543975</v>
      </c>
      <c r="J40" s="62">
        <f>$C40*POWER(1+Variables!$C$9/100,J$1-$C$1)</f>
        <v>98526.67822485698</v>
      </c>
      <c r="K40" s="62">
        <f>$C40*POWER(1+Variables!$C$9/100,K$1-$C$1)</f>
        <v>100861.76049878611</v>
      </c>
      <c r="L40" s="62">
        <f>$C40*POWER(1+Variables!$C$9/100,L$1-$C$1)</f>
        <v>103252.18422260735</v>
      </c>
      <c r="M40" s="62">
        <f>$C40*POWER(1+Variables!$C$9/100,M$1-$C$1)</f>
        <v>105699.26098868315</v>
      </c>
      <c r="N40" s="62">
        <f>$C40*POWER(1+Variables!$C$9/100,N$1-$C$1)</f>
        <v>108204.33347411494</v>
      </c>
      <c r="O40" s="62">
        <f>$C40*POWER(1+Variables!$C$9/100,O$1-$C$1)</f>
        <v>110768.77617745149</v>
      </c>
    </row>
    <row r="41" spans="1:15" ht="14.25" customHeight="1" x14ac:dyDescent="0.35">
      <c r="A41" s="63">
        <v>40</v>
      </c>
      <c r="B41" s="64" t="s">
        <v>71</v>
      </c>
      <c r="C41" s="61">
        <v>126736</v>
      </c>
      <c r="D41" s="62">
        <f>$C41*POWER(1+Variables!$C$9/100,D$1-$C$1)</f>
        <v>152855.6943698473</v>
      </c>
      <c r="E41" s="62">
        <f>$C41*POWER(1+Variables!$C$9/100,E$1-$C$1)</f>
        <v>156478.37432641268</v>
      </c>
      <c r="F41" s="62">
        <f>$C41*POWER(1+Variables!$C$9/100,F$1-$C$1)</f>
        <v>160186.91179794868</v>
      </c>
      <c r="G41" s="62">
        <f>$C41*POWER(1+Variables!$C$9/100,G$1-$C$1)</f>
        <v>163983.34160756008</v>
      </c>
      <c r="H41" s="62">
        <f>$C41*POWER(1+Variables!$C$9/100,H$1-$C$1)</f>
        <v>167869.74680365931</v>
      </c>
      <c r="I41" s="62">
        <f>$C41*POWER(1+Variables!$C$9/100,I$1-$C$1)</f>
        <v>171848.25980290602</v>
      </c>
      <c r="J41" s="62">
        <f>$C41*POWER(1+Variables!$C$9/100,J$1-$C$1)</f>
        <v>175921.06356023491</v>
      </c>
      <c r="K41" s="62">
        <f>$C41*POWER(1+Variables!$C$9/100,K$1-$C$1)</f>
        <v>180090.39276661252</v>
      </c>
      <c r="L41" s="62">
        <f>$C41*POWER(1+Variables!$C$9/100,L$1-$C$1)</f>
        <v>184358.53507518125</v>
      </c>
      <c r="M41" s="62">
        <f>$C41*POWER(1+Variables!$C$9/100,M$1-$C$1)</f>
        <v>188727.83235646304</v>
      </c>
      <c r="N41" s="62">
        <f>$C41*POWER(1+Variables!$C$9/100,N$1-$C$1)</f>
        <v>193200.68198331125</v>
      </c>
      <c r="O41" s="62">
        <f>$C41*POWER(1+Variables!$C$9/100,O$1-$C$1)</f>
        <v>197779.53814631575</v>
      </c>
    </row>
    <row r="42" spans="1:15" ht="14.25" customHeight="1" x14ac:dyDescent="0.35">
      <c r="A42" s="63">
        <v>41</v>
      </c>
      <c r="B42" s="64" t="s">
        <v>72</v>
      </c>
      <c r="C42" s="61">
        <v>61000</v>
      </c>
      <c r="D42" s="62">
        <f>$C42*POWER(1+Variables!$C$9/100,D$1-$C$1)</f>
        <v>73571.813506507111</v>
      </c>
      <c r="E42" s="62">
        <f>$C42*POWER(1+Variables!$C$9/100,E$1-$C$1)</f>
        <v>75315.465486611327</v>
      </c>
      <c r="F42" s="62">
        <f>$C42*POWER(1+Variables!$C$9/100,F$1-$C$1)</f>
        <v>77100.442018644026</v>
      </c>
      <c r="G42" s="62">
        <f>$C42*POWER(1+Variables!$C$9/100,G$1-$C$1)</f>
        <v>78927.722494485904</v>
      </c>
      <c r="H42" s="62">
        <f>$C42*POWER(1+Variables!$C$9/100,H$1-$C$1)</f>
        <v>80798.30951760523</v>
      </c>
      <c r="I42" s="62">
        <f>$C42*POWER(1+Variables!$C$9/100,I$1-$C$1)</f>
        <v>82713.229453172476</v>
      </c>
      <c r="J42" s="62">
        <f>$C42*POWER(1+Variables!$C$9/100,J$1-$C$1)</f>
        <v>84673.532991212676</v>
      </c>
      <c r="K42" s="62">
        <f>$C42*POWER(1+Variables!$C$9/100,K$1-$C$1)</f>
        <v>86680.295723104427</v>
      </c>
      <c r="L42" s="62">
        <f>$C42*POWER(1+Variables!$C$9/100,L$1-$C$1)</f>
        <v>88734.618731742012</v>
      </c>
      <c r="M42" s="62">
        <f>$C42*POWER(1+Variables!$C$9/100,M$1-$C$1)</f>
        <v>90837.629195684305</v>
      </c>
      <c r="N42" s="62">
        <f>$C42*POWER(1+Variables!$C$9/100,N$1-$C$1)</f>
        <v>92990.481007622031</v>
      </c>
      <c r="O42" s="62">
        <f>$C42*POWER(1+Variables!$C$9/100,O$1-$C$1)</f>
        <v>95194.355407502691</v>
      </c>
    </row>
    <row r="43" spans="1:15" ht="14.25" customHeight="1" x14ac:dyDescent="0.35">
      <c r="A43" s="63">
        <v>42</v>
      </c>
      <c r="B43" s="64" t="s">
        <v>73</v>
      </c>
      <c r="C43" s="61">
        <v>75540</v>
      </c>
      <c r="D43" s="62">
        <f>$C43*POWER(1+Variables!$C$9/100,D$1-$C$1)</f>
        <v>91108.43921773028</v>
      </c>
      <c r="E43" s="62">
        <f>$C43*POWER(1+Variables!$C$9/100,E$1-$C$1)</f>
        <v>93267.709227190498</v>
      </c>
      <c r="F43" s="62">
        <f>$C43*POWER(1+Variables!$C$9/100,F$1-$C$1)</f>
        <v>95478.153935874914</v>
      </c>
      <c r="G43" s="62">
        <f>$C43*POWER(1+Variables!$C$9/100,G$1-$C$1)</f>
        <v>97740.986184155161</v>
      </c>
      <c r="H43" s="62">
        <f>$C43*POWER(1+Variables!$C$9/100,H$1-$C$1)</f>
        <v>100057.44755671966</v>
      </c>
      <c r="I43" s="62">
        <f>$C43*POWER(1+Variables!$C$9/100,I$1-$C$1)</f>
        <v>102428.80906381391</v>
      </c>
      <c r="J43" s="62">
        <f>$C43*POWER(1+Variables!$C$9/100,J$1-$C$1)</f>
        <v>104856.37183862632</v>
      </c>
      <c r="K43" s="62">
        <f>$C43*POWER(1+Variables!$C$9/100,K$1-$C$1)</f>
        <v>107341.46785120179</v>
      </c>
      <c r="L43" s="62">
        <f>$C43*POWER(1+Variables!$C$9/100,L$1-$C$1)</f>
        <v>109885.46063927528</v>
      </c>
      <c r="M43" s="62">
        <f>$C43*POWER(1+Variables!$C$9/100,M$1-$C$1)</f>
        <v>112489.7460564261</v>
      </c>
      <c r="N43" s="62">
        <f>$C43*POWER(1+Variables!$C$9/100,N$1-$C$1)</f>
        <v>115155.75303796341</v>
      </c>
      <c r="O43" s="62">
        <f>$C43*POWER(1+Variables!$C$9/100,O$1-$C$1)</f>
        <v>117884.94438496316</v>
      </c>
    </row>
    <row r="44" spans="1:15" ht="14.25" customHeight="1" x14ac:dyDescent="0.35">
      <c r="O44" s="60">
        <v>1</v>
      </c>
    </row>
    <row r="45" spans="1:15" ht="14.25" customHeight="1" x14ac:dyDescent="0.35"/>
    <row r="46" spans="1:15" ht="14.25" customHeight="1" x14ac:dyDescent="0.35"/>
    <row r="47" spans="1:15" ht="14.25" customHeight="1" x14ac:dyDescent="0.35"/>
    <row r="48" spans="1:15"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 Sheet - Housing</vt:lpstr>
      <vt:lpstr>Cost Calculations</vt:lpstr>
      <vt:lpstr>Variables</vt:lpstr>
      <vt:lpstr>State Urban CPI</vt:lpstr>
      <vt:lpstr>State CPI</vt:lpstr>
      <vt:lpstr>Housing Statistics</vt:lpstr>
      <vt:lpstr>Housing Costs</vt:lpstr>
      <vt:lpstr>Redevelopment Projects</vt:lpstr>
      <vt:lpstr>Population</vt:lpstr>
    </vt:vector>
  </TitlesOfParts>
  <Company>College of William and Mary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Mihir</dc:creator>
  <cp:lastModifiedBy>Suzanne Schadel</cp:lastModifiedBy>
  <dcterms:created xsi:type="dcterms:W3CDTF">2019-07-15T11:45:00Z</dcterms:created>
  <dcterms:modified xsi:type="dcterms:W3CDTF">2020-01-28T21:22:29Z</dcterms:modified>
</cp:coreProperties>
</file>