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uzan\OneDrive\DOCUME~1\Adulting\Jobs\AIDDAT~1\UNHABI~1\Report\MALAYS~1\"/>
    </mc:Choice>
  </mc:AlternateContent>
  <xr:revisionPtr revIDLastSave="0" documentId="8_{72778551-7749-492E-8F8B-13018A82EF7B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Summary Sheet - Housing" sheetId="1" r:id="rId1"/>
    <sheet name="Cost Calculations" sheetId="2" r:id="rId2"/>
    <sheet name="Variables" sheetId="3" r:id="rId3"/>
    <sheet name="Housing costs" sheetId="5" state="hidden" r:id="rId4"/>
    <sheet name="Population" sheetId="4" state="hidden" r:id="rId5"/>
    <sheet name="Housing information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9" roundtripDataSignature="AMtx7mgl5gYb3gPUcVoBOVRImpMVNgEY3g=="/>
    </ext>
  </extLst>
</workbook>
</file>

<file path=xl/calcChain.xml><?xml version="1.0" encoding="utf-8"?>
<calcChain xmlns="http://schemas.openxmlformats.org/spreadsheetml/2006/main">
  <c r="O4" i="2" l="1"/>
  <c r="P4" i="2" s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" i="6"/>
  <c r="E4" i="3" l="1"/>
  <c r="E2" i="4" l="1"/>
  <c r="F2" i="4"/>
  <c r="G2" i="4"/>
  <c r="H2" i="4"/>
  <c r="I2" i="4"/>
  <c r="J2" i="4"/>
  <c r="K2" i="4"/>
  <c r="L2" i="4"/>
  <c r="M2" i="4"/>
  <c r="N2" i="4"/>
  <c r="O2" i="4"/>
  <c r="E4" i="4"/>
  <c r="F4" i="4"/>
  <c r="G4" i="4"/>
  <c r="H4" i="4"/>
  <c r="I4" i="4"/>
  <c r="J4" i="4"/>
  <c r="K4" i="4"/>
  <c r="L4" i="4"/>
  <c r="M4" i="4"/>
  <c r="N4" i="4"/>
  <c r="O4" i="4"/>
  <c r="E5" i="4"/>
  <c r="F5" i="4"/>
  <c r="G5" i="4"/>
  <c r="H5" i="4"/>
  <c r="I5" i="4"/>
  <c r="J5" i="4"/>
  <c r="K5" i="4"/>
  <c r="L5" i="4"/>
  <c r="M5" i="4"/>
  <c r="N5" i="4"/>
  <c r="O5" i="4"/>
  <c r="E6" i="4"/>
  <c r="F6" i="4"/>
  <c r="G6" i="4"/>
  <c r="H6" i="4"/>
  <c r="I6" i="4"/>
  <c r="J6" i="4"/>
  <c r="K6" i="4"/>
  <c r="L6" i="4"/>
  <c r="M6" i="4"/>
  <c r="N6" i="4"/>
  <c r="O6" i="4"/>
  <c r="E7" i="4"/>
  <c r="I7" i="4"/>
  <c r="M7" i="4"/>
  <c r="E8" i="4"/>
  <c r="F8" i="4"/>
  <c r="G8" i="4"/>
  <c r="H8" i="4"/>
  <c r="I8" i="4"/>
  <c r="J8" i="4"/>
  <c r="K8" i="4"/>
  <c r="L8" i="4"/>
  <c r="M8" i="4"/>
  <c r="N8" i="4"/>
  <c r="O8" i="4"/>
  <c r="E9" i="4"/>
  <c r="F9" i="4"/>
  <c r="G9" i="4"/>
  <c r="H9" i="4"/>
  <c r="I9" i="4"/>
  <c r="J9" i="4"/>
  <c r="K9" i="4"/>
  <c r="L9" i="4"/>
  <c r="M9" i="4"/>
  <c r="N9" i="4"/>
  <c r="O9" i="4"/>
  <c r="G10" i="4"/>
  <c r="H10" i="4"/>
  <c r="K10" i="4"/>
  <c r="L10" i="4"/>
  <c r="O10" i="4"/>
  <c r="E11" i="4"/>
  <c r="F11" i="4"/>
  <c r="G11" i="4"/>
  <c r="H11" i="4"/>
  <c r="I11" i="4"/>
  <c r="J11" i="4"/>
  <c r="K11" i="4"/>
  <c r="L11" i="4"/>
  <c r="M11" i="4"/>
  <c r="N11" i="4"/>
  <c r="O11" i="4"/>
  <c r="E12" i="4"/>
  <c r="F12" i="4"/>
  <c r="H12" i="4"/>
  <c r="I12" i="4"/>
  <c r="J12" i="4"/>
  <c r="L12" i="4"/>
  <c r="M12" i="4"/>
  <c r="N12" i="4"/>
  <c r="E13" i="4"/>
  <c r="F13" i="4"/>
  <c r="G13" i="4"/>
  <c r="H13" i="4"/>
  <c r="I13" i="4"/>
  <c r="J13" i="4"/>
  <c r="K13" i="4"/>
  <c r="L13" i="4"/>
  <c r="M13" i="4"/>
  <c r="N13" i="4"/>
  <c r="O13" i="4"/>
  <c r="E14" i="4"/>
  <c r="F14" i="4"/>
  <c r="G14" i="4"/>
  <c r="H14" i="4"/>
  <c r="I14" i="4"/>
  <c r="J14" i="4"/>
  <c r="K14" i="4"/>
  <c r="L14" i="4"/>
  <c r="M14" i="4"/>
  <c r="N14" i="4"/>
  <c r="O14" i="4"/>
  <c r="E15" i="4"/>
  <c r="F15" i="4"/>
  <c r="G15" i="4"/>
  <c r="H15" i="4"/>
  <c r="I15" i="4"/>
  <c r="J15" i="4"/>
  <c r="K15" i="4"/>
  <c r="L15" i="4"/>
  <c r="M15" i="4"/>
  <c r="N15" i="4"/>
  <c r="O15" i="4"/>
  <c r="E16" i="4"/>
  <c r="F16" i="4"/>
  <c r="G16" i="4"/>
  <c r="H16" i="4"/>
  <c r="I16" i="4"/>
  <c r="J16" i="4"/>
  <c r="K16" i="4"/>
  <c r="L16" i="4"/>
  <c r="M16" i="4"/>
  <c r="N16" i="4"/>
  <c r="O16" i="4"/>
  <c r="E17" i="4"/>
  <c r="F17" i="4"/>
  <c r="G17" i="4"/>
  <c r="H17" i="4"/>
  <c r="I17" i="4"/>
  <c r="J17" i="4"/>
  <c r="K17" i="4"/>
  <c r="L17" i="4"/>
  <c r="M17" i="4"/>
  <c r="N17" i="4"/>
  <c r="O17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E20" i="4"/>
  <c r="F20" i="4"/>
  <c r="G20" i="4"/>
  <c r="H20" i="4"/>
  <c r="I20" i="4"/>
  <c r="J20" i="4"/>
  <c r="K20" i="4"/>
  <c r="L20" i="4"/>
  <c r="M20" i="4"/>
  <c r="N20" i="4"/>
  <c r="O20" i="4"/>
  <c r="E21" i="4"/>
  <c r="F21" i="4"/>
  <c r="G21" i="4"/>
  <c r="H21" i="4"/>
  <c r="I21" i="4"/>
  <c r="J21" i="4"/>
  <c r="K21" i="4"/>
  <c r="L21" i="4"/>
  <c r="M21" i="4"/>
  <c r="N21" i="4"/>
  <c r="O21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C12" i="4"/>
  <c r="G12" i="4" s="1"/>
  <c r="C10" i="4"/>
  <c r="E10" i="4" s="1"/>
  <c r="C7" i="4"/>
  <c r="F7" i="4" s="1"/>
  <c r="C3" i="4"/>
  <c r="F3" i="4" s="1"/>
  <c r="M3" i="4" l="1"/>
  <c r="I3" i="4"/>
  <c r="E3" i="4"/>
  <c r="L7" i="4"/>
  <c r="H7" i="4"/>
  <c r="L3" i="4"/>
  <c r="H3" i="4"/>
  <c r="N10" i="4"/>
  <c r="J10" i="4"/>
  <c r="F10" i="4"/>
  <c r="O7" i="4"/>
  <c r="K7" i="4"/>
  <c r="G7" i="4"/>
  <c r="O3" i="4"/>
  <c r="K3" i="4"/>
  <c r="G3" i="4"/>
  <c r="D7" i="4"/>
  <c r="D3" i="4"/>
  <c r="O12" i="4"/>
  <c r="K12" i="4"/>
  <c r="M10" i="4"/>
  <c r="I10" i="4"/>
  <c r="N7" i="4"/>
  <c r="J7" i="4"/>
  <c r="N3" i="4"/>
  <c r="J3" i="4"/>
  <c r="E33" i="5"/>
  <c r="E22" i="5"/>
  <c r="E14" i="5"/>
  <c r="E13" i="5"/>
  <c r="E7" i="5"/>
  <c r="E2" i="5"/>
  <c r="J17" i="5"/>
  <c r="N13" i="2" s="1"/>
  <c r="J11" i="5"/>
  <c r="N9" i="2" s="1"/>
  <c r="J8" i="5"/>
  <c r="N8" i="2" s="1"/>
  <c r="J7" i="5"/>
  <c r="N7" i="2" s="1"/>
  <c r="J3" i="5"/>
  <c r="N5" i="2" s="1"/>
  <c r="J2" i="5"/>
  <c r="N4" i="2" s="1"/>
  <c r="J14" i="5"/>
  <c r="N11" i="2" s="1"/>
  <c r="J13" i="5"/>
  <c r="N10" i="2" s="1"/>
  <c r="J22" i="5"/>
  <c r="N14" i="2" s="1"/>
  <c r="J33" i="5"/>
  <c r="N19" i="2" s="1"/>
  <c r="F4" i="5"/>
  <c r="G23" i="5"/>
  <c r="F24" i="5"/>
  <c r="F25" i="5"/>
  <c r="F26" i="5"/>
  <c r="F27" i="5"/>
  <c r="K24" i="5"/>
  <c r="K37" i="5"/>
  <c r="G39" i="5"/>
  <c r="F39" i="5" s="1"/>
  <c r="G38" i="5"/>
  <c r="F38" i="5" s="1"/>
  <c r="G37" i="5"/>
  <c r="G36" i="5"/>
  <c r="F37" i="5"/>
  <c r="G30" i="5"/>
  <c r="F30" i="5" s="1"/>
  <c r="G29" i="5"/>
  <c r="F29" i="5" s="1"/>
  <c r="G28" i="5"/>
  <c r="K23" i="5"/>
  <c r="G21" i="5"/>
  <c r="F21" i="5" s="1"/>
  <c r="G20" i="5"/>
  <c r="F20" i="5" s="1"/>
  <c r="G19" i="5"/>
  <c r="F19" i="5" s="1"/>
  <c r="G18" i="5"/>
  <c r="F18" i="5" s="1"/>
  <c r="G17" i="5"/>
  <c r="K18" i="5"/>
  <c r="K19" i="5"/>
  <c r="K20" i="5"/>
  <c r="L16" i="5"/>
  <c r="K16" i="5" s="1"/>
  <c r="G16" i="5"/>
  <c r="F16" i="5" s="1"/>
  <c r="G15" i="5"/>
  <c r="G12" i="5"/>
  <c r="F12" i="5" s="1"/>
  <c r="G11" i="5"/>
  <c r="F11" i="5" s="1"/>
  <c r="G10" i="5"/>
  <c r="G9" i="5"/>
  <c r="F9" i="5" s="1"/>
  <c r="F10" i="5"/>
  <c r="G8" i="5"/>
  <c r="F8" i="5" s="1"/>
  <c r="K9" i="5"/>
  <c r="K10" i="5"/>
  <c r="G6" i="5"/>
  <c r="F6" i="5" s="1"/>
  <c r="G5" i="5"/>
  <c r="F5" i="5" s="1"/>
  <c r="K6" i="5"/>
  <c r="K5" i="5"/>
  <c r="K8" i="5"/>
  <c r="K15" i="5"/>
  <c r="K17" i="5"/>
  <c r="K29" i="5"/>
  <c r="K28" i="5"/>
  <c r="K31" i="5"/>
  <c r="J31" i="5" s="1"/>
  <c r="N17" i="2" s="1"/>
  <c r="K36" i="5"/>
  <c r="K40" i="5"/>
  <c r="L44" i="2" l="1"/>
  <c r="L124" i="2"/>
  <c r="L204" i="2"/>
  <c r="L24" i="2"/>
  <c r="L104" i="2"/>
  <c r="L184" i="2"/>
  <c r="L4" i="2"/>
  <c r="L84" i="2"/>
  <c r="L164" i="2"/>
  <c r="L64" i="2"/>
  <c r="L144" i="2"/>
  <c r="L224" i="2"/>
  <c r="L54" i="2"/>
  <c r="L134" i="2"/>
  <c r="L214" i="2"/>
  <c r="L34" i="2"/>
  <c r="L114" i="2"/>
  <c r="L194" i="2"/>
  <c r="L14" i="2"/>
  <c r="L94" i="2"/>
  <c r="L174" i="2"/>
  <c r="L74" i="2"/>
  <c r="L234" i="2"/>
  <c r="L154" i="2"/>
  <c r="L67" i="2"/>
  <c r="L147" i="2"/>
  <c r="L227" i="2"/>
  <c r="L47" i="2"/>
  <c r="L127" i="2"/>
  <c r="L207" i="2"/>
  <c r="L27" i="2"/>
  <c r="L107" i="2"/>
  <c r="L187" i="2"/>
  <c r="L7" i="2"/>
  <c r="L87" i="2"/>
  <c r="L167" i="2"/>
  <c r="L79" i="2"/>
  <c r="L159" i="2"/>
  <c r="L239" i="2"/>
  <c r="L59" i="2"/>
  <c r="L139" i="2"/>
  <c r="L219" i="2"/>
  <c r="L39" i="2"/>
  <c r="L119" i="2"/>
  <c r="L199" i="2"/>
  <c r="L19" i="2"/>
  <c r="L99" i="2"/>
  <c r="L179" i="2"/>
  <c r="Q5" i="5"/>
  <c r="Q4" i="5"/>
  <c r="L10" i="2"/>
  <c r="L90" i="2"/>
  <c r="L170" i="2"/>
  <c r="L70" i="2"/>
  <c r="L150" i="2"/>
  <c r="L230" i="2"/>
  <c r="L50" i="2"/>
  <c r="L130" i="2"/>
  <c r="L210" i="2"/>
  <c r="L30" i="2"/>
  <c r="L110" i="2"/>
  <c r="L190" i="2"/>
  <c r="L31" i="2"/>
  <c r="L111" i="2"/>
  <c r="L191" i="2"/>
  <c r="L11" i="2"/>
  <c r="L91" i="2"/>
  <c r="L171" i="2"/>
  <c r="L71" i="2"/>
  <c r="L151" i="2"/>
  <c r="L231" i="2"/>
  <c r="L51" i="2"/>
  <c r="L131" i="2"/>
  <c r="L211" i="2"/>
  <c r="E8" i="5"/>
  <c r="J35" i="5"/>
  <c r="N21" i="2" s="1"/>
  <c r="J15" i="5"/>
  <c r="N12" i="2" s="1"/>
  <c r="J36" i="5"/>
  <c r="N22" i="2" s="1"/>
  <c r="J32" i="5"/>
  <c r="N18" i="2" s="1"/>
  <c r="J40" i="5"/>
  <c r="N23" i="2" s="1"/>
  <c r="J34" i="5"/>
  <c r="N20" i="2" s="1"/>
  <c r="J23" i="5"/>
  <c r="N15" i="2" s="1"/>
  <c r="J5" i="5"/>
  <c r="N6" i="2" s="1"/>
  <c r="J28" i="5"/>
  <c r="N16" i="2" s="1"/>
  <c r="Q3" i="5"/>
  <c r="E36" i="5"/>
  <c r="L22" i="2" l="1"/>
  <c r="L102" i="2"/>
  <c r="L182" i="2"/>
  <c r="L82" i="2"/>
  <c r="L162" i="2"/>
  <c r="L242" i="2"/>
  <c r="L62" i="2"/>
  <c r="L142" i="2"/>
  <c r="L222" i="2"/>
  <c r="L42" i="2"/>
  <c r="L122" i="2"/>
  <c r="L202" i="2"/>
  <c r="L8" i="2"/>
  <c r="L28" i="2"/>
  <c r="L48" i="2"/>
  <c r="L68" i="2"/>
  <c r="L88" i="2"/>
  <c r="L108" i="2"/>
  <c r="L128" i="2"/>
  <c r="L148" i="2"/>
  <c r="L168" i="2"/>
  <c r="L188" i="2"/>
  <c r="L208" i="2"/>
  <c r="L228" i="2"/>
  <c r="E21" i="6"/>
  <c r="E19" i="6"/>
  <c r="E18" i="6"/>
  <c r="E17" i="6"/>
  <c r="E16" i="6"/>
  <c r="E14" i="6"/>
  <c r="E12" i="6"/>
  <c r="E11" i="6"/>
  <c r="E9" i="6"/>
  <c r="E8" i="6"/>
  <c r="E7" i="6"/>
  <c r="E6" i="6"/>
  <c r="E5" i="6"/>
  <c r="E3" i="6"/>
  <c r="E2" i="6"/>
  <c r="E4" i="6"/>
  <c r="I6" i="2" s="1"/>
  <c r="I12" i="2"/>
  <c r="E15" i="6" l="1"/>
  <c r="D2" i="5" l="1"/>
  <c r="O23" i="2" l="1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I5" i="2"/>
  <c r="I7" i="2"/>
  <c r="I8" i="2"/>
  <c r="I9" i="2"/>
  <c r="I10" i="2"/>
  <c r="I11" i="2"/>
  <c r="I13" i="2"/>
  <c r="I14" i="2"/>
  <c r="I16" i="2"/>
  <c r="I17" i="2"/>
  <c r="I18" i="2"/>
  <c r="I19" i="2"/>
  <c r="I20" i="2"/>
  <c r="I21" i="2"/>
  <c r="I23" i="2"/>
  <c r="I4" i="2"/>
  <c r="F5" i="2"/>
  <c r="F25" i="2" s="1"/>
  <c r="F45" i="2" s="1"/>
  <c r="F65" i="2" s="1"/>
  <c r="F85" i="2" s="1"/>
  <c r="F105" i="2" s="1"/>
  <c r="F125" i="2" s="1"/>
  <c r="F145" i="2" s="1"/>
  <c r="F165" i="2" s="1"/>
  <c r="F185" i="2" s="1"/>
  <c r="F205" i="2" s="1"/>
  <c r="F225" i="2" s="1"/>
  <c r="F6" i="2"/>
  <c r="F26" i="2" s="1"/>
  <c r="F46" i="2" s="1"/>
  <c r="F66" i="2" s="1"/>
  <c r="F86" i="2" s="1"/>
  <c r="F106" i="2" s="1"/>
  <c r="F126" i="2" s="1"/>
  <c r="F146" i="2" s="1"/>
  <c r="F166" i="2" s="1"/>
  <c r="F186" i="2" s="1"/>
  <c r="F206" i="2" s="1"/>
  <c r="F226" i="2" s="1"/>
  <c r="F7" i="2"/>
  <c r="F8" i="2"/>
  <c r="F28" i="2" s="1"/>
  <c r="F48" i="2" s="1"/>
  <c r="F68" i="2" s="1"/>
  <c r="F88" i="2" s="1"/>
  <c r="F108" i="2" s="1"/>
  <c r="F128" i="2" s="1"/>
  <c r="F148" i="2" s="1"/>
  <c r="F168" i="2" s="1"/>
  <c r="F188" i="2" s="1"/>
  <c r="F208" i="2" s="1"/>
  <c r="F228" i="2" s="1"/>
  <c r="F9" i="2"/>
  <c r="F29" i="2" s="1"/>
  <c r="F49" i="2" s="1"/>
  <c r="F69" i="2" s="1"/>
  <c r="F89" i="2" s="1"/>
  <c r="F109" i="2" s="1"/>
  <c r="F129" i="2" s="1"/>
  <c r="F149" i="2" s="1"/>
  <c r="F169" i="2" s="1"/>
  <c r="F189" i="2" s="1"/>
  <c r="F209" i="2" s="1"/>
  <c r="F229" i="2" s="1"/>
  <c r="F10" i="2"/>
  <c r="F30" i="2" s="1"/>
  <c r="F50" i="2" s="1"/>
  <c r="F70" i="2" s="1"/>
  <c r="F90" i="2" s="1"/>
  <c r="F110" i="2" s="1"/>
  <c r="F130" i="2" s="1"/>
  <c r="F150" i="2" s="1"/>
  <c r="F170" i="2" s="1"/>
  <c r="F190" i="2" s="1"/>
  <c r="F210" i="2" s="1"/>
  <c r="F230" i="2" s="1"/>
  <c r="F11" i="2"/>
  <c r="F31" i="2" s="1"/>
  <c r="F51" i="2" s="1"/>
  <c r="F71" i="2" s="1"/>
  <c r="F91" i="2" s="1"/>
  <c r="F111" i="2" s="1"/>
  <c r="F131" i="2" s="1"/>
  <c r="F151" i="2" s="1"/>
  <c r="F171" i="2" s="1"/>
  <c r="F191" i="2" s="1"/>
  <c r="F211" i="2" s="1"/>
  <c r="F231" i="2" s="1"/>
  <c r="F12" i="2"/>
  <c r="F32" i="2" s="1"/>
  <c r="F52" i="2" s="1"/>
  <c r="F72" i="2" s="1"/>
  <c r="F92" i="2" s="1"/>
  <c r="F112" i="2" s="1"/>
  <c r="F132" i="2" s="1"/>
  <c r="F152" i="2" s="1"/>
  <c r="F172" i="2" s="1"/>
  <c r="F192" i="2" s="1"/>
  <c r="F212" i="2" s="1"/>
  <c r="F232" i="2" s="1"/>
  <c r="F13" i="2"/>
  <c r="F33" i="2" s="1"/>
  <c r="F53" i="2" s="1"/>
  <c r="F73" i="2" s="1"/>
  <c r="F93" i="2" s="1"/>
  <c r="F113" i="2" s="1"/>
  <c r="F133" i="2" s="1"/>
  <c r="F153" i="2" s="1"/>
  <c r="F173" i="2" s="1"/>
  <c r="F193" i="2" s="1"/>
  <c r="F213" i="2" s="1"/>
  <c r="F233" i="2" s="1"/>
  <c r="F14" i="2"/>
  <c r="F34" i="2" s="1"/>
  <c r="F54" i="2" s="1"/>
  <c r="F74" i="2" s="1"/>
  <c r="F94" i="2" s="1"/>
  <c r="F114" i="2" s="1"/>
  <c r="F134" i="2" s="1"/>
  <c r="F154" i="2" s="1"/>
  <c r="F174" i="2" s="1"/>
  <c r="F194" i="2" s="1"/>
  <c r="F214" i="2" s="1"/>
  <c r="F234" i="2" s="1"/>
  <c r="F15" i="2"/>
  <c r="F35" i="2" s="1"/>
  <c r="F55" i="2" s="1"/>
  <c r="F75" i="2" s="1"/>
  <c r="F95" i="2" s="1"/>
  <c r="F115" i="2" s="1"/>
  <c r="F135" i="2" s="1"/>
  <c r="F155" i="2" s="1"/>
  <c r="F175" i="2" s="1"/>
  <c r="F195" i="2" s="1"/>
  <c r="F215" i="2" s="1"/>
  <c r="F235" i="2" s="1"/>
  <c r="F16" i="2"/>
  <c r="F36" i="2" s="1"/>
  <c r="F56" i="2" s="1"/>
  <c r="F76" i="2" s="1"/>
  <c r="F96" i="2" s="1"/>
  <c r="F116" i="2" s="1"/>
  <c r="F136" i="2" s="1"/>
  <c r="F156" i="2" s="1"/>
  <c r="F176" i="2" s="1"/>
  <c r="F196" i="2" s="1"/>
  <c r="F216" i="2" s="1"/>
  <c r="F236" i="2" s="1"/>
  <c r="F17" i="2"/>
  <c r="F37" i="2" s="1"/>
  <c r="F57" i="2" s="1"/>
  <c r="F77" i="2" s="1"/>
  <c r="F97" i="2" s="1"/>
  <c r="F117" i="2" s="1"/>
  <c r="F137" i="2" s="1"/>
  <c r="F157" i="2" s="1"/>
  <c r="F177" i="2" s="1"/>
  <c r="F197" i="2" s="1"/>
  <c r="F217" i="2" s="1"/>
  <c r="F237" i="2" s="1"/>
  <c r="F18" i="2"/>
  <c r="F38" i="2" s="1"/>
  <c r="F58" i="2" s="1"/>
  <c r="F78" i="2" s="1"/>
  <c r="F98" i="2" s="1"/>
  <c r="F118" i="2" s="1"/>
  <c r="F138" i="2" s="1"/>
  <c r="F158" i="2" s="1"/>
  <c r="F178" i="2" s="1"/>
  <c r="F198" i="2" s="1"/>
  <c r="F218" i="2" s="1"/>
  <c r="F238" i="2" s="1"/>
  <c r="F19" i="2"/>
  <c r="F20" i="2"/>
  <c r="F40" i="2" s="1"/>
  <c r="F60" i="2" s="1"/>
  <c r="F80" i="2" s="1"/>
  <c r="F100" i="2" s="1"/>
  <c r="F120" i="2" s="1"/>
  <c r="F140" i="2" s="1"/>
  <c r="F160" i="2" s="1"/>
  <c r="F180" i="2" s="1"/>
  <c r="F200" i="2" s="1"/>
  <c r="F220" i="2" s="1"/>
  <c r="F240" i="2" s="1"/>
  <c r="F21" i="2"/>
  <c r="F41" i="2" s="1"/>
  <c r="F61" i="2" s="1"/>
  <c r="F81" i="2" s="1"/>
  <c r="F101" i="2" s="1"/>
  <c r="F121" i="2" s="1"/>
  <c r="F141" i="2" s="1"/>
  <c r="F161" i="2" s="1"/>
  <c r="F181" i="2" s="1"/>
  <c r="F201" i="2" s="1"/>
  <c r="F221" i="2" s="1"/>
  <c r="F241" i="2" s="1"/>
  <c r="F22" i="2"/>
  <c r="F42" i="2" s="1"/>
  <c r="F62" i="2" s="1"/>
  <c r="F82" i="2" s="1"/>
  <c r="F102" i="2" s="1"/>
  <c r="F122" i="2" s="1"/>
  <c r="F142" i="2" s="1"/>
  <c r="F162" i="2" s="1"/>
  <c r="F182" i="2" s="1"/>
  <c r="F202" i="2" s="1"/>
  <c r="F222" i="2" s="1"/>
  <c r="F242" i="2" s="1"/>
  <c r="F23" i="2"/>
  <c r="F43" i="2" s="1"/>
  <c r="F63" i="2" s="1"/>
  <c r="F83" i="2" s="1"/>
  <c r="F103" i="2" s="1"/>
  <c r="F123" i="2" s="1"/>
  <c r="F143" i="2" s="1"/>
  <c r="F163" i="2" s="1"/>
  <c r="F183" i="2" s="1"/>
  <c r="F203" i="2" s="1"/>
  <c r="F223" i="2" s="1"/>
  <c r="F243" i="2" s="1"/>
  <c r="F27" i="2"/>
  <c r="F39" i="2"/>
  <c r="F59" i="2" s="1"/>
  <c r="F79" i="2" s="1"/>
  <c r="F99" i="2" s="1"/>
  <c r="F119" i="2" s="1"/>
  <c r="F139" i="2" s="1"/>
  <c r="F159" i="2" s="1"/>
  <c r="F179" i="2" s="1"/>
  <c r="F199" i="2" s="1"/>
  <c r="F219" i="2" s="1"/>
  <c r="F239" i="2" s="1"/>
  <c r="F47" i="2"/>
  <c r="F67" i="2" s="1"/>
  <c r="F87" i="2" s="1"/>
  <c r="F107" i="2" s="1"/>
  <c r="F127" i="2" s="1"/>
  <c r="F147" i="2" s="1"/>
  <c r="F167" i="2" s="1"/>
  <c r="F187" i="2" s="1"/>
  <c r="F207" i="2" s="1"/>
  <c r="F227" i="2" s="1"/>
  <c r="F4" i="2"/>
  <c r="F24" i="2" s="1"/>
  <c r="F44" i="2" s="1"/>
  <c r="F64" i="2" s="1"/>
  <c r="F84" i="2" s="1"/>
  <c r="F104" i="2" s="1"/>
  <c r="F124" i="2" s="1"/>
  <c r="F144" i="2" s="1"/>
  <c r="F164" i="2" s="1"/>
  <c r="F184" i="2" s="1"/>
  <c r="F204" i="2" s="1"/>
  <c r="F224" i="2" s="1"/>
  <c r="O24" i="2" l="1"/>
  <c r="D65" i="2" l="1"/>
  <c r="D85" i="2"/>
  <c r="D105" i="2"/>
  <c r="D145" i="2"/>
  <c r="D165" i="2"/>
  <c r="D185" i="2"/>
  <c r="D225" i="2"/>
  <c r="D66" i="2"/>
  <c r="D106" i="2"/>
  <c r="D126" i="2"/>
  <c r="D146" i="2"/>
  <c r="D186" i="2"/>
  <c r="D206" i="2"/>
  <c r="D226" i="2"/>
  <c r="D67" i="2"/>
  <c r="D107" i="2"/>
  <c r="D147" i="2"/>
  <c r="D167" i="2"/>
  <c r="D187" i="2"/>
  <c r="D227" i="2"/>
  <c r="D48" i="2"/>
  <c r="D68" i="2"/>
  <c r="D108" i="2"/>
  <c r="D128" i="2"/>
  <c r="D148" i="2"/>
  <c r="D188" i="2"/>
  <c r="D228" i="2"/>
  <c r="D69" i="2"/>
  <c r="D89" i="2"/>
  <c r="D109" i="2"/>
  <c r="D149" i="2"/>
  <c r="D169" i="2"/>
  <c r="D189" i="2"/>
  <c r="D229" i="2"/>
  <c r="D70" i="2"/>
  <c r="D110" i="2"/>
  <c r="D130" i="2"/>
  <c r="D150" i="2"/>
  <c r="D190" i="2"/>
  <c r="D210" i="2"/>
  <c r="D230" i="2"/>
  <c r="D71" i="2"/>
  <c r="D91" i="2"/>
  <c r="D111" i="2"/>
  <c r="D151" i="2"/>
  <c r="D171" i="2"/>
  <c r="D191" i="2"/>
  <c r="D211" i="2"/>
  <c r="D231" i="2"/>
  <c r="D52" i="2"/>
  <c r="D72" i="2"/>
  <c r="D112" i="2"/>
  <c r="D152" i="2"/>
  <c r="D172" i="2"/>
  <c r="D192" i="2"/>
  <c r="D212" i="2"/>
  <c r="D232" i="2"/>
  <c r="D73" i="2"/>
  <c r="D93" i="2"/>
  <c r="D113" i="2"/>
  <c r="D153" i="2"/>
  <c r="D193" i="2"/>
  <c r="D233" i="2"/>
  <c r="D74" i="2"/>
  <c r="D114" i="2"/>
  <c r="D154" i="2"/>
  <c r="D194" i="2"/>
  <c r="D214" i="2"/>
  <c r="D234" i="2"/>
  <c r="D75" i="2"/>
  <c r="D115" i="2"/>
  <c r="D155" i="2"/>
  <c r="D175" i="2"/>
  <c r="D195" i="2"/>
  <c r="D235" i="2"/>
  <c r="D56" i="2"/>
  <c r="D76" i="2"/>
  <c r="D116" i="2"/>
  <c r="D136" i="2"/>
  <c r="D156" i="2"/>
  <c r="D196" i="2"/>
  <c r="D216" i="2"/>
  <c r="D236" i="2"/>
  <c r="D57" i="2"/>
  <c r="D77" i="2"/>
  <c r="D117" i="2"/>
  <c r="D137" i="2"/>
  <c r="D157" i="2"/>
  <c r="D177" i="2"/>
  <c r="D197" i="2"/>
  <c r="D217" i="2"/>
  <c r="D237" i="2"/>
  <c r="D78" i="2"/>
  <c r="D98" i="2"/>
  <c r="D118" i="2"/>
  <c r="D138" i="2"/>
  <c r="D158" i="2"/>
  <c r="D178" i="2"/>
  <c r="D198" i="2"/>
  <c r="D59" i="2"/>
  <c r="D79" i="2"/>
  <c r="D99" i="2"/>
  <c r="D119" i="2"/>
  <c r="D139" i="2"/>
  <c r="D159" i="2"/>
  <c r="D199" i="2"/>
  <c r="D219" i="2"/>
  <c r="D239" i="2"/>
  <c r="D60" i="2"/>
  <c r="D80" i="2"/>
  <c r="D100" i="2"/>
  <c r="D120" i="2"/>
  <c r="D180" i="2"/>
  <c r="D200" i="2"/>
  <c r="D220" i="2"/>
  <c r="D240" i="2"/>
  <c r="D61" i="2"/>
  <c r="D81" i="2"/>
  <c r="D121" i="2"/>
  <c r="D141" i="2"/>
  <c r="D161" i="2"/>
  <c r="D181" i="2"/>
  <c r="D201" i="2"/>
  <c r="D221" i="2"/>
  <c r="D241" i="2"/>
  <c r="D62" i="2"/>
  <c r="D82" i="2"/>
  <c r="D122" i="2"/>
  <c r="D142" i="2"/>
  <c r="D162" i="2"/>
  <c r="D202" i="2"/>
  <c r="D222" i="2"/>
  <c r="D242" i="2"/>
  <c r="D83" i="2"/>
  <c r="D103" i="2"/>
  <c r="D123" i="2"/>
  <c r="D163" i="2"/>
  <c r="D183" i="2"/>
  <c r="D203" i="2"/>
  <c r="D243" i="2"/>
  <c r="D25" i="2"/>
  <c r="D26" i="2"/>
  <c r="D27" i="2"/>
  <c r="D28" i="2"/>
  <c r="D29" i="2"/>
  <c r="D30" i="2"/>
  <c r="D32" i="2"/>
  <c r="D34" i="2"/>
  <c r="D35" i="2"/>
  <c r="D36" i="2"/>
  <c r="D38" i="2"/>
  <c r="D39" i="2"/>
  <c r="D40" i="2"/>
  <c r="D41" i="2"/>
  <c r="D42" i="2"/>
  <c r="D132" i="2"/>
  <c r="D18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N25" i="2"/>
  <c r="N45" i="2" s="1"/>
  <c r="N65" i="2" s="1"/>
  <c r="N85" i="2" s="1"/>
  <c r="N105" i="2" s="1"/>
  <c r="N125" i="2" s="1"/>
  <c r="N145" i="2" s="1"/>
  <c r="N165" i="2" s="1"/>
  <c r="N185" i="2" s="1"/>
  <c r="N205" i="2" s="1"/>
  <c r="N225" i="2" s="1"/>
  <c r="N26" i="2"/>
  <c r="N27" i="2"/>
  <c r="N28" i="2"/>
  <c r="N29" i="2"/>
  <c r="N49" i="2" s="1"/>
  <c r="N69" i="2" s="1"/>
  <c r="N89" i="2" s="1"/>
  <c r="N109" i="2" s="1"/>
  <c r="N129" i="2" s="1"/>
  <c r="N149" i="2" s="1"/>
  <c r="N169" i="2" s="1"/>
  <c r="N189" i="2" s="1"/>
  <c r="N209" i="2" s="1"/>
  <c r="N229" i="2" s="1"/>
  <c r="N30" i="2"/>
  <c r="N50" i="2" s="1"/>
  <c r="N70" i="2" s="1"/>
  <c r="N90" i="2" s="1"/>
  <c r="N110" i="2" s="1"/>
  <c r="N130" i="2" s="1"/>
  <c r="N150" i="2" s="1"/>
  <c r="N170" i="2" s="1"/>
  <c r="N190" i="2" s="1"/>
  <c r="N210" i="2" s="1"/>
  <c r="N230" i="2" s="1"/>
  <c r="N31" i="2"/>
  <c r="N51" i="2" s="1"/>
  <c r="N71" i="2" s="1"/>
  <c r="N91" i="2" s="1"/>
  <c r="N111" i="2" s="1"/>
  <c r="N131" i="2" s="1"/>
  <c r="N151" i="2" s="1"/>
  <c r="N171" i="2" s="1"/>
  <c r="N191" i="2" s="1"/>
  <c r="N211" i="2" s="1"/>
  <c r="N231" i="2" s="1"/>
  <c r="N32" i="2"/>
  <c r="N52" i="2" s="1"/>
  <c r="N72" i="2" s="1"/>
  <c r="N92" i="2" s="1"/>
  <c r="N112" i="2" s="1"/>
  <c r="N132" i="2" s="1"/>
  <c r="N152" i="2" s="1"/>
  <c r="N172" i="2" s="1"/>
  <c r="N192" i="2" s="1"/>
  <c r="N212" i="2" s="1"/>
  <c r="N232" i="2" s="1"/>
  <c r="N33" i="2"/>
  <c r="N53" i="2" s="1"/>
  <c r="N73" i="2" s="1"/>
  <c r="N93" i="2" s="1"/>
  <c r="N113" i="2" s="1"/>
  <c r="N133" i="2" s="1"/>
  <c r="N153" i="2" s="1"/>
  <c r="N173" i="2" s="1"/>
  <c r="N193" i="2" s="1"/>
  <c r="N213" i="2" s="1"/>
  <c r="N233" i="2" s="1"/>
  <c r="N46" i="2"/>
  <c r="N66" i="2" s="1"/>
  <c r="N86" i="2" s="1"/>
  <c r="N106" i="2" s="1"/>
  <c r="N126" i="2" s="1"/>
  <c r="N146" i="2" s="1"/>
  <c r="N166" i="2" s="1"/>
  <c r="N186" i="2" s="1"/>
  <c r="N206" i="2" s="1"/>
  <c r="N226" i="2" s="1"/>
  <c r="N47" i="2"/>
  <c r="N67" i="2" s="1"/>
  <c r="N87" i="2" s="1"/>
  <c r="N107" i="2" s="1"/>
  <c r="N127" i="2" s="1"/>
  <c r="N147" i="2" s="1"/>
  <c r="N167" i="2" s="1"/>
  <c r="N187" i="2" s="1"/>
  <c r="N207" i="2" s="1"/>
  <c r="N227" i="2" s="1"/>
  <c r="N48" i="2"/>
  <c r="N68" i="2" s="1"/>
  <c r="N88" i="2" s="1"/>
  <c r="N108" i="2" s="1"/>
  <c r="N128" i="2" s="1"/>
  <c r="N148" i="2" s="1"/>
  <c r="N168" i="2" s="1"/>
  <c r="N188" i="2" s="1"/>
  <c r="N208" i="2" s="1"/>
  <c r="N228" i="2" s="1"/>
  <c r="N24" i="2"/>
  <c r="N44" i="2" s="1"/>
  <c r="N64" i="2" s="1"/>
  <c r="N84" i="2" s="1"/>
  <c r="N104" i="2" s="1"/>
  <c r="N124" i="2" s="1"/>
  <c r="N144" i="2" s="1"/>
  <c r="N164" i="2" s="1"/>
  <c r="N184" i="2" s="1"/>
  <c r="N204" i="2" s="1"/>
  <c r="N224" i="2" s="1"/>
  <c r="N35" i="2"/>
  <c r="N55" i="2" s="1"/>
  <c r="N75" i="2" s="1"/>
  <c r="N95" i="2" s="1"/>
  <c r="N115" i="2" s="1"/>
  <c r="N135" i="2" s="1"/>
  <c r="N155" i="2" s="1"/>
  <c r="N175" i="2" s="1"/>
  <c r="N195" i="2" s="1"/>
  <c r="N215" i="2" s="1"/>
  <c r="N235" i="2" s="1"/>
  <c r="N36" i="2"/>
  <c r="N56" i="2" s="1"/>
  <c r="N76" i="2" s="1"/>
  <c r="N96" i="2" s="1"/>
  <c r="N116" i="2" s="1"/>
  <c r="N136" i="2" s="1"/>
  <c r="N156" i="2" s="1"/>
  <c r="N176" i="2" s="1"/>
  <c r="N196" i="2" s="1"/>
  <c r="N216" i="2" s="1"/>
  <c r="N236" i="2" s="1"/>
  <c r="N37" i="2"/>
  <c r="N57" i="2" s="1"/>
  <c r="N77" i="2" s="1"/>
  <c r="N97" i="2" s="1"/>
  <c r="N117" i="2" s="1"/>
  <c r="N137" i="2" s="1"/>
  <c r="N157" i="2" s="1"/>
  <c r="N177" i="2" s="1"/>
  <c r="N197" i="2" s="1"/>
  <c r="N217" i="2" s="1"/>
  <c r="N237" i="2" s="1"/>
  <c r="N38" i="2"/>
  <c r="N58" i="2" s="1"/>
  <c r="N78" i="2" s="1"/>
  <c r="N98" i="2" s="1"/>
  <c r="N118" i="2" s="1"/>
  <c r="N138" i="2" s="1"/>
  <c r="N158" i="2" s="1"/>
  <c r="N178" i="2" s="1"/>
  <c r="N198" i="2" s="1"/>
  <c r="N218" i="2" s="1"/>
  <c r="N238" i="2" s="1"/>
  <c r="N39" i="2"/>
  <c r="N59" i="2" s="1"/>
  <c r="N79" i="2" s="1"/>
  <c r="N99" i="2" s="1"/>
  <c r="N119" i="2" s="1"/>
  <c r="N139" i="2" s="1"/>
  <c r="N159" i="2" s="1"/>
  <c r="N179" i="2" s="1"/>
  <c r="N199" i="2" s="1"/>
  <c r="N219" i="2" s="1"/>
  <c r="N239" i="2" s="1"/>
  <c r="N40" i="2"/>
  <c r="N60" i="2" s="1"/>
  <c r="N80" i="2" s="1"/>
  <c r="N100" i="2" s="1"/>
  <c r="N120" i="2" s="1"/>
  <c r="N140" i="2" s="1"/>
  <c r="N160" i="2" s="1"/>
  <c r="N180" i="2" s="1"/>
  <c r="N200" i="2" s="1"/>
  <c r="N220" i="2" s="1"/>
  <c r="N240" i="2" s="1"/>
  <c r="N41" i="2"/>
  <c r="N61" i="2" s="1"/>
  <c r="N81" i="2" s="1"/>
  <c r="N101" i="2" s="1"/>
  <c r="N121" i="2" s="1"/>
  <c r="N141" i="2" s="1"/>
  <c r="N161" i="2" s="1"/>
  <c r="N181" i="2" s="1"/>
  <c r="N201" i="2" s="1"/>
  <c r="N221" i="2" s="1"/>
  <c r="N241" i="2" s="1"/>
  <c r="N42" i="2"/>
  <c r="N62" i="2" s="1"/>
  <c r="N82" i="2" s="1"/>
  <c r="N102" i="2" s="1"/>
  <c r="N122" i="2" s="1"/>
  <c r="N142" i="2" s="1"/>
  <c r="N162" i="2" s="1"/>
  <c r="N182" i="2" s="1"/>
  <c r="N202" i="2" s="1"/>
  <c r="N222" i="2" s="1"/>
  <c r="N242" i="2" s="1"/>
  <c r="N43" i="2"/>
  <c r="N63" i="2" s="1"/>
  <c r="N83" i="2" s="1"/>
  <c r="N103" i="2" s="1"/>
  <c r="N123" i="2" s="1"/>
  <c r="N143" i="2" s="1"/>
  <c r="N163" i="2" s="1"/>
  <c r="N183" i="2" s="1"/>
  <c r="N203" i="2" s="1"/>
  <c r="N223" i="2" s="1"/>
  <c r="N243" i="2" s="1"/>
  <c r="N34" i="2"/>
  <c r="N54" i="2" s="1"/>
  <c r="N74" i="2" s="1"/>
  <c r="N94" i="2" s="1"/>
  <c r="N114" i="2" s="1"/>
  <c r="N134" i="2" s="1"/>
  <c r="N154" i="2" s="1"/>
  <c r="N174" i="2" s="1"/>
  <c r="N194" i="2" s="1"/>
  <c r="N214" i="2" s="1"/>
  <c r="N234" i="2" s="1"/>
  <c r="F3" i="5"/>
  <c r="F15" i="5"/>
  <c r="F17" i="5"/>
  <c r="F23" i="5"/>
  <c r="F28" i="5"/>
  <c r="E28" i="5" s="1"/>
  <c r="F31" i="5"/>
  <c r="F34" i="5"/>
  <c r="F35" i="5"/>
  <c r="F36" i="5"/>
  <c r="F40" i="5"/>
  <c r="D207" i="2"/>
  <c r="D45" i="2"/>
  <c r="D125" i="2"/>
  <c r="D205" i="2"/>
  <c r="D46" i="2"/>
  <c r="D86" i="2"/>
  <c r="D166" i="2"/>
  <c r="D47" i="2"/>
  <c r="D87" i="2"/>
  <c r="D127" i="2"/>
  <c r="D88" i="2"/>
  <c r="D168" i="2"/>
  <c r="D208" i="2"/>
  <c r="D49" i="2"/>
  <c r="D129" i="2"/>
  <c r="D209" i="2"/>
  <c r="D50" i="2"/>
  <c r="D90" i="2"/>
  <c r="D170" i="2"/>
  <c r="D31" i="2"/>
  <c r="D51" i="2"/>
  <c r="D131" i="2"/>
  <c r="D92" i="2"/>
  <c r="D33" i="2"/>
  <c r="D53" i="2"/>
  <c r="D133" i="2"/>
  <c r="D173" i="2"/>
  <c r="D213" i="2"/>
  <c r="D54" i="2"/>
  <c r="D94" i="2"/>
  <c r="D134" i="2"/>
  <c r="D174" i="2"/>
  <c r="D55" i="2"/>
  <c r="D95" i="2"/>
  <c r="D135" i="2"/>
  <c r="D215" i="2"/>
  <c r="D96" i="2"/>
  <c r="D176" i="2"/>
  <c r="D37" i="2"/>
  <c r="D97" i="2"/>
  <c r="D58" i="2"/>
  <c r="D218" i="2"/>
  <c r="D238" i="2"/>
  <c r="D179" i="2"/>
  <c r="D140" i="2"/>
  <c r="D160" i="2"/>
  <c r="D101" i="2"/>
  <c r="D102" i="2"/>
  <c r="D182" i="2"/>
  <c r="D43" i="2"/>
  <c r="D63" i="2"/>
  <c r="D143" i="2"/>
  <c r="D22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9" i="2"/>
  <c r="D20" i="2"/>
  <c r="D21" i="2"/>
  <c r="D22" i="2"/>
  <c r="D23" i="2"/>
  <c r="L16" i="2" l="1"/>
  <c r="L36" i="2"/>
  <c r="L56" i="2"/>
  <c r="L76" i="2"/>
  <c r="L96" i="2"/>
  <c r="L116" i="2"/>
  <c r="L136" i="2"/>
  <c r="L156" i="2"/>
  <c r="L176" i="2"/>
  <c r="L196" i="2"/>
  <c r="L216" i="2"/>
  <c r="L236" i="2"/>
  <c r="O55" i="2"/>
  <c r="O66" i="2"/>
  <c r="O54" i="2"/>
  <c r="O59" i="2"/>
  <c r="O70" i="2"/>
  <c r="O58" i="2"/>
  <c r="O69" i="2"/>
  <c r="O65" i="2"/>
  <c r="O61" i="2"/>
  <c r="O57" i="2"/>
  <c r="O53" i="2"/>
  <c r="O71" i="2"/>
  <c r="O63" i="2"/>
  <c r="O62" i="2"/>
  <c r="O67" i="2"/>
  <c r="O68" i="2"/>
  <c r="O60" i="2"/>
  <c r="O56" i="2"/>
  <c r="O52" i="2"/>
  <c r="O64" i="2"/>
  <c r="E17" i="5"/>
  <c r="P4" i="5"/>
  <c r="P5" i="5"/>
  <c r="E10" i="2"/>
  <c r="C13" i="5"/>
  <c r="D13" i="5" s="1"/>
  <c r="E9" i="2"/>
  <c r="C11" i="5"/>
  <c r="D11" i="5" s="1"/>
  <c r="E18" i="2"/>
  <c r="C32" i="5"/>
  <c r="D32" i="5" s="1"/>
  <c r="E23" i="2"/>
  <c r="C40" i="5"/>
  <c r="D40" i="5" s="1"/>
  <c r="E14" i="2"/>
  <c r="C22" i="5"/>
  <c r="D22" i="5" s="1"/>
  <c r="E17" i="2"/>
  <c r="C31" i="5"/>
  <c r="D31" i="5" s="1"/>
  <c r="E5" i="2"/>
  <c r="C3" i="5"/>
  <c r="D3" i="5" s="1"/>
  <c r="E21" i="2"/>
  <c r="C35" i="5"/>
  <c r="D35" i="5" s="1"/>
  <c r="E16" i="2"/>
  <c r="C28" i="5"/>
  <c r="D28" i="5" s="1"/>
  <c r="E12" i="2"/>
  <c r="C15" i="5"/>
  <c r="D15" i="5" s="1"/>
  <c r="E8" i="2"/>
  <c r="C8" i="5"/>
  <c r="D8" i="5" s="1"/>
  <c r="E19" i="2"/>
  <c r="C33" i="5"/>
  <c r="D33" i="5" s="1"/>
  <c r="E6" i="2"/>
  <c r="C5" i="5"/>
  <c r="D5" i="5" s="1"/>
  <c r="E22" i="2"/>
  <c r="C36" i="5"/>
  <c r="D36" i="5" s="1"/>
  <c r="E13" i="2"/>
  <c r="C17" i="5"/>
  <c r="D17" i="5" s="1"/>
  <c r="E20" i="2"/>
  <c r="C34" i="5"/>
  <c r="D34" i="5" s="1"/>
  <c r="E15" i="2"/>
  <c r="C23" i="5"/>
  <c r="D23" i="5" s="1"/>
  <c r="E11" i="2"/>
  <c r="C14" i="5"/>
  <c r="D14" i="5" s="1"/>
  <c r="E7" i="2"/>
  <c r="C7" i="5"/>
  <c r="D7" i="5" s="1"/>
  <c r="E23" i="5"/>
  <c r="E31" i="5"/>
  <c r="G43" i="2"/>
  <c r="P43" i="2" s="1"/>
  <c r="E43" i="2"/>
  <c r="G102" i="2"/>
  <c r="E102" i="2"/>
  <c r="G238" i="2"/>
  <c r="E238" i="2"/>
  <c r="G37" i="2"/>
  <c r="P37" i="2" s="1"/>
  <c r="E37" i="2"/>
  <c r="G215" i="2"/>
  <c r="E215" i="2"/>
  <c r="G54" i="2"/>
  <c r="E54" i="2"/>
  <c r="G53" i="2"/>
  <c r="E53" i="2"/>
  <c r="G231" i="2"/>
  <c r="E231" i="2"/>
  <c r="G71" i="2"/>
  <c r="E71" i="2"/>
  <c r="G90" i="2"/>
  <c r="E90" i="2"/>
  <c r="G88" i="2"/>
  <c r="E88" i="2"/>
  <c r="G166" i="2"/>
  <c r="E166" i="2"/>
  <c r="G205" i="2"/>
  <c r="E205" i="2"/>
  <c r="G223" i="2"/>
  <c r="E223" i="2"/>
  <c r="G160" i="2"/>
  <c r="E160" i="2"/>
  <c r="G174" i="2"/>
  <c r="E174" i="2"/>
  <c r="G49" i="2"/>
  <c r="P49" i="2" s="1"/>
  <c r="E49" i="2"/>
  <c r="G26" i="2"/>
  <c r="P26" i="2" s="1"/>
  <c r="E26" i="2"/>
  <c r="G38" i="2"/>
  <c r="P38" i="2" s="1"/>
  <c r="E38" i="2"/>
  <c r="G30" i="2"/>
  <c r="P30" i="2" s="1"/>
  <c r="E30" i="2"/>
  <c r="G123" i="2"/>
  <c r="E123" i="2"/>
  <c r="G162" i="2"/>
  <c r="E162" i="2"/>
  <c r="G201" i="2"/>
  <c r="E201" i="2"/>
  <c r="G240" i="2"/>
  <c r="E240" i="2"/>
  <c r="G80" i="2"/>
  <c r="E80" i="2"/>
  <c r="G78" i="2"/>
  <c r="E78" i="2"/>
  <c r="G117" i="2"/>
  <c r="E117" i="2"/>
  <c r="G76" i="2"/>
  <c r="E76" i="2"/>
  <c r="G115" i="2"/>
  <c r="E115" i="2"/>
  <c r="G234" i="2"/>
  <c r="E234" i="2"/>
  <c r="G193" i="2"/>
  <c r="E193" i="2"/>
  <c r="G232" i="2"/>
  <c r="E232" i="2"/>
  <c r="G72" i="2"/>
  <c r="E72" i="2"/>
  <c r="G230" i="2"/>
  <c r="E230" i="2"/>
  <c r="G70" i="2"/>
  <c r="E70" i="2"/>
  <c r="G189" i="2"/>
  <c r="E189" i="2"/>
  <c r="G109" i="2"/>
  <c r="E109" i="2"/>
  <c r="G68" i="2"/>
  <c r="E68" i="2"/>
  <c r="G107" i="2"/>
  <c r="E107" i="2"/>
  <c r="G146" i="2"/>
  <c r="E146" i="2"/>
  <c r="G105" i="2"/>
  <c r="E105" i="2"/>
  <c r="G202" i="2"/>
  <c r="E202" i="2"/>
  <c r="G42" i="2"/>
  <c r="P42" i="2" s="1"/>
  <c r="E42" i="2"/>
  <c r="G218" i="2"/>
  <c r="E218" i="2"/>
  <c r="G135" i="2"/>
  <c r="E135" i="2"/>
  <c r="G154" i="2"/>
  <c r="E154" i="2"/>
  <c r="G33" i="2"/>
  <c r="K53" i="2" s="1"/>
  <c r="E33" i="2"/>
  <c r="G191" i="2"/>
  <c r="E191" i="2"/>
  <c r="G51" i="2"/>
  <c r="P51" i="2" s="1"/>
  <c r="E51" i="2"/>
  <c r="G228" i="2"/>
  <c r="E228" i="2"/>
  <c r="G127" i="2"/>
  <c r="E127" i="2"/>
  <c r="G86" i="2"/>
  <c r="E86" i="2"/>
  <c r="G125" i="2"/>
  <c r="E125" i="2"/>
  <c r="G132" i="2"/>
  <c r="E132" i="2"/>
  <c r="G29" i="2"/>
  <c r="P29" i="2" s="1"/>
  <c r="E29" i="2"/>
  <c r="G25" i="2"/>
  <c r="P25" i="2" s="1"/>
  <c r="E25" i="2"/>
  <c r="G103" i="2"/>
  <c r="E103" i="2"/>
  <c r="G222" i="2"/>
  <c r="E222" i="2"/>
  <c r="G62" i="2"/>
  <c r="E62" i="2"/>
  <c r="G181" i="2"/>
  <c r="E181" i="2"/>
  <c r="G220" i="2"/>
  <c r="E220" i="2"/>
  <c r="G60" i="2"/>
  <c r="E60" i="2"/>
  <c r="G99" i="2"/>
  <c r="E99" i="2"/>
  <c r="G138" i="2"/>
  <c r="E138" i="2"/>
  <c r="G177" i="2"/>
  <c r="E177" i="2"/>
  <c r="G216" i="2"/>
  <c r="E216" i="2"/>
  <c r="G136" i="2"/>
  <c r="E136" i="2"/>
  <c r="G56" i="2"/>
  <c r="E56" i="2"/>
  <c r="G175" i="2"/>
  <c r="E175" i="2"/>
  <c r="G214" i="2"/>
  <c r="E214" i="2"/>
  <c r="G93" i="2"/>
  <c r="E93" i="2"/>
  <c r="G212" i="2"/>
  <c r="E212" i="2"/>
  <c r="G52" i="2"/>
  <c r="E52" i="2"/>
  <c r="G171" i="2"/>
  <c r="E171" i="2"/>
  <c r="G91" i="2"/>
  <c r="E91" i="2"/>
  <c r="G210" i="2"/>
  <c r="E210" i="2"/>
  <c r="G130" i="2"/>
  <c r="E130" i="2"/>
  <c r="G169" i="2"/>
  <c r="E169" i="2"/>
  <c r="G89" i="2"/>
  <c r="E89" i="2"/>
  <c r="G128" i="2"/>
  <c r="E128" i="2"/>
  <c r="G48" i="2"/>
  <c r="P48" i="2" s="1"/>
  <c r="E48" i="2"/>
  <c r="G167" i="2"/>
  <c r="E167" i="2"/>
  <c r="G206" i="2"/>
  <c r="E206" i="2"/>
  <c r="G126" i="2"/>
  <c r="E126" i="2"/>
  <c r="G165" i="2"/>
  <c r="E165" i="2"/>
  <c r="G85" i="2"/>
  <c r="E85" i="2"/>
  <c r="G143" i="2"/>
  <c r="E143" i="2"/>
  <c r="G182" i="2"/>
  <c r="E182" i="2"/>
  <c r="G101" i="2"/>
  <c r="E101" i="2"/>
  <c r="G199" i="2"/>
  <c r="E199" i="2"/>
  <c r="G58" i="2"/>
  <c r="E58" i="2"/>
  <c r="G156" i="2"/>
  <c r="E156" i="2"/>
  <c r="G95" i="2"/>
  <c r="E95" i="2"/>
  <c r="G134" i="2"/>
  <c r="E134" i="2"/>
  <c r="G173" i="2"/>
  <c r="E173" i="2"/>
  <c r="G112" i="2"/>
  <c r="E112" i="2"/>
  <c r="G151" i="2"/>
  <c r="E151" i="2"/>
  <c r="G31" i="2"/>
  <c r="P31" i="2" s="1"/>
  <c r="E31" i="2"/>
  <c r="G209" i="2"/>
  <c r="E209" i="2"/>
  <c r="G208" i="2"/>
  <c r="E208" i="2"/>
  <c r="G87" i="2"/>
  <c r="E87" i="2"/>
  <c r="G66" i="2"/>
  <c r="E66" i="2"/>
  <c r="G45" i="2"/>
  <c r="P45" i="2" s="1"/>
  <c r="E45" i="2"/>
  <c r="G207" i="2"/>
  <c r="E207" i="2"/>
  <c r="G40" i="2"/>
  <c r="P40" i="2" s="1"/>
  <c r="E40" i="2"/>
  <c r="G36" i="2"/>
  <c r="K56" i="2" s="1"/>
  <c r="E36" i="2"/>
  <c r="G32" i="2"/>
  <c r="P32" i="2" s="1"/>
  <c r="E32" i="2"/>
  <c r="G28" i="2"/>
  <c r="P28" i="2" s="1"/>
  <c r="E28" i="2"/>
  <c r="G243" i="2"/>
  <c r="E243" i="2"/>
  <c r="G163" i="2"/>
  <c r="E163" i="2"/>
  <c r="G83" i="2"/>
  <c r="E83" i="2"/>
  <c r="G241" i="2"/>
  <c r="E241" i="2"/>
  <c r="G161" i="2"/>
  <c r="E161" i="2"/>
  <c r="G81" i="2"/>
  <c r="E81" i="2"/>
  <c r="G200" i="2"/>
  <c r="E200" i="2"/>
  <c r="G120" i="2"/>
  <c r="E120" i="2"/>
  <c r="G239" i="2"/>
  <c r="E239" i="2"/>
  <c r="G159" i="2"/>
  <c r="E159" i="2"/>
  <c r="G79" i="2"/>
  <c r="E79" i="2"/>
  <c r="G198" i="2"/>
  <c r="E198" i="2"/>
  <c r="G118" i="2"/>
  <c r="E118" i="2"/>
  <c r="G237" i="2"/>
  <c r="E237" i="2"/>
  <c r="G157" i="2"/>
  <c r="E157" i="2"/>
  <c r="G77" i="2"/>
  <c r="E77" i="2"/>
  <c r="G196" i="2"/>
  <c r="E196" i="2"/>
  <c r="G116" i="2"/>
  <c r="E116" i="2"/>
  <c r="G235" i="2"/>
  <c r="E235" i="2"/>
  <c r="G155" i="2"/>
  <c r="E155" i="2"/>
  <c r="G75" i="2"/>
  <c r="E75" i="2"/>
  <c r="G194" i="2"/>
  <c r="K194" i="2" s="1"/>
  <c r="M194" i="2" s="1"/>
  <c r="E194" i="2"/>
  <c r="G114" i="2"/>
  <c r="E114" i="2"/>
  <c r="G233" i="2"/>
  <c r="E233" i="2"/>
  <c r="G153" i="2"/>
  <c r="E153" i="2"/>
  <c r="G73" i="2"/>
  <c r="E73" i="2"/>
  <c r="G192" i="2"/>
  <c r="E192" i="2"/>
  <c r="G190" i="2"/>
  <c r="E190" i="2"/>
  <c r="G110" i="2"/>
  <c r="E110" i="2"/>
  <c r="G229" i="2"/>
  <c r="E229" i="2"/>
  <c r="G149" i="2"/>
  <c r="E149" i="2"/>
  <c r="G69" i="2"/>
  <c r="E69" i="2"/>
  <c r="G188" i="2"/>
  <c r="E188" i="2"/>
  <c r="G108" i="2"/>
  <c r="E108" i="2"/>
  <c r="G227" i="2"/>
  <c r="E227" i="2"/>
  <c r="G147" i="2"/>
  <c r="E147" i="2"/>
  <c r="G67" i="2"/>
  <c r="E67" i="2"/>
  <c r="G186" i="2"/>
  <c r="E186" i="2"/>
  <c r="G106" i="2"/>
  <c r="E106" i="2"/>
  <c r="G225" i="2"/>
  <c r="E225" i="2"/>
  <c r="G145" i="2"/>
  <c r="E145" i="2"/>
  <c r="G65" i="2"/>
  <c r="E65" i="2"/>
  <c r="G34" i="2"/>
  <c r="P34" i="2" s="1"/>
  <c r="E34" i="2"/>
  <c r="G203" i="2"/>
  <c r="K223" i="2" s="1"/>
  <c r="E203" i="2"/>
  <c r="G242" i="2"/>
  <c r="E242" i="2"/>
  <c r="G82" i="2"/>
  <c r="E82" i="2"/>
  <c r="G121" i="2"/>
  <c r="E121" i="2"/>
  <c r="G119" i="2"/>
  <c r="E119" i="2"/>
  <c r="G158" i="2"/>
  <c r="E158" i="2"/>
  <c r="G197" i="2"/>
  <c r="E197" i="2"/>
  <c r="G236" i="2"/>
  <c r="E236" i="2"/>
  <c r="G195" i="2"/>
  <c r="E195" i="2"/>
  <c r="G74" i="2"/>
  <c r="E74" i="2"/>
  <c r="G113" i="2"/>
  <c r="E113" i="2"/>
  <c r="G152" i="2"/>
  <c r="E152" i="2"/>
  <c r="G111" i="2"/>
  <c r="E111" i="2"/>
  <c r="G150" i="2"/>
  <c r="K150" i="2" s="1"/>
  <c r="M150" i="2" s="1"/>
  <c r="E150" i="2"/>
  <c r="G148" i="2"/>
  <c r="E148" i="2"/>
  <c r="G187" i="2"/>
  <c r="E187" i="2"/>
  <c r="G226" i="2"/>
  <c r="E226" i="2"/>
  <c r="G185" i="2"/>
  <c r="K185" i="2" s="1"/>
  <c r="E185" i="2"/>
  <c r="G183" i="2"/>
  <c r="E183" i="2"/>
  <c r="G140" i="2"/>
  <c r="E140" i="2"/>
  <c r="G176" i="2"/>
  <c r="K176" i="2" s="1"/>
  <c r="M176" i="2" s="1"/>
  <c r="E176" i="2"/>
  <c r="G213" i="2"/>
  <c r="E213" i="2"/>
  <c r="G50" i="2"/>
  <c r="P50" i="2" s="1"/>
  <c r="E50" i="2"/>
  <c r="G142" i="2"/>
  <c r="E142" i="2"/>
  <c r="G63" i="2"/>
  <c r="E63" i="2"/>
  <c r="G122" i="2"/>
  <c r="E122" i="2"/>
  <c r="G41" i="2"/>
  <c r="P41" i="2" s="1"/>
  <c r="E41" i="2"/>
  <c r="G179" i="2"/>
  <c r="E179" i="2"/>
  <c r="G97" i="2"/>
  <c r="E97" i="2"/>
  <c r="G96" i="2"/>
  <c r="E96" i="2"/>
  <c r="G55" i="2"/>
  <c r="E55" i="2"/>
  <c r="G94" i="2"/>
  <c r="E94" i="2"/>
  <c r="G133" i="2"/>
  <c r="E133" i="2"/>
  <c r="G92" i="2"/>
  <c r="E92" i="2"/>
  <c r="G131" i="2"/>
  <c r="E131" i="2"/>
  <c r="G170" i="2"/>
  <c r="E170" i="2"/>
  <c r="G129" i="2"/>
  <c r="E129" i="2"/>
  <c r="G168" i="2"/>
  <c r="E168" i="2"/>
  <c r="G47" i="2"/>
  <c r="P47" i="2" s="1"/>
  <c r="E47" i="2"/>
  <c r="G46" i="2"/>
  <c r="P46" i="2" s="1"/>
  <c r="E46" i="2"/>
  <c r="G39" i="2"/>
  <c r="P39" i="2" s="1"/>
  <c r="E39" i="2"/>
  <c r="G35" i="2"/>
  <c r="P35" i="2" s="1"/>
  <c r="E35" i="2"/>
  <c r="G27" i="2"/>
  <c r="P27" i="2" s="1"/>
  <c r="E27" i="2"/>
  <c r="G221" i="2"/>
  <c r="K221" i="2" s="1"/>
  <c r="E221" i="2"/>
  <c r="G141" i="2"/>
  <c r="E141" i="2"/>
  <c r="G61" i="2"/>
  <c r="E61" i="2"/>
  <c r="G180" i="2"/>
  <c r="E180" i="2"/>
  <c r="G100" i="2"/>
  <c r="K100" i="2" s="1"/>
  <c r="E100" i="2"/>
  <c r="G219" i="2"/>
  <c r="E219" i="2"/>
  <c r="G139" i="2"/>
  <c r="E139" i="2"/>
  <c r="G59" i="2"/>
  <c r="K59" i="2" s="1"/>
  <c r="M59" i="2" s="1"/>
  <c r="E59" i="2"/>
  <c r="G178" i="2"/>
  <c r="K178" i="2" s="1"/>
  <c r="E178" i="2"/>
  <c r="G98" i="2"/>
  <c r="K98" i="2" s="1"/>
  <c r="E98" i="2"/>
  <c r="G217" i="2"/>
  <c r="E217" i="2"/>
  <c r="G137" i="2"/>
  <c r="E137" i="2"/>
  <c r="G57" i="2"/>
  <c r="E57" i="2"/>
  <c r="G172" i="2"/>
  <c r="E172" i="2"/>
  <c r="G211" i="2"/>
  <c r="E211" i="2"/>
  <c r="M56" i="2" l="1"/>
  <c r="P36" i="2"/>
  <c r="P3" i="5"/>
  <c r="L17" i="2"/>
  <c r="L37" i="2"/>
  <c r="L57" i="2"/>
  <c r="L77" i="2"/>
  <c r="L97" i="2"/>
  <c r="L117" i="2"/>
  <c r="L137" i="2"/>
  <c r="L157" i="2"/>
  <c r="L177" i="2"/>
  <c r="L197" i="2"/>
  <c r="L217" i="2"/>
  <c r="L237" i="2"/>
  <c r="L55" i="2"/>
  <c r="L115" i="2"/>
  <c r="L175" i="2"/>
  <c r="L235" i="2"/>
  <c r="L15" i="2"/>
  <c r="L35" i="2"/>
  <c r="L95" i="2"/>
  <c r="L155" i="2"/>
  <c r="L215" i="2"/>
  <c r="L75" i="2"/>
  <c r="L135" i="2"/>
  <c r="L195" i="2"/>
  <c r="P33" i="2"/>
  <c r="L13" i="2"/>
  <c r="L33" i="2"/>
  <c r="L53" i="2"/>
  <c r="M53" i="2" s="1"/>
  <c r="L73" i="2"/>
  <c r="L93" i="2"/>
  <c r="L113" i="2"/>
  <c r="L133" i="2"/>
  <c r="L153" i="2"/>
  <c r="L173" i="2"/>
  <c r="L193" i="2"/>
  <c r="L213" i="2"/>
  <c r="L233" i="2"/>
  <c r="O80" i="2"/>
  <c r="P60" i="2"/>
  <c r="O82" i="2"/>
  <c r="P62" i="2"/>
  <c r="O91" i="2"/>
  <c r="P71" i="2"/>
  <c r="O77" i="2"/>
  <c r="P57" i="2"/>
  <c r="O85" i="2"/>
  <c r="P65" i="2"/>
  <c r="O78" i="2"/>
  <c r="P58" i="2"/>
  <c r="O79" i="2"/>
  <c r="P59" i="2"/>
  <c r="O86" i="2"/>
  <c r="P66" i="2"/>
  <c r="O72" i="2"/>
  <c r="P52" i="2"/>
  <c r="O76" i="2"/>
  <c r="P56" i="2"/>
  <c r="O88" i="2"/>
  <c r="P68" i="2"/>
  <c r="O87" i="2"/>
  <c r="P67" i="2"/>
  <c r="O83" i="2"/>
  <c r="P63" i="2"/>
  <c r="O73" i="2"/>
  <c r="P53" i="2"/>
  <c r="O81" i="2"/>
  <c r="P61" i="2"/>
  <c r="O89" i="2"/>
  <c r="P69" i="2"/>
  <c r="O90" i="2"/>
  <c r="P70" i="2"/>
  <c r="O74" i="2"/>
  <c r="P54" i="2"/>
  <c r="O75" i="2"/>
  <c r="P55" i="2"/>
  <c r="O84" i="2"/>
  <c r="E5" i="5"/>
  <c r="E3" i="5"/>
  <c r="E11" i="5"/>
  <c r="K211" i="2"/>
  <c r="M211" i="2" s="1"/>
  <c r="K57" i="2"/>
  <c r="M57" i="2" s="1"/>
  <c r="K61" i="2"/>
  <c r="K46" i="2"/>
  <c r="K96" i="2"/>
  <c r="M96" i="2" s="1"/>
  <c r="K179" i="2"/>
  <c r="M179" i="2" s="1"/>
  <c r="K162" i="2"/>
  <c r="M162" i="2" s="1"/>
  <c r="K140" i="2"/>
  <c r="K74" i="2"/>
  <c r="M74" i="2" s="1"/>
  <c r="K227" i="2"/>
  <c r="M227" i="2" s="1"/>
  <c r="K110" i="2"/>
  <c r="M110" i="2" s="1"/>
  <c r="K45" i="2"/>
  <c r="K209" i="2"/>
  <c r="K88" i="2"/>
  <c r="M88" i="2" s="1"/>
  <c r="E35" i="5"/>
  <c r="E34" i="5"/>
  <c r="E32" i="5"/>
  <c r="E40" i="5"/>
  <c r="E15" i="5"/>
  <c r="K129" i="2"/>
  <c r="K215" i="2"/>
  <c r="K65" i="2"/>
  <c r="K225" i="2"/>
  <c r="K147" i="2"/>
  <c r="M147" i="2" s="1"/>
  <c r="K108" i="2"/>
  <c r="M108" i="2" s="1"/>
  <c r="K229" i="2"/>
  <c r="K73" i="2"/>
  <c r="M73" i="2" s="1"/>
  <c r="K155" i="2"/>
  <c r="K163" i="2"/>
  <c r="K156" i="2"/>
  <c r="M156" i="2" s="1"/>
  <c r="K148" i="2"/>
  <c r="M148" i="2" s="1"/>
  <c r="K72" i="2"/>
  <c r="K71" i="2"/>
  <c r="M71" i="2" s="1"/>
  <c r="K157" i="2"/>
  <c r="M157" i="2" s="1"/>
  <c r="K200" i="2"/>
  <c r="K188" i="2"/>
  <c r="M188" i="2" s="1"/>
  <c r="K112" i="2"/>
  <c r="K113" i="2"/>
  <c r="M113" i="2" s="1"/>
  <c r="K58" i="2"/>
  <c r="K220" i="2"/>
  <c r="K78" i="2"/>
  <c r="K139" i="2"/>
  <c r="M139" i="2" s="1"/>
  <c r="K205" i="2"/>
  <c r="K233" i="2"/>
  <c r="K116" i="2"/>
  <c r="M116" i="2" s="1"/>
  <c r="K77" i="2"/>
  <c r="M77" i="2" s="1"/>
  <c r="K101" i="2"/>
  <c r="K171" i="2"/>
  <c r="M171" i="2" s="1"/>
  <c r="K60" i="2"/>
  <c r="K189" i="2"/>
  <c r="K230" i="2"/>
  <c r="M230" i="2" s="1"/>
  <c r="K234" i="2"/>
  <c r="M234" i="2" s="1"/>
  <c r="K174" i="2"/>
  <c r="M174" i="2" s="1"/>
  <c r="K190" i="2"/>
  <c r="M190" i="2" s="1"/>
  <c r="K232" i="2"/>
  <c r="K168" i="2"/>
  <c r="M168" i="2" s="1"/>
  <c r="K151" i="2"/>
  <c r="M151" i="2" s="1"/>
  <c r="K133" i="2"/>
  <c r="M133" i="2" s="1"/>
  <c r="K97" i="2"/>
  <c r="M97" i="2" s="1"/>
  <c r="K50" i="2"/>
  <c r="M50" i="2" s="1"/>
  <c r="K187" i="2"/>
  <c r="M187" i="2" s="1"/>
  <c r="K236" i="2"/>
  <c r="M236" i="2" s="1"/>
  <c r="K158" i="2"/>
  <c r="K145" i="2"/>
  <c r="K126" i="2"/>
  <c r="K235" i="2"/>
  <c r="M235" i="2" s="1"/>
  <c r="K196" i="2"/>
  <c r="M196" i="2" s="1"/>
  <c r="K79" i="2"/>
  <c r="M79" i="2" s="1"/>
  <c r="K243" i="2"/>
  <c r="K132" i="2"/>
  <c r="K165" i="2"/>
  <c r="K91" i="2"/>
  <c r="M91" i="2" s="1"/>
  <c r="K240" i="2"/>
  <c r="K62" i="2"/>
  <c r="M62" i="2" s="1"/>
  <c r="K191" i="2"/>
  <c r="M191" i="2" s="1"/>
  <c r="K238" i="2"/>
  <c r="K210" i="2"/>
  <c r="M210" i="2" s="1"/>
  <c r="K207" i="2"/>
  <c r="M207" i="2" s="1"/>
  <c r="K219" i="2"/>
  <c r="M219" i="2" s="1"/>
  <c r="K136" i="2"/>
  <c r="M136" i="2" s="1"/>
  <c r="K222" i="2"/>
  <c r="M222" i="2" s="1"/>
  <c r="K127" i="2"/>
  <c r="M127" i="2" s="1"/>
  <c r="K193" i="2"/>
  <c r="M193" i="2" s="1"/>
  <c r="K143" i="2"/>
  <c r="K192" i="2"/>
  <c r="K197" i="2"/>
  <c r="K86" i="2"/>
  <c r="K55" i="2"/>
  <c r="K153" i="2"/>
  <c r="K208" i="2"/>
  <c r="M208" i="2" s="1"/>
  <c r="K134" i="2"/>
  <c r="M134" i="2" s="1"/>
  <c r="K130" i="2"/>
  <c r="M130" i="2" s="1"/>
  <c r="K154" i="2"/>
  <c r="M154" i="2" s="1"/>
  <c r="K70" i="2"/>
  <c r="M70" i="2" s="1"/>
  <c r="K69" i="2"/>
  <c r="K180" i="2"/>
  <c r="K231" i="2"/>
  <c r="M231" i="2" s="1"/>
  <c r="K167" i="2"/>
  <c r="M167" i="2" s="1"/>
  <c r="K106" i="2"/>
  <c r="K128" i="2"/>
  <c r="M128" i="2" s="1"/>
  <c r="K202" i="2"/>
  <c r="M202" i="2" s="1"/>
  <c r="K199" i="2"/>
  <c r="M199" i="2" s="1"/>
  <c r="K119" i="2"/>
  <c r="M119" i="2" s="1"/>
  <c r="K102" i="2"/>
  <c r="M102" i="2" s="1"/>
  <c r="K87" i="2"/>
  <c r="M87" i="2" s="1"/>
  <c r="K85" i="2"/>
  <c r="K142" i="2"/>
  <c r="M142" i="2" s="1"/>
  <c r="K214" i="2"/>
  <c r="M214" i="2" s="1"/>
  <c r="K82" i="2"/>
  <c r="M82" i="2" s="1"/>
  <c r="K217" i="2"/>
  <c r="M217" i="2" s="1"/>
  <c r="K159" i="2"/>
  <c r="M159" i="2" s="1"/>
  <c r="K120" i="2"/>
  <c r="K47" i="2"/>
  <c r="M47" i="2" s="1"/>
  <c r="K131" i="2"/>
  <c r="M131" i="2" s="1"/>
  <c r="K63" i="2"/>
  <c r="K183" i="2"/>
  <c r="K152" i="2"/>
  <c r="K141" i="2"/>
  <c r="K242" i="2"/>
  <c r="M242" i="2" s="1"/>
  <c r="K169" i="2"/>
  <c r="K212" i="2"/>
  <c r="K173" i="2"/>
  <c r="K95" i="2"/>
  <c r="M95" i="2" s="1"/>
  <c r="K216" i="2"/>
  <c r="M216" i="2" s="1"/>
  <c r="K138" i="2"/>
  <c r="K182" i="2"/>
  <c r="M182" i="2" s="1"/>
  <c r="K67" i="2"/>
  <c r="M67" i="2" s="1"/>
  <c r="K114" i="2"/>
  <c r="M114" i="2" s="1"/>
  <c r="K239" i="2"/>
  <c r="M239" i="2" s="1"/>
  <c r="K161" i="2"/>
  <c r="K83" i="2"/>
  <c r="K66" i="2"/>
  <c r="K206" i="2"/>
  <c r="K48" i="2"/>
  <c r="M48" i="2" s="1"/>
  <c r="K89" i="2"/>
  <c r="K52" i="2"/>
  <c r="K93" i="2"/>
  <c r="K175" i="2"/>
  <c r="M175" i="2" s="1"/>
  <c r="K177" i="2"/>
  <c r="M177" i="2" s="1"/>
  <c r="K99" i="2"/>
  <c r="M99" i="2" s="1"/>
  <c r="K103" i="2"/>
  <c r="K218" i="2"/>
  <c r="K105" i="2"/>
  <c r="K107" i="2"/>
  <c r="M107" i="2" s="1"/>
  <c r="K109" i="2"/>
  <c r="K92" i="2"/>
  <c r="K213" i="2"/>
  <c r="M213" i="2" s="1"/>
  <c r="K115" i="2"/>
  <c r="K117" i="2"/>
  <c r="K80" i="2"/>
  <c r="K201" i="2"/>
  <c r="K123" i="2"/>
  <c r="K49" i="2"/>
  <c r="K160" i="2"/>
  <c r="K186" i="2"/>
  <c r="K90" i="2"/>
  <c r="M90" i="2" s="1"/>
  <c r="K54" i="2"/>
  <c r="M54" i="2" s="1"/>
  <c r="K122" i="2"/>
  <c r="M122" i="2" s="1"/>
  <c r="K228" i="2"/>
  <c r="M228" i="2" s="1"/>
  <c r="K75" i="2"/>
  <c r="K121" i="2"/>
  <c r="K137" i="2"/>
  <c r="M137" i="2" s="1"/>
  <c r="K166" i="2"/>
  <c r="K237" i="2"/>
  <c r="K181" i="2"/>
  <c r="K94" i="2"/>
  <c r="M94" i="2" s="1"/>
  <c r="K149" i="2"/>
  <c r="K135" i="2"/>
  <c r="M135" i="2" s="1"/>
  <c r="K172" i="2"/>
  <c r="K198" i="2"/>
  <c r="K125" i="2"/>
  <c r="K118" i="2"/>
  <c r="K170" i="2"/>
  <c r="M170" i="2" s="1"/>
  <c r="K226" i="2"/>
  <c r="K111" i="2"/>
  <c r="M111" i="2" s="1"/>
  <c r="K195" i="2"/>
  <c r="K203" i="2"/>
  <c r="K81" i="2"/>
  <c r="K241" i="2"/>
  <c r="K51" i="2"/>
  <c r="M51" i="2" s="1"/>
  <c r="K146" i="2"/>
  <c r="K68" i="2"/>
  <c r="M68" i="2" s="1"/>
  <c r="K76" i="2"/>
  <c r="M76" i="2" s="1"/>
  <c r="M201" i="2" l="1"/>
  <c r="M105" i="2"/>
  <c r="M106" i="2"/>
  <c r="M69" i="2"/>
  <c r="M232" i="2"/>
  <c r="M58" i="2"/>
  <c r="M200" i="2"/>
  <c r="M226" i="2"/>
  <c r="M173" i="2"/>
  <c r="M141" i="2"/>
  <c r="M197" i="2"/>
  <c r="M132" i="2"/>
  <c r="M189" i="2"/>
  <c r="M203" i="2"/>
  <c r="M121" i="2"/>
  <c r="M49" i="2"/>
  <c r="M117" i="2"/>
  <c r="M109" i="2"/>
  <c r="M103" i="2"/>
  <c r="M93" i="2"/>
  <c r="M212" i="2"/>
  <c r="M152" i="2"/>
  <c r="M153" i="2"/>
  <c r="M192" i="2"/>
  <c r="M243" i="2"/>
  <c r="M112" i="2"/>
  <c r="M215" i="2"/>
  <c r="M209" i="2"/>
  <c r="M195" i="2"/>
  <c r="M237" i="2"/>
  <c r="M75" i="2"/>
  <c r="M123" i="2"/>
  <c r="M115" i="2"/>
  <c r="M120" i="2"/>
  <c r="M55" i="2"/>
  <c r="M233" i="2"/>
  <c r="M155" i="2"/>
  <c r="M129" i="2"/>
  <c r="M46" i="2"/>
  <c r="L12" i="2"/>
  <c r="L32" i="2"/>
  <c r="L52" i="2"/>
  <c r="M52" i="2" s="1"/>
  <c r="L72" i="2"/>
  <c r="M72" i="2" s="1"/>
  <c r="L92" i="2"/>
  <c r="M92" i="2" s="1"/>
  <c r="L112" i="2"/>
  <c r="L132" i="2"/>
  <c r="L152" i="2"/>
  <c r="L172" i="2"/>
  <c r="M172" i="2" s="1"/>
  <c r="L192" i="2"/>
  <c r="L212" i="2"/>
  <c r="L232" i="2"/>
  <c r="L21" i="2"/>
  <c r="L41" i="2"/>
  <c r="L61" i="2"/>
  <c r="M61" i="2" s="1"/>
  <c r="L81" i="2"/>
  <c r="M81" i="2" s="1"/>
  <c r="L101" i="2"/>
  <c r="M101" i="2" s="1"/>
  <c r="L121" i="2"/>
  <c r="L141" i="2"/>
  <c r="L161" i="2"/>
  <c r="M161" i="2" s="1"/>
  <c r="L181" i="2"/>
  <c r="M181" i="2" s="1"/>
  <c r="L201" i="2"/>
  <c r="L221" i="2"/>
  <c r="M221" i="2" s="1"/>
  <c r="L241" i="2"/>
  <c r="M241" i="2" s="1"/>
  <c r="L9" i="2"/>
  <c r="L29" i="2"/>
  <c r="L49" i="2"/>
  <c r="L69" i="2"/>
  <c r="L89" i="2"/>
  <c r="M89" i="2" s="1"/>
  <c r="L109" i="2"/>
  <c r="L129" i="2"/>
  <c r="L149" i="2"/>
  <c r="M149" i="2" s="1"/>
  <c r="L169" i="2"/>
  <c r="M169" i="2" s="1"/>
  <c r="L189" i="2"/>
  <c r="L209" i="2"/>
  <c r="L229" i="2"/>
  <c r="M229" i="2" s="1"/>
  <c r="L20" i="2"/>
  <c r="L40" i="2"/>
  <c r="L60" i="2"/>
  <c r="M60" i="2" s="1"/>
  <c r="L80" i="2"/>
  <c r="M80" i="2" s="1"/>
  <c r="L100" i="2"/>
  <c r="M100" i="2" s="1"/>
  <c r="L120" i="2"/>
  <c r="L140" i="2"/>
  <c r="M140" i="2" s="1"/>
  <c r="L160" i="2"/>
  <c r="M160" i="2" s="1"/>
  <c r="L180" i="2"/>
  <c r="M180" i="2" s="1"/>
  <c r="L200" i="2"/>
  <c r="L220" i="2"/>
  <c r="M220" i="2" s="1"/>
  <c r="L240" i="2"/>
  <c r="M240" i="2" s="1"/>
  <c r="L43" i="2"/>
  <c r="L103" i="2"/>
  <c r="L163" i="2"/>
  <c r="M163" i="2" s="1"/>
  <c r="L223" i="2"/>
  <c r="M223" i="2" s="1"/>
  <c r="L83" i="2"/>
  <c r="M83" i="2" s="1"/>
  <c r="L143" i="2"/>
  <c r="M143" i="2" s="1"/>
  <c r="L203" i="2"/>
  <c r="L23" i="2"/>
  <c r="L63" i="2"/>
  <c r="M63" i="2" s="1"/>
  <c r="L123" i="2"/>
  <c r="L183" i="2"/>
  <c r="M183" i="2" s="1"/>
  <c r="L243" i="2"/>
  <c r="L5" i="2"/>
  <c r="L25" i="2"/>
  <c r="L45" i="2"/>
  <c r="M45" i="2" s="1"/>
  <c r="L65" i="2"/>
  <c r="M65" i="2" s="1"/>
  <c r="L85" i="2"/>
  <c r="M85" i="2" s="1"/>
  <c r="L105" i="2"/>
  <c r="L125" i="2"/>
  <c r="M125" i="2" s="1"/>
  <c r="L145" i="2"/>
  <c r="M145" i="2" s="1"/>
  <c r="L165" i="2"/>
  <c r="M165" i="2" s="1"/>
  <c r="L185" i="2"/>
  <c r="M185" i="2" s="1"/>
  <c r="L205" i="2"/>
  <c r="M205" i="2" s="1"/>
  <c r="L225" i="2"/>
  <c r="M225" i="2" s="1"/>
  <c r="L18" i="2"/>
  <c r="L38" i="2"/>
  <c r="L58" i="2"/>
  <c r="L78" i="2"/>
  <c r="M78" i="2" s="1"/>
  <c r="L98" i="2"/>
  <c r="M98" i="2" s="1"/>
  <c r="L118" i="2"/>
  <c r="M118" i="2" s="1"/>
  <c r="L138" i="2"/>
  <c r="M138" i="2" s="1"/>
  <c r="L158" i="2"/>
  <c r="M158" i="2" s="1"/>
  <c r="L178" i="2"/>
  <c r="M178" i="2" s="1"/>
  <c r="L198" i="2"/>
  <c r="M198" i="2" s="1"/>
  <c r="L218" i="2"/>
  <c r="M218" i="2" s="1"/>
  <c r="L238" i="2"/>
  <c r="M238" i="2" s="1"/>
  <c r="L6" i="2"/>
  <c r="L26" i="2"/>
  <c r="L46" i="2"/>
  <c r="L66" i="2"/>
  <c r="M66" i="2" s="1"/>
  <c r="L86" i="2"/>
  <c r="M86" i="2" s="1"/>
  <c r="L106" i="2"/>
  <c r="L126" i="2"/>
  <c r="M126" i="2" s="1"/>
  <c r="L146" i="2"/>
  <c r="M146" i="2" s="1"/>
  <c r="L166" i="2"/>
  <c r="M166" i="2" s="1"/>
  <c r="L186" i="2"/>
  <c r="M186" i="2" s="1"/>
  <c r="L206" i="2"/>
  <c r="M206" i="2" s="1"/>
  <c r="L226" i="2"/>
  <c r="O94" i="2"/>
  <c r="P74" i="2"/>
  <c r="O109" i="2"/>
  <c r="P89" i="2"/>
  <c r="O93" i="2"/>
  <c r="P73" i="2"/>
  <c r="O107" i="2"/>
  <c r="P87" i="2"/>
  <c r="O96" i="2"/>
  <c r="P76" i="2"/>
  <c r="O106" i="2"/>
  <c r="P86" i="2"/>
  <c r="O98" i="2"/>
  <c r="P78" i="2"/>
  <c r="O97" i="2"/>
  <c r="P77" i="2"/>
  <c r="O102" i="2"/>
  <c r="P82" i="2"/>
  <c r="O95" i="2"/>
  <c r="P75" i="2"/>
  <c r="O110" i="2"/>
  <c r="P90" i="2"/>
  <c r="O101" i="2"/>
  <c r="P81" i="2"/>
  <c r="O103" i="2"/>
  <c r="P83" i="2"/>
  <c r="O108" i="2"/>
  <c r="P88" i="2"/>
  <c r="O92" i="2"/>
  <c r="P72" i="2"/>
  <c r="O99" i="2"/>
  <c r="P79" i="2"/>
  <c r="O105" i="2"/>
  <c r="P85" i="2"/>
  <c r="O111" i="2"/>
  <c r="P91" i="2"/>
  <c r="O100" i="2"/>
  <c r="P80" i="2"/>
  <c r="O104" i="2"/>
  <c r="G23" i="2"/>
  <c r="P23" i="2" s="1"/>
  <c r="G22" i="2"/>
  <c r="G21" i="2"/>
  <c r="P21" i="2" s="1"/>
  <c r="G20" i="2"/>
  <c r="P20" i="2" s="1"/>
  <c r="G19" i="2"/>
  <c r="P19" i="2" s="1"/>
  <c r="G18" i="2"/>
  <c r="P18" i="2" s="1"/>
  <c r="G17" i="2"/>
  <c r="P17" i="2" s="1"/>
  <c r="G16" i="2"/>
  <c r="P16" i="2" s="1"/>
  <c r="G15" i="2"/>
  <c r="G14" i="2"/>
  <c r="P14" i="2" s="1"/>
  <c r="G13" i="2"/>
  <c r="P13" i="2" s="1"/>
  <c r="G12" i="2"/>
  <c r="P12" i="2" s="1"/>
  <c r="G11" i="2"/>
  <c r="P11" i="2" s="1"/>
  <c r="G10" i="2"/>
  <c r="P10" i="2" s="1"/>
  <c r="G9" i="2"/>
  <c r="P9" i="2" s="1"/>
  <c r="G8" i="2"/>
  <c r="P8" i="2" s="1"/>
  <c r="G7" i="2"/>
  <c r="P7" i="2" s="1"/>
  <c r="G6" i="2"/>
  <c r="P6" i="2" s="1"/>
  <c r="G5" i="2"/>
  <c r="P5" i="2" s="1"/>
  <c r="E20" i="6" l="1"/>
  <c r="I22" i="2" s="1"/>
  <c r="P22" i="2"/>
  <c r="E13" i="6"/>
  <c r="I15" i="2" s="1"/>
  <c r="J15" i="2" s="1"/>
  <c r="M15" i="2" s="1"/>
  <c r="P15" i="2"/>
  <c r="O131" i="2"/>
  <c r="P111" i="2"/>
  <c r="O119" i="2"/>
  <c r="P99" i="2"/>
  <c r="O128" i="2"/>
  <c r="P108" i="2"/>
  <c r="O121" i="2"/>
  <c r="P101" i="2"/>
  <c r="O115" i="2"/>
  <c r="P95" i="2"/>
  <c r="O117" i="2"/>
  <c r="P97" i="2"/>
  <c r="O126" i="2"/>
  <c r="P106" i="2"/>
  <c r="O127" i="2"/>
  <c r="P107" i="2"/>
  <c r="O129" i="2"/>
  <c r="P109" i="2"/>
  <c r="O120" i="2"/>
  <c r="P100" i="2"/>
  <c r="O125" i="2"/>
  <c r="P105" i="2"/>
  <c r="O112" i="2"/>
  <c r="P92" i="2"/>
  <c r="O123" i="2"/>
  <c r="P103" i="2"/>
  <c r="O130" i="2"/>
  <c r="P110" i="2"/>
  <c r="O122" i="2"/>
  <c r="P102" i="2"/>
  <c r="O118" i="2"/>
  <c r="P98" i="2"/>
  <c r="O116" i="2"/>
  <c r="P96" i="2"/>
  <c r="O113" i="2"/>
  <c r="P93" i="2"/>
  <c r="O114" i="2"/>
  <c r="P94" i="2"/>
  <c r="O124" i="2"/>
  <c r="J8" i="2"/>
  <c r="M8" i="2" s="1"/>
  <c r="K28" i="2"/>
  <c r="M28" i="2" s="1"/>
  <c r="J12" i="2"/>
  <c r="M12" i="2" s="1"/>
  <c r="K32" i="2"/>
  <c r="M32" i="2" s="1"/>
  <c r="J16" i="2"/>
  <c r="M16" i="2" s="1"/>
  <c r="K36" i="2"/>
  <c r="M36" i="2" s="1"/>
  <c r="J20" i="2"/>
  <c r="M20" i="2" s="1"/>
  <c r="K40" i="2"/>
  <c r="M40" i="2" s="1"/>
  <c r="K25" i="2"/>
  <c r="M25" i="2" s="1"/>
  <c r="J5" i="2"/>
  <c r="M5" i="2" s="1"/>
  <c r="J9" i="2"/>
  <c r="M9" i="2" s="1"/>
  <c r="K29" i="2"/>
  <c r="M29" i="2" s="1"/>
  <c r="K33" i="2"/>
  <c r="M33" i="2" s="1"/>
  <c r="J13" i="2"/>
  <c r="M13" i="2" s="1"/>
  <c r="J17" i="2"/>
  <c r="M17" i="2" s="1"/>
  <c r="K37" i="2"/>
  <c r="M37" i="2" s="1"/>
  <c r="J21" i="2"/>
  <c r="M21" i="2" s="1"/>
  <c r="K41" i="2"/>
  <c r="M41" i="2" s="1"/>
  <c r="J10" i="2"/>
  <c r="M10" i="2" s="1"/>
  <c r="K30" i="2"/>
  <c r="M30" i="2" s="1"/>
  <c r="J14" i="2"/>
  <c r="M14" i="2" s="1"/>
  <c r="K34" i="2"/>
  <c r="M34" i="2" s="1"/>
  <c r="K38" i="2"/>
  <c r="M38" i="2" s="1"/>
  <c r="J18" i="2"/>
  <c r="M18" i="2" s="1"/>
  <c r="J22" i="2"/>
  <c r="M22" i="2" s="1"/>
  <c r="K42" i="2"/>
  <c r="M42" i="2" s="1"/>
  <c r="J6" i="2"/>
  <c r="M6" i="2" s="1"/>
  <c r="K26" i="2"/>
  <c r="M26" i="2" s="1"/>
  <c r="K27" i="2"/>
  <c r="M27" i="2" s="1"/>
  <c r="J7" i="2"/>
  <c r="M7" i="2" s="1"/>
  <c r="K31" i="2"/>
  <c r="M31" i="2" s="1"/>
  <c r="J11" i="2"/>
  <c r="M11" i="2" s="1"/>
  <c r="K35" i="2"/>
  <c r="M35" i="2" s="1"/>
  <c r="K39" i="2"/>
  <c r="M39" i="2" s="1"/>
  <c r="J19" i="2"/>
  <c r="M19" i="2" s="1"/>
  <c r="K43" i="2"/>
  <c r="M43" i="2" s="1"/>
  <c r="J23" i="2"/>
  <c r="M23" i="2" s="1"/>
  <c r="O138" i="2" l="1"/>
  <c r="P118" i="2"/>
  <c r="O147" i="2"/>
  <c r="P127" i="2"/>
  <c r="O139" i="2"/>
  <c r="P119" i="2"/>
  <c r="O133" i="2"/>
  <c r="P113" i="2"/>
  <c r="O132" i="2"/>
  <c r="P112" i="2"/>
  <c r="O141" i="2"/>
  <c r="P121" i="2"/>
  <c r="O150" i="2"/>
  <c r="P130" i="2"/>
  <c r="O140" i="2"/>
  <c r="P120" i="2"/>
  <c r="O137" i="2"/>
  <c r="P117" i="2"/>
  <c r="O134" i="2"/>
  <c r="P114" i="2"/>
  <c r="O136" i="2"/>
  <c r="P116" i="2"/>
  <c r="O142" i="2"/>
  <c r="P122" i="2"/>
  <c r="O143" i="2"/>
  <c r="P123" i="2"/>
  <c r="O145" i="2"/>
  <c r="P125" i="2"/>
  <c r="O149" i="2"/>
  <c r="P129" i="2"/>
  <c r="O146" i="2"/>
  <c r="P126" i="2"/>
  <c r="O135" i="2"/>
  <c r="P115" i="2"/>
  <c r="O148" i="2"/>
  <c r="P128" i="2"/>
  <c r="O151" i="2"/>
  <c r="P131" i="2"/>
  <c r="O144" i="2"/>
  <c r="D184" i="2"/>
  <c r="D104" i="2"/>
  <c r="E104" i="2" s="1"/>
  <c r="D124" i="2"/>
  <c r="E124" i="2" s="1"/>
  <c r="D64" i="2"/>
  <c r="D224" i="2"/>
  <c r="D84" i="2"/>
  <c r="D164" i="2"/>
  <c r="D204" i="2"/>
  <c r="G204" i="2" s="1"/>
  <c r="D144" i="2"/>
  <c r="E144" i="2" s="1"/>
  <c r="D44" i="2"/>
  <c r="G44" i="2" s="1"/>
  <c r="P44" i="2" s="1"/>
  <c r="D24" i="2"/>
  <c r="G24" i="2" s="1"/>
  <c r="P24" i="2" s="1"/>
  <c r="D4" i="2"/>
  <c r="G4" i="2" s="1"/>
  <c r="J4" i="2" l="1"/>
  <c r="M4" i="2" s="1"/>
  <c r="O168" i="2"/>
  <c r="P148" i="2"/>
  <c r="O166" i="2"/>
  <c r="P146" i="2"/>
  <c r="O165" i="2"/>
  <c r="P145" i="2"/>
  <c r="O162" i="2"/>
  <c r="P142" i="2"/>
  <c r="O154" i="2"/>
  <c r="P134" i="2"/>
  <c r="O160" i="2"/>
  <c r="P140" i="2"/>
  <c r="O161" i="2"/>
  <c r="P141" i="2"/>
  <c r="O153" i="2"/>
  <c r="P133" i="2"/>
  <c r="O167" i="2"/>
  <c r="P147" i="2"/>
  <c r="O171" i="2"/>
  <c r="P151" i="2"/>
  <c r="O155" i="2"/>
  <c r="P135" i="2"/>
  <c r="O169" i="2"/>
  <c r="P149" i="2"/>
  <c r="O163" i="2"/>
  <c r="P143" i="2"/>
  <c r="O156" i="2"/>
  <c r="P136" i="2"/>
  <c r="O157" i="2"/>
  <c r="P137" i="2"/>
  <c r="O170" i="2"/>
  <c r="P150" i="2"/>
  <c r="O152" i="2"/>
  <c r="P132" i="2"/>
  <c r="O159" i="2"/>
  <c r="P139" i="2"/>
  <c r="O158" i="2"/>
  <c r="P138" i="2"/>
  <c r="O164" i="2"/>
  <c r="K44" i="2"/>
  <c r="M44" i="2" s="1"/>
  <c r="E64" i="2"/>
  <c r="G64" i="2"/>
  <c r="K24" i="2"/>
  <c r="M24" i="2" s="1"/>
  <c r="E184" i="2"/>
  <c r="G184" i="2"/>
  <c r="K204" i="2" s="1"/>
  <c r="M204" i="2" s="1"/>
  <c r="G164" i="2"/>
  <c r="E164" i="2"/>
  <c r="G84" i="2"/>
  <c r="P84" i="2" s="1"/>
  <c r="E84" i="2"/>
  <c r="E224" i="2"/>
  <c r="G224" i="2"/>
  <c r="K224" i="2" s="1"/>
  <c r="M224" i="2" s="1"/>
  <c r="E44" i="2"/>
  <c r="G104" i="2"/>
  <c r="P104" i="2" s="1"/>
  <c r="E204" i="2"/>
  <c r="E4" i="2"/>
  <c r="G144" i="2"/>
  <c r="P144" i="2" s="1"/>
  <c r="G124" i="2"/>
  <c r="E24" i="2"/>
  <c r="C2" i="5"/>
  <c r="K124" i="2" l="1"/>
  <c r="M124" i="2" s="1"/>
  <c r="P124" i="2"/>
  <c r="K64" i="2"/>
  <c r="M64" i="2" s="1"/>
  <c r="P64" i="2"/>
  <c r="O176" i="2"/>
  <c r="P156" i="2"/>
  <c r="O186" i="2"/>
  <c r="P166" i="2"/>
  <c r="O190" i="2"/>
  <c r="P170" i="2"/>
  <c r="O191" i="2"/>
  <c r="P171" i="2"/>
  <c r="O182" i="2"/>
  <c r="P162" i="2"/>
  <c r="O179" i="2"/>
  <c r="P159" i="2"/>
  <c r="O189" i="2"/>
  <c r="P169" i="2"/>
  <c r="O173" i="2"/>
  <c r="P153" i="2"/>
  <c r="O180" i="2"/>
  <c r="P160" i="2"/>
  <c r="O178" i="2"/>
  <c r="P158" i="2"/>
  <c r="O172" i="2"/>
  <c r="P152" i="2"/>
  <c r="O177" i="2"/>
  <c r="P157" i="2"/>
  <c r="O183" i="2"/>
  <c r="P163" i="2"/>
  <c r="O175" i="2"/>
  <c r="P155" i="2"/>
  <c r="O187" i="2"/>
  <c r="P167" i="2"/>
  <c r="O181" i="2"/>
  <c r="P161" i="2"/>
  <c r="O174" i="2"/>
  <c r="P154" i="2"/>
  <c r="O185" i="2"/>
  <c r="P165" i="2"/>
  <c r="O188" i="2"/>
  <c r="P168" i="2"/>
  <c r="O184" i="2"/>
  <c r="P164" i="2"/>
  <c r="K144" i="2"/>
  <c r="M144" i="2" s="1"/>
  <c r="K84" i="2"/>
  <c r="M84" i="2" s="1"/>
  <c r="K104" i="2"/>
  <c r="M104" i="2" s="1"/>
  <c r="K164" i="2"/>
  <c r="M164" i="2" s="1"/>
  <c r="K184" i="2"/>
  <c r="M184" i="2" s="1"/>
  <c r="O205" i="2" l="1"/>
  <c r="P185" i="2"/>
  <c r="O201" i="2"/>
  <c r="P181" i="2"/>
  <c r="O195" i="2"/>
  <c r="P175" i="2"/>
  <c r="O197" i="2"/>
  <c r="P177" i="2"/>
  <c r="O198" i="2"/>
  <c r="P178" i="2"/>
  <c r="O193" i="2"/>
  <c r="P173" i="2"/>
  <c r="O199" i="2"/>
  <c r="P179" i="2"/>
  <c r="O211" i="2"/>
  <c r="P191" i="2"/>
  <c r="O206" i="2"/>
  <c r="P186" i="2"/>
  <c r="O208" i="2"/>
  <c r="P188" i="2"/>
  <c r="O194" i="2"/>
  <c r="P174" i="2"/>
  <c r="O207" i="2"/>
  <c r="P187" i="2"/>
  <c r="O203" i="2"/>
  <c r="P183" i="2"/>
  <c r="O192" i="2"/>
  <c r="P172" i="2"/>
  <c r="O200" i="2"/>
  <c r="P180" i="2"/>
  <c r="O209" i="2"/>
  <c r="P189" i="2"/>
  <c r="O202" i="2"/>
  <c r="P182" i="2"/>
  <c r="O210" i="2"/>
  <c r="P190" i="2"/>
  <c r="O196" i="2"/>
  <c r="P176" i="2"/>
  <c r="O204" i="2"/>
  <c r="P184" i="2"/>
  <c r="M244" i="2"/>
  <c r="C3" i="1" s="1"/>
  <c r="O230" i="2" l="1"/>
  <c r="P230" i="2" s="1"/>
  <c r="P210" i="2"/>
  <c r="O229" i="2"/>
  <c r="P229" i="2" s="1"/>
  <c r="P209" i="2"/>
  <c r="O212" i="2"/>
  <c r="P192" i="2"/>
  <c r="O227" i="2"/>
  <c r="P227" i="2" s="1"/>
  <c r="P207" i="2"/>
  <c r="O228" i="2"/>
  <c r="P228" i="2" s="1"/>
  <c r="P208" i="2"/>
  <c r="O231" i="2"/>
  <c r="P231" i="2" s="1"/>
  <c r="P211" i="2"/>
  <c r="O213" i="2"/>
  <c r="P193" i="2"/>
  <c r="O217" i="2"/>
  <c r="P197" i="2"/>
  <c r="O221" i="2"/>
  <c r="P201" i="2"/>
  <c r="O216" i="2"/>
  <c r="P196" i="2"/>
  <c r="O222" i="2"/>
  <c r="P202" i="2"/>
  <c r="O220" i="2"/>
  <c r="P200" i="2"/>
  <c r="O223" i="2"/>
  <c r="P203" i="2"/>
  <c r="O214" i="2"/>
  <c r="P194" i="2"/>
  <c r="O226" i="2"/>
  <c r="P226" i="2" s="1"/>
  <c r="P206" i="2"/>
  <c r="O219" i="2"/>
  <c r="P199" i="2"/>
  <c r="O218" i="2"/>
  <c r="P198" i="2"/>
  <c r="O215" i="2"/>
  <c r="P195" i="2"/>
  <c r="O225" i="2"/>
  <c r="P225" i="2" s="1"/>
  <c r="P205" i="2"/>
  <c r="O224" i="2"/>
  <c r="P224" i="2" s="1"/>
  <c r="P204" i="2"/>
  <c r="O235" i="2" l="1"/>
  <c r="P235" i="2" s="1"/>
  <c r="P215" i="2"/>
  <c r="O239" i="2"/>
  <c r="P239" i="2" s="1"/>
  <c r="P219" i="2"/>
  <c r="O234" i="2"/>
  <c r="P234" i="2" s="1"/>
  <c r="P214" i="2"/>
  <c r="O240" i="2"/>
  <c r="P240" i="2" s="1"/>
  <c r="P220" i="2"/>
  <c r="O236" i="2"/>
  <c r="P236" i="2" s="1"/>
  <c r="P216" i="2"/>
  <c r="O237" i="2"/>
  <c r="P237" i="2" s="1"/>
  <c r="P217" i="2"/>
  <c r="O238" i="2"/>
  <c r="P238" i="2" s="1"/>
  <c r="P218" i="2"/>
  <c r="O243" i="2"/>
  <c r="P243" i="2" s="1"/>
  <c r="P223" i="2"/>
  <c r="O242" i="2"/>
  <c r="P242" i="2" s="1"/>
  <c r="P222" i="2"/>
  <c r="O241" i="2"/>
  <c r="P241" i="2" s="1"/>
  <c r="P221" i="2"/>
  <c r="O233" i="2"/>
  <c r="P233" i="2" s="1"/>
  <c r="P213" i="2"/>
  <c r="O232" i="2"/>
  <c r="P232" i="2" s="1"/>
  <c r="P212" i="2"/>
  <c r="P244" i="2" s="1"/>
  <c r="C4" i="1" s="1"/>
  <c r="C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Prakash, Mihir</author>
    <author/>
    <author>tc={06DD2760-E18A-4B30-B960-C1FE8B2BE862}</author>
  </authors>
  <commentList>
    <comment ref="O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Prakash, Mihir:
Approximate value from the data range provided by official statistics.</t>
        </r>
      </text>
    </comment>
    <comment ref="P3" authorId="1" shapeId="0" xr:uid="{00000000-0006-0000-0100-000002000000}">
      <text>
        <r>
          <rPr>
            <sz val="11"/>
            <color theme="1"/>
            <rFont val="Arial"/>
            <family val="2"/>
          </rPr>
          <t>======
ID#AAAADbATafE
Prakash, Mihir    (2019-08-21 16:46:24)
Using 30% of income for housing expenditure standard.
This is the annual subsidy required for all housesholds in the bottom 20% of population by income.</t>
        </r>
      </text>
    </comment>
    <comment ref="I17" authorId="1" shapeId="0" xr:uid="{00000000-0006-0000-0100-000004000000}">
      <text>
        <r>
          <rPr>
            <sz val="11"/>
            <color theme="1"/>
            <rFont val="Arial"/>
            <family val="2"/>
          </rPr>
          <t>======
ID#AAAADrn5Vmc
Kaia Johnson    (2019-09-20 15:24:37)
National %</t>
        </r>
      </text>
    </comment>
    <comment ref="I24" authorId="2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Costing all housing upgrades in 2019; then assuming all adequate housing needs are met other than quantitative housing deficit.</t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4caGAKx+H7YOgK3mfhPubgIx6H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200-000001000000}">
      <text>
        <r>
          <rPr>
            <sz val="11"/>
            <color theme="1"/>
            <rFont val="Arial"/>
            <family val="2"/>
          </rPr>
          <t>======
ID#AAAADbATafA
tc={2E39D789-BD40-49FA-88DA-59F1A658CAFC}    (2019-08-21 16:46:24)
[Threaded comment]
Your version of Excel allows you to read this threaded comment; however, any edits to it will get removed if the file is opened in a newer version of Excel. Learn more: https://go.microsoft.com/fwlink/?linkid=870924
Comment:
    Adjusted to U.S. PPP and USD 2019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DWRSnPYAn6cNbNb0wEHLafj6hFg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tc={F4CC78FD-DF54-482F-AF82-04E0B53ACE30}</author>
    <author>tc={D0C751CD-528B-4E4D-A7D2-8C73D248873B}</author>
    <author>tc={E0771F6D-7CE7-4330-80F3-E2BFCCC88E9A}</author>
    <author>tc={A09ACCEA-A321-4D05-B353-BCCDCA8C7D85}</author>
    <author>tc={E39F2EC7-6B7B-477F-B8D2-1C09D67DF884}</author>
    <author>tc={3983C5C8-6311-44A9-9572-C86A81EC7763}</author>
    <author>tc={4D7A7792-672D-4E10-8C5A-6E25B5C50ABB}</author>
  </authors>
  <commentList>
    <comment ref="C5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M.B. Melaka Bersejarah</t>
      </text>
    </comment>
    <comment ref="C7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Kuala Kuantan and Beserah</t>
      </text>
    </comment>
    <comment ref="C10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Alor Kangar and Kangar</t>
      </text>
    </comment>
    <comment ref="C1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D.B. Kota Kinabalu</t>
      </text>
    </comment>
    <comment ref="C12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D.B. Kuching Utara, M.P. Padawan, &amp; M.B. Kuching Selatan</t>
      </text>
    </comment>
    <comment ref="C15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D.B. Kuala Lumpur</t>
      </text>
    </comment>
    <comment ref="C18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Kemaman (Chukai)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tc={49D362A8-71C6-4D39-8629-4D6E0CB679AF}</author>
  </authors>
  <commentList>
    <comment ref="I1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 USD 2016 = 4.148 MYR 2016 (WB Indicators: Exchange Rate LCU per US$). and 1 USD 2016 = 1.06 USD 2019</t>
      </text>
    </comment>
  </commentList>
</comments>
</file>

<file path=xl/sharedStrings.xml><?xml version="1.0" encoding="utf-8"?>
<sst xmlns="http://schemas.openxmlformats.org/spreadsheetml/2006/main" count="567" uniqueCount="169">
  <si>
    <t>Variable</t>
  </si>
  <si>
    <t>S.No.</t>
  </si>
  <si>
    <t>Category</t>
  </si>
  <si>
    <t>Value</t>
  </si>
  <si>
    <t>Date</t>
  </si>
  <si>
    <t>Item</t>
  </si>
  <si>
    <t>Cost (USD 2019)</t>
  </si>
  <si>
    <t>Comment</t>
  </si>
  <si>
    <t>Source</t>
  </si>
  <si>
    <t>Housing</t>
  </si>
  <si>
    <t>HOUSING</t>
  </si>
  <si>
    <t>gen</t>
  </si>
  <si>
    <t>WDI</t>
  </si>
  <si>
    <t>Developing Safe, Adequate Housing for all.</t>
  </si>
  <si>
    <t>Cost of Adequate Housing</t>
  </si>
  <si>
    <t>No</t>
  </si>
  <si>
    <t>City</t>
  </si>
  <si>
    <t>Year</t>
  </si>
  <si>
    <t>Population</t>
  </si>
  <si>
    <t>Cost of Providing Housing Subsidy for Affordability</t>
  </si>
  <si>
    <t>Average HH Size</t>
  </si>
  <si>
    <t>Number of HH</t>
  </si>
  <si>
    <t>Percentage of HH in Need of Adequate Housing Upgrades</t>
  </si>
  <si>
    <t xml:space="preserve">TOTAL </t>
  </si>
  <si>
    <t>Projected No. of HH that need adequate housing in 2019</t>
  </si>
  <si>
    <t>New Adequate Housing Demand from Pop. Growth (No. HH)</t>
  </si>
  <si>
    <t>Average Market Price of an Adequate Home 550 sqft (USD 2019)</t>
  </si>
  <si>
    <t>HH Improvement</t>
  </si>
  <si>
    <t>Johor Bahru</t>
  </si>
  <si>
    <t>Alor Setar</t>
  </si>
  <si>
    <t>Kota Bharu</t>
  </si>
  <si>
    <t>Malacca City</t>
  </si>
  <si>
    <t>Seremban</t>
  </si>
  <si>
    <t>Kuantan</t>
  </si>
  <si>
    <t>George Town</t>
  </si>
  <si>
    <t>Ipoh</t>
  </si>
  <si>
    <t>Kangar</t>
  </si>
  <si>
    <t>Kota Kinabalu</t>
  </si>
  <si>
    <t>Kuching</t>
  </si>
  <si>
    <t>Shah Alam</t>
  </si>
  <si>
    <t>Kuala Terengganu</t>
  </si>
  <si>
    <t>Kuala Lumpur</t>
  </si>
  <si>
    <t>Victoria</t>
  </si>
  <si>
    <t>Putrajaya</t>
  </si>
  <si>
    <t>Cukai</t>
  </si>
  <si>
    <t>Donggongon</t>
  </si>
  <si>
    <t>Semenyih</t>
  </si>
  <si>
    <t xml:space="preserve">Simpang Empat </t>
  </si>
  <si>
    <t>Avg. HH Size</t>
  </si>
  <si>
    <t>Average Monthly Rent of an Adequate Home 550 SqFt per month (USD 2019.)</t>
  </si>
  <si>
    <t>Average Monthly Household Income of the Lowest Quintile of Population (USD 2019)</t>
  </si>
  <si>
    <t>Average urban population growth rate over the past 10 years (%)</t>
  </si>
  <si>
    <t>Average price per sqft for an Adequate Apartment Outside City Center (USD 2019)</t>
  </si>
  <si>
    <t>Exchange rate RM to USD 2019 (_____ RM = 1 USD)</t>
  </si>
  <si>
    <t>Value in 2019 and US PPP</t>
  </si>
  <si>
    <t>Price level ratio of PPP conversion factor (GDP) of Malaysia to market exchange rate in 2019</t>
  </si>
  <si>
    <t>Numbeo</t>
  </si>
  <si>
    <t>City Size</t>
  </si>
  <si>
    <t>https://data.worldbank.org/indicator/PA.NUS.FCRF?locations=MY</t>
  </si>
  <si>
    <t>https://data.worldbank.org/indicator/PA.NUS.PPPC.RF?locations=MY</t>
  </si>
  <si>
    <t>Source:  
JADUAL 3: PURATA SAIZ ISI RUMAH MENGIKUT NEGERI, 1980-2010
TABLE 3: AVERAGE HOUSEHOLD SIZE BY STATE, 1980-2010</t>
  </si>
  <si>
    <t>Population (2019)</t>
  </si>
  <si>
    <t>Average Monthly Household Income of the Lowest Quintile of Population (MYR 2016)</t>
  </si>
  <si>
    <t>Notes</t>
  </si>
  <si>
    <t>http://www.dbkl.gov.my/pskl2020/english/housing/index.htm</t>
  </si>
  <si>
    <t>https://openknowledge.worldbank.org/bitstream/handle/10986/22038/Malaysia0econo0ming0urban0transport.pdf?sequence=1&amp;isAllowed=y</t>
  </si>
  <si>
    <t>http://epublisiti.townplan.gov.my/publisiti/?p=760</t>
  </si>
  <si>
    <t>Assupmtion, suggests that housing requirements for 2035 will be met easily</t>
  </si>
  <si>
    <t>"number of squatters in the state of Selangor, 2007"</t>
  </si>
  <si>
    <t>https://www.researchgate.net/publication/46567804_Squatters_and_affordable_houses_in_urban_areas_Law_and_policy_in_Malaysia</t>
  </si>
  <si>
    <t>State</t>
  </si>
  <si>
    <t>Johor</t>
  </si>
  <si>
    <t>Kedah</t>
  </si>
  <si>
    <t>Kelantan</t>
  </si>
  <si>
    <t>Malaka</t>
  </si>
  <si>
    <t>Negeri Sembilan</t>
  </si>
  <si>
    <t>Pahang</t>
  </si>
  <si>
    <t>Penang</t>
  </si>
  <si>
    <t>Perak</t>
  </si>
  <si>
    <t>Perlis</t>
  </si>
  <si>
    <t>Sabah</t>
  </si>
  <si>
    <t>Sarawak</t>
  </si>
  <si>
    <t>Selangor</t>
  </si>
  <si>
    <t>Terengganu</t>
  </si>
  <si>
    <t>Federal Territory of Kuala Lumpur</t>
  </si>
  <si>
    <t>Labuan Federal Territory</t>
  </si>
  <si>
    <t>https://www.dosm.gov.my/v1/index.php?r=column/cthree&amp;menu_id=cEhBV0xzWll6WTRjdkJienhoR290QT09</t>
  </si>
  <si>
    <t>https://www.dosm.gov.my/v1/index.php?r=column/cthree&amp;menu_id=cEhBV0xzWll6WTRjdkJienhoR290QT10</t>
  </si>
  <si>
    <t>https://www.dosm.gov.my/v1/index.php?r=column/cthree&amp;menu_id=cEhBV0xzWll6WTRjdkJienhoR290QT11</t>
  </si>
  <si>
    <t>https://www.dosm.gov.my/v1/index.php?r=column/cthree&amp;menu_id=cEhBV0xzWll6WTRjdkJienhoR290QT12</t>
  </si>
  <si>
    <t>https://www.dosm.gov.my/v1/index.php?r=column/cthree&amp;menu_id=cEhBV0xzWll6WTRjdkJienhoR290QT13</t>
  </si>
  <si>
    <t>https://www.dosm.gov.my/v1/index.php?r=column/cthree&amp;menu_id=cEhBV0xzWll6WTRjdkJienhoR290QT14</t>
  </si>
  <si>
    <t>https://www.dosm.gov.my/v1/index.php?r=column/cthree&amp;menu_id=cEhBV0xzWll6WTRjdkJienhoR290QT15</t>
  </si>
  <si>
    <t>https://www.dosm.gov.my/v1/index.php?r=column/cthree&amp;menu_id=cEhBV0xzWll6WTRjdkJienhoR290QT16</t>
  </si>
  <si>
    <t>Urban "improvised / Temporary hut" units</t>
  </si>
  <si>
    <t>% HH in Slums, Informal Settlements etc. (2010)</t>
  </si>
  <si>
    <t>W.P. Putrajaya</t>
  </si>
  <si>
    <t>https://www.dosm.gov.my/v1/index.php?r=column/cthree&amp;menu_id=cEhBV0xzWll6WTRjdkJienhoR290QT17</t>
  </si>
  <si>
    <t>https://www.dosm.gov.my/v1/index.php?r=column/cthree&amp;menu_id=cEhBV0xzWll6WTRjdkJienhoR290QT18</t>
  </si>
  <si>
    <t>https://www.dosm.gov.my/v1/index.php?r=column/cthree&amp;menu_id=cEhBV0xzWll6WTRjdkJienhoR290QT19</t>
  </si>
  <si>
    <t>https://www.dosm.gov.my/v1/index.php?r=column/cthree&amp;menu_id=cEhBV0xzWll6WTRjdkJienhoR290QT20</t>
  </si>
  <si>
    <t>https://www.dosm.gov.my/v1/index.php?r=column/cthree&amp;menu_id=cEhBV0xzWll6WTRjdkJienhoR290QT21</t>
  </si>
  <si>
    <t>Average Monthly Rent of an Adequate Home per month (USD 2019.)</t>
  </si>
  <si>
    <t>https://www.numbeo.com/cost-of-living/in/Labuan-Malaysia</t>
  </si>
  <si>
    <t>https://www.mudah.my/Da+Perdana+Sri+Cemerlang+Bandar+Kota+Bharu-80583560.htm</t>
  </si>
  <si>
    <t>https://www.mudah.my/Apartment+Di+Kiara+D+riva+Kota+Bharu+utk+disewa+bulanan+shj+-79758012.htm</t>
  </si>
  <si>
    <t>No.</t>
  </si>
  <si>
    <t>https://www.mudah.my/Da+Perdana+Sri+Cemerlang+Apt+1+Bilik+View+Swimming+Pool+Fully+Furnish-74678214.htm</t>
  </si>
  <si>
    <t>https://www.mudah.my/Apartment+Kota+Bharu+City+Centre+Sebelah+KB+Mall+Jalan+Hamzah+KB-75925190.htm</t>
  </si>
  <si>
    <t>https://www.mudah.my/+PARTIALLY+FURNISHED+CHEAPEST+Garden+Avenue+Apartment+Seremban+2-79719069.htm</t>
  </si>
  <si>
    <t>https://www.mudah.my/Apartment+Flat+Taman+Rasah+Jaya+Untuk+DISEWA-80425559.htm</t>
  </si>
  <si>
    <t>https://www.mudah.my/Seremban+Rasah+Jaya+Flat+Top+Floor+For+Rent-80816996.htm</t>
  </si>
  <si>
    <t>https://www.mudah.my/Seremban+templer+flat+ground+floor+Fully+renovated-80128046.htm</t>
  </si>
  <si>
    <t>https://www.mudah.my/Apartment+for+sale-79427203.htm?last=1</t>
  </si>
  <si>
    <t>https://www.mudah.my/GROUND+FLOOR+CORNER+Rumah+Pangsa+Lobak+Seremban-80674144.htm</t>
  </si>
  <si>
    <t>https://www.mudah.my/Swiss+Garden+Residences+Kuantan+1+bedroom+with+land-78820869.htm</t>
  </si>
  <si>
    <t>https://www.mudah.my/Kuantan+property+best+investment+near+ecrl+university-80232004.htm</t>
  </si>
  <si>
    <t>.</t>
  </si>
  <si>
    <t>https://www.mudah.my/+MAMPU+MILIK+Taman+Bunga+Ara+Bintong+Kangar-79399797.htm?last=1</t>
  </si>
  <si>
    <t>https://www.mudah.my/+LOKASI+STRATEGIK+Rumah+Setingkat+Taman+Seroja+Kangar+3-76468829.htm</t>
  </si>
  <si>
    <t>https://www.mudah.my/Rumah+sewa+Kg+Abi+Tok+Hashim-80591486.htm</t>
  </si>
  <si>
    <t>https://www.mudah.my/Rumah+Setingkat+Jalan+Santan+Kangar+Perlis-80089672.htm?last=1</t>
  </si>
  <si>
    <t>https://www.mudah.my/Uuc+groundfloor+jalan+telipok-80747268.htm</t>
  </si>
  <si>
    <t>https://www.mudah.my/ITCC+Manhattan+Suites+Tastefully+Renovated+Fully+Furnished+KK-80677213.htm</t>
  </si>
  <si>
    <t>https://www.mudah.my/Studio+Apartment+At+Api+Api+Centre-80640084.htm</t>
  </si>
  <si>
    <t>https://www.mudah.my/Uuc+jalan+telipok-80103699.htm</t>
  </si>
  <si>
    <t>https://www.mudah.my/1+bedroom+type+Riverson+SOHO-59562494.htm</t>
  </si>
  <si>
    <t>https://www.mudah.my/Riverson+SoHo+576sf-78160505.htm</t>
  </si>
  <si>
    <t>https://www.mudah.my/The+Loft+Tower+B+Studio+Unit+For+Sale-76067034.htm</t>
  </si>
  <si>
    <t>https://www.mudah.my/Riverson+soho+condominium-70596228.htm</t>
  </si>
  <si>
    <t>https://www.mudah.my/The+Loft+B+Condominium+5th+Floor+Renovated+Imago+KK+-79573348.htm</t>
  </si>
  <si>
    <t>https://www.mudah.my/Condo+Beverly+Hills+Nilai-80756867.htm</t>
  </si>
  <si>
    <t>https://www.mudah.my/Wisma+Ladang+Apartment+untuk+disewa+di+Bandar+Kuala+Terengganu-80026802.htm?last=1</t>
  </si>
  <si>
    <t>https://www.mudah.my/+Rumah+Kos+Rendah+Flat+Bukit+Kecil+tingkat+4+dekat+Sabasun+Murah-80088005.htm</t>
  </si>
  <si>
    <t>https://www.mudah.my/Rumah+Flat+Batas+Baru+Ting+1+K+TRG-80760808.htm</t>
  </si>
  <si>
    <t>https://www.mudah.my/RUMAH+FLAT+FREEHOLD+KG+BATAS+BARU+Bandaraya+Kuala+Terengganu-76767447.htm</t>
  </si>
  <si>
    <t>Price per sqft for an Adequate Apartment Outside City Center (USD 2019)</t>
  </si>
  <si>
    <t>Price per sqft for an Adequate Apartment Outside City Center (RM 2019)</t>
  </si>
  <si>
    <t>https://www.mudah.my/Flat+Bandar+Teknologi+Kajang+Jalan+1+18-74911651.htm</t>
  </si>
  <si>
    <t>https://www.mudah.my/Rumah+Sri+Tanjung+Flat+Semenyih+Freehold+tingkat+4-80499861.htm</t>
  </si>
  <si>
    <t>https://www.mudah.my/Sri+Tanjung+Apartment+FREEHOLD+STRATA+READY+PALING+MURAH+CANTIK+-80375165.htm</t>
  </si>
  <si>
    <t>https://www.mudah.my/Flat+Sri+Tanjung+Semenyih-80059723.htm</t>
  </si>
  <si>
    <t>https://www.mudah.my/+Fully+Furnished+KIARA+PLAZA+SEMENYIH+FOR+RENT+MURAH+Kajang-80803345.htm</t>
  </si>
  <si>
    <t>https://www.propertyguru.com.my/property-listing/vista-alam-soho-for-rent-by-chris-yap-29953355</t>
  </si>
  <si>
    <t>https://www.propertyguru.com.my/property-listing/suria-residence-bukit-jelutong-for-rent-by-katherine-lee-30340763</t>
  </si>
  <si>
    <t>https://www.propertyguru.com.my/property-listing/suria-residence-bukit-jelutong-for-sale-by-norlela-abdul-rahman-30597663</t>
  </si>
  <si>
    <t>https://www.propertyguru.com.my/property-listing/flat-pkns-di-seksyen-24-shah-alam-for-sale-by-syafirul-izwan-30375025</t>
  </si>
  <si>
    <t>https://www.propertyguru.com.my/property-listing/i-soho-i-city-for-sale-by-lam-pok-wan-30015875</t>
  </si>
  <si>
    <t>https://www.propertyguru.com.my/property-listing/new-service-apartment-kota-kemuning-for-sale-by-lokman-hakim-30427797</t>
  </si>
  <si>
    <t>https://www.propertyguru.com.my/property-listing/habitus-city-of-elmina-for-sale-by-shaza-heidi-30531317</t>
  </si>
  <si>
    <t>https://www.propertyguru.com.my/property-listing/g-residence-alor-setar-for-sale-by-calvin-fong-30046266</t>
  </si>
  <si>
    <t>https://www.propertyguru.com.my/property-listing/new-launch-dual-key-condo-rm2xxk-guarantee-return-for-sale-by-adam-30382736</t>
  </si>
  <si>
    <t>Monthly Rent of an Adequate Home 550 SqFt per month (RM 2019.)</t>
  </si>
  <si>
    <t>Monthly Rent of an Adequate Home per month (USD 2019.)</t>
  </si>
  <si>
    <t>Average Costs Per City Size</t>
  </si>
  <si>
    <t>Large</t>
  </si>
  <si>
    <t>Medium</t>
  </si>
  <si>
    <t>Small</t>
  </si>
  <si>
    <t>Buy (USD/sq.ft)</t>
  </si>
  <si>
    <t>Rent (USD/mo.)</t>
  </si>
  <si>
    <t>https://www.nst.com.my/news/2015/09/iris-tackles-slum-problem-%E2%80%98lego%E2%80%99-housing</t>
  </si>
  <si>
    <t>Inflation rate, 1 USD 2019 = ______ USD 2014:</t>
  </si>
  <si>
    <t>Average cost for providing 1 housing (USD) Example from IRIS Corporation in Malaysia</t>
  </si>
  <si>
    <t>DEVELOPMENT COST (USD 2019)</t>
  </si>
  <si>
    <t>Affordability (Housing Subsidy to the Lowest Quintile Households)</t>
  </si>
  <si>
    <t>SUBSIDY COST (USD 2019)</t>
  </si>
  <si>
    <t>Source: Malaysian Census 2010; "Population Distribution by Local Authority Areas and Mukims 2010"</t>
  </si>
  <si>
    <t>Source: Household Income Survey Report And Basic Amenities By State And Administrative District from Malaysian Statistics Department (2016)</t>
  </si>
  <si>
    <t>state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</si>
</sst>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  <numFmt numFmtId="167" formatCode="&quot;$&quot;#,##0.00"/>
    <numFmt numFmtId="168" formatCode="#,##0__"/>
    <numFmt numFmtId="169" formatCode="_-* #,##0_-;\-* #,##0_-;_-* &quot;-&quot;_-;_-@_-"/>
  </numFmts>
  <fonts count="31" x14ac:knownFonts="1">
    <font>
      <sz val="11"/>
      <color theme="1"/>
      <name val="Arial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i/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theme="1"/>
      <name val="Arial"/>
      <family val="2"/>
    </font>
    <font>
      <i/>
      <sz val="11"/>
      <color theme="1"/>
      <name val="Calibri"/>
      <family val="2"/>
    </font>
    <font>
      <sz val="11"/>
      <color rgb="FFFF0000"/>
      <name val="Calibri"/>
      <family val="2"/>
      <scheme val="major"/>
    </font>
    <font>
      <sz val="11"/>
      <name val="Calibri"/>
      <family val="2"/>
      <scheme val="major"/>
    </font>
    <font>
      <i/>
      <sz val="11"/>
      <name val="Calibri"/>
      <family val="2"/>
      <scheme val="major"/>
    </font>
    <font>
      <u/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ajor"/>
    </font>
    <font>
      <b/>
      <sz val="11"/>
      <name val="Calibri"/>
      <family val="2"/>
      <scheme val="major"/>
    </font>
    <font>
      <b/>
      <sz val="11"/>
      <color rgb="FF0070C0"/>
      <name val="Calibri"/>
      <family val="2"/>
      <scheme val="major"/>
    </font>
    <font>
      <b/>
      <sz val="11"/>
      <color rgb="FFFFFFFF"/>
      <name val="Calibri"/>
      <family val="2"/>
      <scheme val="major"/>
    </font>
    <font>
      <sz val="11"/>
      <color rgb="FF0070C0"/>
      <name val="Calibri"/>
      <family val="2"/>
      <scheme val="major"/>
    </font>
    <font>
      <u/>
      <sz val="11"/>
      <color theme="10"/>
      <name val="Calibri"/>
      <family val="2"/>
      <scheme val="major"/>
    </font>
    <font>
      <u/>
      <sz val="11"/>
      <color rgb="FF0000FF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BFBFB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F2F2F2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7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0" fillId="0" borderId="4"/>
    <xf numFmtId="0" fontId="22" fillId="0" borderId="4"/>
    <xf numFmtId="0" fontId="20" fillId="0" borderId="4"/>
    <xf numFmtId="43" fontId="20" fillId="0" borderId="4" applyFont="0" applyFill="0" applyBorder="0" applyAlignment="0" applyProtection="0"/>
    <xf numFmtId="0" fontId="20" fillId="0" borderId="4"/>
  </cellStyleXfs>
  <cellXfs count="17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44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44" fontId="2" fillId="6" borderId="7" xfId="0" applyNumberFormat="1" applyFont="1" applyFill="1" applyBorder="1" applyAlignment="1">
      <alignment vertical="center"/>
    </xf>
    <xf numFmtId="44" fontId="3" fillId="0" borderId="0" xfId="0" applyNumberFormat="1" applyFont="1"/>
    <xf numFmtId="164" fontId="2" fillId="0" borderId="0" xfId="0" applyNumberFormat="1" applyFont="1"/>
    <xf numFmtId="0" fontId="7" fillId="0" borderId="0" xfId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3" fillId="0" borderId="4" xfId="0" applyFont="1" applyBorder="1" applyAlignment="1"/>
    <xf numFmtId="0" fontId="2" fillId="0" borderId="9" xfId="0" applyFont="1" applyBorder="1"/>
    <xf numFmtId="0" fontId="3" fillId="0" borderId="9" xfId="0" applyFont="1" applyBorder="1" applyAlignment="1"/>
    <xf numFmtId="0" fontId="2" fillId="0" borderId="9" xfId="0" applyFont="1" applyBorder="1" applyAlignment="1"/>
    <xf numFmtId="0" fontId="0" fillId="0" borderId="4" xfId="0" applyFont="1" applyBorder="1" applyAlignment="1"/>
    <xf numFmtId="0" fontId="0" fillId="0" borderId="9" xfId="0" applyFont="1" applyBorder="1" applyAlignment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10" xfId="0" applyFont="1" applyBorder="1"/>
    <xf numFmtId="0" fontId="0" fillId="0" borderId="10" xfId="0" applyFont="1" applyBorder="1" applyAlignment="1"/>
    <xf numFmtId="0" fontId="12" fillId="0" borderId="0" xfId="0" applyFont="1" applyAlignment="1"/>
    <xf numFmtId="0" fontId="10" fillId="0" borderId="9" xfId="0" applyFont="1" applyBorder="1" applyAlignment="1"/>
    <xf numFmtId="0" fontId="12" fillId="0" borderId="0" xfId="0" applyFont="1" applyAlignment="1">
      <alignment vertical="center"/>
    </xf>
    <xf numFmtId="0" fontId="13" fillId="0" borderId="4" xfId="0" applyFont="1" applyFill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right"/>
    </xf>
    <xf numFmtId="44" fontId="8" fillId="0" borderId="4" xfId="3" applyFont="1" applyFill="1" applyBorder="1" applyAlignment="1"/>
    <xf numFmtId="0" fontId="10" fillId="0" borderId="4" xfId="0" applyFont="1" applyBorder="1" applyAlignment="1">
      <alignment horizontal="center"/>
    </xf>
    <xf numFmtId="43" fontId="2" fillId="0" borderId="0" xfId="2" applyFont="1"/>
    <xf numFmtId="43" fontId="2" fillId="8" borderId="10" xfId="2" applyFont="1" applyFill="1" applyBorder="1" applyAlignment="1">
      <alignment horizontal="center" vertical="center" wrapText="1"/>
    </xf>
    <xf numFmtId="44" fontId="2" fillId="8" borderId="10" xfId="3" applyFont="1" applyFill="1" applyBorder="1" applyAlignment="1">
      <alignment horizontal="center" vertical="center" wrapText="1"/>
    </xf>
    <xf numFmtId="0" fontId="2" fillId="8" borderId="10" xfId="0" applyFont="1" applyFill="1" applyBorder="1"/>
    <xf numFmtId="44" fontId="2" fillId="0" borderId="0" xfId="3" applyFont="1"/>
    <xf numFmtId="43" fontId="8" fillId="0" borderId="0" xfId="2" applyFont="1"/>
    <xf numFmtId="0" fontId="8" fillId="0" borderId="0" xfId="0" applyFont="1"/>
    <xf numFmtId="44" fontId="15" fillId="0" borderId="0" xfId="3" applyFont="1"/>
    <xf numFmtId="0" fontId="15" fillId="0" borderId="0" xfId="0" applyFont="1"/>
    <xf numFmtId="44" fontId="16" fillId="9" borderId="1" xfId="0" applyNumberFormat="1" applyFont="1" applyFill="1" applyBorder="1" applyAlignment="1"/>
    <xf numFmtId="44" fontId="17" fillId="9" borderId="1" xfId="0" applyNumberFormat="1" applyFont="1" applyFill="1" applyBorder="1" applyAlignment="1"/>
    <xf numFmtId="0" fontId="2" fillId="0" borderId="4" xfId="0" applyFont="1" applyBorder="1"/>
    <xf numFmtId="0" fontId="2" fillId="0" borderId="4" xfId="0" applyFont="1" applyBorder="1" applyAlignment="1"/>
    <xf numFmtId="43" fontId="3" fillId="0" borderId="9" xfId="0" applyNumberFormat="1" applyFont="1" applyBorder="1" applyAlignment="1"/>
    <xf numFmtId="0" fontId="2" fillId="8" borderId="10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5" fillId="0" borderId="0" xfId="1" applyFont="1" applyAlignment="1"/>
    <xf numFmtId="0" fontId="17" fillId="0" borderId="0" xfId="1" applyFont="1" applyAlignment="1"/>
    <xf numFmtId="10" fontId="2" fillId="0" borderId="0" xfId="4" applyNumberFormat="1" applyFont="1" applyAlignment="1"/>
    <xf numFmtId="0" fontId="12" fillId="0" borderId="4" xfId="0" applyFont="1" applyBorder="1" applyAlignment="1"/>
    <xf numFmtId="0" fontId="12" fillId="0" borderId="4" xfId="0" applyFont="1" applyBorder="1"/>
    <xf numFmtId="0" fontId="13" fillId="0" borderId="4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2" fillId="8" borderId="10" xfId="0" applyFont="1" applyFill="1" applyBorder="1" applyAlignment="1">
      <alignment horizontal="center" vertical="center"/>
    </xf>
    <xf numFmtId="10" fontId="12" fillId="0" borderId="0" xfId="4" applyNumberFormat="1" applyFont="1" applyAlignment="1"/>
    <xf numFmtId="10" fontId="2" fillId="8" borderId="10" xfId="4" applyNumberFormat="1" applyFont="1" applyFill="1" applyBorder="1" applyAlignment="1">
      <alignment horizontal="center" vertical="center" wrapText="1"/>
    </xf>
    <xf numFmtId="43" fontId="11" fillId="0" borderId="1" xfId="2" applyFont="1" applyFill="1" applyBorder="1" applyAlignment="1"/>
    <xf numFmtId="44" fontId="11" fillId="0" borderId="4" xfId="3" applyFont="1" applyFill="1" applyBorder="1" applyAlignment="1"/>
    <xf numFmtId="43" fontId="18" fillId="0" borderId="0" xfId="2" applyFont="1" applyFill="1" applyAlignment="1"/>
    <xf numFmtId="43" fontId="6" fillId="0" borderId="0" xfId="2" applyFont="1" applyFill="1" applyAlignment="1"/>
    <xf numFmtId="44" fontId="6" fillId="0" borderId="0" xfId="3" applyFont="1" applyFill="1" applyAlignment="1"/>
    <xf numFmtId="0" fontId="9" fillId="0" borderId="0" xfId="0" applyFont="1" applyAlignment="1"/>
    <xf numFmtId="43" fontId="11" fillId="0" borderId="4" xfId="2" applyFont="1" applyFill="1" applyBorder="1" applyAlignment="1"/>
    <xf numFmtId="44" fontId="11" fillId="0" borderId="12" xfId="3" applyFont="1" applyFill="1" applyBorder="1" applyAlignment="1"/>
    <xf numFmtId="164" fontId="2" fillId="0" borderId="0" xfId="2" applyNumberFormat="1" applyFont="1"/>
    <xf numFmtId="43" fontId="17" fillId="0" borderId="0" xfId="2" applyFont="1" applyFill="1" applyAlignment="1"/>
    <xf numFmtId="0" fontId="11" fillId="0" borderId="12" xfId="0" applyFont="1" applyFill="1" applyBorder="1" applyAlignment="1"/>
    <xf numFmtId="0" fontId="19" fillId="0" borderId="0" xfId="1" applyFont="1" applyFill="1" applyAlignment="1"/>
    <xf numFmtId="0" fontId="6" fillId="0" borderId="12" xfId="0" applyFont="1" applyFill="1" applyBorder="1" applyAlignment="1"/>
    <xf numFmtId="0" fontId="2" fillId="8" borderId="13" xfId="0" applyFont="1" applyFill="1" applyBorder="1" applyAlignment="1">
      <alignment horizontal="center" vertical="center" wrapText="1"/>
    </xf>
    <xf numFmtId="44" fontId="11" fillId="8" borderId="10" xfId="3" applyFont="1" applyFill="1" applyBorder="1" applyAlignment="1">
      <alignment horizontal="center" vertical="center" wrapText="1"/>
    </xf>
    <xf numFmtId="43" fontId="11" fillId="8" borderId="10" xfId="2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44" fontId="11" fillId="0" borderId="1" xfId="3" applyFont="1" applyFill="1" applyBorder="1" applyAlignment="1"/>
    <xf numFmtId="44" fontId="6" fillId="0" borderId="4" xfId="3" applyFont="1" applyFill="1" applyBorder="1" applyAlignment="1"/>
    <xf numFmtId="44" fontId="13" fillId="0" borderId="4" xfId="3" applyFont="1" applyBorder="1" applyAlignment="1">
      <alignment horizontal="right"/>
    </xf>
    <xf numFmtId="44" fontId="0" fillId="0" borderId="0" xfId="3" applyFont="1" applyAlignment="1"/>
    <xf numFmtId="44" fontId="10" fillId="0" borderId="4" xfId="3" applyFont="1" applyBorder="1" applyAlignment="1">
      <alignment horizontal="center"/>
    </xf>
    <xf numFmtId="0" fontId="9" fillId="0" borderId="14" xfId="0" applyFont="1" applyBorder="1" applyAlignment="1"/>
    <xf numFmtId="0" fontId="9" fillId="0" borderId="16" xfId="0" applyFont="1" applyBorder="1" applyAlignment="1"/>
    <xf numFmtId="0" fontId="9" fillId="0" borderId="22" xfId="0" applyFont="1" applyBorder="1" applyAlignment="1"/>
    <xf numFmtId="0" fontId="9" fillId="0" borderId="23" xfId="0" applyFont="1" applyBorder="1" applyAlignment="1"/>
    <xf numFmtId="0" fontId="0" fillId="0" borderId="24" xfId="0" applyFont="1" applyBorder="1" applyAlignment="1"/>
    <xf numFmtId="44" fontId="0" fillId="0" borderId="12" xfId="0" applyNumberFormat="1" applyFont="1" applyBorder="1" applyAlignment="1"/>
    <xf numFmtId="44" fontId="0" fillId="0" borderId="21" xfId="0" applyNumberFormat="1" applyFont="1" applyBorder="1" applyAlignment="1"/>
    <xf numFmtId="44" fontId="0" fillId="0" borderId="15" xfId="0" applyNumberFormat="1" applyFont="1" applyBorder="1" applyAlignment="1"/>
    <xf numFmtId="44" fontId="0" fillId="0" borderId="17" xfId="0" applyNumberFormat="1" applyFont="1" applyBorder="1" applyAlignment="1"/>
    <xf numFmtId="44" fontId="11" fillId="8" borderId="11" xfId="3" applyFont="1" applyFill="1" applyBorder="1" applyAlignment="1">
      <alignment horizontal="center" vertical="center" wrapText="1"/>
    </xf>
    <xf numFmtId="44" fontId="11" fillId="0" borderId="9" xfId="3" applyFont="1" applyFill="1" applyBorder="1" applyAlignment="1"/>
    <xf numFmtId="0" fontId="7" fillId="0" borderId="9" xfId="1" applyBorder="1" applyAlignment="1"/>
    <xf numFmtId="0" fontId="6" fillId="0" borderId="9" xfId="0" applyFont="1" applyBorder="1" applyAlignment="1"/>
    <xf numFmtId="44" fontId="16" fillId="0" borderId="4" xfId="3" applyFont="1" applyFill="1" applyBorder="1" applyAlignment="1">
      <alignment horizontal="right"/>
    </xf>
    <xf numFmtId="44" fontId="17" fillId="0" borderId="4" xfId="3" applyFont="1" applyFill="1" applyBorder="1" applyAlignment="1">
      <alignment horizontal="right"/>
    </xf>
    <xf numFmtId="44" fontId="16" fillId="0" borderId="4" xfId="3" applyFont="1" applyBorder="1" applyAlignment="1">
      <alignment horizontal="right"/>
    </xf>
    <xf numFmtId="164" fontId="11" fillId="0" borderId="4" xfId="2" applyNumberFormat="1" applyFont="1" applyBorder="1" applyAlignment="1"/>
    <xf numFmtId="164" fontId="11" fillId="0" borderId="0" xfId="2" applyNumberFormat="1" applyFont="1" applyAlignment="1"/>
    <xf numFmtId="37" fontId="21" fillId="0" borderId="4" xfId="5" applyNumberFormat="1" applyFont="1" applyBorder="1"/>
    <xf numFmtId="168" fontId="11" fillId="0" borderId="4" xfId="5" applyNumberFormat="1" applyFont="1" applyBorder="1" applyAlignment="1">
      <alignment vertical="center"/>
    </xf>
    <xf numFmtId="168" fontId="21" fillId="0" borderId="4" xfId="5" applyNumberFormat="1" applyFont="1" applyFill="1" applyBorder="1" applyAlignment="1">
      <alignment vertical="center"/>
    </xf>
    <xf numFmtId="169" fontId="21" fillId="0" borderId="4" xfId="6" applyNumberFormat="1" applyFont="1" applyBorder="1" applyAlignment="1">
      <alignment vertical="center"/>
    </xf>
    <xf numFmtId="168" fontId="21" fillId="0" borderId="4" xfId="5" applyNumberFormat="1" applyFont="1" applyBorder="1"/>
    <xf numFmtId="168" fontId="11" fillId="0" borderId="4" xfId="5" applyNumberFormat="1" applyFont="1" applyBorder="1"/>
    <xf numFmtId="168" fontId="21" fillId="0" borderId="4" xfId="7" applyNumberFormat="1" applyFont="1" applyFill="1" applyBorder="1"/>
    <xf numFmtId="169" fontId="21" fillId="0" borderId="4" xfId="6" applyNumberFormat="1" applyFont="1" applyBorder="1"/>
    <xf numFmtId="164" fontId="11" fillId="0" borderId="4" xfId="8" applyNumberFormat="1" applyFont="1" applyBorder="1" applyAlignment="1"/>
    <xf numFmtId="164" fontId="21" fillId="0" borderId="4" xfId="9" applyNumberFormat="1" applyFont="1" applyFill="1" applyBorder="1"/>
    <xf numFmtId="169" fontId="11" fillId="0" borderId="4" xfId="6" applyNumberFormat="1" applyFont="1" applyBorder="1" applyAlignment="1">
      <alignment vertical="center"/>
    </xf>
    <xf numFmtId="0" fontId="11" fillId="0" borderId="0" xfId="0" applyFont="1"/>
    <xf numFmtId="166" fontId="2" fillId="0" borderId="0" xfId="4" applyNumberFormat="1" applyFont="1" applyFill="1"/>
    <xf numFmtId="0" fontId="2" fillId="0" borderId="0" xfId="0" applyFont="1" applyFill="1"/>
    <xf numFmtId="0" fontId="10" fillId="0" borderId="4" xfId="0" applyFont="1" applyBorder="1" applyAlignment="1"/>
    <xf numFmtId="0" fontId="10" fillId="0" borderId="0" xfId="0" applyFont="1"/>
    <xf numFmtId="0" fontId="2" fillId="4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2" fillId="6" borderId="5" xfId="0" applyFont="1" applyFill="1" applyBorder="1" applyAlignment="1">
      <alignment horizontal="center" vertical="center"/>
    </xf>
    <xf numFmtId="0" fontId="6" fillId="0" borderId="6" xfId="0" applyFont="1" applyBorder="1"/>
    <xf numFmtId="0" fontId="10" fillId="0" borderId="4" xfId="0" applyFont="1" applyBorder="1" applyAlignment="1">
      <alignment horizontal="center"/>
    </xf>
    <xf numFmtId="0" fontId="9" fillId="10" borderId="18" xfId="0" applyFont="1" applyFill="1" applyBorder="1" applyAlignment="1">
      <alignment horizontal="center"/>
    </xf>
    <xf numFmtId="0" fontId="0" fillId="10" borderId="19" xfId="0" applyFont="1" applyFill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44" fontId="8" fillId="0" borderId="0" xfId="3" applyFont="1"/>
    <xf numFmtId="9" fontId="24" fillId="3" borderId="1" xfId="0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44" fontId="25" fillId="3" borderId="1" xfId="0" applyNumberFormat="1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 wrapText="1"/>
    </xf>
    <xf numFmtId="0" fontId="17" fillId="0" borderId="3" xfId="0" applyFont="1" applyBorder="1"/>
    <xf numFmtId="0" fontId="17" fillId="0" borderId="4" xfId="0" applyFont="1" applyBorder="1"/>
    <xf numFmtId="0" fontId="12" fillId="5" borderId="4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4" fontId="17" fillId="7" borderId="1" xfId="0" applyNumberFormat="1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center" vertical="center" wrapText="1"/>
    </xf>
    <xf numFmtId="0" fontId="12" fillId="0" borderId="0" xfId="0" applyFont="1" applyFill="1" applyAlignment="1"/>
    <xf numFmtId="0" fontId="13" fillId="0" borderId="0" xfId="0" applyFont="1" applyAlignment="1"/>
    <xf numFmtId="0" fontId="12" fillId="0" borderId="0" xfId="0" applyFont="1"/>
    <xf numFmtId="164" fontId="13" fillId="0" borderId="0" xfId="0" applyNumberFormat="1" applyFont="1" applyAlignment="1"/>
    <xf numFmtId="43" fontId="13" fillId="0" borderId="0" xfId="0" applyNumberFormat="1" applyFont="1" applyAlignment="1"/>
    <xf numFmtId="43" fontId="12" fillId="0" borderId="0" xfId="0" applyNumberFormat="1" applyFont="1"/>
    <xf numFmtId="166" fontId="17" fillId="4" borderId="1" xfId="0" applyNumberFormat="1" applyFont="1" applyFill="1" applyBorder="1" applyAlignment="1"/>
    <xf numFmtId="164" fontId="12" fillId="4" borderId="1" xfId="0" applyNumberFormat="1" applyFont="1" applyFill="1" applyBorder="1"/>
    <xf numFmtId="44" fontId="17" fillId="4" borderId="1" xfId="0" applyNumberFormat="1" applyFont="1" applyFill="1" applyBorder="1" applyAlignment="1"/>
    <xf numFmtId="44" fontId="28" fillId="4" borderId="1" xfId="0" applyNumberFormat="1" applyFont="1" applyFill="1" applyBorder="1" applyAlignment="1"/>
    <xf numFmtId="167" fontId="13" fillId="11" borderId="1" xfId="0" applyNumberFormat="1" applyFont="1" applyFill="1" applyBorder="1" applyAlignment="1"/>
    <xf numFmtId="44" fontId="28" fillId="5" borderId="1" xfId="0" applyNumberFormat="1" applyFont="1" applyFill="1" applyBorder="1" applyAlignment="1"/>
    <xf numFmtId="0" fontId="29" fillId="0" borderId="0" xfId="1" applyFont="1" applyAlignment="1"/>
    <xf numFmtId="0" fontId="30" fillId="0" borderId="0" xfId="0" applyFont="1" applyAlignment="1"/>
    <xf numFmtId="0" fontId="29" fillId="0" borderId="0" xfId="0" applyFont="1"/>
    <xf numFmtId="164" fontId="12" fillId="0" borderId="0" xfId="0" applyNumberFormat="1" applyFont="1"/>
    <xf numFmtId="9" fontId="16" fillId="4" borderId="1" xfId="0" applyNumberFormat="1" applyFont="1" applyFill="1" applyBorder="1"/>
    <xf numFmtId="43" fontId="12" fillId="4" borderId="1" xfId="2" applyFont="1" applyFill="1" applyBorder="1"/>
    <xf numFmtId="167" fontId="12" fillId="5" borderId="1" xfId="0" applyNumberFormat="1" applyFont="1" applyFill="1" applyBorder="1"/>
    <xf numFmtId="9" fontId="12" fillId="0" borderId="0" xfId="0" applyNumberFormat="1" applyFont="1"/>
    <xf numFmtId="44" fontId="17" fillId="0" borderId="0" xfId="0" applyNumberFormat="1" applyFont="1"/>
    <xf numFmtId="44" fontId="26" fillId="0" borderId="8" xfId="0" applyNumberFormat="1" applyFont="1" applyBorder="1"/>
    <xf numFmtId="0" fontId="12" fillId="8" borderId="0" xfId="0" applyFont="1" applyFill="1" applyAlignment="1"/>
    <xf numFmtId="0" fontId="28" fillId="0" borderId="0" xfId="0" applyFont="1" applyAlignment="1"/>
    <xf numFmtId="0" fontId="17" fillId="0" borderId="0" xfId="0" applyFont="1" applyAlignment="1"/>
    <xf numFmtId="0" fontId="13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65" fontId="12" fillId="0" borderId="0" xfId="0" applyNumberFormat="1" applyFont="1"/>
  </cellXfs>
  <cellStyles count="10">
    <cellStyle name="Comma" xfId="2" builtinId="3"/>
    <cellStyle name="Comma 2" xfId="8" xr:uid="{00000000-0005-0000-0000-000001000000}"/>
    <cellStyle name="Currency" xfId="3" builtinId="4"/>
    <cellStyle name="Hyperlink" xfId="1" builtinId="8"/>
    <cellStyle name="Normal" xfId="0" builtinId="0"/>
    <cellStyle name="Normal 2 2" xfId="5" xr:uid="{00000000-0005-0000-0000-000005000000}"/>
    <cellStyle name="Normal 8" xfId="7" xr:uid="{00000000-0005-0000-0000-000006000000}"/>
    <cellStyle name="Normal 8 2" xfId="9" xr:uid="{00000000-0005-0000-0000-000007000000}"/>
    <cellStyle name="Normal_10 Jadual@Table 2.3-16.3" xfId="6" xr:uid="{00000000-0005-0000-0000-000008000000}"/>
    <cellStyle name="Percent" xfId="4" builtinId="5"/>
  </cellStyles>
  <dxfs count="1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zanne Schadel" id="{9DADD531-3887-43D4-A017-20D7BFBC2FC6}" userId="f44dd92c4f2be793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4" dT="2020-01-06T23:14:05.15" personId="{9DADD531-3887-43D4-A017-20D7BFBC2FC6}" id="{06DD2760-E18A-4B30-B960-C1FE8B2BE862}">
    <text>Costing all housing upgrades in 2019; then assuming all adequate housing needs are met other than quantitative housing deficit.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0-01-14T17:39:42.61" personId="{9DADD531-3887-43D4-A017-20D7BFBC2FC6}" id="{F4CC78FD-DF54-482F-AF82-04E0B53ACE30}">
    <text>M.B. Melaka Bersejarah</text>
  </threadedComment>
  <threadedComment ref="C7" dT="2020-01-14T17:38:26.91" personId="{9DADD531-3887-43D4-A017-20D7BFBC2FC6}" id="{D0C751CD-528B-4E4D-A7D2-8C73D248873B}">
    <text>Kuala Kuantan and Beserah</text>
  </threadedComment>
  <threadedComment ref="C10" dT="2020-01-14T17:45:15.50" personId="{9DADD531-3887-43D4-A017-20D7BFBC2FC6}" id="{E0771F6D-7CE7-4330-80F3-E2BFCCC88E9A}">
    <text>Alor Kangar and Kangar</text>
  </threadedComment>
  <threadedComment ref="C11" dT="2020-01-14T17:45:04.61" personId="{9DADD531-3887-43D4-A017-20D7BFBC2FC6}" id="{A09ACCEA-A321-4D05-B353-BCCDCA8C7D85}">
    <text>D.B. Kota Kinabalu</text>
  </threadedComment>
  <threadedComment ref="C12" dT="2020-01-14T17:51:23.22" personId="{9DADD531-3887-43D4-A017-20D7BFBC2FC6}" id="{E39F2EC7-6B7B-477F-B8D2-1C09D67DF884}">
    <text>D.B. Kuching Utara, M.P. Padawan, &amp; M.B. Kuching Selatan</text>
  </threadedComment>
  <threadedComment ref="C15" dT="2020-01-14T17:57:30.89" personId="{9DADD531-3887-43D4-A017-20D7BFBC2FC6}" id="{3983C5C8-6311-44A9-9572-C86A81EC7763}">
    <text>D.B. Kuala Lumpur</text>
  </threadedComment>
  <threadedComment ref="C18" dT="2020-01-14T18:06:04.25" personId="{9DADD531-3887-43D4-A017-20D7BFBC2FC6}" id="{4D7A7792-672D-4E10-8C5A-6E25B5C50ABB}">
    <text>Kemaman (Chukai)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1" dT="2020-01-08T17:30:05.58" personId="{9DADD531-3887-43D4-A017-20D7BFBC2FC6}" id="{49D362A8-71C6-4D39-8629-4D6E0CB679AF}">
    <text>1 USD 2016 = 4.148 MYR 2016 (WB Indicators: Exchange Rate LCU per US$). and 1 USD 2016 = 1.06 USD 2019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knowledge.worldbank.org/bitstream/handle/10986/22038/Malaysia0econo0ming0urban0transport.pdf?sequence=1&amp;isAllowed=y" TargetMode="External"/><Relationship Id="rId2" Type="http://schemas.openxmlformats.org/officeDocument/2006/relationships/hyperlink" Target="https://data.worldbank.org/indicator/PA.NUS.PPPC.RF?locations=MY" TargetMode="External"/><Relationship Id="rId1" Type="http://schemas.openxmlformats.org/officeDocument/2006/relationships/hyperlink" Target="https://data.worldbank.org/indicator/PA.NUS.FCRF?locations=MY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s://www.nst.com.my/news/2015/09/iris-tackles-slum-problem-%E2%80%98lego%E2%80%99-housi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udah.my/Apartment+Flat+Taman+Rasah+Jaya+Untuk+DISEWA-80425559.htm" TargetMode="External"/><Relationship Id="rId13" Type="http://schemas.openxmlformats.org/officeDocument/2006/relationships/hyperlink" Target="https://www.mudah.my/Swiss+Garden+Residences+Kuantan+1+bedroom+with+land-78820869.htm" TargetMode="External"/><Relationship Id="rId18" Type="http://schemas.openxmlformats.org/officeDocument/2006/relationships/hyperlink" Target="https://www.mudah.my/Rumah+Setingkat+Jalan+Santan+Kangar+Perlis-80089672.htm?last=1" TargetMode="External"/><Relationship Id="rId26" Type="http://schemas.openxmlformats.org/officeDocument/2006/relationships/hyperlink" Target="https://www.mudah.my/Riverson+soho+condominium-70596228.htm" TargetMode="External"/><Relationship Id="rId39" Type="http://schemas.openxmlformats.org/officeDocument/2006/relationships/hyperlink" Target="https://www.propertyguru.com.my/property-listing/suria-residence-bukit-jelutong-for-rent-by-katherine-lee-30340763" TargetMode="External"/><Relationship Id="rId3" Type="http://schemas.openxmlformats.org/officeDocument/2006/relationships/hyperlink" Target="https://www.mudah.my/Da+Perdana+Sri+Cemerlang+Bandar+Kota+Bharu-80583560.htm" TargetMode="External"/><Relationship Id="rId21" Type="http://schemas.openxmlformats.org/officeDocument/2006/relationships/hyperlink" Target="https://www.mudah.my/Studio+Apartment+At+Api+Api+Centre-80640084.htm" TargetMode="External"/><Relationship Id="rId34" Type="http://schemas.openxmlformats.org/officeDocument/2006/relationships/hyperlink" Target="https://www.mudah.my/Rumah+Sri+Tanjung+Flat+Semenyih+Freehold+tingkat+4-80499861.htm" TargetMode="External"/><Relationship Id="rId42" Type="http://schemas.openxmlformats.org/officeDocument/2006/relationships/hyperlink" Target="https://www.propertyguru.com.my/property-listing/i-soho-i-city-for-sale-by-lam-pok-wan-30015875" TargetMode="External"/><Relationship Id="rId7" Type="http://schemas.openxmlformats.org/officeDocument/2006/relationships/hyperlink" Target="https://www.mudah.my/+PARTIALLY+FURNISHED+CHEAPEST+Garden+Avenue+Apartment+Seremban+2-79719069.htm" TargetMode="External"/><Relationship Id="rId12" Type="http://schemas.openxmlformats.org/officeDocument/2006/relationships/hyperlink" Target="https://www.mudah.my/GROUND+FLOOR+CORNER+Rumah+Pangsa+Lobak+Seremban-80674144.htm" TargetMode="External"/><Relationship Id="rId17" Type="http://schemas.openxmlformats.org/officeDocument/2006/relationships/hyperlink" Target="https://www.mudah.my/Rumah+sewa+Kg+Abi+Tok+Hashim-80591486.htm" TargetMode="External"/><Relationship Id="rId25" Type="http://schemas.openxmlformats.org/officeDocument/2006/relationships/hyperlink" Target="https://www.mudah.my/The+Loft+Tower+B+Studio+Unit+For+Sale-76067034.htm" TargetMode="External"/><Relationship Id="rId33" Type="http://schemas.openxmlformats.org/officeDocument/2006/relationships/hyperlink" Target="https://www.mudah.my/Flat+Bandar+Teknologi+Kajang+Jalan+1+18-74911651.htm" TargetMode="External"/><Relationship Id="rId38" Type="http://schemas.openxmlformats.org/officeDocument/2006/relationships/hyperlink" Target="https://www.propertyguru.com.my/property-listing/vista-alam-soho-for-rent-by-chris-yap-29953355" TargetMode="External"/><Relationship Id="rId46" Type="http://schemas.openxmlformats.org/officeDocument/2006/relationships/hyperlink" Target="https://www.propertyguru.com.my/property-listing/new-launch-dual-key-condo-rm2xxk-guarantee-return-for-sale-by-adam-30382736" TargetMode="External"/><Relationship Id="rId2" Type="http://schemas.openxmlformats.org/officeDocument/2006/relationships/hyperlink" Target="https://www.numbeo.com/cost-of-living/in/Labuan-Malaysia" TargetMode="External"/><Relationship Id="rId16" Type="http://schemas.openxmlformats.org/officeDocument/2006/relationships/hyperlink" Target="https://www.mudah.my/+LOKASI+STRATEGIK+Rumah+Setingkat+Taman+Seroja+Kangar+3-76468829.htm" TargetMode="External"/><Relationship Id="rId20" Type="http://schemas.openxmlformats.org/officeDocument/2006/relationships/hyperlink" Target="https://www.mudah.my/ITCC+Manhattan+Suites+Tastefully+Renovated+Fully+Furnished+KK-80677213.htm" TargetMode="External"/><Relationship Id="rId29" Type="http://schemas.openxmlformats.org/officeDocument/2006/relationships/hyperlink" Target="https://www.mudah.my/Wisma+Ladang+Apartment+untuk+disewa+di+Bandar+Kuala+Terengganu-80026802.htm?last=1" TargetMode="External"/><Relationship Id="rId41" Type="http://schemas.openxmlformats.org/officeDocument/2006/relationships/hyperlink" Target="https://www.propertyguru.com.my/property-listing/flat-pkns-di-seksyen-24-shah-alam-for-sale-by-syafirul-izwan-30375025" TargetMode="External"/><Relationship Id="rId1" Type="http://schemas.openxmlformats.org/officeDocument/2006/relationships/hyperlink" Target="https://www.numbeo.com/cost-of-living/in/Labuan-Malaysia" TargetMode="External"/><Relationship Id="rId6" Type="http://schemas.openxmlformats.org/officeDocument/2006/relationships/hyperlink" Target="https://www.mudah.my/Apartment+Kota+Bharu+City+Centre+Sebelah+KB+Mall+Jalan+Hamzah+KB-75925190.htm" TargetMode="External"/><Relationship Id="rId11" Type="http://schemas.openxmlformats.org/officeDocument/2006/relationships/hyperlink" Target="https://www.mudah.my/Apartment+for+sale-79427203.htm?last=1" TargetMode="External"/><Relationship Id="rId24" Type="http://schemas.openxmlformats.org/officeDocument/2006/relationships/hyperlink" Target="https://www.mudah.my/Riverson+SoHo+576sf-78160505.htm" TargetMode="External"/><Relationship Id="rId32" Type="http://schemas.openxmlformats.org/officeDocument/2006/relationships/hyperlink" Target="https://www.mudah.my/RUMAH+FLAT+FREEHOLD+KG+BATAS+BARU+Bandaraya+Kuala+Terengganu-76767447.htm" TargetMode="External"/><Relationship Id="rId37" Type="http://schemas.openxmlformats.org/officeDocument/2006/relationships/hyperlink" Target="https://www.mudah.my/+Fully+Furnished+KIARA+PLAZA+SEMENYIH+FOR+RENT+MURAH+Kajang-80803345.htm" TargetMode="External"/><Relationship Id="rId40" Type="http://schemas.openxmlformats.org/officeDocument/2006/relationships/hyperlink" Target="https://www.propertyguru.com.my/property-listing/suria-residence-bukit-jelutong-for-sale-by-norlela-abdul-rahman-30597663" TargetMode="External"/><Relationship Id="rId45" Type="http://schemas.openxmlformats.org/officeDocument/2006/relationships/hyperlink" Target="https://www.propertyguru.com.my/property-listing/g-residence-alor-setar-for-sale-by-calvin-fong-30046266" TargetMode="External"/><Relationship Id="rId5" Type="http://schemas.openxmlformats.org/officeDocument/2006/relationships/hyperlink" Target="https://www.mudah.my/Da+Perdana+Sri+Cemerlang+Apt+1+Bilik+View+Swimming+Pool+Fully+Furnish-74678214.htm" TargetMode="External"/><Relationship Id="rId15" Type="http://schemas.openxmlformats.org/officeDocument/2006/relationships/hyperlink" Target="https://www.mudah.my/+MAMPU+MILIK+Taman+Bunga+Ara+Bintong+Kangar-79399797.htm?last=1" TargetMode="External"/><Relationship Id="rId23" Type="http://schemas.openxmlformats.org/officeDocument/2006/relationships/hyperlink" Target="https://www.mudah.my/1+bedroom+type+Riverson+SOHO-59562494.htm" TargetMode="External"/><Relationship Id="rId28" Type="http://schemas.openxmlformats.org/officeDocument/2006/relationships/hyperlink" Target="https://www.mudah.my/Condo+Beverly+Hills+Nilai-80756867.htm" TargetMode="External"/><Relationship Id="rId36" Type="http://schemas.openxmlformats.org/officeDocument/2006/relationships/hyperlink" Target="https://www.mudah.my/Flat+Sri+Tanjung+Semenyih-80059723.htm" TargetMode="External"/><Relationship Id="rId10" Type="http://schemas.openxmlformats.org/officeDocument/2006/relationships/hyperlink" Target="https://www.mudah.my/Seremban+templer+flat+ground+floor+Fully+renovated-80128046.htm" TargetMode="External"/><Relationship Id="rId19" Type="http://schemas.openxmlformats.org/officeDocument/2006/relationships/hyperlink" Target="https://www.mudah.my/Uuc+groundfloor+jalan+telipok-80747268.htm" TargetMode="External"/><Relationship Id="rId31" Type="http://schemas.openxmlformats.org/officeDocument/2006/relationships/hyperlink" Target="https://www.mudah.my/Rumah+Flat+Batas+Baru+Ting+1+K+TRG-80760808.htm" TargetMode="External"/><Relationship Id="rId44" Type="http://schemas.openxmlformats.org/officeDocument/2006/relationships/hyperlink" Target="https://www.propertyguru.com.my/property-listing/habitus-city-of-elmina-for-sale-by-shaza-heidi-30531317" TargetMode="External"/><Relationship Id="rId4" Type="http://schemas.openxmlformats.org/officeDocument/2006/relationships/hyperlink" Target="https://www.mudah.my/Apartment+Di+Kiara+D+riva+Kota+Bharu+utk+disewa+bulanan+shj+-79758012.htm" TargetMode="External"/><Relationship Id="rId9" Type="http://schemas.openxmlformats.org/officeDocument/2006/relationships/hyperlink" Target="https://www.mudah.my/Seremban+Rasah+Jaya+Flat+Top+Floor+For+Rent-80816996.htm" TargetMode="External"/><Relationship Id="rId14" Type="http://schemas.openxmlformats.org/officeDocument/2006/relationships/hyperlink" Target="https://www.mudah.my/Kuantan+property+best+investment+near+ecrl+university-80232004.htm" TargetMode="External"/><Relationship Id="rId22" Type="http://schemas.openxmlformats.org/officeDocument/2006/relationships/hyperlink" Target="https://www.mudah.my/Uuc+jalan+telipok-80103699.htm" TargetMode="External"/><Relationship Id="rId27" Type="http://schemas.openxmlformats.org/officeDocument/2006/relationships/hyperlink" Target="https://www.mudah.my/The+Loft+B+Condominium+5th+Floor+Renovated+Imago+KK+-79573348.htm" TargetMode="External"/><Relationship Id="rId30" Type="http://schemas.openxmlformats.org/officeDocument/2006/relationships/hyperlink" Target="https://www.mudah.my/+Rumah+Kos+Rendah+Flat+Bukit+Kecil+tingkat+4+dekat+Sabasun+Murah-80088005.htm" TargetMode="External"/><Relationship Id="rId35" Type="http://schemas.openxmlformats.org/officeDocument/2006/relationships/hyperlink" Target="https://www.mudah.my/Sri+Tanjung+Apartment+FREEHOLD+STRATA+READY+PALING+MURAH+CANTIK+-80375165.htm" TargetMode="External"/><Relationship Id="rId43" Type="http://schemas.openxmlformats.org/officeDocument/2006/relationships/hyperlink" Target="https://www.propertyguru.com.my/property-listing/new-service-apartment-kota-kemuning-for-sale-by-lokman-hakim-30427797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sm.gov.my/v1/index.php?r=column/cthree&amp;menu_id=cEhBV0xzWll6WTRjdkJienhoR290QT09" TargetMode="External"/><Relationship Id="rId13" Type="http://schemas.openxmlformats.org/officeDocument/2006/relationships/hyperlink" Target="https://www.dosm.gov.my/v1/index.php?r=column/cthree&amp;menu_id=cEhBV0xzWll6WTRjdkJienhoR290QT09" TargetMode="External"/><Relationship Id="rId3" Type="http://schemas.openxmlformats.org/officeDocument/2006/relationships/hyperlink" Target="https://www.researchgate.net/publication/46567804_Squatters_and_affordable_houses_in_urban_areas_Law_and_policy_in_Malaysia" TargetMode="External"/><Relationship Id="rId7" Type="http://schemas.openxmlformats.org/officeDocument/2006/relationships/hyperlink" Target="https://www.dosm.gov.my/v1/index.php?r=column/cthree&amp;menu_id=cEhBV0xzWll6WTRjdkJienhoR290QT09" TargetMode="External"/><Relationship Id="rId12" Type="http://schemas.openxmlformats.org/officeDocument/2006/relationships/hyperlink" Target="https://www.dosm.gov.my/v1/index.php?r=column/cthree&amp;menu_id=cEhBV0xzWll6WTRjdkJienhoR290QT09" TargetMode="External"/><Relationship Id="rId17" Type="http://schemas.microsoft.com/office/2017/10/relationships/threadedComment" Target="../threadedComments/threadedComment3.xml"/><Relationship Id="rId2" Type="http://schemas.openxmlformats.org/officeDocument/2006/relationships/hyperlink" Target="http://epublisiti.townplan.gov.my/publisiti/?p=760" TargetMode="External"/><Relationship Id="rId16" Type="http://schemas.openxmlformats.org/officeDocument/2006/relationships/comments" Target="../comments4.xml"/><Relationship Id="rId1" Type="http://schemas.openxmlformats.org/officeDocument/2006/relationships/hyperlink" Target="http://www.dbkl.gov.my/pskl2020/english/housing/index.htm" TargetMode="External"/><Relationship Id="rId6" Type="http://schemas.openxmlformats.org/officeDocument/2006/relationships/hyperlink" Target="https://www.dosm.gov.my/v1/index.php?r=column/cthree&amp;menu_id=cEhBV0xzWll6WTRjdkJienhoR290QT09" TargetMode="External"/><Relationship Id="rId11" Type="http://schemas.openxmlformats.org/officeDocument/2006/relationships/hyperlink" Target="https://www.dosm.gov.my/v1/index.php?r=column/cthree&amp;menu_id=cEhBV0xzWll6WTRjdkJienhoR290QT09" TargetMode="External"/><Relationship Id="rId5" Type="http://schemas.openxmlformats.org/officeDocument/2006/relationships/hyperlink" Target="https://www.dosm.gov.my/v1/index.php?r=column/cthree&amp;menu_id=cEhBV0xzWll6WTRjdkJienhoR290QT09" TargetMode="External"/><Relationship Id="rId15" Type="http://schemas.openxmlformats.org/officeDocument/2006/relationships/vmlDrawing" Target="../drawings/vmlDrawing4.vml"/><Relationship Id="rId10" Type="http://schemas.openxmlformats.org/officeDocument/2006/relationships/hyperlink" Target="https://www.dosm.gov.my/v1/index.php?r=column/cthree&amp;menu_id=cEhBV0xzWll6WTRjdkJienhoR290QT09" TargetMode="External"/><Relationship Id="rId4" Type="http://schemas.openxmlformats.org/officeDocument/2006/relationships/hyperlink" Target="https://www.dosm.gov.my/v1/index.php?r=column/cthree&amp;menu_id=cEhBV0xzWll6WTRjdkJienhoR290QT09" TargetMode="External"/><Relationship Id="rId9" Type="http://schemas.openxmlformats.org/officeDocument/2006/relationships/hyperlink" Target="https://www.dosm.gov.my/v1/index.php?r=column/cthree&amp;menu_id=cEhBV0xzWll6WTRjdkJienhoR290QT09" TargetMode="External"/><Relationship Id="rId14" Type="http://schemas.openxmlformats.org/officeDocument/2006/relationships/hyperlink" Target="https://www.dosm.gov.my/v1/index.php?r=column/cthree&amp;menu_id=cEhBV0xzWll6WTRjdkJienhoR290QT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workbookViewId="0">
      <selection activeCell="C5" sqref="C5"/>
    </sheetView>
  </sheetViews>
  <sheetFormatPr defaultColWidth="12.58203125" defaultRowHeight="15" customHeight="1" x14ac:dyDescent="0.3"/>
  <cols>
    <col min="1" max="1" width="5" customWidth="1"/>
    <col min="2" max="2" width="41" customWidth="1"/>
    <col min="3" max="3" width="22.5" customWidth="1"/>
    <col min="4" max="4" width="66" customWidth="1"/>
    <col min="5" max="26" width="7.58203125" customWidth="1"/>
  </cols>
  <sheetData>
    <row r="1" spans="1:26" ht="14.5" x14ac:dyDescent="0.35">
      <c r="A1" s="1" t="s">
        <v>1</v>
      </c>
      <c r="B1" s="2" t="s">
        <v>5</v>
      </c>
      <c r="C1" s="2" t="s">
        <v>6</v>
      </c>
      <c r="D1" s="3" t="s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5" x14ac:dyDescent="0.35">
      <c r="A2" s="119" t="s">
        <v>9</v>
      </c>
      <c r="B2" s="120"/>
      <c r="C2" s="121"/>
    </row>
    <row r="3" spans="1:26" ht="14.5" x14ac:dyDescent="0.35">
      <c r="A3" s="8">
        <v>1</v>
      </c>
      <c r="B3" s="7" t="s">
        <v>14</v>
      </c>
      <c r="C3" s="6">
        <f>'Cost Calculations'!M244</f>
        <v>34724916716.236572</v>
      </c>
    </row>
    <row r="4" spans="1:26" ht="14.5" x14ac:dyDescent="0.35">
      <c r="A4" s="8">
        <v>2</v>
      </c>
      <c r="B4" s="7" t="s">
        <v>19</v>
      </c>
      <c r="C4" s="6">
        <f>'Cost Calculations'!P244</f>
        <v>3499795167.676352</v>
      </c>
    </row>
    <row r="5" spans="1:26" ht="14.5" x14ac:dyDescent="0.3">
      <c r="A5" s="122" t="s">
        <v>23</v>
      </c>
      <c r="B5" s="123"/>
      <c r="C5" s="9">
        <f>SUM(C3,C4)</f>
        <v>38224711883.912926</v>
      </c>
    </row>
    <row r="6" spans="1:26" ht="14.5" x14ac:dyDescent="0.3">
      <c r="A6" s="8"/>
    </row>
    <row r="7" spans="1:26" ht="14.5" x14ac:dyDescent="0.3">
      <c r="A7" s="8"/>
    </row>
    <row r="8" spans="1:26" ht="14.5" x14ac:dyDescent="0.3">
      <c r="A8" s="8"/>
    </row>
    <row r="9" spans="1:26" ht="14.5" x14ac:dyDescent="0.3">
      <c r="A9" s="8"/>
    </row>
    <row r="10" spans="1:26" ht="14.5" x14ac:dyDescent="0.3">
      <c r="A10" s="8"/>
    </row>
    <row r="11" spans="1:26" ht="14.5" x14ac:dyDescent="0.3">
      <c r="A11" s="8"/>
    </row>
    <row r="12" spans="1:26" ht="14.5" x14ac:dyDescent="0.3">
      <c r="A12" s="8"/>
    </row>
    <row r="13" spans="1:26" ht="14.5" x14ac:dyDescent="0.3">
      <c r="A13" s="8"/>
    </row>
    <row r="14" spans="1:26" ht="14.5" x14ac:dyDescent="0.3">
      <c r="A14" s="8"/>
    </row>
    <row r="15" spans="1:26" ht="14.5" x14ac:dyDescent="0.3">
      <c r="A15" s="8"/>
    </row>
    <row r="16" spans="1:26" ht="14.5" x14ac:dyDescent="0.3">
      <c r="A16" s="8"/>
    </row>
    <row r="17" spans="1:1" ht="14.5" x14ac:dyDescent="0.3">
      <c r="A17" s="8"/>
    </row>
    <row r="18" spans="1:1" ht="14.5" x14ac:dyDescent="0.3">
      <c r="A18" s="8"/>
    </row>
    <row r="19" spans="1:1" ht="14.5" x14ac:dyDescent="0.3">
      <c r="A19" s="8"/>
    </row>
    <row r="20" spans="1:1" ht="14.5" x14ac:dyDescent="0.3">
      <c r="A20" s="8"/>
    </row>
    <row r="21" spans="1:1" ht="15.75" customHeight="1" x14ac:dyDescent="0.3">
      <c r="A21" s="8"/>
    </row>
    <row r="22" spans="1:1" ht="15.75" customHeight="1" x14ac:dyDescent="0.3">
      <c r="A22" s="8"/>
    </row>
    <row r="23" spans="1:1" ht="15.75" customHeight="1" x14ac:dyDescent="0.3">
      <c r="A23" s="8"/>
    </row>
    <row r="24" spans="1:1" ht="15.75" customHeight="1" x14ac:dyDescent="0.3">
      <c r="A24" s="8"/>
    </row>
    <row r="25" spans="1:1" ht="15.75" customHeight="1" x14ac:dyDescent="0.3">
      <c r="A25" s="8"/>
    </row>
    <row r="26" spans="1:1" ht="15.75" customHeight="1" x14ac:dyDescent="0.3">
      <c r="A26" s="8"/>
    </row>
    <row r="27" spans="1:1" ht="15.75" customHeight="1" x14ac:dyDescent="0.3">
      <c r="A27" s="8"/>
    </row>
    <row r="28" spans="1:1" ht="15.75" customHeight="1" x14ac:dyDescent="0.3">
      <c r="A28" s="8"/>
    </row>
    <row r="29" spans="1:1" ht="15.75" customHeight="1" x14ac:dyDescent="0.3">
      <c r="A29" s="8"/>
    </row>
    <row r="30" spans="1:1" ht="15.75" customHeight="1" x14ac:dyDescent="0.3">
      <c r="A30" s="8"/>
    </row>
    <row r="31" spans="1:1" ht="15.75" customHeight="1" x14ac:dyDescent="0.3">
      <c r="A31" s="8"/>
    </row>
    <row r="32" spans="1:1" ht="15.75" customHeight="1" x14ac:dyDescent="0.3">
      <c r="A32" s="8"/>
    </row>
    <row r="33" spans="1:1" ht="15.75" customHeight="1" x14ac:dyDescent="0.3">
      <c r="A33" s="8"/>
    </row>
    <row r="34" spans="1:1" ht="15.75" customHeight="1" x14ac:dyDescent="0.3">
      <c r="A34" s="8"/>
    </row>
    <row r="35" spans="1:1" ht="15.75" customHeight="1" x14ac:dyDescent="0.3">
      <c r="A35" s="8"/>
    </row>
    <row r="36" spans="1:1" ht="15.75" customHeight="1" x14ac:dyDescent="0.3">
      <c r="A36" s="8"/>
    </row>
    <row r="37" spans="1:1" ht="15.75" customHeight="1" x14ac:dyDescent="0.3">
      <c r="A37" s="8"/>
    </row>
    <row r="38" spans="1:1" ht="15.75" customHeight="1" x14ac:dyDescent="0.3">
      <c r="A38" s="8"/>
    </row>
    <row r="39" spans="1:1" ht="15.75" customHeight="1" x14ac:dyDescent="0.3">
      <c r="A39" s="8"/>
    </row>
    <row r="40" spans="1:1" ht="15.75" customHeight="1" x14ac:dyDescent="0.3">
      <c r="A40" s="8"/>
    </row>
    <row r="41" spans="1:1" ht="15.75" customHeight="1" x14ac:dyDescent="0.3">
      <c r="A41" s="8"/>
    </row>
    <row r="42" spans="1:1" ht="15.75" customHeight="1" x14ac:dyDescent="0.3">
      <c r="A42" s="8"/>
    </row>
    <row r="43" spans="1:1" ht="15.75" customHeight="1" x14ac:dyDescent="0.3">
      <c r="A43" s="8"/>
    </row>
    <row r="44" spans="1:1" ht="15.75" customHeight="1" x14ac:dyDescent="0.3">
      <c r="A44" s="8"/>
    </row>
    <row r="45" spans="1:1" ht="15.75" customHeight="1" x14ac:dyDescent="0.3">
      <c r="A45" s="8"/>
    </row>
    <row r="46" spans="1:1" ht="15.75" customHeight="1" x14ac:dyDescent="0.3">
      <c r="A46" s="8"/>
    </row>
    <row r="47" spans="1:1" ht="15.75" customHeight="1" x14ac:dyDescent="0.3">
      <c r="A47" s="8"/>
    </row>
    <row r="48" spans="1:1" ht="15.75" customHeight="1" x14ac:dyDescent="0.3">
      <c r="A48" s="8"/>
    </row>
    <row r="49" spans="1:1" ht="15.75" customHeight="1" x14ac:dyDescent="0.3">
      <c r="A49" s="8"/>
    </row>
    <row r="50" spans="1:1" ht="15.75" customHeight="1" x14ac:dyDescent="0.3">
      <c r="A50" s="8"/>
    </row>
    <row r="51" spans="1:1" ht="15.75" customHeight="1" x14ac:dyDescent="0.3">
      <c r="A51" s="8"/>
    </row>
    <row r="52" spans="1:1" ht="15.75" customHeight="1" x14ac:dyDescent="0.3">
      <c r="A52" s="8"/>
    </row>
    <row r="53" spans="1:1" ht="15.75" customHeight="1" x14ac:dyDescent="0.3">
      <c r="A53" s="8"/>
    </row>
    <row r="54" spans="1:1" ht="15.75" customHeight="1" x14ac:dyDescent="0.3">
      <c r="A54" s="8"/>
    </row>
    <row r="55" spans="1:1" ht="15.75" customHeight="1" x14ac:dyDescent="0.3">
      <c r="A55" s="8"/>
    </row>
    <row r="56" spans="1:1" ht="15.75" customHeight="1" x14ac:dyDescent="0.3">
      <c r="A56" s="8"/>
    </row>
    <row r="57" spans="1:1" ht="15.75" customHeight="1" x14ac:dyDescent="0.3">
      <c r="A57" s="8"/>
    </row>
    <row r="58" spans="1:1" ht="15.75" customHeight="1" x14ac:dyDescent="0.3">
      <c r="A58" s="8"/>
    </row>
    <row r="59" spans="1:1" ht="15.75" customHeight="1" x14ac:dyDescent="0.3">
      <c r="A59" s="8"/>
    </row>
    <row r="60" spans="1:1" ht="15.75" customHeight="1" x14ac:dyDescent="0.3">
      <c r="A60" s="8"/>
    </row>
    <row r="61" spans="1:1" ht="15.75" customHeight="1" x14ac:dyDescent="0.3">
      <c r="A61" s="8"/>
    </row>
    <row r="62" spans="1:1" ht="15.75" customHeight="1" x14ac:dyDescent="0.3">
      <c r="A62" s="8"/>
    </row>
    <row r="63" spans="1:1" ht="15.75" customHeight="1" x14ac:dyDescent="0.3">
      <c r="A63" s="8"/>
    </row>
    <row r="64" spans="1:1" ht="15.75" customHeight="1" x14ac:dyDescent="0.3">
      <c r="A64" s="8"/>
    </row>
    <row r="65" spans="1:1" ht="15.75" customHeight="1" x14ac:dyDescent="0.3">
      <c r="A65" s="8"/>
    </row>
    <row r="66" spans="1:1" ht="15.75" customHeight="1" x14ac:dyDescent="0.3">
      <c r="A66" s="8"/>
    </row>
    <row r="67" spans="1:1" ht="15.75" customHeight="1" x14ac:dyDescent="0.3">
      <c r="A67" s="8"/>
    </row>
    <row r="68" spans="1:1" ht="15.75" customHeight="1" x14ac:dyDescent="0.3">
      <c r="A68" s="8"/>
    </row>
    <row r="69" spans="1:1" ht="15.75" customHeight="1" x14ac:dyDescent="0.3">
      <c r="A69" s="8"/>
    </row>
    <row r="70" spans="1:1" ht="15.75" customHeight="1" x14ac:dyDescent="0.3">
      <c r="A70" s="8"/>
    </row>
    <row r="71" spans="1:1" ht="15.75" customHeight="1" x14ac:dyDescent="0.3">
      <c r="A71" s="8"/>
    </row>
    <row r="72" spans="1:1" ht="15.75" customHeight="1" x14ac:dyDescent="0.3">
      <c r="A72" s="8"/>
    </row>
    <row r="73" spans="1:1" ht="15.75" customHeight="1" x14ac:dyDescent="0.3">
      <c r="A73" s="8"/>
    </row>
    <row r="74" spans="1:1" ht="15.75" customHeight="1" x14ac:dyDescent="0.3">
      <c r="A74" s="8"/>
    </row>
    <row r="75" spans="1:1" ht="15.75" customHeight="1" x14ac:dyDescent="0.3">
      <c r="A75" s="8"/>
    </row>
    <row r="76" spans="1:1" ht="15.75" customHeight="1" x14ac:dyDescent="0.3">
      <c r="A76" s="8"/>
    </row>
    <row r="77" spans="1:1" ht="15.75" customHeight="1" x14ac:dyDescent="0.3">
      <c r="A77" s="8"/>
    </row>
    <row r="78" spans="1:1" ht="15.75" customHeight="1" x14ac:dyDescent="0.3">
      <c r="A78" s="8"/>
    </row>
    <row r="79" spans="1:1" ht="15.75" customHeight="1" x14ac:dyDescent="0.3">
      <c r="A79" s="8"/>
    </row>
    <row r="80" spans="1:1" ht="15.75" customHeight="1" x14ac:dyDescent="0.3">
      <c r="A80" s="8"/>
    </row>
    <row r="81" spans="1:1" ht="15.75" customHeight="1" x14ac:dyDescent="0.3">
      <c r="A81" s="8"/>
    </row>
    <row r="82" spans="1:1" ht="15.75" customHeight="1" x14ac:dyDescent="0.3">
      <c r="A82" s="8"/>
    </row>
    <row r="83" spans="1:1" ht="15.75" customHeight="1" x14ac:dyDescent="0.3">
      <c r="A83" s="8"/>
    </row>
    <row r="84" spans="1:1" ht="15.75" customHeight="1" x14ac:dyDescent="0.3">
      <c r="A84" s="8"/>
    </row>
    <row r="85" spans="1:1" ht="15.75" customHeight="1" x14ac:dyDescent="0.3">
      <c r="A85" s="8"/>
    </row>
    <row r="86" spans="1:1" ht="15.75" customHeight="1" x14ac:dyDescent="0.3">
      <c r="A86" s="8"/>
    </row>
    <row r="87" spans="1:1" ht="15.75" customHeight="1" x14ac:dyDescent="0.3">
      <c r="A87" s="8"/>
    </row>
    <row r="88" spans="1:1" ht="15.75" customHeight="1" x14ac:dyDescent="0.3">
      <c r="A88" s="8"/>
    </row>
    <row r="89" spans="1:1" ht="15.75" customHeight="1" x14ac:dyDescent="0.3">
      <c r="A89" s="8"/>
    </row>
    <row r="90" spans="1:1" ht="15.75" customHeight="1" x14ac:dyDescent="0.3">
      <c r="A90" s="8"/>
    </row>
    <row r="91" spans="1:1" ht="15.75" customHeight="1" x14ac:dyDescent="0.3">
      <c r="A91" s="8"/>
    </row>
    <row r="92" spans="1:1" ht="15.75" customHeight="1" x14ac:dyDescent="0.3">
      <c r="A92" s="8"/>
    </row>
    <row r="93" spans="1:1" ht="15.75" customHeight="1" x14ac:dyDescent="0.3">
      <c r="A93" s="8"/>
    </row>
    <row r="94" spans="1:1" ht="15.75" customHeight="1" x14ac:dyDescent="0.3">
      <c r="A94" s="8"/>
    </row>
    <row r="95" spans="1:1" ht="15.75" customHeight="1" x14ac:dyDescent="0.3">
      <c r="A95" s="8"/>
    </row>
    <row r="96" spans="1:1" ht="15.75" customHeight="1" x14ac:dyDescent="0.3">
      <c r="A96" s="8"/>
    </row>
    <row r="97" spans="1:1" ht="15.75" customHeight="1" x14ac:dyDescent="0.3">
      <c r="A97" s="8"/>
    </row>
    <row r="98" spans="1:1" ht="15.75" customHeight="1" x14ac:dyDescent="0.3">
      <c r="A98" s="8"/>
    </row>
    <row r="99" spans="1:1" ht="15.75" customHeight="1" x14ac:dyDescent="0.3">
      <c r="A99" s="8"/>
    </row>
    <row r="100" spans="1:1" ht="15.75" customHeight="1" x14ac:dyDescent="0.3">
      <c r="A100" s="8"/>
    </row>
    <row r="101" spans="1:1" ht="15.75" customHeight="1" x14ac:dyDescent="0.3">
      <c r="A101" s="8"/>
    </row>
    <row r="102" spans="1:1" ht="15.75" customHeight="1" x14ac:dyDescent="0.3">
      <c r="A102" s="8"/>
    </row>
    <row r="103" spans="1:1" ht="15.75" customHeight="1" x14ac:dyDescent="0.3">
      <c r="A103" s="8"/>
    </row>
    <row r="104" spans="1:1" ht="15.75" customHeight="1" x14ac:dyDescent="0.3">
      <c r="A104" s="8"/>
    </row>
    <row r="105" spans="1:1" ht="15.75" customHeight="1" x14ac:dyDescent="0.3">
      <c r="A105" s="8"/>
    </row>
    <row r="106" spans="1:1" ht="15.75" customHeight="1" x14ac:dyDescent="0.3">
      <c r="A106" s="8"/>
    </row>
    <row r="107" spans="1:1" ht="15.75" customHeight="1" x14ac:dyDescent="0.3">
      <c r="A107" s="8"/>
    </row>
    <row r="108" spans="1:1" ht="15.75" customHeight="1" x14ac:dyDescent="0.3">
      <c r="A108" s="8"/>
    </row>
    <row r="109" spans="1:1" ht="15.75" customHeight="1" x14ac:dyDescent="0.3">
      <c r="A109" s="8"/>
    </row>
    <row r="110" spans="1:1" ht="15.75" customHeight="1" x14ac:dyDescent="0.3">
      <c r="A110" s="8"/>
    </row>
    <row r="111" spans="1:1" ht="15.75" customHeight="1" x14ac:dyDescent="0.3">
      <c r="A111" s="8"/>
    </row>
    <row r="112" spans="1:1" ht="15.75" customHeight="1" x14ac:dyDescent="0.3">
      <c r="A112" s="8"/>
    </row>
    <row r="113" spans="1:1" ht="15.75" customHeight="1" x14ac:dyDescent="0.3">
      <c r="A113" s="8"/>
    </row>
    <row r="114" spans="1:1" ht="15.75" customHeight="1" x14ac:dyDescent="0.3">
      <c r="A114" s="8"/>
    </row>
    <row r="115" spans="1:1" ht="15.75" customHeight="1" x14ac:dyDescent="0.3">
      <c r="A115" s="8"/>
    </row>
    <row r="116" spans="1:1" ht="15.75" customHeight="1" x14ac:dyDescent="0.3">
      <c r="A116" s="8"/>
    </row>
    <row r="117" spans="1:1" ht="15.75" customHeight="1" x14ac:dyDescent="0.3">
      <c r="A117" s="8"/>
    </row>
    <row r="118" spans="1:1" ht="15.75" customHeight="1" x14ac:dyDescent="0.3">
      <c r="A118" s="8"/>
    </row>
    <row r="119" spans="1:1" ht="15.75" customHeight="1" x14ac:dyDescent="0.3">
      <c r="A119" s="8"/>
    </row>
    <row r="120" spans="1:1" ht="15.75" customHeight="1" x14ac:dyDescent="0.3">
      <c r="A120" s="8"/>
    </row>
    <row r="121" spans="1:1" ht="15.75" customHeight="1" x14ac:dyDescent="0.3">
      <c r="A121" s="8"/>
    </row>
    <row r="122" spans="1:1" ht="15.75" customHeight="1" x14ac:dyDescent="0.3">
      <c r="A122" s="8"/>
    </row>
    <row r="123" spans="1:1" ht="15.75" customHeight="1" x14ac:dyDescent="0.3">
      <c r="A123" s="8"/>
    </row>
    <row r="124" spans="1:1" ht="15.75" customHeight="1" x14ac:dyDescent="0.3">
      <c r="A124" s="8"/>
    </row>
    <row r="125" spans="1:1" ht="15.75" customHeight="1" x14ac:dyDescent="0.3">
      <c r="A125" s="8"/>
    </row>
    <row r="126" spans="1:1" ht="15.75" customHeight="1" x14ac:dyDescent="0.3">
      <c r="A126" s="8"/>
    </row>
    <row r="127" spans="1:1" ht="15.75" customHeight="1" x14ac:dyDescent="0.3">
      <c r="A127" s="8"/>
    </row>
    <row r="128" spans="1:1" ht="15.75" customHeight="1" x14ac:dyDescent="0.3">
      <c r="A128" s="8"/>
    </row>
    <row r="129" spans="1:1" ht="15.75" customHeight="1" x14ac:dyDescent="0.3">
      <c r="A129" s="8"/>
    </row>
    <row r="130" spans="1:1" ht="15.75" customHeight="1" x14ac:dyDescent="0.3">
      <c r="A130" s="8"/>
    </row>
    <row r="131" spans="1:1" ht="15.75" customHeight="1" x14ac:dyDescent="0.3">
      <c r="A131" s="8"/>
    </row>
    <row r="132" spans="1:1" ht="15.75" customHeight="1" x14ac:dyDescent="0.3">
      <c r="A132" s="8"/>
    </row>
    <row r="133" spans="1:1" ht="15.75" customHeight="1" x14ac:dyDescent="0.3">
      <c r="A133" s="8"/>
    </row>
    <row r="134" spans="1:1" ht="15.75" customHeight="1" x14ac:dyDescent="0.3">
      <c r="A134" s="8"/>
    </row>
    <row r="135" spans="1:1" ht="15.75" customHeight="1" x14ac:dyDescent="0.3">
      <c r="A135" s="8"/>
    </row>
    <row r="136" spans="1:1" ht="15.75" customHeight="1" x14ac:dyDescent="0.3">
      <c r="A136" s="8"/>
    </row>
    <row r="137" spans="1:1" ht="15.75" customHeight="1" x14ac:dyDescent="0.3">
      <c r="A137" s="8"/>
    </row>
    <row r="138" spans="1:1" ht="15.75" customHeight="1" x14ac:dyDescent="0.3">
      <c r="A138" s="8"/>
    </row>
    <row r="139" spans="1:1" ht="15.75" customHeight="1" x14ac:dyDescent="0.3">
      <c r="A139" s="8"/>
    </row>
    <row r="140" spans="1:1" ht="15.75" customHeight="1" x14ac:dyDescent="0.3">
      <c r="A140" s="8"/>
    </row>
    <row r="141" spans="1:1" ht="15.75" customHeight="1" x14ac:dyDescent="0.3">
      <c r="A141" s="8"/>
    </row>
    <row r="142" spans="1:1" ht="15.75" customHeight="1" x14ac:dyDescent="0.3">
      <c r="A142" s="8"/>
    </row>
    <row r="143" spans="1:1" ht="15.75" customHeight="1" x14ac:dyDescent="0.3">
      <c r="A143" s="8"/>
    </row>
    <row r="144" spans="1:1" ht="15.75" customHeight="1" x14ac:dyDescent="0.3">
      <c r="A144" s="8"/>
    </row>
    <row r="145" spans="1:1" ht="15.75" customHeight="1" x14ac:dyDescent="0.3">
      <c r="A145" s="8"/>
    </row>
    <row r="146" spans="1:1" ht="15.75" customHeight="1" x14ac:dyDescent="0.3">
      <c r="A146" s="8"/>
    </row>
    <row r="147" spans="1:1" ht="15.75" customHeight="1" x14ac:dyDescent="0.3">
      <c r="A147" s="8"/>
    </row>
    <row r="148" spans="1:1" ht="15.75" customHeight="1" x14ac:dyDescent="0.3">
      <c r="A148" s="8"/>
    </row>
    <row r="149" spans="1:1" ht="15.75" customHeight="1" x14ac:dyDescent="0.3">
      <c r="A149" s="8"/>
    </row>
    <row r="150" spans="1:1" ht="15.75" customHeight="1" x14ac:dyDescent="0.3">
      <c r="A150" s="8"/>
    </row>
    <row r="151" spans="1:1" ht="15.75" customHeight="1" x14ac:dyDescent="0.3">
      <c r="A151" s="8"/>
    </row>
    <row r="152" spans="1:1" ht="15.75" customHeight="1" x14ac:dyDescent="0.3">
      <c r="A152" s="8"/>
    </row>
    <row r="153" spans="1:1" ht="15.75" customHeight="1" x14ac:dyDescent="0.3">
      <c r="A153" s="8"/>
    </row>
    <row r="154" spans="1:1" ht="15.75" customHeight="1" x14ac:dyDescent="0.3">
      <c r="A154" s="8"/>
    </row>
    <row r="155" spans="1:1" ht="15.75" customHeight="1" x14ac:dyDescent="0.3">
      <c r="A155" s="8"/>
    </row>
    <row r="156" spans="1:1" ht="15.75" customHeight="1" x14ac:dyDescent="0.3">
      <c r="A156" s="8"/>
    </row>
    <row r="157" spans="1:1" ht="15.75" customHeight="1" x14ac:dyDescent="0.3">
      <c r="A157" s="8"/>
    </row>
    <row r="158" spans="1:1" ht="15.75" customHeight="1" x14ac:dyDescent="0.3">
      <c r="A158" s="8"/>
    </row>
    <row r="159" spans="1:1" ht="15.75" customHeight="1" x14ac:dyDescent="0.3">
      <c r="A159" s="8"/>
    </row>
    <row r="160" spans="1:1" ht="15.75" customHeight="1" x14ac:dyDescent="0.3">
      <c r="A160" s="8"/>
    </row>
    <row r="161" spans="1:1" ht="15.75" customHeight="1" x14ac:dyDescent="0.3">
      <c r="A161" s="8"/>
    </row>
    <row r="162" spans="1:1" ht="15.75" customHeight="1" x14ac:dyDescent="0.3">
      <c r="A162" s="8"/>
    </row>
    <row r="163" spans="1:1" ht="15.75" customHeight="1" x14ac:dyDescent="0.3">
      <c r="A163" s="8"/>
    </row>
    <row r="164" spans="1:1" ht="15.75" customHeight="1" x14ac:dyDescent="0.3">
      <c r="A164" s="8"/>
    </row>
    <row r="165" spans="1:1" ht="15.75" customHeight="1" x14ac:dyDescent="0.3">
      <c r="A165" s="8"/>
    </row>
    <row r="166" spans="1:1" ht="15.75" customHeight="1" x14ac:dyDescent="0.3">
      <c r="A166" s="8"/>
    </row>
    <row r="167" spans="1:1" ht="15.75" customHeight="1" x14ac:dyDescent="0.3">
      <c r="A167" s="8"/>
    </row>
    <row r="168" spans="1:1" ht="15.75" customHeight="1" x14ac:dyDescent="0.3">
      <c r="A168" s="8"/>
    </row>
    <row r="169" spans="1:1" ht="15.75" customHeight="1" x14ac:dyDescent="0.3">
      <c r="A169" s="8"/>
    </row>
    <row r="170" spans="1:1" ht="15.75" customHeight="1" x14ac:dyDescent="0.3">
      <c r="A170" s="8"/>
    </row>
    <row r="171" spans="1:1" ht="15.75" customHeight="1" x14ac:dyDescent="0.3">
      <c r="A171" s="8"/>
    </row>
    <row r="172" spans="1:1" ht="15.75" customHeight="1" x14ac:dyDescent="0.3">
      <c r="A172" s="8"/>
    </row>
    <row r="173" spans="1:1" ht="15.75" customHeight="1" x14ac:dyDescent="0.3">
      <c r="A173" s="8"/>
    </row>
    <row r="174" spans="1:1" ht="15.75" customHeight="1" x14ac:dyDescent="0.3">
      <c r="A174" s="8"/>
    </row>
    <row r="175" spans="1:1" ht="15.75" customHeight="1" x14ac:dyDescent="0.3">
      <c r="A175" s="8"/>
    </row>
    <row r="176" spans="1:1" ht="15.75" customHeight="1" x14ac:dyDescent="0.3">
      <c r="A176" s="8"/>
    </row>
    <row r="177" spans="1:1" ht="15.75" customHeight="1" x14ac:dyDescent="0.3">
      <c r="A177" s="8"/>
    </row>
    <row r="178" spans="1:1" ht="15.75" customHeight="1" x14ac:dyDescent="0.3">
      <c r="A178" s="8"/>
    </row>
    <row r="179" spans="1:1" ht="15.75" customHeight="1" x14ac:dyDescent="0.3">
      <c r="A179" s="8"/>
    </row>
    <row r="180" spans="1:1" ht="15.75" customHeight="1" x14ac:dyDescent="0.3">
      <c r="A180" s="8"/>
    </row>
    <row r="181" spans="1:1" ht="15.75" customHeight="1" x14ac:dyDescent="0.3">
      <c r="A181" s="8"/>
    </row>
    <row r="182" spans="1:1" ht="15.75" customHeight="1" x14ac:dyDescent="0.3">
      <c r="A182" s="8"/>
    </row>
    <row r="183" spans="1:1" ht="15.75" customHeight="1" x14ac:dyDescent="0.3">
      <c r="A183" s="8"/>
    </row>
    <row r="184" spans="1:1" ht="15.75" customHeight="1" x14ac:dyDescent="0.3">
      <c r="A184" s="8"/>
    </row>
    <row r="185" spans="1:1" ht="15.75" customHeight="1" x14ac:dyDescent="0.3">
      <c r="A185" s="8"/>
    </row>
    <row r="186" spans="1:1" ht="15.75" customHeight="1" x14ac:dyDescent="0.3">
      <c r="A186" s="8"/>
    </row>
    <row r="187" spans="1:1" ht="15.75" customHeight="1" x14ac:dyDescent="0.3">
      <c r="A187" s="8"/>
    </row>
    <row r="188" spans="1:1" ht="15.75" customHeight="1" x14ac:dyDescent="0.3">
      <c r="A188" s="8"/>
    </row>
    <row r="189" spans="1:1" ht="15.75" customHeight="1" x14ac:dyDescent="0.3">
      <c r="A189" s="8"/>
    </row>
    <row r="190" spans="1:1" ht="15.75" customHeight="1" x14ac:dyDescent="0.3">
      <c r="A190" s="8"/>
    </row>
    <row r="191" spans="1:1" ht="15.75" customHeight="1" x14ac:dyDescent="0.3">
      <c r="A191" s="8"/>
    </row>
    <row r="192" spans="1:1" ht="15.75" customHeight="1" x14ac:dyDescent="0.3">
      <c r="A192" s="8"/>
    </row>
    <row r="193" spans="1:1" ht="15.75" customHeight="1" x14ac:dyDescent="0.3">
      <c r="A193" s="8"/>
    </row>
    <row r="194" spans="1:1" ht="15.75" customHeight="1" x14ac:dyDescent="0.3">
      <c r="A194" s="8"/>
    </row>
    <row r="195" spans="1:1" ht="15.75" customHeight="1" x14ac:dyDescent="0.3">
      <c r="A195" s="8"/>
    </row>
    <row r="196" spans="1:1" ht="15.75" customHeight="1" x14ac:dyDescent="0.3">
      <c r="A196" s="8"/>
    </row>
    <row r="197" spans="1:1" ht="15.75" customHeight="1" x14ac:dyDescent="0.3">
      <c r="A197" s="8"/>
    </row>
    <row r="198" spans="1:1" ht="15.75" customHeight="1" x14ac:dyDescent="0.3">
      <c r="A198" s="8"/>
    </row>
    <row r="199" spans="1:1" ht="15.75" customHeight="1" x14ac:dyDescent="0.3">
      <c r="A199" s="8"/>
    </row>
    <row r="200" spans="1:1" ht="15.75" customHeight="1" x14ac:dyDescent="0.3">
      <c r="A200" s="8"/>
    </row>
    <row r="201" spans="1:1" ht="15.75" customHeight="1" x14ac:dyDescent="0.3">
      <c r="A201" s="8"/>
    </row>
    <row r="202" spans="1:1" ht="15.75" customHeight="1" x14ac:dyDescent="0.3">
      <c r="A202" s="8"/>
    </row>
    <row r="203" spans="1:1" ht="15.75" customHeight="1" x14ac:dyDescent="0.3">
      <c r="A203" s="8"/>
    </row>
    <row r="204" spans="1:1" ht="15.75" customHeight="1" x14ac:dyDescent="0.3">
      <c r="A204" s="8"/>
    </row>
    <row r="205" spans="1:1" ht="15.75" customHeight="1" x14ac:dyDescent="0.3">
      <c r="A205" s="8"/>
    </row>
    <row r="206" spans="1:1" ht="15.75" customHeight="1" x14ac:dyDescent="0.3">
      <c r="A206" s="8"/>
    </row>
    <row r="207" spans="1:1" ht="15.75" customHeight="1" x14ac:dyDescent="0.3">
      <c r="A207" s="8"/>
    </row>
    <row r="208" spans="1:1" ht="15.75" customHeight="1" x14ac:dyDescent="0.3">
      <c r="A208" s="8"/>
    </row>
    <row r="209" spans="1:1" ht="15.75" customHeight="1" x14ac:dyDescent="0.3">
      <c r="A209" s="8"/>
    </row>
    <row r="210" spans="1:1" ht="15.75" customHeight="1" x14ac:dyDescent="0.3">
      <c r="A210" s="8"/>
    </row>
    <row r="211" spans="1:1" ht="15.75" customHeight="1" x14ac:dyDescent="0.3">
      <c r="A211" s="8"/>
    </row>
    <row r="212" spans="1:1" ht="15.75" customHeight="1" x14ac:dyDescent="0.3">
      <c r="A212" s="8"/>
    </row>
    <row r="213" spans="1:1" ht="15.75" customHeight="1" x14ac:dyDescent="0.3">
      <c r="A213" s="8"/>
    </row>
    <row r="214" spans="1:1" ht="15.75" customHeight="1" x14ac:dyDescent="0.3">
      <c r="A214" s="8"/>
    </row>
    <row r="215" spans="1:1" ht="15.75" customHeight="1" x14ac:dyDescent="0.3">
      <c r="A215" s="8"/>
    </row>
    <row r="216" spans="1:1" ht="15.75" customHeight="1" x14ac:dyDescent="0.3">
      <c r="A216" s="8"/>
    </row>
    <row r="217" spans="1:1" ht="15.75" customHeight="1" x14ac:dyDescent="0.3">
      <c r="A217" s="8"/>
    </row>
    <row r="218" spans="1:1" ht="15.75" customHeight="1" x14ac:dyDescent="0.3">
      <c r="A218" s="8"/>
    </row>
    <row r="219" spans="1:1" ht="15.75" customHeight="1" x14ac:dyDescent="0.3">
      <c r="A219" s="8"/>
    </row>
    <row r="220" spans="1:1" ht="15.75" customHeight="1" x14ac:dyDescent="0.3">
      <c r="A220" s="8"/>
    </row>
    <row r="221" spans="1:1" ht="15.75" customHeight="1" x14ac:dyDescent="0.3">
      <c r="A221" s="8"/>
    </row>
    <row r="222" spans="1:1" ht="15.75" customHeight="1" x14ac:dyDescent="0.3">
      <c r="A222" s="8"/>
    </row>
    <row r="223" spans="1:1" ht="15.75" customHeight="1" x14ac:dyDescent="0.3">
      <c r="A223" s="8"/>
    </row>
    <row r="224" spans="1:1" ht="15.75" customHeight="1" x14ac:dyDescent="0.3">
      <c r="A224" s="8"/>
    </row>
    <row r="225" spans="1:1" ht="15.75" customHeight="1" x14ac:dyDescent="0.3">
      <c r="A225" s="8"/>
    </row>
    <row r="226" spans="1:1" ht="15.75" customHeight="1" x14ac:dyDescent="0.3">
      <c r="A226" s="8"/>
    </row>
    <row r="227" spans="1:1" ht="15.75" customHeight="1" x14ac:dyDescent="0.3">
      <c r="A227" s="8"/>
    </row>
    <row r="228" spans="1:1" ht="15.75" customHeight="1" x14ac:dyDescent="0.3">
      <c r="A228" s="8"/>
    </row>
    <row r="229" spans="1:1" ht="15.75" customHeight="1" x14ac:dyDescent="0.3">
      <c r="A229" s="8"/>
    </row>
    <row r="230" spans="1:1" ht="15.75" customHeight="1" x14ac:dyDescent="0.3">
      <c r="A230" s="8"/>
    </row>
    <row r="231" spans="1:1" ht="15.75" customHeight="1" x14ac:dyDescent="0.3">
      <c r="A231" s="8"/>
    </row>
    <row r="232" spans="1:1" ht="15.75" customHeight="1" x14ac:dyDescent="0.3">
      <c r="A232" s="8"/>
    </row>
    <row r="233" spans="1:1" ht="15.75" customHeight="1" x14ac:dyDescent="0.3">
      <c r="A233" s="8"/>
    </row>
    <row r="234" spans="1:1" ht="15.75" customHeight="1" x14ac:dyDescent="0.3">
      <c r="A234" s="8"/>
    </row>
    <row r="235" spans="1:1" ht="15.75" customHeight="1" x14ac:dyDescent="0.3">
      <c r="A235" s="8"/>
    </row>
    <row r="236" spans="1:1" ht="15.75" customHeight="1" x14ac:dyDescent="0.3">
      <c r="A236" s="8"/>
    </row>
    <row r="237" spans="1:1" ht="15.75" customHeight="1" x14ac:dyDescent="0.3">
      <c r="A237" s="8"/>
    </row>
    <row r="238" spans="1:1" ht="15.75" customHeight="1" x14ac:dyDescent="0.3">
      <c r="A238" s="8"/>
    </row>
    <row r="239" spans="1:1" ht="15.75" customHeight="1" x14ac:dyDescent="0.3">
      <c r="A239" s="8"/>
    </row>
    <row r="240" spans="1:1" ht="15.75" customHeight="1" x14ac:dyDescent="0.3">
      <c r="A240" s="8"/>
    </row>
    <row r="241" spans="1:1" ht="15.75" customHeight="1" x14ac:dyDescent="0.3">
      <c r="A241" s="8"/>
    </row>
    <row r="242" spans="1:1" ht="15.75" customHeight="1" x14ac:dyDescent="0.3">
      <c r="A242" s="8"/>
    </row>
    <row r="243" spans="1:1" ht="15.75" customHeight="1" x14ac:dyDescent="0.3">
      <c r="A243" s="8"/>
    </row>
    <row r="244" spans="1:1" ht="15.75" customHeight="1" x14ac:dyDescent="0.3">
      <c r="A244" s="8"/>
    </row>
    <row r="245" spans="1:1" ht="15.75" customHeight="1" x14ac:dyDescent="0.3">
      <c r="A245" s="8"/>
    </row>
    <row r="246" spans="1:1" ht="15.75" customHeight="1" x14ac:dyDescent="0.3">
      <c r="A246" s="8"/>
    </row>
    <row r="247" spans="1:1" ht="15.75" customHeight="1" x14ac:dyDescent="0.3">
      <c r="A247" s="8"/>
    </row>
    <row r="248" spans="1:1" ht="15.75" customHeight="1" x14ac:dyDescent="0.3">
      <c r="A248" s="8"/>
    </row>
    <row r="249" spans="1:1" ht="15.75" customHeight="1" x14ac:dyDescent="0.3">
      <c r="A249" s="8"/>
    </row>
    <row r="250" spans="1:1" ht="15.75" customHeight="1" x14ac:dyDescent="0.3">
      <c r="A250" s="8"/>
    </row>
    <row r="251" spans="1:1" ht="15.75" customHeight="1" x14ac:dyDescent="0.3">
      <c r="A251" s="8"/>
    </row>
    <row r="252" spans="1:1" ht="15.75" customHeight="1" x14ac:dyDescent="0.3">
      <c r="A252" s="8"/>
    </row>
    <row r="253" spans="1:1" ht="15.75" customHeight="1" x14ac:dyDescent="0.3">
      <c r="A253" s="8"/>
    </row>
    <row r="254" spans="1:1" ht="15.75" customHeight="1" x14ac:dyDescent="0.3">
      <c r="A254" s="8"/>
    </row>
    <row r="255" spans="1:1" ht="15.75" customHeight="1" x14ac:dyDescent="0.3">
      <c r="A255" s="8"/>
    </row>
    <row r="256" spans="1:1" ht="15.75" customHeight="1" x14ac:dyDescent="0.3">
      <c r="A256" s="8"/>
    </row>
    <row r="257" spans="1:1" ht="15.75" customHeight="1" x14ac:dyDescent="0.3">
      <c r="A257" s="8"/>
    </row>
    <row r="258" spans="1:1" ht="15.75" customHeight="1" x14ac:dyDescent="0.3">
      <c r="A258" s="8"/>
    </row>
    <row r="259" spans="1:1" ht="15.75" customHeight="1" x14ac:dyDescent="0.3">
      <c r="A259" s="8"/>
    </row>
    <row r="260" spans="1:1" ht="15.75" customHeight="1" x14ac:dyDescent="0.3">
      <c r="A260" s="8"/>
    </row>
    <row r="261" spans="1:1" ht="15.75" customHeight="1" x14ac:dyDescent="0.3">
      <c r="A261" s="8"/>
    </row>
    <row r="262" spans="1:1" ht="15.75" customHeight="1" x14ac:dyDescent="0.3">
      <c r="A262" s="8"/>
    </row>
    <row r="263" spans="1:1" ht="15.75" customHeight="1" x14ac:dyDescent="0.3">
      <c r="A263" s="8"/>
    </row>
    <row r="264" spans="1:1" ht="15.75" customHeight="1" x14ac:dyDescent="0.3">
      <c r="A264" s="8"/>
    </row>
    <row r="265" spans="1:1" ht="15.75" customHeight="1" x14ac:dyDescent="0.3">
      <c r="A265" s="8"/>
    </row>
    <row r="266" spans="1:1" ht="15.75" customHeight="1" x14ac:dyDescent="0.3">
      <c r="A266" s="8"/>
    </row>
    <row r="267" spans="1:1" ht="15.75" customHeight="1" x14ac:dyDescent="0.3">
      <c r="A267" s="8"/>
    </row>
    <row r="268" spans="1:1" ht="15.75" customHeight="1" x14ac:dyDescent="0.3">
      <c r="A268" s="8"/>
    </row>
    <row r="269" spans="1:1" ht="15.75" customHeight="1" x14ac:dyDescent="0.3">
      <c r="A269" s="8"/>
    </row>
    <row r="270" spans="1:1" ht="15.75" customHeight="1" x14ac:dyDescent="0.3">
      <c r="A270" s="8"/>
    </row>
    <row r="271" spans="1:1" ht="15.75" customHeight="1" x14ac:dyDescent="0.3">
      <c r="A271" s="8"/>
    </row>
    <row r="272" spans="1:1" ht="15.75" customHeight="1" x14ac:dyDescent="0.3">
      <c r="A272" s="8"/>
    </row>
    <row r="273" spans="1:1" ht="15.75" customHeight="1" x14ac:dyDescent="0.3">
      <c r="A273" s="8"/>
    </row>
    <row r="274" spans="1:1" ht="15.75" customHeight="1" x14ac:dyDescent="0.3">
      <c r="A274" s="8"/>
    </row>
    <row r="275" spans="1:1" ht="15.75" customHeight="1" x14ac:dyDescent="0.3">
      <c r="A275" s="8"/>
    </row>
    <row r="276" spans="1:1" ht="15.75" customHeight="1" x14ac:dyDescent="0.3">
      <c r="A276" s="8"/>
    </row>
    <row r="277" spans="1:1" ht="15.75" customHeight="1" x14ac:dyDescent="0.3">
      <c r="A277" s="8"/>
    </row>
    <row r="278" spans="1:1" ht="15.75" customHeight="1" x14ac:dyDescent="0.3">
      <c r="A278" s="8"/>
    </row>
    <row r="279" spans="1:1" ht="15.75" customHeight="1" x14ac:dyDescent="0.3">
      <c r="A279" s="8"/>
    </row>
    <row r="280" spans="1:1" ht="15.75" customHeight="1" x14ac:dyDescent="0.3">
      <c r="A280" s="8"/>
    </row>
    <row r="281" spans="1:1" ht="15.75" customHeight="1" x14ac:dyDescent="0.3">
      <c r="A281" s="8"/>
    </row>
    <row r="282" spans="1:1" ht="15.75" customHeight="1" x14ac:dyDescent="0.3">
      <c r="A282" s="8"/>
    </row>
    <row r="283" spans="1:1" ht="15.75" customHeight="1" x14ac:dyDescent="0.3">
      <c r="A283" s="8"/>
    </row>
    <row r="284" spans="1:1" ht="15.75" customHeight="1" x14ac:dyDescent="0.3">
      <c r="A284" s="8"/>
    </row>
    <row r="285" spans="1:1" ht="15.75" customHeight="1" x14ac:dyDescent="0.3">
      <c r="A285" s="8"/>
    </row>
    <row r="286" spans="1:1" ht="15.75" customHeight="1" x14ac:dyDescent="0.3">
      <c r="A286" s="8"/>
    </row>
    <row r="287" spans="1:1" ht="15.75" customHeight="1" x14ac:dyDescent="0.3">
      <c r="A287" s="8"/>
    </row>
    <row r="288" spans="1:1" ht="15.75" customHeight="1" x14ac:dyDescent="0.3">
      <c r="A288" s="8"/>
    </row>
    <row r="289" spans="1:1" ht="15.75" customHeight="1" x14ac:dyDescent="0.3">
      <c r="A289" s="8"/>
    </row>
    <row r="290" spans="1:1" ht="15.75" customHeight="1" x14ac:dyDescent="0.3">
      <c r="A290" s="8"/>
    </row>
    <row r="291" spans="1:1" ht="15.75" customHeight="1" x14ac:dyDescent="0.3">
      <c r="A291" s="8"/>
    </row>
    <row r="292" spans="1:1" ht="15.75" customHeight="1" x14ac:dyDescent="0.3">
      <c r="A292" s="8"/>
    </row>
    <row r="293" spans="1:1" ht="15.75" customHeight="1" x14ac:dyDescent="0.3">
      <c r="A293" s="8"/>
    </row>
    <row r="294" spans="1:1" ht="15.75" customHeight="1" x14ac:dyDescent="0.3">
      <c r="A294" s="8"/>
    </row>
    <row r="295" spans="1:1" ht="15.75" customHeight="1" x14ac:dyDescent="0.3">
      <c r="A295" s="8"/>
    </row>
    <row r="296" spans="1:1" ht="15.75" customHeight="1" x14ac:dyDescent="0.3">
      <c r="A296" s="8"/>
    </row>
    <row r="297" spans="1:1" ht="15.75" customHeight="1" x14ac:dyDescent="0.3">
      <c r="A297" s="8"/>
    </row>
    <row r="298" spans="1:1" ht="15.75" customHeight="1" x14ac:dyDescent="0.3">
      <c r="A298" s="8"/>
    </row>
    <row r="299" spans="1:1" ht="15.75" customHeight="1" x14ac:dyDescent="0.3">
      <c r="A299" s="8"/>
    </row>
    <row r="300" spans="1:1" ht="15.75" customHeight="1" x14ac:dyDescent="0.3">
      <c r="A300" s="8"/>
    </row>
    <row r="301" spans="1:1" ht="15.75" customHeight="1" x14ac:dyDescent="0.3">
      <c r="A301" s="8"/>
    </row>
    <row r="302" spans="1:1" ht="15.75" customHeight="1" x14ac:dyDescent="0.3">
      <c r="A302" s="8"/>
    </row>
    <row r="303" spans="1:1" ht="15.75" customHeight="1" x14ac:dyDescent="0.3">
      <c r="A303" s="8"/>
    </row>
    <row r="304" spans="1:1" ht="15.75" customHeight="1" x14ac:dyDescent="0.3">
      <c r="A304" s="8"/>
    </row>
    <row r="305" spans="1:1" ht="15.75" customHeight="1" x14ac:dyDescent="0.3">
      <c r="A305" s="8"/>
    </row>
    <row r="306" spans="1:1" ht="15.75" customHeight="1" x14ac:dyDescent="0.3">
      <c r="A306" s="8"/>
    </row>
    <row r="307" spans="1:1" ht="15.75" customHeight="1" x14ac:dyDescent="0.3">
      <c r="A307" s="8"/>
    </row>
    <row r="308" spans="1:1" ht="15.75" customHeight="1" x14ac:dyDescent="0.3">
      <c r="A308" s="8"/>
    </row>
    <row r="309" spans="1:1" ht="15.75" customHeight="1" x14ac:dyDescent="0.3">
      <c r="A309" s="8"/>
    </row>
    <row r="310" spans="1:1" ht="15.75" customHeight="1" x14ac:dyDescent="0.3">
      <c r="A310" s="8"/>
    </row>
    <row r="311" spans="1:1" ht="15.75" customHeight="1" x14ac:dyDescent="0.3">
      <c r="A311" s="8"/>
    </row>
    <row r="312" spans="1:1" ht="15.75" customHeight="1" x14ac:dyDescent="0.3">
      <c r="A312" s="8"/>
    </row>
    <row r="313" spans="1:1" ht="15.75" customHeight="1" x14ac:dyDescent="0.3">
      <c r="A313" s="8"/>
    </row>
    <row r="314" spans="1:1" ht="15.75" customHeight="1" x14ac:dyDescent="0.3">
      <c r="A314" s="8"/>
    </row>
    <row r="315" spans="1:1" ht="15.75" customHeight="1" x14ac:dyDescent="0.3">
      <c r="A315" s="8"/>
    </row>
    <row r="316" spans="1:1" ht="15.75" customHeight="1" x14ac:dyDescent="0.3">
      <c r="A316" s="8"/>
    </row>
    <row r="317" spans="1:1" ht="15.75" customHeight="1" x14ac:dyDescent="0.3">
      <c r="A317" s="8"/>
    </row>
    <row r="318" spans="1:1" ht="15.75" customHeight="1" x14ac:dyDescent="0.3">
      <c r="A318" s="8"/>
    </row>
    <row r="319" spans="1:1" ht="15.75" customHeight="1" x14ac:dyDescent="0.3">
      <c r="A319" s="8"/>
    </row>
    <row r="320" spans="1:1" ht="15.75" customHeight="1" x14ac:dyDescent="0.3">
      <c r="A320" s="8"/>
    </row>
    <row r="321" spans="1:1" ht="15.75" customHeight="1" x14ac:dyDescent="0.3">
      <c r="A321" s="8"/>
    </row>
    <row r="322" spans="1:1" ht="15.75" customHeight="1" x14ac:dyDescent="0.3">
      <c r="A322" s="8"/>
    </row>
    <row r="323" spans="1:1" ht="15.75" customHeight="1" x14ac:dyDescent="0.3">
      <c r="A323" s="8"/>
    </row>
    <row r="324" spans="1:1" ht="15.75" customHeight="1" x14ac:dyDescent="0.3">
      <c r="A324" s="8"/>
    </row>
    <row r="325" spans="1:1" ht="15.75" customHeight="1" x14ac:dyDescent="0.3">
      <c r="A325" s="8"/>
    </row>
    <row r="326" spans="1:1" ht="15.75" customHeight="1" x14ac:dyDescent="0.3">
      <c r="A326" s="8"/>
    </row>
    <row r="327" spans="1:1" ht="15.75" customHeight="1" x14ac:dyDescent="0.3">
      <c r="A327" s="8"/>
    </row>
    <row r="328" spans="1:1" ht="15.75" customHeight="1" x14ac:dyDescent="0.3">
      <c r="A328" s="8"/>
    </row>
    <row r="329" spans="1:1" ht="15.75" customHeight="1" x14ac:dyDescent="0.3">
      <c r="A329" s="8"/>
    </row>
    <row r="330" spans="1:1" ht="15.75" customHeight="1" x14ac:dyDescent="0.3">
      <c r="A330" s="8"/>
    </row>
    <row r="331" spans="1:1" ht="15.75" customHeight="1" x14ac:dyDescent="0.3">
      <c r="A331" s="8"/>
    </row>
    <row r="332" spans="1:1" ht="15.75" customHeight="1" x14ac:dyDescent="0.3">
      <c r="A332" s="8"/>
    </row>
    <row r="333" spans="1:1" ht="15.75" customHeight="1" x14ac:dyDescent="0.3">
      <c r="A333" s="8"/>
    </row>
    <row r="334" spans="1:1" ht="15.75" customHeight="1" x14ac:dyDescent="0.3">
      <c r="A334" s="8"/>
    </row>
    <row r="335" spans="1:1" ht="15.75" customHeight="1" x14ac:dyDescent="0.3">
      <c r="A335" s="8"/>
    </row>
    <row r="336" spans="1:1" ht="15.75" customHeight="1" x14ac:dyDescent="0.3">
      <c r="A336" s="8"/>
    </row>
    <row r="337" spans="1:1" ht="15.75" customHeight="1" x14ac:dyDescent="0.3">
      <c r="A337" s="8"/>
    </row>
    <row r="338" spans="1:1" ht="15.75" customHeight="1" x14ac:dyDescent="0.3">
      <c r="A338" s="8"/>
    </row>
    <row r="339" spans="1:1" ht="15.75" customHeight="1" x14ac:dyDescent="0.3">
      <c r="A339" s="8"/>
    </row>
    <row r="340" spans="1:1" ht="15.75" customHeight="1" x14ac:dyDescent="0.3">
      <c r="A340" s="8"/>
    </row>
    <row r="341" spans="1:1" ht="15.75" customHeight="1" x14ac:dyDescent="0.3">
      <c r="A341" s="8"/>
    </row>
    <row r="342" spans="1:1" ht="15.75" customHeight="1" x14ac:dyDescent="0.3">
      <c r="A342" s="8"/>
    </row>
    <row r="343" spans="1:1" ht="15.75" customHeight="1" x14ac:dyDescent="0.3">
      <c r="A343" s="8"/>
    </row>
    <row r="344" spans="1:1" ht="15.75" customHeight="1" x14ac:dyDescent="0.3">
      <c r="A344" s="8"/>
    </row>
    <row r="345" spans="1:1" ht="15.75" customHeight="1" x14ac:dyDescent="0.3">
      <c r="A345" s="8"/>
    </row>
    <row r="346" spans="1:1" ht="15.75" customHeight="1" x14ac:dyDescent="0.3">
      <c r="A346" s="8"/>
    </row>
    <row r="347" spans="1:1" ht="15.75" customHeight="1" x14ac:dyDescent="0.3">
      <c r="A347" s="8"/>
    </row>
    <row r="348" spans="1:1" ht="15.75" customHeight="1" x14ac:dyDescent="0.3">
      <c r="A348" s="8"/>
    </row>
    <row r="349" spans="1:1" ht="15.75" customHeight="1" x14ac:dyDescent="0.3">
      <c r="A349" s="8"/>
    </row>
    <row r="350" spans="1:1" ht="15.75" customHeight="1" x14ac:dyDescent="0.3">
      <c r="A350" s="8"/>
    </row>
    <row r="351" spans="1:1" ht="15.75" customHeight="1" x14ac:dyDescent="0.3">
      <c r="A351" s="8"/>
    </row>
    <row r="352" spans="1:1" ht="15.75" customHeight="1" x14ac:dyDescent="0.3">
      <c r="A352" s="8"/>
    </row>
    <row r="353" spans="1:1" ht="15.75" customHeight="1" x14ac:dyDescent="0.3">
      <c r="A353" s="8"/>
    </row>
    <row r="354" spans="1:1" ht="15.75" customHeight="1" x14ac:dyDescent="0.3">
      <c r="A354" s="8"/>
    </row>
    <row r="355" spans="1:1" ht="15.75" customHeight="1" x14ac:dyDescent="0.3">
      <c r="A355" s="8"/>
    </row>
    <row r="356" spans="1:1" ht="15.75" customHeight="1" x14ac:dyDescent="0.3">
      <c r="A356" s="8"/>
    </row>
    <row r="357" spans="1:1" ht="15.75" customHeight="1" x14ac:dyDescent="0.3">
      <c r="A357" s="8"/>
    </row>
    <row r="358" spans="1:1" ht="15.75" customHeight="1" x14ac:dyDescent="0.3">
      <c r="A358" s="8"/>
    </row>
    <row r="359" spans="1:1" ht="15.75" customHeight="1" x14ac:dyDescent="0.3">
      <c r="A359" s="8"/>
    </row>
    <row r="360" spans="1:1" ht="15.75" customHeight="1" x14ac:dyDescent="0.3">
      <c r="A360" s="8"/>
    </row>
    <row r="361" spans="1:1" ht="15.75" customHeight="1" x14ac:dyDescent="0.3">
      <c r="A361" s="8"/>
    </row>
    <row r="362" spans="1:1" ht="15.75" customHeight="1" x14ac:dyDescent="0.3">
      <c r="A362" s="8"/>
    </row>
    <row r="363" spans="1:1" ht="15.75" customHeight="1" x14ac:dyDescent="0.3">
      <c r="A363" s="8"/>
    </row>
    <row r="364" spans="1:1" ht="15.75" customHeight="1" x14ac:dyDescent="0.3">
      <c r="A364" s="8"/>
    </row>
    <row r="365" spans="1:1" ht="15.75" customHeight="1" x14ac:dyDescent="0.3">
      <c r="A365" s="8"/>
    </row>
    <row r="366" spans="1:1" ht="15.75" customHeight="1" x14ac:dyDescent="0.3">
      <c r="A366" s="8"/>
    </row>
    <row r="367" spans="1:1" ht="15.75" customHeight="1" x14ac:dyDescent="0.3">
      <c r="A367" s="8"/>
    </row>
    <row r="368" spans="1:1" ht="15.75" customHeight="1" x14ac:dyDescent="0.3">
      <c r="A368" s="8"/>
    </row>
    <row r="369" spans="1:1" ht="15.75" customHeight="1" x14ac:dyDescent="0.3">
      <c r="A369" s="8"/>
    </row>
    <row r="370" spans="1:1" ht="15.75" customHeight="1" x14ac:dyDescent="0.3">
      <c r="A370" s="8"/>
    </row>
    <row r="371" spans="1:1" ht="15.75" customHeight="1" x14ac:dyDescent="0.3">
      <c r="A371" s="8"/>
    </row>
    <row r="372" spans="1:1" ht="15.75" customHeight="1" x14ac:dyDescent="0.3">
      <c r="A372" s="8"/>
    </row>
    <row r="373" spans="1:1" ht="15.75" customHeight="1" x14ac:dyDescent="0.3">
      <c r="A373" s="8"/>
    </row>
    <row r="374" spans="1:1" ht="15.75" customHeight="1" x14ac:dyDescent="0.3">
      <c r="A374" s="8"/>
    </row>
    <row r="375" spans="1:1" ht="15.75" customHeight="1" x14ac:dyDescent="0.3">
      <c r="A375" s="8"/>
    </row>
    <row r="376" spans="1:1" ht="15.75" customHeight="1" x14ac:dyDescent="0.3">
      <c r="A376" s="8"/>
    </row>
    <row r="377" spans="1:1" ht="15.75" customHeight="1" x14ac:dyDescent="0.3">
      <c r="A377" s="8"/>
    </row>
    <row r="378" spans="1:1" ht="15.75" customHeight="1" x14ac:dyDescent="0.3">
      <c r="A378" s="8"/>
    </row>
    <row r="379" spans="1:1" ht="15.75" customHeight="1" x14ac:dyDescent="0.3">
      <c r="A379" s="8"/>
    </row>
    <row r="380" spans="1:1" ht="15.75" customHeight="1" x14ac:dyDescent="0.3">
      <c r="A380" s="8"/>
    </row>
    <row r="381" spans="1:1" ht="15.75" customHeight="1" x14ac:dyDescent="0.3">
      <c r="A381" s="8"/>
    </row>
    <row r="382" spans="1:1" ht="15.75" customHeight="1" x14ac:dyDescent="0.3">
      <c r="A382" s="8"/>
    </row>
    <row r="383" spans="1:1" ht="15.75" customHeight="1" x14ac:dyDescent="0.3">
      <c r="A383" s="8"/>
    </row>
    <row r="384" spans="1:1" ht="15.75" customHeight="1" x14ac:dyDescent="0.3">
      <c r="A384" s="8"/>
    </row>
    <row r="385" spans="1:1" ht="15.75" customHeight="1" x14ac:dyDescent="0.3">
      <c r="A385" s="8"/>
    </row>
    <row r="386" spans="1:1" ht="15.75" customHeight="1" x14ac:dyDescent="0.3">
      <c r="A386" s="8"/>
    </row>
    <row r="387" spans="1:1" ht="15.75" customHeight="1" x14ac:dyDescent="0.3">
      <c r="A387" s="8"/>
    </row>
    <row r="388" spans="1:1" ht="15.75" customHeight="1" x14ac:dyDescent="0.3">
      <c r="A388" s="8"/>
    </row>
    <row r="389" spans="1:1" ht="15.75" customHeight="1" x14ac:dyDescent="0.3">
      <c r="A389" s="8"/>
    </row>
    <row r="390" spans="1:1" ht="15.75" customHeight="1" x14ac:dyDescent="0.3">
      <c r="A390" s="8"/>
    </row>
    <row r="391" spans="1:1" ht="15.75" customHeight="1" x14ac:dyDescent="0.3">
      <c r="A391" s="8"/>
    </row>
    <row r="392" spans="1:1" ht="15.75" customHeight="1" x14ac:dyDescent="0.3">
      <c r="A392" s="8"/>
    </row>
    <row r="393" spans="1:1" ht="15.75" customHeight="1" x14ac:dyDescent="0.3">
      <c r="A393" s="8"/>
    </row>
    <row r="394" spans="1:1" ht="15.75" customHeight="1" x14ac:dyDescent="0.3">
      <c r="A394" s="8"/>
    </row>
    <row r="395" spans="1:1" ht="15.75" customHeight="1" x14ac:dyDescent="0.3">
      <c r="A395" s="8"/>
    </row>
    <row r="396" spans="1:1" ht="15.75" customHeight="1" x14ac:dyDescent="0.3">
      <c r="A396" s="8"/>
    </row>
    <row r="397" spans="1:1" ht="15.75" customHeight="1" x14ac:dyDescent="0.3">
      <c r="A397" s="8"/>
    </row>
    <row r="398" spans="1:1" ht="15.75" customHeight="1" x14ac:dyDescent="0.3">
      <c r="A398" s="8"/>
    </row>
    <row r="399" spans="1:1" ht="15.75" customHeight="1" x14ac:dyDescent="0.3">
      <c r="A399" s="8"/>
    </row>
    <row r="400" spans="1:1" ht="15.75" customHeight="1" x14ac:dyDescent="0.3">
      <c r="A400" s="8"/>
    </row>
    <row r="401" spans="1:1" ht="15.75" customHeight="1" x14ac:dyDescent="0.3">
      <c r="A401" s="8"/>
    </row>
    <row r="402" spans="1:1" ht="15.75" customHeight="1" x14ac:dyDescent="0.3">
      <c r="A402" s="8"/>
    </row>
    <row r="403" spans="1:1" ht="15.75" customHeight="1" x14ac:dyDescent="0.3">
      <c r="A403" s="8"/>
    </row>
    <row r="404" spans="1:1" ht="15.75" customHeight="1" x14ac:dyDescent="0.3">
      <c r="A404" s="8"/>
    </row>
    <row r="405" spans="1:1" ht="15.75" customHeight="1" x14ac:dyDescent="0.3">
      <c r="A405" s="8"/>
    </row>
    <row r="406" spans="1:1" ht="15.75" customHeight="1" x14ac:dyDescent="0.3">
      <c r="A406" s="8"/>
    </row>
    <row r="407" spans="1:1" ht="15.75" customHeight="1" x14ac:dyDescent="0.3">
      <c r="A407" s="8"/>
    </row>
    <row r="408" spans="1:1" ht="15.75" customHeight="1" x14ac:dyDescent="0.3">
      <c r="A408" s="8"/>
    </row>
    <row r="409" spans="1:1" ht="15.75" customHeight="1" x14ac:dyDescent="0.3">
      <c r="A409" s="8"/>
    </row>
    <row r="410" spans="1:1" ht="15.75" customHeight="1" x14ac:dyDescent="0.3">
      <c r="A410" s="8"/>
    </row>
    <row r="411" spans="1:1" ht="15.75" customHeight="1" x14ac:dyDescent="0.3">
      <c r="A411" s="8"/>
    </row>
    <row r="412" spans="1:1" ht="15.75" customHeight="1" x14ac:dyDescent="0.3">
      <c r="A412" s="8"/>
    </row>
    <row r="413" spans="1:1" ht="15.75" customHeight="1" x14ac:dyDescent="0.3">
      <c r="A413" s="8"/>
    </row>
    <row r="414" spans="1:1" ht="15.75" customHeight="1" x14ac:dyDescent="0.3">
      <c r="A414" s="8"/>
    </row>
    <row r="415" spans="1:1" ht="15.75" customHeight="1" x14ac:dyDescent="0.3">
      <c r="A415" s="8"/>
    </row>
    <row r="416" spans="1:1" ht="15.75" customHeight="1" x14ac:dyDescent="0.3">
      <c r="A416" s="8"/>
    </row>
    <row r="417" spans="1:1" ht="15.75" customHeight="1" x14ac:dyDescent="0.3">
      <c r="A417" s="8"/>
    </row>
    <row r="418" spans="1:1" ht="15.75" customHeight="1" x14ac:dyDescent="0.3">
      <c r="A418" s="8"/>
    </row>
    <row r="419" spans="1:1" ht="15.75" customHeight="1" x14ac:dyDescent="0.3">
      <c r="A419" s="8"/>
    </row>
    <row r="420" spans="1:1" ht="15.75" customHeight="1" x14ac:dyDescent="0.3">
      <c r="A420" s="8"/>
    </row>
    <row r="421" spans="1:1" ht="15.75" customHeight="1" x14ac:dyDescent="0.3">
      <c r="A421" s="8"/>
    </row>
    <row r="422" spans="1:1" ht="15.75" customHeight="1" x14ac:dyDescent="0.3">
      <c r="A422" s="8"/>
    </row>
    <row r="423" spans="1:1" ht="15.75" customHeight="1" x14ac:dyDescent="0.3">
      <c r="A423" s="8"/>
    </row>
    <row r="424" spans="1:1" ht="15.75" customHeight="1" x14ac:dyDescent="0.3">
      <c r="A424" s="8"/>
    </row>
    <row r="425" spans="1:1" ht="15.75" customHeight="1" x14ac:dyDescent="0.3">
      <c r="A425" s="8"/>
    </row>
    <row r="426" spans="1:1" ht="15.75" customHeight="1" x14ac:dyDescent="0.3">
      <c r="A426" s="8"/>
    </row>
    <row r="427" spans="1:1" ht="15.75" customHeight="1" x14ac:dyDescent="0.3">
      <c r="A427" s="8"/>
    </row>
    <row r="428" spans="1:1" ht="15.75" customHeight="1" x14ac:dyDescent="0.3">
      <c r="A428" s="8"/>
    </row>
    <row r="429" spans="1:1" ht="15.75" customHeight="1" x14ac:dyDescent="0.3">
      <c r="A429" s="8"/>
    </row>
    <row r="430" spans="1:1" ht="15.75" customHeight="1" x14ac:dyDescent="0.3">
      <c r="A430" s="8"/>
    </row>
    <row r="431" spans="1:1" ht="15.75" customHeight="1" x14ac:dyDescent="0.3">
      <c r="A431" s="8"/>
    </row>
    <row r="432" spans="1:1" ht="15.75" customHeight="1" x14ac:dyDescent="0.3">
      <c r="A432" s="8"/>
    </row>
    <row r="433" spans="1:1" ht="15.75" customHeight="1" x14ac:dyDescent="0.3">
      <c r="A433" s="8"/>
    </row>
    <row r="434" spans="1:1" ht="15.75" customHeight="1" x14ac:dyDescent="0.3">
      <c r="A434" s="8"/>
    </row>
    <row r="435" spans="1:1" ht="15.75" customHeight="1" x14ac:dyDescent="0.3">
      <c r="A435" s="8"/>
    </row>
    <row r="436" spans="1:1" ht="15.75" customHeight="1" x14ac:dyDescent="0.3">
      <c r="A436" s="8"/>
    </row>
    <row r="437" spans="1:1" ht="15.75" customHeight="1" x14ac:dyDescent="0.3">
      <c r="A437" s="8"/>
    </row>
    <row r="438" spans="1:1" ht="15.75" customHeight="1" x14ac:dyDescent="0.3">
      <c r="A438" s="8"/>
    </row>
    <row r="439" spans="1:1" ht="15.75" customHeight="1" x14ac:dyDescent="0.3">
      <c r="A439" s="8"/>
    </row>
    <row r="440" spans="1:1" ht="15.75" customHeight="1" x14ac:dyDescent="0.3">
      <c r="A440" s="8"/>
    </row>
    <row r="441" spans="1:1" ht="15.75" customHeight="1" x14ac:dyDescent="0.3">
      <c r="A441" s="8"/>
    </row>
    <row r="442" spans="1:1" ht="15.75" customHeight="1" x14ac:dyDescent="0.3">
      <c r="A442" s="8"/>
    </row>
    <row r="443" spans="1:1" ht="15.75" customHeight="1" x14ac:dyDescent="0.3">
      <c r="A443" s="8"/>
    </row>
    <row r="444" spans="1:1" ht="15.75" customHeight="1" x14ac:dyDescent="0.3">
      <c r="A444" s="8"/>
    </row>
    <row r="445" spans="1:1" ht="15.75" customHeight="1" x14ac:dyDescent="0.3">
      <c r="A445" s="8"/>
    </row>
    <row r="446" spans="1:1" ht="15.75" customHeight="1" x14ac:dyDescent="0.3">
      <c r="A446" s="8"/>
    </row>
    <row r="447" spans="1:1" ht="15.75" customHeight="1" x14ac:dyDescent="0.3">
      <c r="A447" s="8"/>
    </row>
    <row r="448" spans="1:1" ht="15.75" customHeight="1" x14ac:dyDescent="0.3">
      <c r="A448" s="8"/>
    </row>
    <row r="449" spans="1:1" ht="15.75" customHeight="1" x14ac:dyDescent="0.3">
      <c r="A449" s="8"/>
    </row>
    <row r="450" spans="1:1" ht="15.75" customHeight="1" x14ac:dyDescent="0.3">
      <c r="A450" s="8"/>
    </row>
    <row r="451" spans="1:1" ht="15.75" customHeight="1" x14ac:dyDescent="0.3">
      <c r="A451" s="8"/>
    </row>
    <row r="452" spans="1:1" ht="15.75" customHeight="1" x14ac:dyDescent="0.3">
      <c r="A452" s="8"/>
    </row>
    <row r="453" spans="1:1" ht="15.75" customHeight="1" x14ac:dyDescent="0.3">
      <c r="A453" s="8"/>
    </row>
    <row r="454" spans="1:1" ht="15.75" customHeight="1" x14ac:dyDescent="0.3">
      <c r="A454" s="8"/>
    </row>
    <row r="455" spans="1:1" ht="15.75" customHeight="1" x14ac:dyDescent="0.3">
      <c r="A455" s="8"/>
    </row>
    <row r="456" spans="1:1" ht="15.75" customHeight="1" x14ac:dyDescent="0.3">
      <c r="A456" s="8"/>
    </row>
    <row r="457" spans="1:1" ht="15.75" customHeight="1" x14ac:dyDescent="0.3">
      <c r="A457" s="8"/>
    </row>
    <row r="458" spans="1:1" ht="15.75" customHeight="1" x14ac:dyDescent="0.3">
      <c r="A458" s="8"/>
    </row>
    <row r="459" spans="1:1" ht="15.75" customHeight="1" x14ac:dyDescent="0.3">
      <c r="A459" s="8"/>
    </row>
    <row r="460" spans="1:1" ht="15.75" customHeight="1" x14ac:dyDescent="0.3">
      <c r="A460" s="8"/>
    </row>
    <row r="461" spans="1:1" ht="15.75" customHeight="1" x14ac:dyDescent="0.3">
      <c r="A461" s="8"/>
    </row>
    <row r="462" spans="1:1" ht="15.75" customHeight="1" x14ac:dyDescent="0.3">
      <c r="A462" s="8"/>
    </row>
    <row r="463" spans="1:1" ht="15.75" customHeight="1" x14ac:dyDescent="0.3">
      <c r="A463" s="8"/>
    </row>
    <row r="464" spans="1:1" ht="15.75" customHeight="1" x14ac:dyDescent="0.3">
      <c r="A464" s="8"/>
    </row>
    <row r="465" spans="1:1" ht="15.75" customHeight="1" x14ac:dyDescent="0.3">
      <c r="A465" s="8"/>
    </row>
    <row r="466" spans="1:1" ht="15.75" customHeight="1" x14ac:dyDescent="0.3">
      <c r="A466" s="8"/>
    </row>
    <row r="467" spans="1:1" ht="15.75" customHeight="1" x14ac:dyDescent="0.3">
      <c r="A467" s="8"/>
    </row>
    <row r="468" spans="1:1" ht="15.75" customHeight="1" x14ac:dyDescent="0.3">
      <c r="A468" s="8"/>
    </row>
    <row r="469" spans="1:1" ht="15.75" customHeight="1" x14ac:dyDescent="0.3">
      <c r="A469" s="8"/>
    </row>
    <row r="470" spans="1:1" ht="15.75" customHeight="1" x14ac:dyDescent="0.3">
      <c r="A470" s="8"/>
    </row>
    <row r="471" spans="1:1" ht="15.75" customHeight="1" x14ac:dyDescent="0.3">
      <c r="A471" s="8"/>
    </row>
    <row r="472" spans="1:1" ht="15.75" customHeight="1" x14ac:dyDescent="0.3">
      <c r="A472" s="8"/>
    </row>
    <row r="473" spans="1:1" ht="15.75" customHeight="1" x14ac:dyDescent="0.3">
      <c r="A473" s="8"/>
    </row>
    <row r="474" spans="1:1" ht="15.75" customHeight="1" x14ac:dyDescent="0.3">
      <c r="A474" s="8"/>
    </row>
    <row r="475" spans="1:1" ht="15.75" customHeight="1" x14ac:dyDescent="0.3">
      <c r="A475" s="8"/>
    </row>
    <row r="476" spans="1:1" ht="15.75" customHeight="1" x14ac:dyDescent="0.3">
      <c r="A476" s="8"/>
    </row>
    <row r="477" spans="1:1" ht="15.75" customHeight="1" x14ac:dyDescent="0.3">
      <c r="A477" s="8"/>
    </row>
    <row r="478" spans="1:1" ht="15.75" customHeight="1" x14ac:dyDescent="0.3">
      <c r="A478" s="8"/>
    </row>
    <row r="479" spans="1:1" ht="15.75" customHeight="1" x14ac:dyDescent="0.3">
      <c r="A479" s="8"/>
    </row>
    <row r="480" spans="1:1" ht="15.75" customHeight="1" x14ac:dyDescent="0.3">
      <c r="A480" s="8"/>
    </row>
    <row r="481" spans="1:1" ht="15.75" customHeight="1" x14ac:dyDescent="0.3">
      <c r="A481" s="8"/>
    </row>
    <row r="482" spans="1:1" ht="15.75" customHeight="1" x14ac:dyDescent="0.3">
      <c r="A482" s="8"/>
    </row>
    <row r="483" spans="1:1" ht="15.75" customHeight="1" x14ac:dyDescent="0.3">
      <c r="A483" s="8"/>
    </row>
    <row r="484" spans="1:1" ht="15.75" customHeight="1" x14ac:dyDescent="0.3">
      <c r="A484" s="8"/>
    </row>
    <row r="485" spans="1:1" ht="15.75" customHeight="1" x14ac:dyDescent="0.3">
      <c r="A485" s="8"/>
    </row>
    <row r="486" spans="1:1" ht="15.75" customHeight="1" x14ac:dyDescent="0.3">
      <c r="A486" s="8"/>
    </row>
    <row r="487" spans="1:1" ht="15.75" customHeight="1" x14ac:dyDescent="0.3">
      <c r="A487" s="8"/>
    </row>
    <row r="488" spans="1:1" ht="15.75" customHeight="1" x14ac:dyDescent="0.3">
      <c r="A488" s="8"/>
    </row>
    <row r="489" spans="1:1" ht="15.75" customHeight="1" x14ac:dyDescent="0.3">
      <c r="A489" s="8"/>
    </row>
    <row r="490" spans="1:1" ht="15.75" customHeight="1" x14ac:dyDescent="0.3">
      <c r="A490" s="8"/>
    </row>
    <row r="491" spans="1:1" ht="15.75" customHeight="1" x14ac:dyDescent="0.3">
      <c r="A491" s="8"/>
    </row>
    <row r="492" spans="1:1" ht="15.75" customHeight="1" x14ac:dyDescent="0.3">
      <c r="A492" s="8"/>
    </row>
    <row r="493" spans="1:1" ht="15.75" customHeight="1" x14ac:dyDescent="0.3">
      <c r="A493" s="8"/>
    </row>
    <row r="494" spans="1:1" ht="15.75" customHeight="1" x14ac:dyDescent="0.3">
      <c r="A494" s="8"/>
    </row>
    <row r="495" spans="1:1" ht="15.75" customHeight="1" x14ac:dyDescent="0.3">
      <c r="A495" s="8"/>
    </row>
    <row r="496" spans="1:1" ht="15.75" customHeight="1" x14ac:dyDescent="0.3">
      <c r="A496" s="8"/>
    </row>
    <row r="497" spans="1:1" ht="15.75" customHeight="1" x14ac:dyDescent="0.3">
      <c r="A497" s="8"/>
    </row>
    <row r="498" spans="1:1" ht="15.75" customHeight="1" x14ac:dyDescent="0.3">
      <c r="A498" s="8"/>
    </row>
    <row r="499" spans="1:1" ht="15.75" customHeight="1" x14ac:dyDescent="0.3">
      <c r="A499" s="8"/>
    </row>
    <row r="500" spans="1:1" ht="15.75" customHeight="1" x14ac:dyDescent="0.3">
      <c r="A500" s="8"/>
    </row>
    <row r="501" spans="1:1" ht="15.75" customHeight="1" x14ac:dyDescent="0.3">
      <c r="A501" s="8"/>
    </row>
    <row r="502" spans="1:1" ht="15.75" customHeight="1" x14ac:dyDescent="0.3">
      <c r="A502" s="8"/>
    </row>
    <row r="503" spans="1:1" ht="15.75" customHeight="1" x14ac:dyDescent="0.3">
      <c r="A503" s="8"/>
    </row>
    <row r="504" spans="1:1" ht="15.75" customHeight="1" x14ac:dyDescent="0.3">
      <c r="A504" s="8"/>
    </row>
    <row r="505" spans="1:1" ht="15.75" customHeight="1" x14ac:dyDescent="0.3">
      <c r="A505" s="8"/>
    </row>
    <row r="506" spans="1:1" ht="15.75" customHeight="1" x14ac:dyDescent="0.3">
      <c r="A506" s="8"/>
    </row>
    <row r="507" spans="1:1" ht="15.75" customHeight="1" x14ac:dyDescent="0.3">
      <c r="A507" s="8"/>
    </row>
    <row r="508" spans="1:1" ht="15.75" customHeight="1" x14ac:dyDescent="0.3">
      <c r="A508" s="8"/>
    </row>
    <row r="509" spans="1:1" ht="15.75" customHeight="1" x14ac:dyDescent="0.3">
      <c r="A509" s="8"/>
    </row>
    <row r="510" spans="1:1" ht="15.75" customHeight="1" x14ac:dyDescent="0.3">
      <c r="A510" s="8"/>
    </row>
    <row r="511" spans="1:1" ht="15.75" customHeight="1" x14ac:dyDescent="0.3">
      <c r="A511" s="8"/>
    </row>
    <row r="512" spans="1:1" ht="15.75" customHeight="1" x14ac:dyDescent="0.3">
      <c r="A512" s="8"/>
    </row>
    <row r="513" spans="1:1" ht="15.75" customHeight="1" x14ac:dyDescent="0.3">
      <c r="A513" s="8"/>
    </row>
    <row r="514" spans="1:1" ht="15.75" customHeight="1" x14ac:dyDescent="0.3">
      <c r="A514" s="8"/>
    </row>
    <row r="515" spans="1:1" ht="15.75" customHeight="1" x14ac:dyDescent="0.3">
      <c r="A515" s="8"/>
    </row>
    <row r="516" spans="1:1" ht="15.75" customHeight="1" x14ac:dyDescent="0.3">
      <c r="A516" s="8"/>
    </row>
    <row r="517" spans="1:1" ht="15.75" customHeight="1" x14ac:dyDescent="0.3">
      <c r="A517" s="8"/>
    </row>
    <row r="518" spans="1:1" ht="15.75" customHeight="1" x14ac:dyDescent="0.3">
      <c r="A518" s="8"/>
    </row>
    <row r="519" spans="1:1" ht="15.75" customHeight="1" x14ac:dyDescent="0.3">
      <c r="A519" s="8"/>
    </row>
    <row r="520" spans="1:1" ht="15.75" customHeight="1" x14ac:dyDescent="0.3">
      <c r="A520" s="8"/>
    </row>
    <row r="521" spans="1:1" ht="15.75" customHeight="1" x14ac:dyDescent="0.3">
      <c r="A521" s="8"/>
    </row>
    <row r="522" spans="1:1" ht="15.75" customHeight="1" x14ac:dyDescent="0.3">
      <c r="A522" s="8"/>
    </row>
    <row r="523" spans="1:1" ht="15.75" customHeight="1" x14ac:dyDescent="0.3">
      <c r="A523" s="8"/>
    </row>
    <row r="524" spans="1:1" ht="15.75" customHeight="1" x14ac:dyDescent="0.3">
      <c r="A524" s="8"/>
    </row>
    <row r="525" spans="1:1" ht="15.75" customHeight="1" x14ac:dyDescent="0.3">
      <c r="A525" s="8"/>
    </row>
    <row r="526" spans="1:1" ht="15.75" customHeight="1" x14ac:dyDescent="0.3">
      <c r="A526" s="8"/>
    </row>
    <row r="527" spans="1:1" ht="15.75" customHeight="1" x14ac:dyDescent="0.3">
      <c r="A527" s="8"/>
    </row>
    <row r="528" spans="1:1" ht="15.75" customHeight="1" x14ac:dyDescent="0.3">
      <c r="A528" s="8"/>
    </row>
    <row r="529" spans="1:1" ht="15.75" customHeight="1" x14ac:dyDescent="0.3">
      <c r="A529" s="8"/>
    </row>
    <row r="530" spans="1:1" ht="15.75" customHeight="1" x14ac:dyDescent="0.3">
      <c r="A530" s="8"/>
    </row>
    <row r="531" spans="1:1" ht="15.75" customHeight="1" x14ac:dyDescent="0.3">
      <c r="A531" s="8"/>
    </row>
    <row r="532" spans="1:1" ht="15.75" customHeight="1" x14ac:dyDescent="0.3">
      <c r="A532" s="8"/>
    </row>
    <row r="533" spans="1:1" ht="15.75" customHeight="1" x14ac:dyDescent="0.3">
      <c r="A533" s="8"/>
    </row>
    <row r="534" spans="1:1" ht="15.75" customHeight="1" x14ac:dyDescent="0.3">
      <c r="A534" s="8"/>
    </row>
    <row r="535" spans="1:1" ht="15.75" customHeight="1" x14ac:dyDescent="0.3">
      <c r="A535" s="8"/>
    </row>
    <row r="536" spans="1:1" ht="15.75" customHeight="1" x14ac:dyDescent="0.3">
      <c r="A536" s="8"/>
    </row>
    <row r="537" spans="1:1" ht="15.75" customHeight="1" x14ac:dyDescent="0.3">
      <c r="A537" s="8"/>
    </row>
    <row r="538" spans="1:1" ht="15.75" customHeight="1" x14ac:dyDescent="0.3">
      <c r="A538" s="8"/>
    </row>
    <row r="539" spans="1:1" ht="15.75" customHeight="1" x14ac:dyDescent="0.3">
      <c r="A539" s="8"/>
    </row>
    <row r="540" spans="1:1" ht="15.75" customHeight="1" x14ac:dyDescent="0.3">
      <c r="A540" s="8"/>
    </row>
    <row r="541" spans="1:1" ht="15.75" customHeight="1" x14ac:dyDescent="0.3">
      <c r="A541" s="8"/>
    </row>
    <row r="542" spans="1:1" ht="15.75" customHeight="1" x14ac:dyDescent="0.3">
      <c r="A542" s="8"/>
    </row>
    <row r="543" spans="1:1" ht="15.75" customHeight="1" x14ac:dyDescent="0.3">
      <c r="A543" s="8"/>
    </row>
    <row r="544" spans="1:1" ht="15.75" customHeight="1" x14ac:dyDescent="0.3">
      <c r="A544" s="8"/>
    </row>
    <row r="545" spans="1:1" ht="15.75" customHeight="1" x14ac:dyDescent="0.3">
      <c r="A545" s="8"/>
    </row>
    <row r="546" spans="1:1" ht="15.75" customHeight="1" x14ac:dyDescent="0.3">
      <c r="A546" s="8"/>
    </row>
    <row r="547" spans="1:1" ht="15.75" customHeight="1" x14ac:dyDescent="0.3">
      <c r="A547" s="8"/>
    </row>
    <row r="548" spans="1:1" ht="15.75" customHeight="1" x14ac:dyDescent="0.3">
      <c r="A548" s="8"/>
    </row>
    <row r="549" spans="1:1" ht="15.75" customHeight="1" x14ac:dyDescent="0.3">
      <c r="A549" s="8"/>
    </row>
    <row r="550" spans="1:1" ht="15.75" customHeight="1" x14ac:dyDescent="0.3">
      <c r="A550" s="8"/>
    </row>
    <row r="551" spans="1:1" ht="15.75" customHeight="1" x14ac:dyDescent="0.3">
      <c r="A551" s="8"/>
    </row>
    <row r="552" spans="1:1" ht="15.75" customHeight="1" x14ac:dyDescent="0.3">
      <c r="A552" s="8"/>
    </row>
    <row r="553" spans="1:1" ht="15.75" customHeight="1" x14ac:dyDescent="0.3">
      <c r="A553" s="8"/>
    </row>
    <row r="554" spans="1:1" ht="15.75" customHeight="1" x14ac:dyDescent="0.3">
      <c r="A554" s="8"/>
    </row>
    <row r="555" spans="1:1" ht="15.75" customHeight="1" x14ac:dyDescent="0.3">
      <c r="A555" s="8"/>
    </row>
    <row r="556" spans="1:1" ht="15.75" customHeight="1" x14ac:dyDescent="0.3">
      <c r="A556" s="8"/>
    </row>
    <row r="557" spans="1:1" ht="15.75" customHeight="1" x14ac:dyDescent="0.3">
      <c r="A557" s="8"/>
    </row>
    <row r="558" spans="1:1" ht="15.75" customHeight="1" x14ac:dyDescent="0.3">
      <c r="A558" s="8"/>
    </row>
    <row r="559" spans="1:1" ht="15.75" customHeight="1" x14ac:dyDescent="0.3">
      <c r="A559" s="8"/>
    </row>
    <row r="560" spans="1:1" ht="15.75" customHeight="1" x14ac:dyDescent="0.3">
      <c r="A560" s="8"/>
    </row>
    <row r="561" spans="1:1" ht="15.75" customHeight="1" x14ac:dyDescent="0.3">
      <c r="A561" s="8"/>
    </row>
    <row r="562" spans="1:1" ht="15.75" customHeight="1" x14ac:dyDescent="0.3">
      <c r="A562" s="8"/>
    </row>
    <row r="563" spans="1:1" ht="15.75" customHeight="1" x14ac:dyDescent="0.3">
      <c r="A563" s="8"/>
    </row>
    <row r="564" spans="1:1" ht="15.75" customHeight="1" x14ac:dyDescent="0.3">
      <c r="A564" s="8"/>
    </row>
    <row r="565" spans="1:1" ht="15.75" customHeight="1" x14ac:dyDescent="0.3">
      <c r="A565" s="8"/>
    </row>
    <row r="566" spans="1:1" ht="15.75" customHeight="1" x14ac:dyDescent="0.3">
      <c r="A566" s="8"/>
    </row>
    <row r="567" spans="1:1" ht="15.75" customHeight="1" x14ac:dyDescent="0.3">
      <c r="A567" s="8"/>
    </row>
    <row r="568" spans="1:1" ht="15.75" customHeight="1" x14ac:dyDescent="0.3">
      <c r="A568" s="8"/>
    </row>
    <row r="569" spans="1:1" ht="15.75" customHeight="1" x14ac:dyDescent="0.3">
      <c r="A569" s="8"/>
    </row>
    <row r="570" spans="1:1" ht="15.75" customHeight="1" x14ac:dyDescent="0.3">
      <c r="A570" s="8"/>
    </row>
    <row r="571" spans="1:1" ht="15.75" customHeight="1" x14ac:dyDescent="0.3">
      <c r="A571" s="8"/>
    </row>
    <row r="572" spans="1:1" ht="15.75" customHeight="1" x14ac:dyDescent="0.3">
      <c r="A572" s="8"/>
    </row>
    <row r="573" spans="1:1" ht="15.75" customHeight="1" x14ac:dyDescent="0.3">
      <c r="A573" s="8"/>
    </row>
    <row r="574" spans="1:1" ht="15.75" customHeight="1" x14ac:dyDescent="0.3">
      <c r="A574" s="8"/>
    </row>
    <row r="575" spans="1:1" ht="15.75" customHeight="1" x14ac:dyDescent="0.3">
      <c r="A575" s="8"/>
    </row>
    <row r="576" spans="1:1" ht="15.75" customHeight="1" x14ac:dyDescent="0.3">
      <c r="A576" s="8"/>
    </row>
    <row r="577" spans="1:1" ht="15.75" customHeight="1" x14ac:dyDescent="0.3">
      <c r="A577" s="8"/>
    </row>
    <row r="578" spans="1:1" ht="15.75" customHeight="1" x14ac:dyDescent="0.3">
      <c r="A578" s="8"/>
    </row>
    <row r="579" spans="1:1" ht="15.75" customHeight="1" x14ac:dyDescent="0.3">
      <c r="A579" s="8"/>
    </row>
    <row r="580" spans="1:1" ht="15.75" customHeight="1" x14ac:dyDescent="0.3">
      <c r="A580" s="8"/>
    </row>
    <row r="581" spans="1:1" ht="15.75" customHeight="1" x14ac:dyDescent="0.3">
      <c r="A581" s="8"/>
    </row>
    <row r="582" spans="1:1" ht="15.75" customHeight="1" x14ac:dyDescent="0.3">
      <c r="A582" s="8"/>
    </row>
    <row r="583" spans="1:1" ht="15.75" customHeight="1" x14ac:dyDescent="0.3">
      <c r="A583" s="8"/>
    </row>
    <row r="584" spans="1:1" ht="15.75" customHeight="1" x14ac:dyDescent="0.3">
      <c r="A584" s="8"/>
    </row>
    <row r="585" spans="1:1" ht="15.75" customHeight="1" x14ac:dyDescent="0.3">
      <c r="A585" s="8"/>
    </row>
    <row r="586" spans="1:1" ht="15.75" customHeight="1" x14ac:dyDescent="0.3">
      <c r="A586" s="8"/>
    </row>
    <row r="587" spans="1:1" ht="15.75" customHeight="1" x14ac:dyDescent="0.3">
      <c r="A587" s="8"/>
    </row>
    <row r="588" spans="1:1" ht="15.75" customHeight="1" x14ac:dyDescent="0.3">
      <c r="A588" s="8"/>
    </row>
    <row r="589" spans="1:1" ht="15.75" customHeight="1" x14ac:dyDescent="0.3">
      <c r="A589" s="8"/>
    </row>
    <row r="590" spans="1:1" ht="15.75" customHeight="1" x14ac:dyDescent="0.3">
      <c r="A590" s="8"/>
    </row>
    <row r="591" spans="1:1" ht="15.75" customHeight="1" x14ac:dyDescent="0.3">
      <c r="A591" s="8"/>
    </row>
    <row r="592" spans="1:1" ht="15.75" customHeight="1" x14ac:dyDescent="0.3">
      <c r="A592" s="8"/>
    </row>
    <row r="593" spans="1:1" ht="15.75" customHeight="1" x14ac:dyDescent="0.3">
      <c r="A593" s="8"/>
    </row>
    <row r="594" spans="1:1" ht="15.75" customHeight="1" x14ac:dyDescent="0.3">
      <c r="A594" s="8"/>
    </row>
    <row r="595" spans="1:1" ht="15.75" customHeight="1" x14ac:dyDescent="0.3">
      <c r="A595" s="8"/>
    </row>
    <row r="596" spans="1:1" ht="15.75" customHeight="1" x14ac:dyDescent="0.3">
      <c r="A596" s="8"/>
    </row>
    <row r="597" spans="1:1" ht="15.75" customHeight="1" x14ac:dyDescent="0.3">
      <c r="A597" s="8"/>
    </row>
    <row r="598" spans="1:1" ht="15.75" customHeight="1" x14ac:dyDescent="0.3">
      <c r="A598" s="8"/>
    </row>
    <row r="599" spans="1:1" ht="15.75" customHeight="1" x14ac:dyDescent="0.3">
      <c r="A599" s="8"/>
    </row>
    <row r="600" spans="1:1" ht="15.75" customHeight="1" x14ac:dyDescent="0.3">
      <c r="A600" s="8"/>
    </row>
    <row r="601" spans="1:1" ht="15.75" customHeight="1" x14ac:dyDescent="0.3">
      <c r="A601" s="8"/>
    </row>
    <row r="602" spans="1:1" ht="15.75" customHeight="1" x14ac:dyDescent="0.3">
      <c r="A602" s="8"/>
    </row>
    <row r="603" spans="1:1" ht="15.75" customHeight="1" x14ac:dyDescent="0.3">
      <c r="A603" s="8"/>
    </row>
    <row r="604" spans="1:1" ht="15.75" customHeight="1" x14ac:dyDescent="0.3">
      <c r="A604" s="8"/>
    </row>
    <row r="605" spans="1:1" ht="15.75" customHeight="1" x14ac:dyDescent="0.3">
      <c r="A605" s="8"/>
    </row>
    <row r="606" spans="1:1" ht="15.75" customHeight="1" x14ac:dyDescent="0.3">
      <c r="A606" s="8"/>
    </row>
    <row r="607" spans="1:1" ht="15.75" customHeight="1" x14ac:dyDescent="0.3">
      <c r="A607" s="8"/>
    </row>
    <row r="608" spans="1:1" ht="15.75" customHeight="1" x14ac:dyDescent="0.3">
      <c r="A608" s="8"/>
    </row>
    <row r="609" spans="1:1" ht="15.75" customHeight="1" x14ac:dyDescent="0.3">
      <c r="A609" s="8"/>
    </row>
    <row r="610" spans="1:1" ht="15.75" customHeight="1" x14ac:dyDescent="0.3">
      <c r="A610" s="8"/>
    </row>
    <row r="611" spans="1:1" ht="15.75" customHeight="1" x14ac:dyDescent="0.3">
      <c r="A611" s="8"/>
    </row>
    <row r="612" spans="1:1" ht="15.75" customHeight="1" x14ac:dyDescent="0.3">
      <c r="A612" s="8"/>
    </row>
    <row r="613" spans="1:1" ht="15.75" customHeight="1" x14ac:dyDescent="0.3">
      <c r="A613" s="8"/>
    </row>
    <row r="614" spans="1:1" ht="15.75" customHeight="1" x14ac:dyDescent="0.3">
      <c r="A614" s="8"/>
    </row>
    <row r="615" spans="1:1" ht="15.75" customHeight="1" x14ac:dyDescent="0.3">
      <c r="A615" s="8"/>
    </row>
    <row r="616" spans="1:1" ht="15.75" customHeight="1" x14ac:dyDescent="0.3">
      <c r="A616" s="8"/>
    </row>
    <row r="617" spans="1:1" ht="15.75" customHeight="1" x14ac:dyDescent="0.3">
      <c r="A617" s="8"/>
    </row>
    <row r="618" spans="1:1" ht="15.75" customHeight="1" x14ac:dyDescent="0.3">
      <c r="A618" s="8"/>
    </row>
    <row r="619" spans="1:1" ht="15.75" customHeight="1" x14ac:dyDescent="0.3">
      <c r="A619" s="8"/>
    </row>
    <row r="620" spans="1:1" ht="15.75" customHeight="1" x14ac:dyDescent="0.3">
      <c r="A620" s="8"/>
    </row>
    <row r="621" spans="1:1" ht="15.75" customHeight="1" x14ac:dyDescent="0.3">
      <c r="A621" s="8"/>
    </row>
    <row r="622" spans="1:1" ht="15.75" customHeight="1" x14ac:dyDescent="0.3">
      <c r="A622" s="8"/>
    </row>
    <row r="623" spans="1:1" ht="15.75" customHeight="1" x14ac:dyDescent="0.3">
      <c r="A623" s="8"/>
    </row>
    <row r="624" spans="1:1" ht="15.75" customHeight="1" x14ac:dyDescent="0.3">
      <c r="A624" s="8"/>
    </row>
    <row r="625" spans="1:1" ht="15.75" customHeight="1" x14ac:dyDescent="0.3">
      <c r="A625" s="8"/>
    </row>
    <row r="626" spans="1:1" ht="15.75" customHeight="1" x14ac:dyDescent="0.3">
      <c r="A626" s="8"/>
    </row>
    <row r="627" spans="1:1" ht="15.75" customHeight="1" x14ac:dyDescent="0.3">
      <c r="A627" s="8"/>
    </row>
    <row r="628" spans="1:1" ht="15.75" customHeight="1" x14ac:dyDescent="0.3">
      <c r="A628" s="8"/>
    </row>
    <row r="629" spans="1:1" ht="15.75" customHeight="1" x14ac:dyDescent="0.3">
      <c r="A629" s="8"/>
    </row>
    <row r="630" spans="1:1" ht="15.75" customHeight="1" x14ac:dyDescent="0.3">
      <c r="A630" s="8"/>
    </row>
    <row r="631" spans="1:1" ht="15.75" customHeight="1" x14ac:dyDescent="0.3">
      <c r="A631" s="8"/>
    </row>
    <row r="632" spans="1:1" ht="15.75" customHeight="1" x14ac:dyDescent="0.3">
      <c r="A632" s="8"/>
    </row>
    <row r="633" spans="1:1" ht="15.75" customHeight="1" x14ac:dyDescent="0.3">
      <c r="A633" s="8"/>
    </row>
    <row r="634" spans="1:1" ht="15.75" customHeight="1" x14ac:dyDescent="0.3">
      <c r="A634" s="8"/>
    </row>
    <row r="635" spans="1:1" ht="15.75" customHeight="1" x14ac:dyDescent="0.3">
      <c r="A635" s="8"/>
    </row>
    <row r="636" spans="1:1" ht="15.75" customHeight="1" x14ac:dyDescent="0.3">
      <c r="A636" s="8"/>
    </row>
    <row r="637" spans="1:1" ht="15.75" customHeight="1" x14ac:dyDescent="0.3">
      <c r="A637" s="8"/>
    </row>
    <row r="638" spans="1:1" ht="15.75" customHeight="1" x14ac:dyDescent="0.3">
      <c r="A638" s="8"/>
    </row>
    <row r="639" spans="1:1" ht="15.75" customHeight="1" x14ac:dyDescent="0.3">
      <c r="A639" s="8"/>
    </row>
    <row r="640" spans="1:1" ht="15.75" customHeight="1" x14ac:dyDescent="0.3">
      <c r="A640" s="8"/>
    </row>
    <row r="641" spans="1:1" ht="15.75" customHeight="1" x14ac:dyDescent="0.3">
      <c r="A641" s="8"/>
    </row>
    <row r="642" spans="1:1" ht="15.75" customHeight="1" x14ac:dyDescent="0.3">
      <c r="A642" s="8"/>
    </row>
    <row r="643" spans="1:1" ht="15.75" customHeight="1" x14ac:dyDescent="0.3">
      <c r="A643" s="8"/>
    </row>
    <row r="644" spans="1:1" ht="15.75" customHeight="1" x14ac:dyDescent="0.3">
      <c r="A644" s="8"/>
    </row>
    <row r="645" spans="1:1" ht="15.75" customHeight="1" x14ac:dyDescent="0.3">
      <c r="A645" s="8"/>
    </row>
    <row r="646" spans="1:1" ht="15.75" customHeight="1" x14ac:dyDescent="0.3">
      <c r="A646" s="8"/>
    </row>
    <row r="647" spans="1:1" ht="15.75" customHeight="1" x14ac:dyDescent="0.3">
      <c r="A647" s="8"/>
    </row>
    <row r="648" spans="1:1" ht="15.75" customHeight="1" x14ac:dyDescent="0.3">
      <c r="A648" s="8"/>
    </row>
    <row r="649" spans="1:1" ht="15.75" customHeight="1" x14ac:dyDescent="0.3">
      <c r="A649" s="8"/>
    </row>
    <row r="650" spans="1:1" ht="15.75" customHeight="1" x14ac:dyDescent="0.3">
      <c r="A650" s="8"/>
    </row>
    <row r="651" spans="1:1" ht="15.75" customHeight="1" x14ac:dyDescent="0.3">
      <c r="A651" s="8"/>
    </row>
    <row r="652" spans="1:1" ht="15.75" customHeight="1" x14ac:dyDescent="0.3">
      <c r="A652" s="8"/>
    </row>
    <row r="653" spans="1:1" ht="15.75" customHeight="1" x14ac:dyDescent="0.3">
      <c r="A653" s="8"/>
    </row>
    <row r="654" spans="1:1" ht="15.75" customHeight="1" x14ac:dyDescent="0.3">
      <c r="A654" s="8"/>
    </row>
    <row r="655" spans="1:1" ht="15.75" customHeight="1" x14ac:dyDescent="0.3">
      <c r="A655" s="8"/>
    </row>
    <row r="656" spans="1:1" ht="15.75" customHeight="1" x14ac:dyDescent="0.3">
      <c r="A656" s="8"/>
    </row>
    <row r="657" spans="1:1" ht="15.75" customHeight="1" x14ac:dyDescent="0.3">
      <c r="A657" s="8"/>
    </row>
    <row r="658" spans="1:1" ht="15.75" customHeight="1" x14ac:dyDescent="0.3">
      <c r="A658" s="8"/>
    </row>
    <row r="659" spans="1:1" ht="15.75" customHeight="1" x14ac:dyDescent="0.3">
      <c r="A659" s="8"/>
    </row>
    <row r="660" spans="1:1" ht="15.75" customHeight="1" x14ac:dyDescent="0.3">
      <c r="A660" s="8"/>
    </row>
    <row r="661" spans="1:1" ht="15.75" customHeight="1" x14ac:dyDescent="0.3">
      <c r="A661" s="8"/>
    </row>
    <row r="662" spans="1:1" ht="15.75" customHeight="1" x14ac:dyDescent="0.3">
      <c r="A662" s="8"/>
    </row>
    <row r="663" spans="1:1" ht="15.75" customHeight="1" x14ac:dyDescent="0.3">
      <c r="A663" s="8"/>
    </row>
    <row r="664" spans="1:1" ht="15.75" customHeight="1" x14ac:dyDescent="0.3">
      <c r="A664" s="8"/>
    </row>
    <row r="665" spans="1:1" ht="15.75" customHeight="1" x14ac:dyDescent="0.3">
      <c r="A665" s="8"/>
    </row>
    <row r="666" spans="1:1" ht="15.75" customHeight="1" x14ac:dyDescent="0.3">
      <c r="A666" s="8"/>
    </row>
    <row r="667" spans="1:1" ht="15.75" customHeight="1" x14ac:dyDescent="0.3">
      <c r="A667" s="8"/>
    </row>
    <row r="668" spans="1:1" ht="15.75" customHeight="1" x14ac:dyDescent="0.3">
      <c r="A668" s="8"/>
    </row>
    <row r="669" spans="1:1" ht="15.75" customHeight="1" x14ac:dyDescent="0.3">
      <c r="A669" s="8"/>
    </row>
    <row r="670" spans="1:1" ht="15.75" customHeight="1" x14ac:dyDescent="0.3">
      <c r="A670" s="8"/>
    </row>
    <row r="671" spans="1:1" ht="15.75" customHeight="1" x14ac:dyDescent="0.3">
      <c r="A671" s="8"/>
    </row>
    <row r="672" spans="1:1" ht="15.75" customHeight="1" x14ac:dyDescent="0.3">
      <c r="A672" s="8"/>
    </row>
    <row r="673" spans="1:1" ht="15.75" customHeight="1" x14ac:dyDescent="0.3">
      <c r="A673" s="8"/>
    </row>
    <row r="674" spans="1:1" ht="15.75" customHeight="1" x14ac:dyDescent="0.3">
      <c r="A674" s="8"/>
    </row>
    <row r="675" spans="1:1" ht="15.75" customHeight="1" x14ac:dyDescent="0.3">
      <c r="A675" s="8"/>
    </row>
    <row r="676" spans="1:1" ht="15.75" customHeight="1" x14ac:dyDescent="0.3">
      <c r="A676" s="8"/>
    </row>
    <row r="677" spans="1:1" ht="15.75" customHeight="1" x14ac:dyDescent="0.3">
      <c r="A677" s="8"/>
    </row>
    <row r="678" spans="1:1" ht="15.75" customHeight="1" x14ac:dyDescent="0.3">
      <c r="A678" s="8"/>
    </row>
    <row r="679" spans="1:1" ht="15.75" customHeight="1" x14ac:dyDescent="0.3">
      <c r="A679" s="8"/>
    </row>
    <row r="680" spans="1:1" ht="15.75" customHeight="1" x14ac:dyDescent="0.3">
      <c r="A680" s="8"/>
    </row>
    <row r="681" spans="1:1" ht="15.75" customHeight="1" x14ac:dyDescent="0.3">
      <c r="A681" s="8"/>
    </row>
    <row r="682" spans="1:1" ht="15.75" customHeight="1" x14ac:dyDescent="0.3">
      <c r="A682" s="8"/>
    </row>
    <row r="683" spans="1:1" ht="15.75" customHeight="1" x14ac:dyDescent="0.3">
      <c r="A683" s="8"/>
    </row>
    <row r="684" spans="1:1" ht="15.75" customHeight="1" x14ac:dyDescent="0.3">
      <c r="A684" s="8"/>
    </row>
    <row r="685" spans="1:1" ht="15.75" customHeight="1" x14ac:dyDescent="0.3">
      <c r="A685" s="8"/>
    </row>
    <row r="686" spans="1:1" ht="15.75" customHeight="1" x14ac:dyDescent="0.3">
      <c r="A686" s="8"/>
    </row>
    <row r="687" spans="1:1" ht="15.75" customHeight="1" x14ac:dyDescent="0.3">
      <c r="A687" s="8"/>
    </row>
    <row r="688" spans="1:1" ht="15.75" customHeight="1" x14ac:dyDescent="0.3">
      <c r="A688" s="8"/>
    </row>
    <row r="689" spans="1:1" ht="15.75" customHeight="1" x14ac:dyDescent="0.3">
      <c r="A689" s="8"/>
    </row>
    <row r="690" spans="1:1" ht="15.75" customHeight="1" x14ac:dyDescent="0.3">
      <c r="A690" s="8"/>
    </row>
    <row r="691" spans="1:1" ht="15.75" customHeight="1" x14ac:dyDescent="0.3">
      <c r="A691" s="8"/>
    </row>
    <row r="692" spans="1:1" ht="15.75" customHeight="1" x14ac:dyDescent="0.3">
      <c r="A692" s="8"/>
    </row>
    <row r="693" spans="1:1" ht="15.75" customHeight="1" x14ac:dyDescent="0.3">
      <c r="A693" s="8"/>
    </row>
    <row r="694" spans="1:1" ht="15.75" customHeight="1" x14ac:dyDescent="0.3">
      <c r="A694" s="8"/>
    </row>
    <row r="695" spans="1:1" ht="15.75" customHeight="1" x14ac:dyDescent="0.3">
      <c r="A695" s="8"/>
    </row>
    <row r="696" spans="1:1" ht="15.75" customHeight="1" x14ac:dyDescent="0.3">
      <c r="A696" s="8"/>
    </row>
    <row r="697" spans="1:1" ht="15.75" customHeight="1" x14ac:dyDescent="0.3">
      <c r="A697" s="8"/>
    </row>
    <row r="698" spans="1:1" ht="15.75" customHeight="1" x14ac:dyDescent="0.3">
      <c r="A698" s="8"/>
    </row>
    <row r="699" spans="1:1" ht="15.75" customHeight="1" x14ac:dyDescent="0.3">
      <c r="A699" s="8"/>
    </row>
    <row r="700" spans="1:1" ht="15.75" customHeight="1" x14ac:dyDescent="0.3">
      <c r="A700" s="8"/>
    </row>
    <row r="701" spans="1:1" ht="15.75" customHeight="1" x14ac:dyDescent="0.3">
      <c r="A701" s="8"/>
    </row>
    <row r="702" spans="1:1" ht="15.75" customHeight="1" x14ac:dyDescent="0.3">
      <c r="A702" s="8"/>
    </row>
    <row r="703" spans="1:1" ht="15.75" customHeight="1" x14ac:dyDescent="0.3">
      <c r="A703" s="8"/>
    </row>
    <row r="704" spans="1:1" ht="15.75" customHeight="1" x14ac:dyDescent="0.3">
      <c r="A704" s="8"/>
    </row>
    <row r="705" spans="1:1" ht="15.75" customHeight="1" x14ac:dyDescent="0.3">
      <c r="A705" s="8"/>
    </row>
    <row r="706" spans="1:1" ht="15.75" customHeight="1" x14ac:dyDescent="0.3">
      <c r="A706" s="8"/>
    </row>
    <row r="707" spans="1:1" ht="15.75" customHeight="1" x14ac:dyDescent="0.3">
      <c r="A707" s="8"/>
    </row>
    <row r="708" spans="1:1" ht="15.75" customHeight="1" x14ac:dyDescent="0.3">
      <c r="A708" s="8"/>
    </row>
    <row r="709" spans="1:1" ht="15.75" customHeight="1" x14ac:dyDescent="0.3">
      <c r="A709" s="8"/>
    </row>
    <row r="710" spans="1:1" ht="15.75" customHeight="1" x14ac:dyDescent="0.3">
      <c r="A710" s="8"/>
    </row>
    <row r="711" spans="1:1" ht="15.75" customHeight="1" x14ac:dyDescent="0.3">
      <c r="A711" s="8"/>
    </row>
    <row r="712" spans="1:1" ht="15.75" customHeight="1" x14ac:dyDescent="0.3">
      <c r="A712" s="8"/>
    </row>
    <row r="713" spans="1:1" ht="15.75" customHeight="1" x14ac:dyDescent="0.3">
      <c r="A713" s="8"/>
    </row>
    <row r="714" spans="1:1" ht="15.75" customHeight="1" x14ac:dyDescent="0.3">
      <c r="A714" s="8"/>
    </row>
    <row r="715" spans="1:1" ht="15.75" customHeight="1" x14ac:dyDescent="0.3">
      <c r="A715" s="8"/>
    </row>
    <row r="716" spans="1:1" ht="15.75" customHeight="1" x14ac:dyDescent="0.3">
      <c r="A716" s="8"/>
    </row>
    <row r="717" spans="1:1" ht="15.75" customHeight="1" x14ac:dyDescent="0.3">
      <c r="A717" s="8"/>
    </row>
    <row r="718" spans="1:1" ht="15.75" customHeight="1" x14ac:dyDescent="0.3">
      <c r="A718" s="8"/>
    </row>
    <row r="719" spans="1:1" ht="15.75" customHeight="1" x14ac:dyDescent="0.3">
      <c r="A719" s="8"/>
    </row>
    <row r="720" spans="1:1" ht="15.75" customHeight="1" x14ac:dyDescent="0.3">
      <c r="A720" s="8"/>
    </row>
    <row r="721" spans="1:1" ht="15.75" customHeight="1" x14ac:dyDescent="0.3">
      <c r="A721" s="8"/>
    </row>
    <row r="722" spans="1:1" ht="15.75" customHeight="1" x14ac:dyDescent="0.3">
      <c r="A722" s="8"/>
    </row>
    <row r="723" spans="1:1" ht="15.75" customHeight="1" x14ac:dyDescent="0.3">
      <c r="A723" s="8"/>
    </row>
    <row r="724" spans="1:1" ht="15.75" customHeight="1" x14ac:dyDescent="0.3">
      <c r="A724" s="8"/>
    </row>
    <row r="725" spans="1:1" ht="15.75" customHeight="1" x14ac:dyDescent="0.3">
      <c r="A725" s="8"/>
    </row>
    <row r="726" spans="1:1" ht="15.75" customHeight="1" x14ac:dyDescent="0.3">
      <c r="A726" s="8"/>
    </row>
    <row r="727" spans="1:1" ht="15.75" customHeight="1" x14ac:dyDescent="0.3">
      <c r="A727" s="8"/>
    </row>
    <row r="728" spans="1:1" ht="15.75" customHeight="1" x14ac:dyDescent="0.3">
      <c r="A728" s="8"/>
    </row>
    <row r="729" spans="1:1" ht="15.75" customHeight="1" x14ac:dyDescent="0.3">
      <c r="A729" s="8"/>
    </row>
    <row r="730" spans="1:1" ht="15.75" customHeight="1" x14ac:dyDescent="0.3">
      <c r="A730" s="8"/>
    </row>
    <row r="731" spans="1:1" ht="15.75" customHeight="1" x14ac:dyDescent="0.3">
      <c r="A731" s="8"/>
    </row>
    <row r="732" spans="1:1" ht="15.75" customHeight="1" x14ac:dyDescent="0.3">
      <c r="A732" s="8"/>
    </row>
    <row r="733" spans="1:1" ht="15.75" customHeight="1" x14ac:dyDescent="0.3">
      <c r="A733" s="8"/>
    </row>
    <row r="734" spans="1:1" ht="15.75" customHeight="1" x14ac:dyDescent="0.3">
      <c r="A734" s="8"/>
    </row>
    <row r="735" spans="1:1" ht="15.75" customHeight="1" x14ac:dyDescent="0.3">
      <c r="A735" s="8"/>
    </row>
    <row r="736" spans="1:1" ht="15.75" customHeight="1" x14ac:dyDescent="0.3">
      <c r="A736" s="8"/>
    </row>
    <row r="737" spans="1:1" ht="15.75" customHeight="1" x14ac:dyDescent="0.3">
      <c r="A737" s="8"/>
    </row>
    <row r="738" spans="1:1" ht="15.75" customHeight="1" x14ac:dyDescent="0.3">
      <c r="A738" s="8"/>
    </row>
    <row r="739" spans="1:1" ht="15.75" customHeight="1" x14ac:dyDescent="0.3">
      <c r="A739" s="8"/>
    </row>
    <row r="740" spans="1:1" ht="15.75" customHeight="1" x14ac:dyDescent="0.3">
      <c r="A740" s="8"/>
    </row>
    <row r="741" spans="1:1" ht="15.75" customHeight="1" x14ac:dyDescent="0.3">
      <c r="A741" s="8"/>
    </row>
    <row r="742" spans="1:1" ht="15.75" customHeight="1" x14ac:dyDescent="0.3">
      <c r="A742" s="8"/>
    </row>
    <row r="743" spans="1:1" ht="15.75" customHeight="1" x14ac:dyDescent="0.3">
      <c r="A743" s="8"/>
    </row>
    <row r="744" spans="1:1" ht="15.75" customHeight="1" x14ac:dyDescent="0.3">
      <c r="A744" s="8"/>
    </row>
    <row r="745" spans="1:1" ht="15.75" customHeight="1" x14ac:dyDescent="0.3">
      <c r="A745" s="8"/>
    </row>
    <row r="746" spans="1:1" ht="15.75" customHeight="1" x14ac:dyDescent="0.3">
      <c r="A746" s="8"/>
    </row>
    <row r="747" spans="1:1" ht="15.75" customHeight="1" x14ac:dyDescent="0.3">
      <c r="A747" s="8"/>
    </row>
    <row r="748" spans="1:1" ht="15.75" customHeight="1" x14ac:dyDescent="0.3">
      <c r="A748" s="8"/>
    </row>
    <row r="749" spans="1:1" ht="15.75" customHeight="1" x14ac:dyDescent="0.3">
      <c r="A749" s="8"/>
    </row>
    <row r="750" spans="1:1" ht="15.75" customHeight="1" x14ac:dyDescent="0.3">
      <c r="A750" s="8"/>
    </row>
    <row r="751" spans="1:1" ht="15.75" customHeight="1" x14ac:dyDescent="0.3">
      <c r="A751" s="8"/>
    </row>
    <row r="752" spans="1:1" ht="15.75" customHeight="1" x14ac:dyDescent="0.3">
      <c r="A752" s="8"/>
    </row>
    <row r="753" spans="1:1" ht="15.75" customHeight="1" x14ac:dyDescent="0.3">
      <c r="A753" s="8"/>
    </row>
    <row r="754" spans="1:1" ht="15.75" customHeight="1" x14ac:dyDescent="0.3">
      <c r="A754" s="8"/>
    </row>
    <row r="755" spans="1:1" ht="15.75" customHeight="1" x14ac:dyDescent="0.3">
      <c r="A755" s="8"/>
    </row>
    <row r="756" spans="1:1" ht="15.75" customHeight="1" x14ac:dyDescent="0.3">
      <c r="A756" s="8"/>
    </row>
    <row r="757" spans="1:1" ht="15.75" customHeight="1" x14ac:dyDescent="0.3">
      <c r="A757" s="8"/>
    </row>
    <row r="758" spans="1:1" ht="15.75" customHeight="1" x14ac:dyDescent="0.3">
      <c r="A758" s="8"/>
    </row>
    <row r="759" spans="1:1" ht="15.75" customHeight="1" x14ac:dyDescent="0.3">
      <c r="A759" s="8"/>
    </row>
    <row r="760" spans="1:1" ht="15.75" customHeight="1" x14ac:dyDescent="0.3">
      <c r="A760" s="8"/>
    </row>
    <row r="761" spans="1:1" ht="15.75" customHeight="1" x14ac:dyDescent="0.3">
      <c r="A761" s="8"/>
    </row>
    <row r="762" spans="1:1" ht="15.75" customHeight="1" x14ac:dyDescent="0.3">
      <c r="A762" s="8"/>
    </row>
    <row r="763" spans="1:1" ht="15.75" customHeight="1" x14ac:dyDescent="0.3">
      <c r="A763" s="8"/>
    </row>
    <row r="764" spans="1:1" ht="15.75" customHeight="1" x14ac:dyDescent="0.3">
      <c r="A764" s="8"/>
    </row>
    <row r="765" spans="1:1" ht="15.75" customHeight="1" x14ac:dyDescent="0.3">
      <c r="A765" s="8"/>
    </row>
    <row r="766" spans="1:1" ht="15.75" customHeight="1" x14ac:dyDescent="0.3">
      <c r="A766" s="8"/>
    </row>
    <row r="767" spans="1:1" ht="15.75" customHeight="1" x14ac:dyDescent="0.3">
      <c r="A767" s="8"/>
    </row>
    <row r="768" spans="1:1" ht="15.75" customHeight="1" x14ac:dyDescent="0.3">
      <c r="A768" s="8"/>
    </row>
    <row r="769" spans="1:1" ht="15.75" customHeight="1" x14ac:dyDescent="0.3">
      <c r="A769" s="8"/>
    </row>
    <row r="770" spans="1:1" ht="15.75" customHeight="1" x14ac:dyDescent="0.3">
      <c r="A770" s="8"/>
    </row>
    <row r="771" spans="1:1" ht="15.75" customHeight="1" x14ac:dyDescent="0.3">
      <c r="A771" s="8"/>
    </row>
    <row r="772" spans="1:1" ht="15.75" customHeight="1" x14ac:dyDescent="0.3">
      <c r="A772" s="8"/>
    </row>
    <row r="773" spans="1:1" ht="15.75" customHeight="1" x14ac:dyDescent="0.3">
      <c r="A773" s="8"/>
    </row>
    <row r="774" spans="1:1" ht="15.75" customHeight="1" x14ac:dyDescent="0.3">
      <c r="A774" s="8"/>
    </row>
    <row r="775" spans="1:1" ht="15.75" customHeight="1" x14ac:dyDescent="0.3">
      <c r="A775" s="8"/>
    </row>
    <row r="776" spans="1:1" ht="15.75" customHeight="1" x14ac:dyDescent="0.3">
      <c r="A776" s="8"/>
    </row>
    <row r="777" spans="1:1" ht="15.75" customHeight="1" x14ac:dyDescent="0.3">
      <c r="A777" s="8"/>
    </row>
    <row r="778" spans="1:1" ht="15.75" customHeight="1" x14ac:dyDescent="0.3">
      <c r="A778" s="8"/>
    </row>
    <row r="779" spans="1:1" ht="15.75" customHeight="1" x14ac:dyDescent="0.3">
      <c r="A779" s="8"/>
    </row>
    <row r="780" spans="1:1" ht="15.75" customHeight="1" x14ac:dyDescent="0.3">
      <c r="A780" s="8"/>
    </row>
    <row r="781" spans="1:1" ht="15.75" customHeight="1" x14ac:dyDescent="0.3">
      <c r="A781" s="8"/>
    </row>
    <row r="782" spans="1:1" ht="15.75" customHeight="1" x14ac:dyDescent="0.3">
      <c r="A782" s="8"/>
    </row>
    <row r="783" spans="1:1" ht="15.75" customHeight="1" x14ac:dyDescent="0.3">
      <c r="A783" s="8"/>
    </row>
    <row r="784" spans="1:1" ht="15.75" customHeight="1" x14ac:dyDescent="0.3">
      <c r="A784" s="8"/>
    </row>
    <row r="785" spans="1:1" ht="15.75" customHeight="1" x14ac:dyDescent="0.3">
      <c r="A785" s="8"/>
    </row>
    <row r="786" spans="1:1" ht="15.75" customHeight="1" x14ac:dyDescent="0.3">
      <c r="A786" s="8"/>
    </row>
    <row r="787" spans="1:1" ht="15.75" customHeight="1" x14ac:dyDescent="0.3">
      <c r="A787" s="8"/>
    </row>
    <row r="788" spans="1:1" ht="15.75" customHeight="1" x14ac:dyDescent="0.3">
      <c r="A788" s="8"/>
    </row>
    <row r="789" spans="1:1" ht="15.75" customHeight="1" x14ac:dyDescent="0.3">
      <c r="A789" s="8"/>
    </row>
    <row r="790" spans="1:1" ht="15.75" customHeight="1" x14ac:dyDescent="0.3">
      <c r="A790" s="8"/>
    </row>
    <row r="791" spans="1:1" ht="15.75" customHeight="1" x14ac:dyDescent="0.3">
      <c r="A791" s="8"/>
    </row>
    <row r="792" spans="1:1" ht="15.75" customHeight="1" x14ac:dyDescent="0.3">
      <c r="A792" s="8"/>
    </row>
    <row r="793" spans="1:1" ht="15.75" customHeight="1" x14ac:dyDescent="0.3">
      <c r="A793" s="8"/>
    </row>
    <row r="794" spans="1:1" ht="15.75" customHeight="1" x14ac:dyDescent="0.3">
      <c r="A794" s="8"/>
    </row>
    <row r="795" spans="1:1" ht="15.75" customHeight="1" x14ac:dyDescent="0.3">
      <c r="A795" s="8"/>
    </row>
    <row r="796" spans="1:1" ht="15.75" customHeight="1" x14ac:dyDescent="0.3">
      <c r="A796" s="8"/>
    </row>
    <row r="797" spans="1:1" ht="15.75" customHeight="1" x14ac:dyDescent="0.3">
      <c r="A797" s="8"/>
    </row>
    <row r="798" spans="1:1" ht="15.75" customHeight="1" x14ac:dyDescent="0.3">
      <c r="A798" s="8"/>
    </row>
    <row r="799" spans="1:1" ht="15.75" customHeight="1" x14ac:dyDescent="0.3">
      <c r="A799" s="8"/>
    </row>
    <row r="800" spans="1:1" ht="15.75" customHeight="1" x14ac:dyDescent="0.3">
      <c r="A800" s="8"/>
    </row>
    <row r="801" spans="1:1" ht="15.75" customHeight="1" x14ac:dyDescent="0.3">
      <c r="A801" s="8"/>
    </row>
    <row r="802" spans="1:1" ht="15.75" customHeight="1" x14ac:dyDescent="0.3">
      <c r="A802" s="8"/>
    </row>
    <row r="803" spans="1:1" ht="15.75" customHeight="1" x14ac:dyDescent="0.3">
      <c r="A803" s="8"/>
    </row>
    <row r="804" spans="1:1" ht="15.75" customHeight="1" x14ac:dyDescent="0.3">
      <c r="A804" s="8"/>
    </row>
    <row r="805" spans="1:1" ht="15.75" customHeight="1" x14ac:dyDescent="0.3">
      <c r="A805" s="8"/>
    </row>
    <row r="806" spans="1:1" ht="15.75" customHeight="1" x14ac:dyDescent="0.3">
      <c r="A806" s="8"/>
    </row>
    <row r="807" spans="1:1" ht="15.75" customHeight="1" x14ac:dyDescent="0.3">
      <c r="A807" s="8"/>
    </row>
    <row r="808" spans="1:1" ht="15.75" customHeight="1" x14ac:dyDescent="0.3">
      <c r="A808" s="8"/>
    </row>
    <row r="809" spans="1:1" ht="15.75" customHeight="1" x14ac:dyDescent="0.3">
      <c r="A809" s="8"/>
    </row>
    <row r="810" spans="1:1" ht="15.75" customHeight="1" x14ac:dyDescent="0.3">
      <c r="A810" s="8"/>
    </row>
    <row r="811" spans="1:1" ht="15.75" customHeight="1" x14ac:dyDescent="0.3">
      <c r="A811" s="8"/>
    </row>
    <row r="812" spans="1:1" ht="15.75" customHeight="1" x14ac:dyDescent="0.3">
      <c r="A812" s="8"/>
    </row>
    <row r="813" spans="1:1" ht="15.75" customHeight="1" x14ac:dyDescent="0.3">
      <c r="A813" s="8"/>
    </row>
    <row r="814" spans="1:1" ht="15.75" customHeight="1" x14ac:dyDescent="0.3">
      <c r="A814" s="8"/>
    </row>
    <row r="815" spans="1:1" ht="15.75" customHeight="1" x14ac:dyDescent="0.3">
      <c r="A815" s="8"/>
    </row>
    <row r="816" spans="1:1" ht="15.75" customHeight="1" x14ac:dyDescent="0.3">
      <c r="A816" s="8"/>
    </row>
    <row r="817" spans="1:1" ht="15.75" customHeight="1" x14ac:dyDescent="0.3">
      <c r="A817" s="8"/>
    </row>
    <row r="818" spans="1:1" ht="15.75" customHeight="1" x14ac:dyDescent="0.3">
      <c r="A818" s="8"/>
    </row>
    <row r="819" spans="1:1" ht="15.75" customHeight="1" x14ac:dyDescent="0.3">
      <c r="A819" s="8"/>
    </row>
    <row r="820" spans="1:1" ht="15.75" customHeight="1" x14ac:dyDescent="0.3">
      <c r="A820" s="8"/>
    </row>
    <row r="821" spans="1:1" ht="15.75" customHeight="1" x14ac:dyDescent="0.3">
      <c r="A821" s="8"/>
    </row>
    <row r="822" spans="1:1" ht="15.75" customHeight="1" x14ac:dyDescent="0.3">
      <c r="A822" s="8"/>
    </row>
    <row r="823" spans="1:1" ht="15.75" customHeight="1" x14ac:dyDescent="0.3">
      <c r="A823" s="8"/>
    </row>
    <row r="824" spans="1:1" ht="15.75" customHeight="1" x14ac:dyDescent="0.3">
      <c r="A824" s="8"/>
    </row>
    <row r="825" spans="1:1" ht="15.75" customHeight="1" x14ac:dyDescent="0.3">
      <c r="A825" s="8"/>
    </row>
    <row r="826" spans="1:1" ht="15.75" customHeight="1" x14ac:dyDescent="0.3">
      <c r="A826" s="8"/>
    </row>
    <row r="827" spans="1:1" ht="15.75" customHeight="1" x14ac:dyDescent="0.3">
      <c r="A827" s="8"/>
    </row>
    <row r="828" spans="1:1" ht="15.75" customHeight="1" x14ac:dyDescent="0.3">
      <c r="A828" s="8"/>
    </row>
    <row r="829" spans="1:1" ht="15.75" customHeight="1" x14ac:dyDescent="0.3">
      <c r="A829" s="8"/>
    </row>
    <row r="830" spans="1:1" ht="15.75" customHeight="1" x14ac:dyDescent="0.3">
      <c r="A830" s="8"/>
    </row>
    <row r="831" spans="1:1" ht="15.75" customHeight="1" x14ac:dyDescent="0.3">
      <c r="A831" s="8"/>
    </row>
    <row r="832" spans="1:1" ht="15.75" customHeight="1" x14ac:dyDescent="0.3">
      <c r="A832" s="8"/>
    </row>
    <row r="833" spans="1:1" ht="15.75" customHeight="1" x14ac:dyDescent="0.3">
      <c r="A833" s="8"/>
    </row>
    <row r="834" spans="1:1" ht="15.75" customHeight="1" x14ac:dyDescent="0.3">
      <c r="A834" s="8"/>
    </row>
    <row r="835" spans="1:1" ht="15.75" customHeight="1" x14ac:dyDescent="0.3">
      <c r="A835" s="8"/>
    </row>
    <row r="836" spans="1:1" ht="15.75" customHeight="1" x14ac:dyDescent="0.3">
      <c r="A836" s="8"/>
    </row>
    <row r="837" spans="1:1" ht="15.75" customHeight="1" x14ac:dyDescent="0.3">
      <c r="A837" s="8"/>
    </row>
    <row r="838" spans="1:1" ht="15.75" customHeight="1" x14ac:dyDescent="0.3">
      <c r="A838" s="8"/>
    </row>
    <row r="839" spans="1:1" ht="15.75" customHeight="1" x14ac:dyDescent="0.3">
      <c r="A839" s="8"/>
    </row>
    <row r="840" spans="1:1" ht="15.75" customHeight="1" x14ac:dyDescent="0.3">
      <c r="A840" s="8"/>
    </row>
    <row r="841" spans="1:1" ht="15.75" customHeight="1" x14ac:dyDescent="0.3">
      <c r="A841" s="8"/>
    </row>
    <row r="842" spans="1:1" ht="15.75" customHeight="1" x14ac:dyDescent="0.3">
      <c r="A842" s="8"/>
    </row>
    <row r="843" spans="1:1" ht="15.75" customHeight="1" x14ac:dyDescent="0.3">
      <c r="A843" s="8"/>
    </row>
    <row r="844" spans="1:1" ht="15.75" customHeight="1" x14ac:dyDescent="0.3">
      <c r="A844" s="8"/>
    </row>
    <row r="845" spans="1:1" ht="15.75" customHeight="1" x14ac:dyDescent="0.3">
      <c r="A845" s="8"/>
    </row>
    <row r="846" spans="1:1" ht="15.75" customHeight="1" x14ac:dyDescent="0.3">
      <c r="A846" s="8"/>
    </row>
    <row r="847" spans="1:1" ht="15.75" customHeight="1" x14ac:dyDescent="0.3">
      <c r="A847" s="8"/>
    </row>
    <row r="848" spans="1:1" ht="15.75" customHeight="1" x14ac:dyDescent="0.3">
      <c r="A848" s="8"/>
    </row>
    <row r="849" spans="1:1" ht="15.75" customHeight="1" x14ac:dyDescent="0.3">
      <c r="A849" s="8"/>
    </row>
    <row r="850" spans="1:1" ht="15.75" customHeight="1" x14ac:dyDescent="0.3">
      <c r="A850" s="8"/>
    </row>
    <row r="851" spans="1:1" ht="15.75" customHeight="1" x14ac:dyDescent="0.3">
      <c r="A851" s="8"/>
    </row>
    <row r="852" spans="1:1" ht="15.75" customHeight="1" x14ac:dyDescent="0.3">
      <c r="A852" s="8"/>
    </row>
    <row r="853" spans="1:1" ht="15.75" customHeight="1" x14ac:dyDescent="0.3">
      <c r="A853" s="8"/>
    </row>
    <row r="854" spans="1:1" ht="15.75" customHeight="1" x14ac:dyDescent="0.3">
      <c r="A854" s="8"/>
    </row>
    <row r="855" spans="1:1" ht="15.75" customHeight="1" x14ac:dyDescent="0.3">
      <c r="A855" s="8"/>
    </row>
    <row r="856" spans="1:1" ht="15.75" customHeight="1" x14ac:dyDescent="0.3">
      <c r="A856" s="8"/>
    </row>
    <row r="857" spans="1:1" ht="15.75" customHeight="1" x14ac:dyDescent="0.3">
      <c r="A857" s="8"/>
    </row>
    <row r="858" spans="1:1" ht="15.75" customHeight="1" x14ac:dyDescent="0.3">
      <c r="A858" s="8"/>
    </row>
    <row r="859" spans="1:1" ht="15.75" customHeight="1" x14ac:dyDescent="0.3">
      <c r="A859" s="8"/>
    </row>
    <row r="860" spans="1:1" ht="15.75" customHeight="1" x14ac:dyDescent="0.3">
      <c r="A860" s="8"/>
    </row>
    <row r="861" spans="1:1" ht="15.75" customHeight="1" x14ac:dyDescent="0.3">
      <c r="A861" s="8"/>
    </row>
    <row r="862" spans="1:1" ht="15.75" customHeight="1" x14ac:dyDescent="0.3">
      <c r="A862" s="8"/>
    </row>
    <row r="863" spans="1:1" ht="15.75" customHeight="1" x14ac:dyDescent="0.3">
      <c r="A863" s="8"/>
    </row>
    <row r="864" spans="1:1" ht="15.75" customHeight="1" x14ac:dyDescent="0.3">
      <c r="A864" s="8"/>
    </row>
    <row r="865" spans="1:1" ht="15.75" customHeight="1" x14ac:dyDescent="0.3">
      <c r="A865" s="8"/>
    </row>
    <row r="866" spans="1:1" ht="15.75" customHeight="1" x14ac:dyDescent="0.3">
      <c r="A866" s="8"/>
    </row>
    <row r="867" spans="1:1" ht="15.75" customHeight="1" x14ac:dyDescent="0.3">
      <c r="A867" s="8"/>
    </row>
    <row r="868" spans="1:1" ht="15.75" customHeight="1" x14ac:dyDescent="0.3">
      <c r="A868" s="8"/>
    </row>
    <row r="869" spans="1:1" ht="15.75" customHeight="1" x14ac:dyDescent="0.3">
      <c r="A869" s="8"/>
    </row>
    <row r="870" spans="1:1" ht="15.75" customHeight="1" x14ac:dyDescent="0.3">
      <c r="A870" s="8"/>
    </row>
    <row r="871" spans="1:1" ht="15.75" customHeight="1" x14ac:dyDescent="0.3">
      <c r="A871" s="8"/>
    </row>
    <row r="872" spans="1:1" ht="15.75" customHeight="1" x14ac:dyDescent="0.3">
      <c r="A872" s="8"/>
    </row>
    <row r="873" spans="1:1" ht="15.75" customHeight="1" x14ac:dyDescent="0.3">
      <c r="A873" s="8"/>
    </row>
    <row r="874" spans="1:1" ht="15.75" customHeight="1" x14ac:dyDescent="0.3">
      <c r="A874" s="8"/>
    </row>
    <row r="875" spans="1:1" ht="15.75" customHeight="1" x14ac:dyDescent="0.3">
      <c r="A875" s="8"/>
    </row>
    <row r="876" spans="1:1" ht="15.75" customHeight="1" x14ac:dyDescent="0.3">
      <c r="A876" s="8"/>
    </row>
    <row r="877" spans="1:1" ht="15.75" customHeight="1" x14ac:dyDescent="0.3">
      <c r="A877" s="8"/>
    </row>
    <row r="878" spans="1:1" ht="15.75" customHeight="1" x14ac:dyDescent="0.3">
      <c r="A878" s="8"/>
    </row>
    <row r="879" spans="1:1" ht="15.75" customHeight="1" x14ac:dyDescent="0.3">
      <c r="A879" s="8"/>
    </row>
    <row r="880" spans="1:1" ht="15.75" customHeight="1" x14ac:dyDescent="0.3">
      <c r="A880" s="8"/>
    </row>
    <row r="881" spans="1:1" ht="15.75" customHeight="1" x14ac:dyDescent="0.3">
      <c r="A881" s="8"/>
    </row>
    <row r="882" spans="1:1" ht="15.75" customHeight="1" x14ac:dyDescent="0.3">
      <c r="A882" s="8"/>
    </row>
    <row r="883" spans="1:1" ht="15.75" customHeight="1" x14ac:dyDescent="0.3">
      <c r="A883" s="8"/>
    </row>
    <row r="884" spans="1:1" ht="15.75" customHeight="1" x14ac:dyDescent="0.3">
      <c r="A884" s="8"/>
    </row>
    <row r="885" spans="1:1" ht="15.75" customHeight="1" x14ac:dyDescent="0.3">
      <c r="A885" s="8"/>
    </row>
    <row r="886" spans="1:1" ht="15.75" customHeight="1" x14ac:dyDescent="0.3">
      <c r="A886" s="8"/>
    </row>
    <row r="887" spans="1:1" ht="15.75" customHeight="1" x14ac:dyDescent="0.3">
      <c r="A887" s="8"/>
    </row>
    <row r="888" spans="1:1" ht="15.75" customHeight="1" x14ac:dyDescent="0.3">
      <c r="A888" s="8"/>
    </row>
    <row r="889" spans="1:1" ht="15.75" customHeight="1" x14ac:dyDescent="0.3">
      <c r="A889" s="8"/>
    </row>
    <row r="890" spans="1:1" ht="15.75" customHeight="1" x14ac:dyDescent="0.3">
      <c r="A890" s="8"/>
    </row>
    <row r="891" spans="1:1" ht="15.75" customHeight="1" x14ac:dyDescent="0.3">
      <c r="A891" s="8"/>
    </row>
    <row r="892" spans="1:1" ht="15.75" customHeight="1" x14ac:dyDescent="0.3">
      <c r="A892" s="8"/>
    </row>
    <row r="893" spans="1:1" ht="15.75" customHeight="1" x14ac:dyDescent="0.3">
      <c r="A893" s="8"/>
    </row>
    <row r="894" spans="1:1" ht="15.75" customHeight="1" x14ac:dyDescent="0.3">
      <c r="A894" s="8"/>
    </row>
    <row r="895" spans="1:1" ht="15.75" customHeight="1" x14ac:dyDescent="0.3">
      <c r="A895" s="8"/>
    </row>
    <row r="896" spans="1:1" ht="15.75" customHeight="1" x14ac:dyDescent="0.3">
      <c r="A896" s="8"/>
    </row>
    <row r="897" spans="1:1" ht="15.75" customHeight="1" x14ac:dyDescent="0.3">
      <c r="A897" s="8"/>
    </row>
    <row r="898" spans="1:1" ht="15.75" customHeight="1" x14ac:dyDescent="0.3">
      <c r="A898" s="8"/>
    </row>
    <row r="899" spans="1:1" ht="15.75" customHeight="1" x14ac:dyDescent="0.3">
      <c r="A899" s="8"/>
    </row>
    <row r="900" spans="1:1" ht="15.75" customHeight="1" x14ac:dyDescent="0.3">
      <c r="A900" s="8"/>
    </row>
    <row r="901" spans="1:1" ht="15.75" customHeight="1" x14ac:dyDescent="0.3">
      <c r="A901" s="8"/>
    </row>
    <row r="902" spans="1:1" ht="15.75" customHeight="1" x14ac:dyDescent="0.3">
      <c r="A902" s="8"/>
    </row>
    <row r="903" spans="1:1" ht="15.75" customHeight="1" x14ac:dyDescent="0.3">
      <c r="A903" s="8"/>
    </row>
    <row r="904" spans="1:1" ht="15.75" customHeight="1" x14ac:dyDescent="0.3">
      <c r="A904" s="8"/>
    </row>
    <row r="905" spans="1:1" ht="15.75" customHeight="1" x14ac:dyDescent="0.3">
      <c r="A905" s="8"/>
    </row>
    <row r="906" spans="1:1" ht="15.75" customHeight="1" x14ac:dyDescent="0.3">
      <c r="A906" s="8"/>
    </row>
    <row r="907" spans="1:1" ht="15.75" customHeight="1" x14ac:dyDescent="0.3">
      <c r="A907" s="8"/>
    </row>
    <row r="908" spans="1:1" ht="15.75" customHeight="1" x14ac:dyDescent="0.3">
      <c r="A908" s="8"/>
    </row>
    <row r="909" spans="1:1" ht="15.75" customHeight="1" x14ac:dyDescent="0.3">
      <c r="A909" s="8"/>
    </row>
    <row r="910" spans="1:1" ht="15.75" customHeight="1" x14ac:dyDescent="0.3">
      <c r="A910" s="8"/>
    </row>
    <row r="911" spans="1:1" ht="15.75" customHeight="1" x14ac:dyDescent="0.3">
      <c r="A911" s="8"/>
    </row>
    <row r="912" spans="1:1" ht="15.75" customHeight="1" x14ac:dyDescent="0.3">
      <c r="A912" s="8"/>
    </row>
    <row r="913" spans="1:1" ht="15.75" customHeight="1" x14ac:dyDescent="0.3">
      <c r="A913" s="8"/>
    </row>
    <row r="914" spans="1:1" ht="15.75" customHeight="1" x14ac:dyDescent="0.3">
      <c r="A914" s="8"/>
    </row>
    <row r="915" spans="1:1" ht="15.75" customHeight="1" x14ac:dyDescent="0.3">
      <c r="A915" s="8"/>
    </row>
    <row r="916" spans="1:1" ht="15.75" customHeight="1" x14ac:dyDescent="0.3">
      <c r="A916" s="8"/>
    </row>
    <row r="917" spans="1:1" ht="15.75" customHeight="1" x14ac:dyDescent="0.3">
      <c r="A917" s="8"/>
    </row>
    <row r="918" spans="1:1" ht="15.75" customHeight="1" x14ac:dyDescent="0.3">
      <c r="A918" s="8"/>
    </row>
    <row r="919" spans="1:1" ht="15.75" customHeight="1" x14ac:dyDescent="0.3">
      <c r="A919" s="8"/>
    </row>
    <row r="920" spans="1:1" ht="15.75" customHeight="1" x14ac:dyDescent="0.3">
      <c r="A920" s="8"/>
    </row>
    <row r="921" spans="1:1" ht="15.75" customHeight="1" x14ac:dyDescent="0.3">
      <c r="A921" s="8"/>
    </row>
    <row r="922" spans="1:1" ht="15.75" customHeight="1" x14ac:dyDescent="0.3">
      <c r="A922" s="8"/>
    </row>
    <row r="923" spans="1:1" ht="15.75" customHeight="1" x14ac:dyDescent="0.3">
      <c r="A923" s="8"/>
    </row>
    <row r="924" spans="1:1" ht="15.75" customHeight="1" x14ac:dyDescent="0.3">
      <c r="A924" s="8"/>
    </row>
    <row r="925" spans="1:1" ht="15.75" customHeight="1" x14ac:dyDescent="0.3">
      <c r="A925" s="8"/>
    </row>
    <row r="926" spans="1:1" ht="15.75" customHeight="1" x14ac:dyDescent="0.3">
      <c r="A926" s="8"/>
    </row>
    <row r="927" spans="1:1" ht="15.75" customHeight="1" x14ac:dyDescent="0.3">
      <c r="A927" s="8"/>
    </row>
    <row r="928" spans="1:1" ht="15.75" customHeight="1" x14ac:dyDescent="0.3">
      <c r="A928" s="8"/>
    </row>
    <row r="929" spans="1:1" ht="15.75" customHeight="1" x14ac:dyDescent="0.3">
      <c r="A929" s="8"/>
    </row>
    <row r="930" spans="1:1" ht="15.75" customHeight="1" x14ac:dyDescent="0.3">
      <c r="A930" s="8"/>
    </row>
    <row r="931" spans="1:1" ht="15.75" customHeight="1" x14ac:dyDescent="0.3">
      <c r="A931" s="8"/>
    </row>
    <row r="932" spans="1:1" ht="15.75" customHeight="1" x14ac:dyDescent="0.3">
      <c r="A932" s="8"/>
    </row>
    <row r="933" spans="1:1" ht="15.75" customHeight="1" x14ac:dyDescent="0.3">
      <c r="A933" s="8"/>
    </row>
    <row r="934" spans="1:1" ht="15.75" customHeight="1" x14ac:dyDescent="0.3">
      <c r="A934" s="8"/>
    </row>
    <row r="935" spans="1:1" ht="15.75" customHeight="1" x14ac:dyDescent="0.3">
      <c r="A935" s="8"/>
    </row>
    <row r="936" spans="1:1" ht="15.75" customHeight="1" x14ac:dyDescent="0.3">
      <c r="A936" s="8"/>
    </row>
    <row r="937" spans="1:1" ht="15.75" customHeight="1" x14ac:dyDescent="0.3">
      <c r="A937" s="8"/>
    </row>
    <row r="938" spans="1:1" ht="15.75" customHeight="1" x14ac:dyDescent="0.3">
      <c r="A938" s="8"/>
    </row>
    <row r="939" spans="1:1" ht="15.75" customHeight="1" x14ac:dyDescent="0.3">
      <c r="A939" s="8"/>
    </row>
    <row r="940" spans="1:1" ht="15.75" customHeight="1" x14ac:dyDescent="0.3">
      <c r="A940" s="8"/>
    </row>
    <row r="941" spans="1:1" ht="15.75" customHeight="1" x14ac:dyDescent="0.3">
      <c r="A941" s="8"/>
    </row>
    <row r="942" spans="1:1" ht="15.75" customHeight="1" x14ac:dyDescent="0.3">
      <c r="A942" s="8"/>
    </row>
    <row r="943" spans="1:1" ht="15.75" customHeight="1" x14ac:dyDescent="0.3">
      <c r="A943" s="8"/>
    </row>
    <row r="944" spans="1:1" ht="15.75" customHeight="1" x14ac:dyDescent="0.3">
      <c r="A944" s="8"/>
    </row>
    <row r="945" spans="1:1" ht="15.75" customHeight="1" x14ac:dyDescent="0.3">
      <c r="A945" s="8"/>
    </row>
    <row r="946" spans="1:1" ht="15.75" customHeight="1" x14ac:dyDescent="0.3">
      <c r="A946" s="8"/>
    </row>
    <row r="947" spans="1:1" ht="15.75" customHeight="1" x14ac:dyDescent="0.3">
      <c r="A947" s="8"/>
    </row>
    <row r="948" spans="1:1" ht="15.75" customHeight="1" x14ac:dyDescent="0.3">
      <c r="A948" s="8"/>
    </row>
    <row r="949" spans="1:1" ht="15.75" customHeight="1" x14ac:dyDescent="0.3">
      <c r="A949" s="8"/>
    </row>
    <row r="950" spans="1:1" ht="15.75" customHeight="1" x14ac:dyDescent="0.3">
      <c r="A950" s="8"/>
    </row>
    <row r="951" spans="1:1" ht="15.75" customHeight="1" x14ac:dyDescent="0.3">
      <c r="A951" s="8"/>
    </row>
    <row r="952" spans="1:1" ht="15.75" customHeight="1" x14ac:dyDescent="0.3">
      <c r="A952" s="8"/>
    </row>
    <row r="953" spans="1:1" ht="15.75" customHeight="1" x14ac:dyDescent="0.3">
      <c r="A953" s="8"/>
    </row>
    <row r="954" spans="1:1" ht="15.75" customHeight="1" x14ac:dyDescent="0.3">
      <c r="A954" s="8"/>
    </row>
    <row r="955" spans="1:1" ht="15.75" customHeight="1" x14ac:dyDescent="0.3">
      <c r="A955" s="8"/>
    </row>
    <row r="956" spans="1:1" ht="15.75" customHeight="1" x14ac:dyDescent="0.3">
      <c r="A956" s="8"/>
    </row>
    <row r="957" spans="1:1" ht="15.75" customHeight="1" x14ac:dyDescent="0.3">
      <c r="A957" s="8"/>
    </row>
    <row r="958" spans="1:1" ht="15.75" customHeight="1" x14ac:dyDescent="0.3">
      <c r="A958" s="8"/>
    </row>
    <row r="959" spans="1:1" ht="15.75" customHeight="1" x14ac:dyDescent="0.3">
      <c r="A959" s="8"/>
    </row>
    <row r="960" spans="1:1" ht="15.75" customHeight="1" x14ac:dyDescent="0.3">
      <c r="A960" s="8"/>
    </row>
    <row r="961" spans="1:1" ht="15.75" customHeight="1" x14ac:dyDescent="0.3">
      <c r="A961" s="8"/>
    </row>
    <row r="962" spans="1:1" ht="15.75" customHeight="1" x14ac:dyDescent="0.3">
      <c r="A962" s="8"/>
    </row>
    <row r="963" spans="1:1" ht="15.75" customHeight="1" x14ac:dyDescent="0.3">
      <c r="A963" s="8"/>
    </row>
    <row r="964" spans="1:1" ht="15.75" customHeight="1" x14ac:dyDescent="0.3">
      <c r="A964" s="8"/>
    </row>
    <row r="965" spans="1:1" ht="15.75" customHeight="1" x14ac:dyDescent="0.3">
      <c r="A965" s="8"/>
    </row>
    <row r="966" spans="1:1" ht="15.75" customHeight="1" x14ac:dyDescent="0.3">
      <c r="A966" s="8"/>
    </row>
    <row r="967" spans="1:1" ht="15.75" customHeight="1" x14ac:dyDescent="0.3">
      <c r="A967" s="8"/>
    </row>
    <row r="968" spans="1:1" ht="15.75" customHeight="1" x14ac:dyDescent="0.3">
      <c r="A968" s="8"/>
    </row>
    <row r="969" spans="1:1" ht="15.75" customHeight="1" x14ac:dyDescent="0.3">
      <c r="A969" s="8"/>
    </row>
    <row r="970" spans="1:1" ht="15.75" customHeight="1" x14ac:dyDescent="0.3">
      <c r="A970" s="8"/>
    </row>
    <row r="971" spans="1:1" ht="15.75" customHeight="1" x14ac:dyDescent="0.3">
      <c r="A971" s="8"/>
    </row>
    <row r="972" spans="1:1" ht="15.75" customHeight="1" x14ac:dyDescent="0.3">
      <c r="A972" s="8"/>
    </row>
    <row r="973" spans="1:1" ht="15.75" customHeight="1" x14ac:dyDescent="0.3">
      <c r="A973" s="8"/>
    </row>
    <row r="974" spans="1:1" ht="15.75" customHeight="1" x14ac:dyDescent="0.3">
      <c r="A974" s="8"/>
    </row>
    <row r="975" spans="1:1" ht="15.75" customHeight="1" x14ac:dyDescent="0.3">
      <c r="A975" s="8"/>
    </row>
    <row r="976" spans="1:1" ht="15.75" customHeight="1" x14ac:dyDescent="0.3">
      <c r="A976" s="8"/>
    </row>
    <row r="977" spans="1:1" ht="15.75" customHeight="1" x14ac:dyDescent="0.3">
      <c r="A977" s="8"/>
    </row>
    <row r="978" spans="1:1" ht="15.75" customHeight="1" x14ac:dyDescent="0.3">
      <c r="A978" s="8"/>
    </row>
    <row r="979" spans="1:1" ht="15.75" customHeight="1" x14ac:dyDescent="0.3">
      <c r="A979" s="8"/>
    </row>
    <row r="980" spans="1:1" ht="15.75" customHeight="1" x14ac:dyDescent="0.3">
      <c r="A980" s="8"/>
    </row>
    <row r="981" spans="1:1" ht="15.75" customHeight="1" x14ac:dyDescent="0.3">
      <c r="A981" s="8"/>
    </row>
    <row r="982" spans="1:1" ht="15.75" customHeight="1" x14ac:dyDescent="0.3">
      <c r="A982" s="8"/>
    </row>
    <row r="983" spans="1:1" ht="15.75" customHeight="1" x14ac:dyDescent="0.3">
      <c r="A983" s="8"/>
    </row>
    <row r="984" spans="1:1" ht="15.75" customHeight="1" x14ac:dyDescent="0.3">
      <c r="A984" s="8"/>
    </row>
    <row r="985" spans="1:1" ht="15.75" customHeight="1" x14ac:dyDescent="0.3">
      <c r="A985" s="8"/>
    </row>
    <row r="986" spans="1:1" ht="15.75" customHeight="1" x14ac:dyDescent="0.3">
      <c r="A986" s="8"/>
    </row>
    <row r="987" spans="1:1" ht="15.75" customHeight="1" x14ac:dyDescent="0.3">
      <c r="A987" s="8"/>
    </row>
    <row r="988" spans="1:1" ht="15.75" customHeight="1" x14ac:dyDescent="0.3">
      <c r="A988" s="8"/>
    </row>
    <row r="989" spans="1:1" ht="15.75" customHeight="1" x14ac:dyDescent="0.3">
      <c r="A989" s="8"/>
    </row>
    <row r="990" spans="1:1" ht="15.75" customHeight="1" x14ac:dyDescent="0.3">
      <c r="A990" s="8"/>
    </row>
    <row r="991" spans="1:1" ht="15.75" customHeight="1" x14ac:dyDescent="0.3">
      <c r="A991" s="8"/>
    </row>
    <row r="992" spans="1:1" ht="15.75" customHeight="1" x14ac:dyDescent="0.3">
      <c r="A992" s="8"/>
    </row>
    <row r="993" spans="1:1" ht="15.75" customHeight="1" x14ac:dyDescent="0.3">
      <c r="A993" s="8"/>
    </row>
    <row r="994" spans="1:1" ht="15.75" customHeight="1" x14ac:dyDescent="0.3">
      <c r="A994" s="8"/>
    </row>
    <row r="995" spans="1:1" ht="15.75" customHeight="1" x14ac:dyDescent="0.3">
      <c r="A995" s="8"/>
    </row>
    <row r="996" spans="1:1" ht="15.75" customHeight="1" x14ac:dyDescent="0.3">
      <c r="A996" s="8"/>
    </row>
    <row r="997" spans="1:1" ht="15.75" customHeight="1" x14ac:dyDescent="0.3">
      <c r="A997" s="8"/>
    </row>
    <row r="998" spans="1:1" ht="15.75" customHeight="1" x14ac:dyDescent="0.3">
      <c r="A998" s="8"/>
    </row>
    <row r="999" spans="1:1" ht="15.75" customHeight="1" x14ac:dyDescent="0.3">
      <c r="A999" s="8"/>
    </row>
    <row r="1000" spans="1:1" ht="15.75" customHeight="1" x14ac:dyDescent="0.3">
      <c r="A1000" s="8"/>
    </row>
  </sheetData>
  <mergeCells count="2">
    <mergeCell ref="A2:C2"/>
    <mergeCell ref="A5:B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A1000"/>
  <sheetViews>
    <sheetView tabSelected="1" zoomScale="85" zoomScaleNormal="85" workbookViewId="0">
      <pane xSplit="1" topLeftCell="C1" activePane="topRight" state="frozen"/>
      <selection pane="topRight" activeCell="O5" sqref="O5"/>
    </sheetView>
  </sheetViews>
  <sheetFormatPr defaultColWidth="12.58203125" defaultRowHeight="15" customHeight="1" x14ac:dyDescent="0.35"/>
  <cols>
    <col min="1" max="1" width="4.08203125" style="29" customWidth="1"/>
    <col min="2" max="2" width="17.5" style="29" customWidth="1"/>
    <col min="3" max="3" width="5.5" style="29" customWidth="1"/>
    <col min="4" max="4" width="13.58203125" style="29" customWidth="1"/>
    <col min="5" max="5" width="8.33203125" style="29" bestFit="1" customWidth="1"/>
    <col min="6" max="6" width="7.75" style="29" customWidth="1"/>
    <col min="7" max="7" width="11.83203125" style="29" customWidth="1"/>
    <col min="8" max="8" width="2.58203125" style="29" customWidth="1"/>
    <col min="9" max="11" width="11.83203125" style="29" customWidth="1"/>
    <col min="12" max="12" width="14" style="169" customWidth="1"/>
    <col min="13" max="13" width="17.5" style="168" customWidth="1"/>
    <col min="14" max="14" width="20" style="29" customWidth="1"/>
    <col min="15" max="15" width="18.5" style="167" customWidth="1"/>
    <col min="16" max="16" width="21.58203125" style="168" customWidth="1"/>
    <col min="17" max="17" width="2.25" style="29" customWidth="1"/>
    <col min="18" max="18" width="10.25" style="29" customWidth="1"/>
    <col min="19" max="27" width="7.58203125" style="29" customWidth="1"/>
    <col min="28" max="16384" width="12.58203125" style="29"/>
  </cols>
  <sheetData>
    <row r="1" spans="1:27" ht="14.5" x14ac:dyDescent="0.35">
      <c r="I1" s="129"/>
      <c r="J1" s="130"/>
      <c r="K1" s="130"/>
      <c r="L1" s="131" t="s">
        <v>10</v>
      </c>
      <c r="M1" s="132"/>
      <c r="N1" s="133"/>
      <c r="O1" s="130"/>
      <c r="P1" s="132"/>
    </row>
    <row r="2" spans="1:27" ht="34.5" customHeight="1" x14ac:dyDescent="0.35">
      <c r="A2" s="31"/>
      <c r="B2" s="31"/>
      <c r="C2" s="31"/>
      <c r="D2" s="31"/>
      <c r="E2" s="31"/>
      <c r="F2" s="31"/>
      <c r="G2" s="31"/>
      <c r="H2" s="31"/>
      <c r="I2" s="134" t="s">
        <v>13</v>
      </c>
      <c r="J2" s="135"/>
      <c r="K2" s="135"/>
      <c r="L2" s="135"/>
      <c r="M2" s="136"/>
      <c r="N2" s="137" t="s">
        <v>164</v>
      </c>
      <c r="O2" s="136"/>
      <c r="P2" s="136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27" s="145" customFormat="1" ht="75" customHeight="1" x14ac:dyDescent="0.35">
      <c r="A3" s="138" t="s">
        <v>106</v>
      </c>
      <c r="B3" s="138" t="s">
        <v>16</v>
      </c>
      <c r="C3" s="138" t="s">
        <v>17</v>
      </c>
      <c r="D3" s="139" t="s">
        <v>18</v>
      </c>
      <c r="E3" s="32" t="s">
        <v>57</v>
      </c>
      <c r="F3" s="139" t="s">
        <v>20</v>
      </c>
      <c r="G3" s="139" t="s">
        <v>21</v>
      </c>
      <c r="H3" s="138"/>
      <c r="I3" s="170" t="s">
        <v>22</v>
      </c>
      <c r="J3" s="171" t="s">
        <v>24</v>
      </c>
      <c r="K3" s="171" t="s">
        <v>25</v>
      </c>
      <c r="L3" s="140" t="s">
        <v>26</v>
      </c>
      <c r="M3" s="141" t="s">
        <v>163</v>
      </c>
      <c r="N3" s="142" t="s">
        <v>49</v>
      </c>
      <c r="O3" s="143" t="s">
        <v>50</v>
      </c>
      <c r="P3" s="144" t="s">
        <v>165</v>
      </c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</row>
    <row r="4" spans="1:27" ht="14.5" x14ac:dyDescent="0.35">
      <c r="A4" s="146">
        <v>1</v>
      </c>
      <c r="B4" s="147" t="s">
        <v>28</v>
      </c>
      <c r="C4" s="29">
        <v>2019</v>
      </c>
      <c r="D4" s="148">
        <f>Population!D2</f>
        <v>638111.04853012064</v>
      </c>
      <c r="E4" s="33" t="str">
        <f>IF(D4&lt;100000,"Small",IF(D4&lt;1000000,"Medium","Large"))</f>
        <v>Medium</v>
      </c>
      <c r="F4" s="149">
        <f>'Housing information'!D2</f>
        <v>4.17</v>
      </c>
      <c r="G4" s="150">
        <f t="shared" ref="G4:G67" si="0">D4/F4</f>
        <v>153024.23226141982</v>
      </c>
      <c r="H4" s="172"/>
      <c r="I4" s="151">
        <f>'Housing information'!E10</f>
        <v>0</v>
      </c>
      <c r="J4" s="152">
        <f>G4*I4</f>
        <v>0</v>
      </c>
      <c r="K4" s="152">
        <v>0</v>
      </c>
      <c r="L4" s="153">
        <f>550*VLOOKUP(A4,'Housing costs'!$A$2:$E$40,5,FALSE)</f>
        <v>51540.5</v>
      </c>
      <c r="M4" s="154">
        <f>L4*K4+J4*Variables!$E$4</f>
        <v>0</v>
      </c>
      <c r="N4" s="155">
        <f>VLOOKUP(A4,'Housing costs'!$I$2:$J$40,2,FALSE)</f>
        <v>172.24</v>
      </c>
      <c r="O4" s="46">
        <f>'Housing information'!I2</f>
        <v>1149.9517839922855</v>
      </c>
      <c r="P4" s="156">
        <f>IF(12*(N4-0.3*O4)*(G4/5)&lt;0,0,12*(N4-0.3*O4)*(G4/5))</f>
        <v>0</v>
      </c>
      <c r="R4" s="157"/>
    </row>
    <row r="5" spans="1:27" ht="14.5" x14ac:dyDescent="0.35">
      <c r="A5" s="146">
        <v>2</v>
      </c>
      <c r="B5" s="147" t="s">
        <v>29</v>
      </c>
      <c r="C5" s="29">
        <v>2019</v>
      </c>
      <c r="D5" s="148">
        <f>Population!D3</f>
        <v>442162.47147179494</v>
      </c>
      <c r="E5" s="33" t="str">
        <f t="shared" ref="E5:E68" si="1">IF(D5&lt;100000,"Small",IF(D5&lt;1000000,"Medium","Large"))</f>
        <v>Medium</v>
      </c>
      <c r="F5" s="149">
        <f>'Housing information'!D3</f>
        <v>4.29</v>
      </c>
      <c r="G5" s="150">
        <f t="shared" si="0"/>
        <v>103068.17516825057</v>
      </c>
      <c r="H5" s="172"/>
      <c r="I5" s="151">
        <f>'Housing information'!E3</f>
        <v>5.3063854476752487E-4</v>
      </c>
      <c r="J5" s="152">
        <f t="shared" ref="J5:J23" si="2">G5*I5</f>
        <v>54.691946483124823</v>
      </c>
      <c r="K5" s="152">
        <v>0</v>
      </c>
      <c r="L5" s="153">
        <f>550*VLOOKUP(A5,'Housing costs'!$A$2:$E$40,5,FALSE)</f>
        <v>69861.001051378509</v>
      </c>
      <c r="M5" s="154">
        <f>L5*K5+J5*Variables!$E$4</f>
        <v>177201.90660532442</v>
      </c>
      <c r="N5" s="155">
        <f>VLOOKUP(A5,'Housing costs'!$I$2:$J$40,2,FALSE)</f>
        <v>61.51</v>
      </c>
      <c r="O5" s="46">
        <f>'Housing information'!I3</f>
        <v>638.86210221793647</v>
      </c>
      <c r="P5" s="156">
        <f t="shared" ref="P5:P68" si="3">IF(12*(N5-0.3*O5)*(G5/5)&lt;0,0,12*(N5-0.3*O5)*(G5/5))</f>
        <v>0</v>
      </c>
    </row>
    <row r="6" spans="1:27" ht="14.5" x14ac:dyDescent="0.35">
      <c r="A6" s="146">
        <v>3</v>
      </c>
      <c r="B6" s="147" t="s">
        <v>30</v>
      </c>
      <c r="C6" s="29">
        <v>2019</v>
      </c>
      <c r="D6" s="148">
        <f>Population!D4</f>
        <v>316636.58942829666</v>
      </c>
      <c r="E6" s="33" t="str">
        <f t="shared" si="1"/>
        <v>Medium</v>
      </c>
      <c r="F6" s="149">
        <f>'Housing information'!D4</f>
        <v>4.8600000000000003</v>
      </c>
      <c r="G6" s="150">
        <f t="shared" si="0"/>
        <v>65151.561610760626</v>
      </c>
      <c r="H6" s="172"/>
      <c r="I6" s="151">
        <f>'Housing information'!E4</f>
        <v>2.9749045551455227E-4</v>
      </c>
      <c r="J6" s="152">
        <f t="shared" si="2"/>
        <v>19.381967741069595</v>
      </c>
      <c r="K6" s="152">
        <v>0</v>
      </c>
      <c r="L6" s="153">
        <f>550*VLOOKUP(A6,'Housing costs'!$A$2:$E$40,5,FALSE)</f>
        <v>69861.001051378509</v>
      </c>
      <c r="M6" s="154">
        <f>L6*K6+J6*Variables!$E$4</f>
        <v>62797.575481065483</v>
      </c>
      <c r="N6" s="155">
        <f>VLOOKUP(A6,'Housing costs'!$I$2:$J$40,2,FALSE)</f>
        <v>210.4560236092089</v>
      </c>
      <c r="O6" s="46">
        <f>'Housing information'!I4</f>
        <v>638.86210221793647</v>
      </c>
      <c r="P6" s="156">
        <f t="shared" si="3"/>
        <v>2939230.8108035624</v>
      </c>
      <c r="S6" s="158"/>
    </row>
    <row r="7" spans="1:27" ht="14.5" x14ac:dyDescent="0.35">
      <c r="A7" s="146">
        <v>4</v>
      </c>
      <c r="B7" s="147" t="s">
        <v>31</v>
      </c>
      <c r="C7" s="29">
        <v>2019</v>
      </c>
      <c r="D7" s="148">
        <f>Population!D5</f>
        <v>600258.55594889156</v>
      </c>
      <c r="E7" s="33" t="str">
        <f t="shared" si="1"/>
        <v>Medium</v>
      </c>
      <c r="F7" s="149">
        <f>'Housing information'!D5</f>
        <v>4.05</v>
      </c>
      <c r="G7" s="150">
        <f t="shared" si="0"/>
        <v>148211.9891231831</v>
      </c>
      <c r="H7" s="172"/>
      <c r="I7" s="151">
        <f>'Housing information'!E5</f>
        <v>7.4155370331919438E-5</v>
      </c>
      <c r="J7" s="152">
        <f t="shared" si="2"/>
        <v>10.990714941060059</v>
      </c>
      <c r="K7" s="152">
        <v>0</v>
      </c>
      <c r="L7" s="153">
        <f>550*VLOOKUP(A7,'Housing costs'!$A$2:$E$40,5,FALSE)</f>
        <v>44962.5</v>
      </c>
      <c r="M7" s="154">
        <f>L7*K7+J7*Variables!$E$4</f>
        <v>35609.916409034588</v>
      </c>
      <c r="N7" s="155">
        <f>VLOOKUP(A7,'Housing costs'!$I$2:$J$40,2,FALSE)</f>
        <v>104.57</v>
      </c>
      <c r="O7" s="45">
        <f>'Housing information'!I5</f>
        <v>894.40694310511105</v>
      </c>
      <c r="P7" s="156">
        <f t="shared" si="3"/>
        <v>0</v>
      </c>
      <c r="S7" s="159"/>
    </row>
    <row r="8" spans="1:27" ht="14.5" x14ac:dyDescent="0.35">
      <c r="A8" s="146">
        <v>5</v>
      </c>
      <c r="B8" s="147" t="s">
        <v>32</v>
      </c>
      <c r="C8" s="29">
        <v>2019</v>
      </c>
      <c r="D8" s="148">
        <f>Population!D6</f>
        <v>382457.86131710035</v>
      </c>
      <c r="E8" s="33" t="str">
        <f t="shared" si="1"/>
        <v>Medium</v>
      </c>
      <c r="F8" s="149">
        <f>'Housing information'!D6</f>
        <v>4.2</v>
      </c>
      <c r="G8" s="150">
        <f t="shared" si="0"/>
        <v>91061.395551690555</v>
      </c>
      <c r="H8" s="172"/>
      <c r="I8" s="151">
        <f>'Housing information'!E6</f>
        <v>2.0513119646902128E-3</v>
      </c>
      <c r="J8" s="152">
        <f t="shared" si="2"/>
        <v>186.79533021657096</v>
      </c>
      <c r="K8" s="152">
        <v>0</v>
      </c>
      <c r="L8" s="153">
        <f>550*VLOOKUP(A8,'Housing costs'!$A$2:$E$40,5,FALSE)</f>
        <v>13560.251052998528</v>
      </c>
      <c r="M8" s="154">
        <f>L8*K8+J8*Variables!$E$4</f>
        <v>605216.86990168993</v>
      </c>
      <c r="N8" s="155">
        <f>VLOOKUP(A8,'Housing costs'!$I$2:$J$40,2,FALSE)</f>
        <v>500</v>
      </c>
      <c r="O8" s="46">
        <f>'Housing information'!I6</f>
        <v>894.40694310511105</v>
      </c>
      <c r="P8" s="156">
        <f t="shared" si="3"/>
        <v>50632594.672232166</v>
      </c>
    </row>
    <row r="9" spans="1:27" ht="14.5" x14ac:dyDescent="0.35">
      <c r="A9" s="146">
        <v>6</v>
      </c>
      <c r="B9" s="147" t="s">
        <v>33</v>
      </c>
      <c r="C9" s="29">
        <v>2019</v>
      </c>
      <c r="D9" s="148">
        <f>Population!D7</f>
        <v>435629.86188448599</v>
      </c>
      <c r="E9" s="33" t="str">
        <f t="shared" si="1"/>
        <v>Medium</v>
      </c>
      <c r="F9" s="149">
        <f>'Housing information'!D7</f>
        <v>4.59</v>
      </c>
      <c r="G9" s="150">
        <f t="shared" si="0"/>
        <v>94908.466641500214</v>
      </c>
      <c r="H9" s="172"/>
      <c r="I9" s="151">
        <f>'Housing information'!E7</f>
        <v>4.644400046025586E-3</v>
      </c>
      <c r="J9" s="152">
        <f t="shared" si="2"/>
        <v>440.79288683800138</v>
      </c>
      <c r="K9" s="152">
        <v>0</v>
      </c>
      <c r="L9" s="153">
        <f>550*VLOOKUP(A9,'Housing costs'!$A$2:$E$40,5,FALSE)</f>
        <v>69861.001051378509</v>
      </c>
      <c r="M9" s="154">
        <f>L9*K9+J9*Variables!$E$4</f>
        <v>1428168.9533551245</v>
      </c>
      <c r="N9" s="155">
        <f>VLOOKUP(A9,'Housing costs'!$I$2:$J$40,2,FALSE)</f>
        <v>123.03</v>
      </c>
      <c r="O9" s="46">
        <f>'Housing information'!I7</f>
        <v>894.40694310511105</v>
      </c>
      <c r="P9" s="156">
        <f t="shared" si="3"/>
        <v>0</v>
      </c>
      <c r="S9" s="157"/>
    </row>
    <row r="10" spans="1:27" ht="14.5" x14ac:dyDescent="0.35">
      <c r="A10" s="146">
        <v>7</v>
      </c>
      <c r="B10" s="147" t="s">
        <v>34</v>
      </c>
      <c r="C10" s="29">
        <v>2019</v>
      </c>
      <c r="D10" s="148">
        <f>Population!D8</f>
        <v>245481.03391021231</v>
      </c>
      <c r="E10" s="33" t="str">
        <f t="shared" si="1"/>
        <v>Medium</v>
      </c>
      <c r="F10" s="149">
        <f>'Housing information'!D8</f>
        <v>3.94</v>
      </c>
      <c r="G10" s="150">
        <f t="shared" si="0"/>
        <v>62304.83094167825</v>
      </c>
      <c r="H10" s="172"/>
      <c r="I10" s="151">
        <f>'Housing information'!E8</f>
        <v>1.9870305348151126E-4</v>
      </c>
      <c r="J10" s="152">
        <f t="shared" si="2"/>
        <v>12.38016015476081</v>
      </c>
      <c r="K10" s="152">
        <v>0</v>
      </c>
      <c r="L10" s="153">
        <f>550*VLOOKUP(A10,'Housing costs'!$A$2:$E$40,5,FALSE)</f>
        <v>55115.5</v>
      </c>
      <c r="M10" s="154">
        <f>L10*K10+J10*Variables!$E$4</f>
        <v>40111.718901425025</v>
      </c>
      <c r="N10" s="155">
        <f>VLOOKUP(A10,'Housing costs'!$I$2:$J$40,2,FALSE)</f>
        <v>246.06</v>
      </c>
      <c r="O10" s="46">
        <f>'Housing information'!I8</f>
        <v>894.40694310511105</v>
      </c>
      <c r="P10" s="156">
        <f t="shared" si="3"/>
        <v>0</v>
      </c>
    </row>
    <row r="11" spans="1:27" ht="14.5" x14ac:dyDescent="0.35">
      <c r="A11" s="146">
        <v>8</v>
      </c>
      <c r="B11" s="146" t="s">
        <v>35</v>
      </c>
      <c r="C11" s="29">
        <v>2019</v>
      </c>
      <c r="D11" s="148">
        <f>Population!D9</f>
        <v>814430.84832553728</v>
      </c>
      <c r="E11" s="33" t="str">
        <f t="shared" si="1"/>
        <v>Medium</v>
      </c>
      <c r="F11" s="149">
        <f>'Housing information'!D9</f>
        <v>4.04</v>
      </c>
      <c r="G11" s="150">
        <f t="shared" si="0"/>
        <v>201591.79413998447</v>
      </c>
      <c r="H11" s="172"/>
      <c r="I11" s="151">
        <f>'Housing information'!E9</f>
        <v>5.6146769887483361E-4</v>
      </c>
      <c r="J11" s="152">
        <f t="shared" si="2"/>
        <v>113.18728076782625</v>
      </c>
      <c r="K11" s="152">
        <v>0</v>
      </c>
      <c r="L11" s="153">
        <f>550*VLOOKUP(A11,'Housing costs'!$A$2:$E$40,5,FALSE)</f>
        <v>43989</v>
      </c>
      <c r="M11" s="154">
        <f>L11*K11+J11*Variables!$E$4</f>
        <v>366726.78968775703</v>
      </c>
      <c r="N11" s="155">
        <f>VLOOKUP(A11,'Housing costs'!$I$2:$J$40,2,FALSE)</f>
        <v>172.24</v>
      </c>
      <c r="O11" s="46">
        <f>'Housing information'!I9</f>
        <v>894.40694310511105</v>
      </c>
      <c r="P11" s="156">
        <f t="shared" si="3"/>
        <v>0</v>
      </c>
    </row>
    <row r="12" spans="1:27" ht="14.5" x14ac:dyDescent="0.35">
      <c r="A12" s="146">
        <v>9</v>
      </c>
      <c r="B12" s="147" t="s">
        <v>36</v>
      </c>
      <c r="C12" s="29">
        <v>2019</v>
      </c>
      <c r="D12" s="148">
        <f>Population!D10</f>
        <v>14303.159213903282</v>
      </c>
      <c r="E12" s="33" t="str">
        <f t="shared" si="1"/>
        <v>Small</v>
      </c>
      <c r="F12" s="149">
        <f>'Housing information'!D10</f>
        <v>4.26</v>
      </c>
      <c r="G12" s="150">
        <f t="shared" si="0"/>
        <v>3357.5491112449022</v>
      </c>
      <c r="H12" s="172"/>
      <c r="I12" s="151">
        <f>'Housing information'!E10</f>
        <v>0</v>
      </c>
      <c r="J12" s="152">
        <f t="shared" si="2"/>
        <v>0</v>
      </c>
      <c r="K12" s="152">
        <v>0</v>
      </c>
      <c r="L12" s="153">
        <f>550*VLOOKUP(A12,'Housing costs'!$A$2:$E$40,5,FALSE)</f>
        <v>27135.557659431186</v>
      </c>
      <c r="M12" s="154">
        <f>L12*K12+J12*Variables!$E$4</f>
        <v>0</v>
      </c>
      <c r="N12" s="155">
        <f>VLOOKUP(A12,'Housing costs'!$I$2:$J$40,2,FALSE)</f>
        <v>148.2696117306898</v>
      </c>
      <c r="O12" s="45">
        <f>'Housing information'!I10</f>
        <v>894.40694310511105</v>
      </c>
      <c r="P12" s="156">
        <f t="shared" si="3"/>
        <v>0</v>
      </c>
      <c r="S12" s="158"/>
    </row>
    <row r="13" spans="1:27" ht="14.5" x14ac:dyDescent="0.35">
      <c r="A13" s="146">
        <v>10</v>
      </c>
      <c r="B13" s="147" t="s">
        <v>37</v>
      </c>
      <c r="C13" s="29">
        <v>2019</v>
      </c>
      <c r="D13" s="148">
        <f>Population!D11</f>
        <v>559620.69827927032</v>
      </c>
      <c r="E13" s="33" t="str">
        <f t="shared" si="1"/>
        <v>Medium</v>
      </c>
      <c r="F13" s="149">
        <f>'Housing information'!D11</f>
        <v>5.88</v>
      </c>
      <c r="G13" s="150">
        <f t="shared" si="0"/>
        <v>95173.588142733046</v>
      </c>
      <c r="H13" s="172"/>
      <c r="I13" s="151">
        <f>'Housing information'!E11</f>
        <v>3.042531590608698E-3</v>
      </c>
      <c r="J13" s="152">
        <f t="shared" si="2"/>
        <v>289.56864851584669</v>
      </c>
      <c r="K13" s="152">
        <v>0</v>
      </c>
      <c r="L13" s="153">
        <f>550*VLOOKUP(A13,'Housing costs'!$A$2:$E$40,5,FALSE)</f>
        <v>132517.38989146583</v>
      </c>
      <c r="M13" s="154">
        <f>L13*K13+J13*Variables!$E$4</f>
        <v>938202.42119134322</v>
      </c>
      <c r="N13" s="155">
        <f>VLOOKUP(A13,'Housing costs'!$I$2:$J$40,2,FALSE)</f>
        <v>1075</v>
      </c>
      <c r="O13" s="46">
        <f>'Housing information'!I11</f>
        <v>638.86210221793647</v>
      </c>
      <c r="P13" s="156">
        <f t="shared" si="3"/>
        <v>201769842.41877806</v>
      </c>
    </row>
    <row r="14" spans="1:27" ht="14.5" x14ac:dyDescent="0.35">
      <c r="A14" s="146">
        <v>11</v>
      </c>
      <c r="B14" s="147" t="s">
        <v>38</v>
      </c>
      <c r="C14" s="29">
        <v>2019</v>
      </c>
      <c r="D14" s="148">
        <f>Population!D12</f>
        <v>741051.95249689638</v>
      </c>
      <c r="E14" s="33" t="str">
        <f t="shared" si="1"/>
        <v>Medium</v>
      </c>
      <c r="F14" s="149">
        <f>'Housing information'!D12</f>
        <v>4.47</v>
      </c>
      <c r="G14" s="150">
        <f t="shared" si="0"/>
        <v>165783.43456306407</v>
      </c>
      <c r="H14" s="172"/>
      <c r="I14" s="151">
        <f>'Housing information'!E12</f>
        <v>4.0821204382775842E-3</v>
      </c>
      <c r="J14" s="152">
        <f t="shared" si="2"/>
        <v>676.74794655773837</v>
      </c>
      <c r="K14" s="152">
        <v>0</v>
      </c>
      <c r="L14" s="153">
        <f>550*VLOOKUP(A14,'Housing costs'!$A$2:$E$40,5,FALSE)</f>
        <v>59950</v>
      </c>
      <c r="M14" s="154">
        <f>L14*K14+J14*Variables!$E$4</f>
        <v>2192663.3468470722</v>
      </c>
      <c r="N14" s="155">
        <f>VLOOKUP(A14,'Housing costs'!$I$2:$J$40,2,FALSE)</f>
        <v>106.62</v>
      </c>
      <c r="O14" s="46">
        <f>'Housing information'!I12</f>
        <v>894.40694310511105</v>
      </c>
      <c r="P14" s="156">
        <f t="shared" si="3"/>
        <v>0</v>
      </c>
    </row>
    <row r="15" spans="1:27" ht="14.5" x14ac:dyDescent="0.35">
      <c r="A15" s="146">
        <v>12</v>
      </c>
      <c r="B15" s="147" t="s">
        <v>39</v>
      </c>
      <c r="C15" s="29">
        <v>2019</v>
      </c>
      <c r="D15" s="148">
        <f>Population!D13</f>
        <v>548682.26009214472</v>
      </c>
      <c r="E15" s="33" t="str">
        <f t="shared" si="1"/>
        <v>Medium</v>
      </c>
      <c r="F15" s="149">
        <f>'Housing information'!D13</f>
        <v>3.93</v>
      </c>
      <c r="G15" s="150">
        <f t="shared" si="0"/>
        <v>139613.80663922257</v>
      </c>
      <c r="H15" s="172"/>
      <c r="I15" s="151">
        <f>'Housing information'!E13</f>
        <v>1.0185239083657423E-2</v>
      </c>
      <c r="J15" s="152">
        <f t="shared" si="2"/>
        <v>1422</v>
      </c>
      <c r="K15" s="152">
        <v>0</v>
      </c>
      <c r="L15" s="153">
        <f>550*VLOOKUP(A15,'Housing costs'!$A$2:$E$40,5,FALSE)</f>
        <v>82213.84551838084</v>
      </c>
      <c r="M15" s="154">
        <f>L15*K15+J15*Variables!$E$4</f>
        <v>4607280</v>
      </c>
      <c r="N15" s="155">
        <f>VLOOKUP(A15,'Housing costs'!$I$2:$J$40,2,FALSE)</f>
        <v>210.4560236092089</v>
      </c>
      <c r="O15" s="45">
        <f>'Housing information'!I13</f>
        <v>1149.9517839922855</v>
      </c>
      <c r="P15" s="156">
        <f t="shared" si="3"/>
        <v>0</v>
      </c>
    </row>
    <row r="16" spans="1:27" ht="14.5" x14ac:dyDescent="0.35">
      <c r="A16" s="146">
        <v>13</v>
      </c>
      <c r="B16" s="147" t="s">
        <v>40</v>
      </c>
      <c r="C16" s="29">
        <v>2019</v>
      </c>
      <c r="D16" s="148">
        <f>Population!D14</f>
        <v>417870.37408089789</v>
      </c>
      <c r="E16" s="33" t="str">
        <f t="shared" si="1"/>
        <v>Medium</v>
      </c>
      <c r="F16" s="149">
        <f>'Housing information'!D14</f>
        <v>4.78</v>
      </c>
      <c r="G16" s="150">
        <f t="shared" si="0"/>
        <v>87420.580351652272</v>
      </c>
      <c r="H16" s="172"/>
      <c r="I16" s="151">
        <f>'Housing information'!E14</f>
        <v>3.5435312976777214E-3</v>
      </c>
      <c r="J16" s="152">
        <f t="shared" si="2"/>
        <v>309.77756253722987</v>
      </c>
      <c r="K16" s="152">
        <v>0</v>
      </c>
      <c r="L16" s="153">
        <f>550*VLOOKUP(A16,'Housing costs'!$A$2:$E$40,5,FALSE)</f>
        <v>27915.461930331818</v>
      </c>
      <c r="M16" s="154">
        <f>L16*K16+J16*Variables!$E$4</f>
        <v>1003679.3026206248</v>
      </c>
      <c r="N16" s="155">
        <f>VLOOKUP(A16,'Housing costs'!$I$2:$J$40,2,FALSE)</f>
        <v>210.4560236092089</v>
      </c>
      <c r="O16" s="46">
        <f>'Housing information'!I14</f>
        <v>894.40694310511105</v>
      </c>
      <c r="P16" s="156">
        <f t="shared" si="3"/>
        <v>0</v>
      </c>
      <c r="R16" s="158"/>
    </row>
    <row r="17" spans="1:16" ht="14.5" x14ac:dyDescent="0.35">
      <c r="A17" s="146">
        <v>14</v>
      </c>
      <c r="B17" s="147" t="s">
        <v>41</v>
      </c>
      <c r="C17" s="29">
        <v>2019</v>
      </c>
      <c r="D17" s="148">
        <f>Population!D15</f>
        <v>1966777.2374146476</v>
      </c>
      <c r="E17" s="33" t="str">
        <f t="shared" si="1"/>
        <v>Large</v>
      </c>
      <c r="F17" s="149">
        <f>'Housing information'!D15</f>
        <v>3.72</v>
      </c>
      <c r="G17" s="150">
        <f t="shared" si="0"/>
        <v>528703.55844479776</v>
      </c>
      <c r="H17" s="172"/>
      <c r="I17" s="151">
        <f>'Housing information'!E15</f>
        <v>0.24062688763261827</v>
      </c>
      <c r="J17" s="152">
        <f t="shared" si="2"/>
        <v>127220.29174886178</v>
      </c>
      <c r="K17" s="152">
        <v>0</v>
      </c>
      <c r="L17" s="153">
        <f>550*VLOOKUP(A17,'Housing costs'!$A$2:$E$40,5,FALSE)</f>
        <v>78019.578686493187</v>
      </c>
      <c r="M17" s="154">
        <f>L17*K17+J17*Variables!$E$4</f>
        <v>412193745.26631218</v>
      </c>
      <c r="N17" s="155">
        <f>VLOOKUP(A17,'Housing costs'!$I$2:$J$40,2,FALSE)</f>
        <v>307.81660470879802</v>
      </c>
      <c r="O17" s="46">
        <f>'Housing information'!I15</f>
        <v>1661.0414657666347</v>
      </c>
      <c r="P17" s="156">
        <f t="shared" si="3"/>
        <v>0</v>
      </c>
    </row>
    <row r="18" spans="1:16" ht="14.5" x14ac:dyDescent="0.35">
      <c r="A18" s="146">
        <v>15</v>
      </c>
      <c r="B18" s="147" t="s">
        <v>42</v>
      </c>
      <c r="C18" s="29">
        <v>2019</v>
      </c>
      <c r="D18" s="148">
        <f>Population!D16</f>
        <v>85078.667139927027</v>
      </c>
      <c r="E18" s="33" t="str">
        <f t="shared" si="1"/>
        <v>Small</v>
      </c>
      <c r="F18" s="149">
        <f>'Housing information'!D16</f>
        <v>4.72</v>
      </c>
      <c r="G18" s="150">
        <f t="shared" si="0"/>
        <v>18025.141343204879</v>
      </c>
      <c r="H18" s="172"/>
      <c r="I18" s="151">
        <f>'Housing information'!E16</f>
        <v>3.5737685389242954E-4</v>
      </c>
      <c r="J18" s="152">
        <f t="shared" si="2"/>
        <v>6.4417683042009211</v>
      </c>
      <c r="K18" s="152">
        <v>0</v>
      </c>
      <c r="L18" s="153">
        <f>550*VLOOKUP(A18,'Housing costs'!$A$2:$E$40,5,FALSE)</f>
        <v>27135.557659431186</v>
      </c>
      <c r="M18" s="154">
        <f>L18*K18+J18*Variables!$E$4</f>
        <v>20871.329305610983</v>
      </c>
      <c r="N18" s="155">
        <f>VLOOKUP(A18,'Housing costs'!$I$2:$J$40,2,FALSE)</f>
        <v>148.2696117306898</v>
      </c>
      <c r="O18" s="46">
        <f>'Housing information'!I16</f>
        <v>1149.9517839922855</v>
      </c>
      <c r="P18" s="156">
        <f t="shared" si="3"/>
        <v>0</v>
      </c>
    </row>
    <row r="19" spans="1:16" ht="14.5" x14ac:dyDescent="0.35">
      <c r="A19" s="146">
        <v>16</v>
      </c>
      <c r="B19" s="147" t="s">
        <v>43</v>
      </c>
      <c r="C19" s="29">
        <v>2019</v>
      </c>
      <c r="D19" s="148">
        <f>Population!D17</f>
        <v>84626.819025587873</v>
      </c>
      <c r="E19" s="33" t="str">
        <f t="shared" si="1"/>
        <v>Small</v>
      </c>
      <c r="F19" s="149">
        <f>'Housing information'!D17</f>
        <v>3.45</v>
      </c>
      <c r="G19" s="150">
        <f t="shared" si="0"/>
        <v>24529.512761039961</v>
      </c>
      <c r="H19" s="172"/>
      <c r="I19" s="151">
        <f>'Housing information'!E17</f>
        <v>0</v>
      </c>
      <c r="J19" s="152">
        <f t="shared" si="2"/>
        <v>0</v>
      </c>
      <c r="K19" s="152">
        <v>0</v>
      </c>
      <c r="L19" s="153">
        <f>550*VLOOKUP(A19,'Housing costs'!$A$2:$E$40,5,FALSE)</f>
        <v>56397</v>
      </c>
      <c r="M19" s="154">
        <f>L19*K19+J19*Variables!$E$4</f>
        <v>0</v>
      </c>
      <c r="N19" s="155">
        <f>VLOOKUP(A19,'Housing costs'!$I$2:$J$40,2,FALSE)</f>
        <v>147.63</v>
      </c>
      <c r="O19" s="46">
        <f>'Housing information'!I17</f>
        <v>1661.0414657666347</v>
      </c>
      <c r="P19" s="156">
        <f t="shared" si="3"/>
        <v>0</v>
      </c>
    </row>
    <row r="20" spans="1:16" ht="14.5" x14ac:dyDescent="0.35">
      <c r="A20" s="146">
        <v>17</v>
      </c>
      <c r="B20" s="29" t="s">
        <v>44</v>
      </c>
      <c r="C20" s="29">
        <v>2019</v>
      </c>
      <c r="D20" s="148">
        <f>Population!D18</f>
        <v>21236.861373940697</v>
      </c>
      <c r="E20" s="33" t="str">
        <f t="shared" si="1"/>
        <v>Small</v>
      </c>
      <c r="F20" s="149">
        <f>'Housing information'!D18</f>
        <v>4.78</v>
      </c>
      <c r="G20" s="150">
        <f t="shared" si="0"/>
        <v>4442.8580280210663</v>
      </c>
      <c r="H20" s="172"/>
      <c r="I20" s="151">
        <f>'Housing information'!E18</f>
        <v>3.5435312976777214E-3</v>
      </c>
      <c r="J20" s="152">
        <f t="shared" si="2"/>
        <v>15.743406473431371</v>
      </c>
      <c r="K20" s="152">
        <v>0</v>
      </c>
      <c r="L20" s="153">
        <f>550*VLOOKUP(A20,'Housing costs'!$A$2:$E$40,5,FALSE)</f>
        <v>27135.557659431186</v>
      </c>
      <c r="M20" s="154">
        <f>L20*K20+J20*Variables!$E$4</f>
        <v>51008.636973917644</v>
      </c>
      <c r="N20" s="155">
        <f>VLOOKUP(A20,'Housing costs'!$I$2:$J$40,2,FALSE)</f>
        <v>148.2696117306898</v>
      </c>
      <c r="O20" s="45">
        <f>'Housing information'!I18</f>
        <v>894.40694310511105</v>
      </c>
      <c r="P20" s="156">
        <f t="shared" si="3"/>
        <v>0</v>
      </c>
    </row>
    <row r="21" spans="1:16" ht="15.75" customHeight="1" x14ac:dyDescent="0.35">
      <c r="A21" s="146">
        <v>18</v>
      </c>
      <c r="B21" s="29" t="s">
        <v>45</v>
      </c>
      <c r="C21" s="29">
        <v>2019</v>
      </c>
      <c r="D21" s="148">
        <f>Population!D19</f>
        <v>1729.4022348816759</v>
      </c>
      <c r="E21" s="33" t="str">
        <f t="shared" si="1"/>
        <v>Small</v>
      </c>
      <c r="F21" s="149">
        <f>'Housing information'!D19</f>
        <v>5.88</v>
      </c>
      <c r="G21" s="150">
        <f t="shared" si="0"/>
        <v>294.11602634042106</v>
      </c>
      <c r="H21" s="172"/>
      <c r="I21" s="151">
        <f>'Housing information'!E19</f>
        <v>3.042531590608698E-3</v>
      </c>
      <c r="J21" s="152">
        <f t="shared" si="2"/>
        <v>0.89485730144503106</v>
      </c>
      <c r="K21" s="152">
        <v>0</v>
      </c>
      <c r="L21" s="153">
        <f>550*VLOOKUP(A21,'Housing costs'!$A$2:$E$40,5,FALSE)</f>
        <v>27135.557659431186</v>
      </c>
      <c r="M21" s="154">
        <f>L21*K21+J21*Variables!$E$4</f>
        <v>2899.3376566819006</v>
      </c>
      <c r="N21" s="155">
        <f>VLOOKUP(A21,'Housing costs'!$I$2:$J$40,2,FALSE)</f>
        <v>148.2696117306898</v>
      </c>
      <c r="O21" s="45">
        <f>'Housing information'!I19</f>
        <v>638.86210221793647</v>
      </c>
      <c r="P21" s="156">
        <f t="shared" si="3"/>
        <v>0</v>
      </c>
    </row>
    <row r="22" spans="1:16" ht="15.75" customHeight="1" x14ac:dyDescent="0.35">
      <c r="A22" s="146">
        <v>19</v>
      </c>
      <c r="B22" s="29" t="s">
        <v>46</v>
      </c>
      <c r="C22" s="29">
        <v>2019</v>
      </c>
      <c r="D22" s="148">
        <f>Population!D20</f>
        <v>25338.156724093158</v>
      </c>
      <c r="E22" s="33" t="str">
        <f t="shared" si="1"/>
        <v>Small</v>
      </c>
      <c r="F22" s="149">
        <f>'Housing information'!D20</f>
        <v>3.93</v>
      </c>
      <c r="G22" s="150">
        <f t="shared" si="0"/>
        <v>6447.3681231789205</v>
      </c>
      <c r="H22" s="172"/>
      <c r="I22" s="151">
        <f>'Housing information'!E20</f>
        <v>0.22055511223064347</v>
      </c>
      <c r="J22" s="152">
        <f t="shared" si="2"/>
        <v>1422</v>
      </c>
      <c r="K22" s="152">
        <v>0</v>
      </c>
      <c r="L22" s="153">
        <f>550*VLOOKUP(A22,'Housing costs'!$A$2:$E$40,5,FALSE)</f>
        <v>61716.526353276349</v>
      </c>
      <c r="M22" s="154">
        <f>L22*K22+J22*Variables!$E$4</f>
        <v>4607280</v>
      </c>
      <c r="N22" s="155">
        <f>VLOOKUP(A22,'Housing costs'!$I$2:$J$40,2,FALSE)</f>
        <v>148.2696117306898</v>
      </c>
      <c r="O22" s="45">
        <f>'Housing information'!I20</f>
        <v>1149.9517839922855</v>
      </c>
      <c r="P22" s="156">
        <f t="shared" si="3"/>
        <v>0</v>
      </c>
    </row>
    <row r="23" spans="1:16" ht="15.75" customHeight="1" x14ac:dyDescent="0.35">
      <c r="A23" s="146">
        <v>20</v>
      </c>
      <c r="B23" s="29" t="s">
        <v>47</v>
      </c>
      <c r="C23" s="29">
        <v>2019</v>
      </c>
      <c r="D23" s="148">
        <f>Population!D21</f>
        <v>2945.0593534599193</v>
      </c>
      <c r="E23" s="33" t="str">
        <f t="shared" si="1"/>
        <v>Small</v>
      </c>
      <c r="F23" s="149">
        <f>'Housing information'!D21</f>
        <v>3.94</v>
      </c>
      <c r="G23" s="150">
        <f t="shared" si="0"/>
        <v>747.47699326393888</v>
      </c>
      <c r="H23" s="172"/>
      <c r="I23" s="151">
        <f>'Housing information'!E21</f>
        <v>5.6146769887483361E-4</v>
      </c>
      <c r="J23" s="152">
        <f t="shared" si="2"/>
        <v>0.41968418736978325</v>
      </c>
      <c r="K23" s="152">
        <v>0</v>
      </c>
      <c r="L23" s="153">
        <f>550*VLOOKUP(A23,'Housing costs'!$A$2:$E$40,5,FALSE)</f>
        <v>27135.557659431186</v>
      </c>
      <c r="M23" s="154">
        <f>L23*K23+J23*Variables!$E$4</f>
        <v>1359.7767670780977</v>
      </c>
      <c r="N23" s="155">
        <f>VLOOKUP(A23,'Housing costs'!$I$2:$J$40,2,FALSE)</f>
        <v>148.2696117306898</v>
      </c>
      <c r="O23" s="45">
        <f>'Housing information'!I21</f>
        <v>894.40694310511105</v>
      </c>
      <c r="P23" s="156">
        <f t="shared" si="3"/>
        <v>0</v>
      </c>
    </row>
    <row r="24" spans="1:16" ht="15.75" customHeight="1" x14ac:dyDescent="0.35">
      <c r="A24" s="146">
        <v>1</v>
      </c>
      <c r="B24" s="147" t="s">
        <v>28</v>
      </c>
      <c r="C24" s="29">
        <v>2020</v>
      </c>
      <c r="D24" s="160">
        <f>Population!E2</f>
        <v>653425.71369484358</v>
      </c>
      <c r="E24" s="33" t="str">
        <f t="shared" si="1"/>
        <v>Medium</v>
      </c>
      <c r="F24" s="150">
        <f>F4</f>
        <v>4.17</v>
      </c>
      <c r="G24" s="150">
        <f t="shared" si="0"/>
        <v>156696.8138356939</v>
      </c>
      <c r="H24" s="172"/>
      <c r="I24" s="161">
        <v>0</v>
      </c>
      <c r="J24" s="162">
        <v>0</v>
      </c>
      <c r="K24" s="152">
        <f>G24-G4</f>
        <v>3672.5815742740815</v>
      </c>
      <c r="L24" s="153">
        <f>550*VLOOKUP(A24,'Housing costs'!$A$2:$E$40,5,FALSE)</f>
        <v>51540.5</v>
      </c>
      <c r="M24" s="154">
        <f>L24*K24+J24*Variables!$E$4</f>
        <v>189286690.62887329</v>
      </c>
      <c r="N24" s="163">
        <f>N4</f>
        <v>172.24</v>
      </c>
      <c r="O24" s="163">
        <f>O4</f>
        <v>1149.9517839922855</v>
      </c>
      <c r="P24" s="156">
        <f t="shared" si="3"/>
        <v>0</v>
      </c>
    </row>
    <row r="25" spans="1:16" ht="15.75" customHeight="1" x14ac:dyDescent="0.35">
      <c r="A25" s="146">
        <v>2</v>
      </c>
      <c r="B25" s="147" t="s">
        <v>29</v>
      </c>
      <c r="C25" s="29">
        <v>2020</v>
      </c>
      <c r="D25" s="160">
        <f>Population!E3</f>
        <v>452774.37078711804</v>
      </c>
      <c r="E25" s="33" t="str">
        <f t="shared" si="1"/>
        <v>Medium</v>
      </c>
      <c r="F25" s="150">
        <f t="shared" ref="F25:F88" si="4">F5</f>
        <v>4.29</v>
      </c>
      <c r="G25" s="150">
        <f t="shared" si="0"/>
        <v>105541.81137228859</v>
      </c>
      <c r="H25" s="172"/>
      <c r="I25" s="161">
        <v>0</v>
      </c>
      <c r="J25" s="162">
        <v>0</v>
      </c>
      <c r="K25" s="152">
        <f t="shared" ref="K25:K88" si="5">G25-G5</f>
        <v>2473.6362040380191</v>
      </c>
      <c r="L25" s="153">
        <f>550*VLOOKUP(A25,'Housing costs'!$A$2:$E$40,5,FALSE)</f>
        <v>69861.001051378509</v>
      </c>
      <c r="M25" s="154">
        <f>L25*K25+J25*Variables!$E$4</f>
        <v>172810701.45102799</v>
      </c>
      <c r="N25" s="163">
        <f t="shared" ref="N25:O88" si="6">N5</f>
        <v>61.51</v>
      </c>
      <c r="O25" s="163">
        <f t="shared" si="6"/>
        <v>638.86210221793647</v>
      </c>
      <c r="P25" s="156">
        <f t="shared" si="3"/>
        <v>0</v>
      </c>
    </row>
    <row r="26" spans="1:16" ht="15.75" customHeight="1" x14ac:dyDescent="0.35">
      <c r="A26" s="146">
        <v>3</v>
      </c>
      <c r="B26" s="147" t="s">
        <v>30</v>
      </c>
      <c r="C26" s="29">
        <v>2020</v>
      </c>
      <c r="D26" s="160">
        <f>Population!E4</f>
        <v>324235.86757457582</v>
      </c>
      <c r="E26" s="33" t="str">
        <f t="shared" si="1"/>
        <v>Medium</v>
      </c>
      <c r="F26" s="150">
        <f t="shared" si="4"/>
        <v>4.8600000000000003</v>
      </c>
      <c r="G26" s="150">
        <f t="shared" si="0"/>
        <v>66715.199089418893</v>
      </c>
      <c r="H26" s="172"/>
      <c r="I26" s="161">
        <v>0</v>
      </c>
      <c r="J26" s="162">
        <v>0</v>
      </c>
      <c r="K26" s="152">
        <f t="shared" si="5"/>
        <v>1563.6374786582674</v>
      </c>
      <c r="L26" s="153">
        <f>550*VLOOKUP(A26,'Housing costs'!$A$2:$E$40,5,FALSE)</f>
        <v>69861.001051378509</v>
      </c>
      <c r="M26" s="154">
        <f>L26*K26+J26*Variables!$E$4</f>
        <v>109237279.54052006</v>
      </c>
      <c r="N26" s="163">
        <f t="shared" si="6"/>
        <v>210.4560236092089</v>
      </c>
      <c r="O26" s="163">
        <f t="shared" si="6"/>
        <v>638.86210221793647</v>
      </c>
      <c r="P26" s="156">
        <f t="shared" si="3"/>
        <v>3009772.3502628482</v>
      </c>
    </row>
    <row r="27" spans="1:16" ht="15.75" customHeight="1" x14ac:dyDescent="0.35">
      <c r="A27" s="146">
        <v>4</v>
      </c>
      <c r="B27" s="147" t="s">
        <v>31</v>
      </c>
      <c r="C27" s="29">
        <v>2020</v>
      </c>
      <c r="D27" s="160">
        <f>Population!E5</f>
        <v>614664.76129166491</v>
      </c>
      <c r="E27" s="33" t="str">
        <f t="shared" si="1"/>
        <v>Medium</v>
      </c>
      <c r="F27" s="150">
        <f t="shared" si="4"/>
        <v>4.05</v>
      </c>
      <c r="G27" s="150">
        <f t="shared" si="0"/>
        <v>151769.07686213948</v>
      </c>
      <c r="H27" s="172"/>
      <c r="I27" s="161">
        <v>0</v>
      </c>
      <c r="J27" s="162">
        <v>0</v>
      </c>
      <c r="K27" s="152">
        <f t="shared" si="5"/>
        <v>3557.087738956383</v>
      </c>
      <c r="L27" s="153">
        <f>550*VLOOKUP(A27,'Housing costs'!$A$2:$E$40,5,FALSE)</f>
        <v>44962.5</v>
      </c>
      <c r="M27" s="154">
        <f>L27*K27+J27*Variables!$E$4</f>
        <v>159935557.46282637</v>
      </c>
      <c r="N27" s="163">
        <f t="shared" si="6"/>
        <v>104.57</v>
      </c>
      <c r="O27" s="163">
        <f t="shared" si="6"/>
        <v>894.40694310511105</v>
      </c>
      <c r="P27" s="156">
        <f t="shared" si="3"/>
        <v>0</v>
      </c>
    </row>
    <row r="28" spans="1:16" ht="15.75" customHeight="1" x14ac:dyDescent="0.35">
      <c r="A28" s="146">
        <v>5</v>
      </c>
      <c r="B28" s="147" t="s">
        <v>32</v>
      </c>
      <c r="C28" s="29">
        <v>2020</v>
      </c>
      <c r="D28" s="160">
        <f>Population!E6</f>
        <v>391636.84998871078</v>
      </c>
      <c r="E28" s="33" t="str">
        <f t="shared" si="1"/>
        <v>Medium</v>
      </c>
      <c r="F28" s="150">
        <f t="shared" si="4"/>
        <v>4.2</v>
      </c>
      <c r="G28" s="150">
        <f t="shared" si="0"/>
        <v>93246.86904493114</v>
      </c>
      <c r="H28" s="172"/>
      <c r="I28" s="161">
        <v>0</v>
      </c>
      <c r="J28" s="162">
        <v>0</v>
      </c>
      <c r="K28" s="152">
        <f t="shared" si="5"/>
        <v>2185.4734932405845</v>
      </c>
      <c r="L28" s="153">
        <f>550*VLOOKUP(A28,'Housing costs'!$A$2:$E$40,5,FALSE)</f>
        <v>13560.251052998528</v>
      </c>
      <c r="M28" s="154">
        <f>L28*K28+J28*Variables!$E$4</f>
        <v>29635569.238016009</v>
      </c>
      <c r="N28" s="163">
        <f t="shared" si="6"/>
        <v>500</v>
      </c>
      <c r="O28" s="163">
        <f t="shared" si="6"/>
        <v>894.40694310511105</v>
      </c>
      <c r="P28" s="156">
        <f t="shared" si="3"/>
        <v>51847776.944365747</v>
      </c>
    </row>
    <row r="29" spans="1:16" ht="15.75" customHeight="1" x14ac:dyDescent="0.35">
      <c r="A29" s="146">
        <v>6</v>
      </c>
      <c r="B29" s="147" t="s">
        <v>33</v>
      </c>
      <c r="C29" s="29">
        <v>2020</v>
      </c>
      <c r="D29" s="160">
        <f>Population!E7</f>
        <v>446084.97856971365</v>
      </c>
      <c r="E29" s="33" t="str">
        <f t="shared" si="1"/>
        <v>Medium</v>
      </c>
      <c r="F29" s="150">
        <f t="shared" si="4"/>
        <v>4.59</v>
      </c>
      <c r="G29" s="150">
        <f t="shared" si="0"/>
        <v>97186.269840896217</v>
      </c>
      <c r="H29" s="172"/>
      <c r="I29" s="161">
        <v>0</v>
      </c>
      <c r="J29" s="162">
        <v>0</v>
      </c>
      <c r="K29" s="152">
        <f t="shared" si="5"/>
        <v>2277.803199396003</v>
      </c>
      <c r="L29" s="153">
        <f>550*VLOOKUP(A29,'Housing costs'!$A$2:$E$40,5,FALSE)</f>
        <v>69861.001051378509</v>
      </c>
      <c r="M29" s="154">
        <f>L29*K29+J29*Variables!$E$4</f>
        <v>159129611.70783749</v>
      </c>
      <c r="N29" s="163">
        <f t="shared" si="6"/>
        <v>123.03</v>
      </c>
      <c r="O29" s="163">
        <f t="shared" si="6"/>
        <v>894.40694310511105</v>
      </c>
      <c r="P29" s="156">
        <f t="shared" si="3"/>
        <v>0</v>
      </c>
    </row>
    <row r="30" spans="1:16" ht="15.75" customHeight="1" x14ac:dyDescent="0.35">
      <c r="A30" s="146">
        <v>7</v>
      </c>
      <c r="B30" s="147" t="s">
        <v>34</v>
      </c>
      <c r="C30" s="29">
        <v>2020</v>
      </c>
      <c r="D30" s="160">
        <f>Population!E8</f>
        <v>251372.57872405741</v>
      </c>
      <c r="E30" s="33" t="str">
        <f t="shared" si="1"/>
        <v>Medium</v>
      </c>
      <c r="F30" s="150">
        <f t="shared" si="4"/>
        <v>3.94</v>
      </c>
      <c r="G30" s="150">
        <f t="shared" si="0"/>
        <v>63800.146884278533</v>
      </c>
      <c r="H30" s="172"/>
      <c r="I30" s="161">
        <v>0</v>
      </c>
      <c r="J30" s="162">
        <v>0</v>
      </c>
      <c r="K30" s="152">
        <f t="shared" si="5"/>
        <v>1495.3159426002821</v>
      </c>
      <c r="L30" s="153">
        <f>550*VLOOKUP(A30,'Housing costs'!$A$2:$E$40,5,FALSE)</f>
        <v>55115.5</v>
      </c>
      <c r="M30" s="154">
        <f>L30*K30+J30*Variables!$E$4</f>
        <v>82415085.834385857</v>
      </c>
      <c r="N30" s="163">
        <f t="shared" si="6"/>
        <v>246.06</v>
      </c>
      <c r="O30" s="163">
        <f t="shared" si="6"/>
        <v>894.40694310511105</v>
      </c>
      <c r="P30" s="156">
        <f t="shared" si="3"/>
        <v>0</v>
      </c>
    </row>
    <row r="31" spans="1:16" ht="15.75" customHeight="1" x14ac:dyDescent="0.35">
      <c r="A31" s="146">
        <v>8</v>
      </c>
      <c r="B31" s="146" t="s">
        <v>35</v>
      </c>
      <c r="C31" s="29">
        <v>2020</v>
      </c>
      <c r="D31" s="160">
        <f>Population!E9</f>
        <v>833977.18868535024</v>
      </c>
      <c r="E31" s="33" t="str">
        <f t="shared" si="1"/>
        <v>Medium</v>
      </c>
      <c r="F31" s="150">
        <f t="shared" si="4"/>
        <v>4.04</v>
      </c>
      <c r="G31" s="150">
        <f t="shared" si="0"/>
        <v>206429.99719934413</v>
      </c>
      <c r="H31" s="172"/>
      <c r="I31" s="161">
        <v>0</v>
      </c>
      <c r="J31" s="162">
        <v>0</v>
      </c>
      <c r="K31" s="152">
        <f t="shared" si="5"/>
        <v>4838.2030593596573</v>
      </c>
      <c r="L31" s="153">
        <f>550*VLOOKUP(A31,'Housing costs'!$A$2:$E$40,5,FALSE)</f>
        <v>43989</v>
      </c>
      <c r="M31" s="154">
        <f>L31*K31+J31*Variables!$E$4</f>
        <v>212827714.37817198</v>
      </c>
      <c r="N31" s="163">
        <f t="shared" si="6"/>
        <v>172.24</v>
      </c>
      <c r="O31" s="163">
        <f t="shared" si="6"/>
        <v>894.40694310511105</v>
      </c>
      <c r="P31" s="156">
        <f t="shared" si="3"/>
        <v>0</v>
      </c>
    </row>
    <row r="32" spans="1:16" ht="15.75" customHeight="1" x14ac:dyDescent="0.35">
      <c r="A32" s="146">
        <v>9</v>
      </c>
      <c r="B32" s="147" t="s">
        <v>36</v>
      </c>
      <c r="C32" s="29">
        <v>2020</v>
      </c>
      <c r="D32" s="160">
        <f>Population!E10</f>
        <v>14646.43503503696</v>
      </c>
      <c r="E32" s="33" t="str">
        <f t="shared" si="1"/>
        <v>Small</v>
      </c>
      <c r="F32" s="150">
        <f t="shared" si="4"/>
        <v>4.26</v>
      </c>
      <c r="G32" s="150">
        <f t="shared" si="0"/>
        <v>3438.1302899147795</v>
      </c>
      <c r="H32" s="172"/>
      <c r="I32" s="161">
        <v>0</v>
      </c>
      <c r="J32" s="162">
        <v>0</v>
      </c>
      <c r="K32" s="152">
        <f t="shared" si="5"/>
        <v>80.581178669877318</v>
      </c>
      <c r="L32" s="153">
        <f>550*VLOOKUP(A32,'Housing costs'!$A$2:$E$40,5,FALSE)</f>
        <v>27135.557659431186</v>
      </c>
      <c r="M32" s="154">
        <f>L32*K32+J32*Variables!$E$4</f>
        <v>2186615.2200613823</v>
      </c>
      <c r="N32" s="163">
        <f t="shared" si="6"/>
        <v>148.2696117306898</v>
      </c>
      <c r="O32" s="163">
        <f t="shared" si="6"/>
        <v>894.40694310511105</v>
      </c>
      <c r="P32" s="156">
        <f t="shared" si="3"/>
        <v>0</v>
      </c>
    </row>
    <row r="33" spans="1:16" ht="15.75" customHeight="1" x14ac:dyDescent="0.35">
      <c r="A33" s="146">
        <v>10</v>
      </c>
      <c r="B33" s="147" t="s">
        <v>37</v>
      </c>
      <c r="C33" s="29">
        <v>2020</v>
      </c>
      <c r="D33" s="160">
        <f>Population!E11</f>
        <v>573051.5950379729</v>
      </c>
      <c r="E33" s="33" t="str">
        <f t="shared" si="1"/>
        <v>Medium</v>
      </c>
      <c r="F33" s="150">
        <f t="shared" si="4"/>
        <v>5.88</v>
      </c>
      <c r="G33" s="150">
        <f t="shared" si="0"/>
        <v>97457.75425815866</v>
      </c>
      <c r="H33" s="172"/>
      <c r="I33" s="161">
        <v>0</v>
      </c>
      <c r="J33" s="162">
        <v>0</v>
      </c>
      <c r="K33" s="152">
        <f t="shared" si="5"/>
        <v>2284.1661154256144</v>
      </c>
      <c r="L33" s="153">
        <f>550*VLOOKUP(A33,'Housing costs'!$A$2:$E$40,5,FALSE)</f>
        <v>132517.38989146583</v>
      </c>
      <c r="M33" s="154">
        <f>L33*K33+J33*Variables!$E$4</f>
        <v>302691731.69473112</v>
      </c>
      <c r="N33" s="163">
        <f t="shared" si="6"/>
        <v>1075</v>
      </c>
      <c r="O33" s="163">
        <f t="shared" si="6"/>
        <v>638.86210221793647</v>
      </c>
      <c r="P33" s="156">
        <f t="shared" si="3"/>
        <v>206612318.63682878</v>
      </c>
    </row>
    <row r="34" spans="1:16" ht="15.75" customHeight="1" x14ac:dyDescent="0.35">
      <c r="A34" s="146">
        <v>11</v>
      </c>
      <c r="B34" s="147" t="s">
        <v>38</v>
      </c>
      <c r="C34" s="29">
        <v>2020</v>
      </c>
      <c r="D34" s="160">
        <f>Population!E12</f>
        <v>758837.19935682195</v>
      </c>
      <c r="E34" s="33" t="str">
        <f t="shared" si="1"/>
        <v>Medium</v>
      </c>
      <c r="F34" s="150">
        <f t="shared" si="4"/>
        <v>4.47</v>
      </c>
      <c r="G34" s="150">
        <f t="shared" si="0"/>
        <v>169762.23699257761</v>
      </c>
      <c r="H34" s="172"/>
      <c r="I34" s="161">
        <v>0</v>
      </c>
      <c r="J34" s="162">
        <v>0</v>
      </c>
      <c r="K34" s="152">
        <f t="shared" si="5"/>
        <v>3978.8024295135401</v>
      </c>
      <c r="L34" s="153">
        <f>550*VLOOKUP(A34,'Housing costs'!$A$2:$E$40,5,FALSE)</f>
        <v>59950</v>
      </c>
      <c r="M34" s="154">
        <f>L34*K34+J34*Variables!$E$4</f>
        <v>238529205.64933673</v>
      </c>
      <c r="N34" s="163">
        <f t="shared" si="6"/>
        <v>106.62</v>
      </c>
      <c r="O34" s="163">
        <f t="shared" si="6"/>
        <v>894.40694310511105</v>
      </c>
      <c r="P34" s="156">
        <f t="shared" si="3"/>
        <v>0</v>
      </c>
    </row>
    <row r="35" spans="1:16" ht="15.75" customHeight="1" x14ac:dyDescent="0.35">
      <c r="A35" s="146">
        <v>12</v>
      </c>
      <c r="B35" s="147" t="s">
        <v>39</v>
      </c>
      <c r="C35" s="29">
        <v>2020</v>
      </c>
      <c r="D35" s="160">
        <f>Population!E13</f>
        <v>561850.63433435629</v>
      </c>
      <c r="E35" s="33" t="str">
        <f t="shared" si="1"/>
        <v>Medium</v>
      </c>
      <c r="F35" s="150">
        <f t="shared" si="4"/>
        <v>3.93</v>
      </c>
      <c r="G35" s="150">
        <f t="shared" si="0"/>
        <v>142964.53799856393</v>
      </c>
      <c r="H35" s="172"/>
      <c r="I35" s="161">
        <v>0</v>
      </c>
      <c r="J35" s="162">
        <v>0</v>
      </c>
      <c r="K35" s="152">
        <f t="shared" si="5"/>
        <v>3350.7313593413564</v>
      </c>
      <c r="L35" s="153">
        <f>550*VLOOKUP(A35,'Housing costs'!$A$2:$E$40,5,FALSE)</f>
        <v>82213.84551838084</v>
      </c>
      <c r="M35" s="154">
        <f>L35*K35+J35*Variables!$E$4</f>
        <v>275476510.35048449</v>
      </c>
      <c r="N35" s="163">
        <f t="shared" si="6"/>
        <v>210.4560236092089</v>
      </c>
      <c r="O35" s="163">
        <f t="shared" si="6"/>
        <v>1149.9517839922855</v>
      </c>
      <c r="P35" s="156">
        <f t="shared" si="3"/>
        <v>0</v>
      </c>
    </row>
    <row r="36" spans="1:16" ht="15.75" customHeight="1" x14ac:dyDescent="0.35">
      <c r="A36" s="146">
        <v>13</v>
      </c>
      <c r="B36" s="147" t="s">
        <v>40</v>
      </c>
      <c r="C36" s="29">
        <v>2020</v>
      </c>
      <c r="D36" s="160">
        <f>Population!E14</f>
        <v>427899.26305883948</v>
      </c>
      <c r="E36" s="33" t="str">
        <f t="shared" si="1"/>
        <v>Medium</v>
      </c>
      <c r="F36" s="150">
        <f t="shared" si="4"/>
        <v>4.78</v>
      </c>
      <c r="G36" s="150">
        <f t="shared" si="0"/>
        <v>89518.674280091931</v>
      </c>
      <c r="H36" s="172"/>
      <c r="I36" s="161">
        <v>0</v>
      </c>
      <c r="J36" s="162">
        <v>0</v>
      </c>
      <c r="K36" s="152">
        <f t="shared" si="5"/>
        <v>2098.0939284396591</v>
      </c>
      <c r="L36" s="153">
        <f>550*VLOOKUP(A36,'Housing costs'!$A$2:$E$40,5,FALSE)</f>
        <v>27915.461930331818</v>
      </c>
      <c r="M36" s="154">
        <f>L36*K36+J36*Variables!$E$4</f>
        <v>58569261.185617633</v>
      </c>
      <c r="N36" s="163">
        <f t="shared" si="6"/>
        <v>210.4560236092089</v>
      </c>
      <c r="O36" s="163">
        <f t="shared" si="6"/>
        <v>894.40694310511105</v>
      </c>
      <c r="P36" s="156">
        <f t="shared" si="3"/>
        <v>0</v>
      </c>
    </row>
    <row r="37" spans="1:16" ht="15.75" customHeight="1" x14ac:dyDescent="0.35">
      <c r="A37" s="146">
        <v>14</v>
      </c>
      <c r="B37" s="147" t="s">
        <v>41</v>
      </c>
      <c r="C37" s="29">
        <v>2020</v>
      </c>
      <c r="D37" s="160">
        <f>Population!E15</f>
        <v>2013979.8911125993</v>
      </c>
      <c r="E37" s="33" t="str">
        <f t="shared" si="1"/>
        <v>Large</v>
      </c>
      <c r="F37" s="150">
        <f t="shared" si="4"/>
        <v>3.72</v>
      </c>
      <c r="G37" s="150">
        <f t="shared" si="0"/>
        <v>541392.4438474729</v>
      </c>
      <c r="H37" s="172"/>
      <c r="I37" s="161">
        <v>0</v>
      </c>
      <c r="J37" s="162">
        <v>0</v>
      </c>
      <c r="K37" s="152">
        <f t="shared" si="5"/>
        <v>12688.885402675136</v>
      </c>
      <c r="L37" s="153">
        <f>550*VLOOKUP(A37,'Housing costs'!$A$2:$E$40,5,FALSE)</f>
        <v>78019.578686493187</v>
      </c>
      <c r="M37" s="154">
        <f>L37*K37+J37*Variables!$E$4</f>
        <v>989981493.11790752</v>
      </c>
      <c r="N37" s="163">
        <f t="shared" si="6"/>
        <v>307.81660470879802</v>
      </c>
      <c r="O37" s="163">
        <f t="shared" si="6"/>
        <v>1661.0414657666347</v>
      </c>
      <c r="P37" s="156">
        <f t="shared" si="3"/>
        <v>0</v>
      </c>
    </row>
    <row r="38" spans="1:16" ht="15.75" customHeight="1" x14ac:dyDescent="0.35">
      <c r="A38" s="146">
        <v>15</v>
      </c>
      <c r="B38" s="147" t="s">
        <v>42</v>
      </c>
      <c r="C38" s="29">
        <v>2020</v>
      </c>
      <c r="D38" s="160">
        <f>Population!E16</f>
        <v>87120.555151285284</v>
      </c>
      <c r="E38" s="33" t="str">
        <f t="shared" si="1"/>
        <v>Small</v>
      </c>
      <c r="F38" s="150">
        <f t="shared" si="4"/>
        <v>4.72</v>
      </c>
      <c r="G38" s="150">
        <f t="shared" si="0"/>
        <v>18457.7447354418</v>
      </c>
      <c r="H38" s="172"/>
      <c r="I38" s="161">
        <v>0</v>
      </c>
      <c r="J38" s="162">
        <v>0</v>
      </c>
      <c r="K38" s="152">
        <f t="shared" si="5"/>
        <v>432.60339223692063</v>
      </c>
      <c r="L38" s="153">
        <f>550*VLOOKUP(A38,'Housing costs'!$A$2:$E$40,5,FALSE)</f>
        <v>27135.557659431186</v>
      </c>
      <c r="M38" s="154">
        <f>L38*K38+J38*Variables!$E$4</f>
        <v>11738934.293710485</v>
      </c>
      <c r="N38" s="163">
        <f t="shared" si="6"/>
        <v>148.2696117306898</v>
      </c>
      <c r="O38" s="163">
        <f t="shared" si="6"/>
        <v>1149.9517839922855</v>
      </c>
      <c r="P38" s="156">
        <f t="shared" si="3"/>
        <v>0</v>
      </c>
    </row>
    <row r="39" spans="1:16" ht="15.75" customHeight="1" x14ac:dyDescent="0.35">
      <c r="A39" s="146">
        <v>16</v>
      </c>
      <c r="B39" s="147" t="s">
        <v>43</v>
      </c>
      <c r="C39" s="29">
        <v>2020</v>
      </c>
      <c r="D39" s="160">
        <f>Population!E17</f>
        <v>86657.862682201987</v>
      </c>
      <c r="E39" s="33" t="str">
        <f t="shared" si="1"/>
        <v>Small</v>
      </c>
      <c r="F39" s="150">
        <f t="shared" si="4"/>
        <v>3.45</v>
      </c>
      <c r="G39" s="150">
        <f t="shared" si="0"/>
        <v>25118.221067304923</v>
      </c>
      <c r="H39" s="172"/>
      <c r="I39" s="161">
        <v>0</v>
      </c>
      <c r="J39" s="162">
        <v>0</v>
      </c>
      <c r="K39" s="152">
        <f t="shared" si="5"/>
        <v>588.70830626496172</v>
      </c>
      <c r="L39" s="153">
        <f>550*VLOOKUP(A39,'Housing costs'!$A$2:$E$40,5,FALSE)</f>
        <v>56397</v>
      </c>
      <c r="M39" s="154">
        <f>L39*K39+J39*Variables!$E$4</f>
        <v>33201382.348425046</v>
      </c>
      <c r="N39" s="163">
        <f t="shared" si="6"/>
        <v>147.63</v>
      </c>
      <c r="O39" s="163">
        <f t="shared" si="6"/>
        <v>1661.0414657666347</v>
      </c>
      <c r="P39" s="156">
        <f t="shared" si="3"/>
        <v>0</v>
      </c>
    </row>
    <row r="40" spans="1:16" ht="15.75" customHeight="1" x14ac:dyDescent="0.35">
      <c r="A40" s="146">
        <v>17</v>
      </c>
      <c r="B40" s="29" t="s">
        <v>44</v>
      </c>
      <c r="C40" s="29">
        <v>2020</v>
      </c>
      <c r="D40" s="160">
        <f>Population!E18</f>
        <v>21746.546046915275</v>
      </c>
      <c r="E40" s="33" t="str">
        <f t="shared" si="1"/>
        <v>Small</v>
      </c>
      <c r="F40" s="150">
        <f t="shared" si="4"/>
        <v>4.78</v>
      </c>
      <c r="G40" s="150">
        <f t="shared" si="0"/>
        <v>4549.4866206935721</v>
      </c>
      <c r="H40" s="172"/>
      <c r="I40" s="161">
        <v>0</v>
      </c>
      <c r="J40" s="162">
        <v>0</v>
      </c>
      <c r="K40" s="152">
        <f t="shared" si="5"/>
        <v>106.62859267250587</v>
      </c>
      <c r="L40" s="153">
        <f>550*VLOOKUP(A40,'Housing costs'!$A$2:$E$40,5,FALSE)</f>
        <v>27135.557659431186</v>
      </c>
      <c r="M40" s="154">
        <f>L40*K40+J40*Variables!$E$4</f>
        <v>2893426.3246087846</v>
      </c>
      <c r="N40" s="163">
        <f t="shared" si="6"/>
        <v>148.2696117306898</v>
      </c>
      <c r="O40" s="163">
        <f t="shared" si="6"/>
        <v>894.40694310511105</v>
      </c>
      <c r="P40" s="156">
        <f t="shared" si="3"/>
        <v>0</v>
      </c>
    </row>
    <row r="41" spans="1:16" ht="15.75" customHeight="1" x14ac:dyDescent="0.35">
      <c r="A41" s="146">
        <v>18</v>
      </c>
      <c r="B41" s="29" t="s">
        <v>45</v>
      </c>
      <c r="C41" s="29">
        <v>2020</v>
      </c>
      <c r="D41" s="160">
        <f>Population!E19</f>
        <v>1770.9078885188362</v>
      </c>
      <c r="E41" s="33" t="str">
        <f t="shared" si="1"/>
        <v>Small</v>
      </c>
      <c r="F41" s="150">
        <f t="shared" si="4"/>
        <v>5.88</v>
      </c>
      <c r="G41" s="150">
        <f t="shared" si="0"/>
        <v>301.17481097259122</v>
      </c>
      <c r="H41" s="172"/>
      <c r="I41" s="161">
        <v>0</v>
      </c>
      <c r="J41" s="162">
        <v>0</v>
      </c>
      <c r="K41" s="152">
        <f t="shared" si="5"/>
        <v>7.0587846321701591</v>
      </c>
      <c r="L41" s="153">
        <f>550*VLOOKUP(A41,'Housing costs'!$A$2:$E$40,5,FALSE)</f>
        <v>27135.557659431186</v>
      </c>
      <c r="M41" s="154">
        <f>L41*K41+J41*Variables!$E$4</f>
        <v>191544.05739176011</v>
      </c>
      <c r="N41" s="163">
        <f t="shared" si="6"/>
        <v>148.2696117306898</v>
      </c>
      <c r="O41" s="163">
        <f t="shared" si="6"/>
        <v>638.86210221793647</v>
      </c>
      <c r="P41" s="156">
        <f t="shared" si="3"/>
        <v>0</v>
      </c>
    </row>
    <row r="42" spans="1:16" ht="15.75" customHeight="1" x14ac:dyDescent="0.35">
      <c r="A42" s="146">
        <v>19</v>
      </c>
      <c r="B42" s="29" t="s">
        <v>46</v>
      </c>
      <c r="C42" s="29">
        <v>2020</v>
      </c>
      <c r="D42" s="160">
        <f>Population!E20</f>
        <v>25946.272485471396</v>
      </c>
      <c r="E42" s="33" t="str">
        <f t="shared" si="1"/>
        <v>Small</v>
      </c>
      <c r="F42" s="150">
        <f t="shared" si="4"/>
        <v>3.93</v>
      </c>
      <c r="G42" s="150">
        <f t="shared" si="0"/>
        <v>6602.1049581352154</v>
      </c>
      <c r="H42" s="172"/>
      <c r="I42" s="161">
        <v>0</v>
      </c>
      <c r="J42" s="162">
        <v>0</v>
      </c>
      <c r="K42" s="152">
        <f t="shared" si="5"/>
        <v>154.73683495629484</v>
      </c>
      <c r="L42" s="153">
        <f>550*VLOOKUP(A42,'Housing costs'!$A$2:$E$40,5,FALSE)</f>
        <v>61716.526353276349</v>
      </c>
      <c r="M42" s="154">
        <f>L42*K42+J42*Variables!$E$4</f>
        <v>9549819.9524027444</v>
      </c>
      <c r="N42" s="163">
        <f t="shared" si="6"/>
        <v>148.2696117306898</v>
      </c>
      <c r="O42" s="163">
        <f t="shared" si="6"/>
        <v>1149.9517839922855</v>
      </c>
      <c r="P42" s="156">
        <f t="shared" si="3"/>
        <v>0</v>
      </c>
    </row>
    <row r="43" spans="1:16" ht="15.75" customHeight="1" x14ac:dyDescent="0.35">
      <c r="A43" s="146">
        <v>20</v>
      </c>
      <c r="B43" s="29" t="s">
        <v>47</v>
      </c>
      <c r="C43" s="29">
        <v>2020</v>
      </c>
      <c r="D43" s="160">
        <f>Population!E21</f>
        <v>3015.7407779429573</v>
      </c>
      <c r="E43" s="33" t="str">
        <f t="shared" si="1"/>
        <v>Small</v>
      </c>
      <c r="F43" s="150">
        <f t="shared" si="4"/>
        <v>3.94</v>
      </c>
      <c r="G43" s="150">
        <f t="shared" si="0"/>
        <v>765.41644110227344</v>
      </c>
      <c r="H43" s="172"/>
      <c r="I43" s="161">
        <v>0</v>
      </c>
      <c r="J43" s="162">
        <v>0</v>
      </c>
      <c r="K43" s="152">
        <f t="shared" si="5"/>
        <v>17.939447838334559</v>
      </c>
      <c r="L43" s="153">
        <f>550*VLOOKUP(A43,'Housing costs'!$A$2:$E$40,5,FALSE)</f>
        <v>27135.557659431186</v>
      </c>
      <c r="M43" s="154">
        <f>L43*K43+J43*Variables!$E$4</f>
        <v>486796.92119548557</v>
      </c>
      <c r="N43" s="163">
        <f t="shared" si="6"/>
        <v>148.2696117306898</v>
      </c>
      <c r="O43" s="163">
        <f t="shared" si="6"/>
        <v>894.40694310511105</v>
      </c>
      <c r="P43" s="156">
        <f t="shared" si="3"/>
        <v>0</v>
      </c>
    </row>
    <row r="44" spans="1:16" ht="15.75" customHeight="1" x14ac:dyDescent="0.35">
      <c r="A44" s="146">
        <v>1</v>
      </c>
      <c r="B44" s="147" t="s">
        <v>28</v>
      </c>
      <c r="C44" s="29">
        <v>2021</v>
      </c>
      <c r="D44" s="160">
        <f>Population!F2</f>
        <v>669107.93082351983</v>
      </c>
      <c r="E44" s="33" t="str">
        <f t="shared" si="1"/>
        <v>Medium</v>
      </c>
      <c r="F44" s="150">
        <f t="shared" si="4"/>
        <v>4.17</v>
      </c>
      <c r="G44" s="150">
        <f t="shared" si="0"/>
        <v>160457.53736775057</v>
      </c>
      <c r="H44" s="172"/>
      <c r="I44" s="161">
        <v>0</v>
      </c>
      <c r="J44" s="162">
        <v>0</v>
      </c>
      <c r="K44" s="152">
        <f t="shared" si="5"/>
        <v>3760.7235320566688</v>
      </c>
      <c r="L44" s="153">
        <f>550*VLOOKUP(A44,'Housing costs'!$A$2:$E$40,5,FALSE)</f>
        <v>51540.5</v>
      </c>
      <c r="M44" s="154">
        <f>L44*K44+J44*Variables!$E$4</f>
        <v>193829571.20396674</v>
      </c>
      <c r="N44" s="163">
        <f t="shared" si="6"/>
        <v>172.24</v>
      </c>
      <c r="O44" s="163">
        <f t="shared" si="6"/>
        <v>1149.9517839922855</v>
      </c>
      <c r="P44" s="156">
        <f t="shared" si="3"/>
        <v>0</v>
      </c>
    </row>
    <row r="45" spans="1:16" ht="15.75" customHeight="1" x14ac:dyDescent="0.35">
      <c r="A45" s="146">
        <v>2</v>
      </c>
      <c r="B45" s="147" t="s">
        <v>29</v>
      </c>
      <c r="C45" s="29">
        <v>2021</v>
      </c>
      <c r="D45" s="160">
        <f>Population!F3</f>
        <v>463640.95568600891</v>
      </c>
      <c r="E45" s="33" t="str">
        <f t="shared" si="1"/>
        <v>Medium</v>
      </c>
      <c r="F45" s="150">
        <f t="shared" si="4"/>
        <v>4.29</v>
      </c>
      <c r="G45" s="150">
        <f t="shared" si="0"/>
        <v>108074.81484522352</v>
      </c>
      <c r="H45" s="172"/>
      <c r="I45" s="161">
        <v>0</v>
      </c>
      <c r="J45" s="162">
        <v>0</v>
      </c>
      <c r="K45" s="152">
        <f t="shared" si="5"/>
        <v>2533.0034729349281</v>
      </c>
      <c r="L45" s="153">
        <f>550*VLOOKUP(A45,'Housing costs'!$A$2:$E$40,5,FALSE)</f>
        <v>69861.001051378509</v>
      </c>
      <c r="M45" s="154">
        <f>L45*K45+J45*Variables!$E$4</f>
        <v>176958158.28585243</v>
      </c>
      <c r="N45" s="163">
        <f t="shared" si="6"/>
        <v>61.51</v>
      </c>
      <c r="O45" s="163">
        <f t="shared" si="6"/>
        <v>638.86210221793647</v>
      </c>
      <c r="P45" s="156">
        <f t="shared" si="3"/>
        <v>0</v>
      </c>
    </row>
    <row r="46" spans="1:16" ht="15.75" customHeight="1" x14ac:dyDescent="0.35">
      <c r="A46" s="146">
        <v>3</v>
      </c>
      <c r="B46" s="147" t="s">
        <v>30</v>
      </c>
      <c r="C46" s="29">
        <v>2021</v>
      </c>
      <c r="D46" s="160">
        <f>Population!F4</f>
        <v>332017.5283963657</v>
      </c>
      <c r="E46" s="33" t="str">
        <f t="shared" si="1"/>
        <v>Medium</v>
      </c>
      <c r="F46" s="150">
        <f t="shared" si="4"/>
        <v>4.8600000000000003</v>
      </c>
      <c r="G46" s="150">
        <f t="shared" si="0"/>
        <v>68316.363867564956</v>
      </c>
      <c r="H46" s="172"/>
      <c r="I46" s="161">
        <v>0</v>
      </c>
      <c r="J46" s="162">
        <v>0</v>
      </c>
      <c r="K46" s="152">
        <f t="shared" si="5"/>
        <v>1601.1647781460633</v>
      </c>
      <c r="L46" s="153">
        <f>550*VLOOKUP(A46,'Housing costs'!$A$2:$E$40,5,FALSE)</f>
        <v>69861.001051378509</v>
      </c>
      <c r="M46" s="154">
        <f>L46*K46+J46*Variables!$E$4</f>
        <v>111858974.24949236</v>
      </c>
      <c r="N46" s="163">
        <f t="shared" si="6"/>
        <v>210.4560236092089</v>
      </c>
      <c r="O46" s="163">
        <f t="shared" si="6"/>
        <v>638.86210221793647</v>
      </c>
      <c r="P46" s="156">
        <f t="shared" si="3"/>
        <v>3082006.8866691571</v>
      </c>
    </row>
    <row r="47" spans="1:16" ht="15.75" customHeight="1" x14ac:dyDescent="0.35">
      <c r="A47" s="146">
        <v>4</v>
      </c>
      <c r="B47" s="147" t="s">
        <v>31</v>
      </c>
      <c r="C47" s="29">
        <v>2021</v>
      </c>
      <c r="D47" s="160">
        <f>Population!F5</f>
        <v>629416.71556266502</v>
      </c>
      <c r="E47" s="33" t="str">
        <f t="shared" si="1"/>
        <v>Medium</v>
      </c>
      <c r="F47" s="150">
        <f t="shared" si="4"/>
        <v>4.05</v>
      </c>
      <c r="G47" s="150">
        <f t="shared" si="0"/>
        <v>155411.53470683086</v>
      </c>
      <c r="H47" s="172"/>
      <c r="I47" s="161">
        <v>0</v>
      </c>
      <c r="J47" s="162">
        <v>0</v>
      </c>
      <c r="K47" s="152">
        <f t="shared" si="5"/>
        <v>3642.4578446913802</v>
      </c>
      <c r="L47" s="153">
        <f>550*VLOOKUP(A47,'Housing costs'!$A$2:$E$40,5,FALSE)</f>
        <v>44962.5</v>
      </c>
      <c r="M47" s="154">
        <f>L47*K47+J47*Variables!$E$4</f>
        <v>163774010.84193617</v>
      </c>
      <c r="N47" s="163">
        <f t="shared" si="6"/>
        <v>104.57</v>
      </c>
      <c r="O47" s="163">
        <f t="shared" si="6"/>
        <v>894.40694310511105</v>
      </c>
      <c r="P47" s="156">
        <f t="shared" si="3"/>
        <v>0</v>
      </c>
    </row>
    <row r="48" spans="1:16" ht="15.75" customHeight="1" x14ac:dyDescent="0.35">
      <c r="A48" s="146">
        <v>5</v>
      </c>
      <c r="B48" s="147" t="s">
        <v>32</v>
      </c>
      <c r="C48" s="29">
        <v>2021</v>
      </c>
      <c r="D48" s="160">
        <f>Population!F6</f>
        <v>401036.13438843988</v>
      </c>
      <c r="E48" s="33" t="str">
        <f t="shared" si="1"/>
        <v>Medium</v>
      </c>
      <c r="F48" s="150">
        <f t="shared" si="4"/>
        <v>4.2</v>
      </c>
      <c r="G48" s="150">
        <f t="shared" si="0"/>
        <v>95484.793902009493</v>
      </c>
      <c r="H48" s="172"/>
      <c r="I48" s="161">
        <v>0</v>
      </c>
      <c r="J48" s="162">
        <v>0</v>
      </c>
      <c r="K48" s="152">
        <f t="shared" si="5"/>
        <v>2237.9248570783529</v>
      </c>
      <c r="L48" s="153">
        <f>550*VLOOKUP(A48,'Housing costs'!$A$2:$E$40,5,FALSE)</f>
        <v>13560.251052998528</v>
      </c>
      <c r="M48" s="154">
        <f>L48*K48+J48*Variables!$E$4</f>
        <v>30346822.899728317</v>
      </c>
      <c r="N48" s="163">
        <f t="shared" si="6"/>
        <v>500</v>
      </c>
      <c r="O48" s="163">
        <f t="shared" si="6"/>
        <v>894.40694310511105</v>
      </c>
      <c r="P48" s="156">
        <f t="shared" si="3"/>
        <v>53092123.591030531</v>
      </c>
    </row>
    <row r="49" spans="1:16" ht="15.75" customHeight="1" x14ac:dyDescent="0.35">
      <c r="A49" s="146">
        <v>6</v>
      </c>
      <c r="B49" s="147" t="s">
        <v>33</v>
      </c>
      <c r="C49" s="29">
        <v>2021</v>
      </c>
      <c r="D49" s="160">
        <f>Population!F7</f>
        <v>456791.01805538684</v>
      </c>
      <c r="E49" s="33" t="str">
        <f t="shared" si="1"/>
        <v>Medium</v>
      </c>
      <c r="F49" s="150">
        <f t="shared" si="4"/>
        <v>4.59</v>
      </c>
      <c r="G49" s="150">
        <f t="shared" si="0"/>
        <v>99518.74031707774</v>
      </c>
      <c r="H49" s="172"/>
      <c r="I49" s="161">
        <v>0</v>
      </c>
      <c r="J49" s="162">
        <v>0</v>
      </c>
      <c r="K49" s="152">
        <f t="shared" si="5"/>
        <v>2332.4704761815228</v>
      </c>
      <c r="L49" s="153">
        <f>550*VLOOKUP(A49,'Housing costs'!$A$2:$E$40,5,FALSE)</f>
        <v>69861.001051378509</v>
      </c>
      <c r="M49" s="154">
        <f>L49*K49+J49*Variables!$E$4</f>
        <v>162948722.3888267</v>
      </c>
      <c r="N49" s="163">
        <f t="shared" si="6"/>
        <v>123.03</v>
      </c>
      <c r="O49" s="163">
        <f t="shared" si="6"/>
        <v>894.40694310511105</v>
      </c>
      <c r="P49" s="156">
        <f t="shared" si="3"/>
        <v>0</v>
      </c>
    </row>
    <row r="50" spans="1:16" ht="15.75" customHeight="1" x14ac:dyDescent="0.35">
      <c r="A50" s="146">
        <v>7</v>
      </c>
      <c r="B50" s="147" t="s">
        <v>34</v>
      </c>
      <c r="C50" s="29">
        <v>2021</v>
      </c>
      <c r="D50" s="160">
        <f>Population!F8</f>
        <v>257405.52061343484</v>
      </c>
      <c r="E50" s="33" t="str">
        <f t="shared" si="1"/>
        <v>Medium</v>
      </c>
      <c r="F50" s="150">
        <f t="shared" si="4"/>
        <v>3.94</v>
      </c>
      <c r="G50" s="150">
        <f t="shared" si="0"/>
        <v>65331.350409501232</v>
      </c>
      <c r="H50" s="172"/>
      <c r="I50" s="161">
        <v>0</v>
      </c>
      <c r="J50" s="162">
        <v>0</v>
      </c>
      <c r="K50" s="152">
        <f t="shared" si="5"/>
        <v>1531.2035252226997</v>
      </c>
      <c r="L50" s="153">
        <f>550*VLOOKUP(A50,'Housing costs'!$A$2:$E$40,5,FALSE)</f>
        <v>55115.5</v>
      </c>
      <c r="M50" s="154">
        <f>L50*K50+J50*Variables!$E$4</f>
        <v>84393047.894411698</v>
      </c>
      <c r="N50" s="163">
        <f t="shared" si="6"/>
        <v>246.06</v>
      </c>
      <c r="O50" s="163">
        <f t="shared" si="6"/>
        <v>894.40694310511105</v>
      </c>
      <c r="P50" s="156">
        <f t="shared" si="3"/>
        <v>0</v>
      </c>
    </row>
    <row r="51" spans="1:16" ht="15.75" customHeight="1" x14ac:dyDescent="0.35">
      <c r="A51" s="146">
        <v>8</v>
      </c>
      <c r="B51" s="146" t="s">
        <v>35</v>
      </c>
      <c r="C51" s="29">
        <v>2021</v>
      </c>
      <c r="D51" s="160">
        <f>Population!F9</f>
        <v>853992.64121379878</v>
      </c>
      <c r="E51" s="33" t="str">
        <f t="shared" si="1"/>
        <v>Medium</v>
      </c>
      <c r="F51" s="150">
        <f t="shared" si="4"/>
        <v>4.04</v>
      </c>
      <c r="G51" s="150">
        <f t="shared" si="0"/>
        <v>211384.3171321284</v>
      </c>
      <c r="H51" s="172"/>
      <c r="I51" s="161">
        <v>0</v>
      </c>
      <c r="J51" s="162">
        <v>0</v>
      </c>
      <c r="K51" s="152">
        <f t="shared" si="5"/>
        <v>4954.319932784274</v>
      </c>
      <c r="L51" s="153">
        <f>550*VLOOKUP(A51,'Housing costs'!$A$2:$E$40,5,FALSE)</f>
        <v>43989</v>
      </c>
      <c r="M51" s="154">
        <f>L51*K51+J51*Variables!$E$4</f>
        <v>217935579.52324742</v>
      </c>
      <c r="N51" s="163">
        <f t="shared" si="6"/>
        <v>172.24</v>
      </c>
      <c r="O51" s="163">
        <f t="shared" si="6"/>
        <v>894.40694310511105</v>
      </c>
      <c r="P51" s="156">
        <f t="shared" si="3"/>
        <v>0</v>
      </c>
    </row>
    <row r="52" spans="1:16" ht="15.75" customHeight="1" x14ac:dyDescent="0.35">
      <c r="A52" s="146">
        <v>9</v>
      </c>
      <c r="B52" s="147" t="s">
        <v>36</v>
      </c>
      <c r="C52" s="29">
        <v>2021</v>
      </c>
      <c r="D52" s="160">
        <f>Population!F10</f>
        <v>14997.949475877851</v>
      </c>
      <c r="E52" s="33" t="str">
        <f t="shared" si="1"/>
        <v>Small</v>
      </c>
      <c r="F52" s="150">
        <f t="shared" si="4"/>
        <v>4.26</v>
      </c>
      <c r="G52" s="150">
        <f t="shared" si="0"/>
        <v>3520.645416872735</v>
      </c>
      <c r="H52" s="172"/>
      <c r="I52" s="161">
        <v>0</v>
      </c>
      <c r="J52" s="162">
        <v>0</v>
      </c>
      <c r="K52" s="152">
        <f t="shared" si="5"/>
        <v>82.515126957955545</v>
      </c>
      <c r="L52" s="153">
        <f>550*VLOOKUP(A52,'Housing costs'!$A$2:$E$40,5,FALSE)</f>
        <v>27135.557659431186</v>
      </c>
      <c r="M52" s="154">
        <f>L52*K52+J52*Variables!$E$4</f>
        <v>2239093.9853428872</v>
      </c>
      <c r="N52" s="163">
        <f t="shared" si="6"/>
        <v>148.2696117306898</v>
      </c>
      <c r="O52" s="163">
        <f t="shared" si="6"/>
        <v>894.40694310511105</v>
      </c>
      <c r="P52" s="156">
        <f t="shared" si="3"/>
        <v>0</v>
      </c>
    </row>
    <row r="53" spans="1:16" ht="15.75" customHeight="1" x14ac:dyDescent="0.35">
      <c r="A53" s="146">
        <v>10</v>
      </c>
      <c r="B53" s="147" t="s">
        <v>37</v>
      </c>
      <c r="C53" s="29">
        <v>2021</v>
      </c>
      <c r="D53" s="160">
        <f>Population!F11</f>
        <v>586804.83331888425</v>
      </c>
      <c r="E53" s="33" t="str">
        <f t="shared" si="1"/>
        <v>Medium</v>
      </c>
      <c r="F53" s="150">
        <f t="shared" si="4"/>
        <v>5.88</v>
      </c>
      <c r="G53" s="150">
        <f t="shared" si="0"/>
        <v>99796.740360354466</v>
      </c>
      <c r="H53" s="172"/>
      <c r="I53" s="161">
        <v>0</v>
      </c>
      <c r="J53" s="162">
        <v>0</v>
      </c>
      <c r="K53" s="152">
        <f t="shared" si="5"/>
        <v>2338.9861021958059</v>
      </c>
      <c r="L53" s="153">
        <f>550*VLOOKUP(A53,'Housing costs'!$A$2:$E$40,5,FALSE)</f>
        <v>132517.38989146583</v>
      </c>
      <c r="M53" s="154">
        <f>L53*K53+J53*Variables!$E$4</f>
        <v>309956333.25540155</v>
      </c>
      <c r="N53" s="163">
        <f t="shared" si="6"/>
        <v>1075</v>
      </c>
      <c r="O53" s="163">
        <f t="shared" si="6"/>
        <v>638.86210221793647</v>
      </c>
      <c r="P53" s="156">
        <f t="shared" si="3"/>
        <v>211571014.28411269</v>
      </c>
    </row>
    <row r="54" spans="1:16" ht="15.75" customHeight="1" x14ac:dyDescent="0.35">
      <c r="A54" s="146">
        <v>11</v>
      </c>
      <c r="B54" s="147" t="s">
        <v>38</v>
      </c>
      <c r="C54" s="29">
        <v>2021</v>
      </c>
      <c r="D54" s="160">
        <f>Population!F12</f>
        <v>777049.29214138573</v>
      </c>
      <c r="E54" s="33" t="str">
        <f t="shared" si="1"/>
        <v>Medium</v>
      </c>
      <c r="F54" s="150">
        <f t="shared" si="4"/>
        <v>4.47</v>
      </c>
      <c r="G54" s="150">
        <f t="shared" si="0"/>
        <v>173836.5306803995</v>
      </c>
      <c r="H54" s="172"/>
      <c r="I54" s="161">
        <v>0</v>
      </c>
      <c r="J54" s="162">
        <v>0</v>
      </c>
      <c r="K54" s="152">
        <f t="shared" si="5"/>
        <v>4074.2936878218898</v>
      </c>
      <c r="L54" s="153">
        <f>550*VLOOKUP(A54,'Housing costs'!$A$2:$E$40,5,FALSE)</f>
        <v>59950</v>
      </c>
      <c r="M54" s="154">
        <f>L54*K54+J54*Variables!$E$4</f>
        <v>244253906.58492228</v>
      </c>
      <c r="N54" s="163">
        <f t="shared" si="6"/>
        <v>106.62</v>
      </c>
      <c r="O54" s="163">
        <f t="shared" si="6"/>
        <v>894.40694310511105</v>
      </c>
      <c r="P54" s="156">
        <f t="shared" si="3"/>
        <v>0</v>
      </c>
    </row>
    <row r="55" spans="1:16" ht="15.75" customHeight="1" x14ac:dyDescent="0.35">
      <c r="A55" s="146">
        <v>12</v>
      </c>
      <c r="B55" s="147" t="s">
        <v>39</v>
      </c>
      <c r="C55" s="29">
        <v>2021</v>
      </c>
      <c r="D55" s="160">
        <f>Population!F13</f>
        <v>575335.04955838085</v>
      </c>
      <c r="E55" s="33" t="str">
        <f t="shared" si="1"/>
        <v>Medium</v>
      </c>
      <c r="F55" s="150">
        <f t="shared" si="4"/>
        <v>3.93</v>
      </c>
      <c r="G55" s="150">
        <f t="shared" si="0"/>
        <v>146395.68691052948</v>
      </c>
      <c r="H55" s="172"/>
      <c r="I55" s="161">
        <v>0</v>
      </c>
      <c r="J55" s="162">
        <v>0</v>
      </c>
      <c r="K55" s="152">
        <f t="shared" si="5"/>
        <v>3431.1489119655453</v>
      </c>
      <c r="L55" s="153">
        <f>550*VLOOKUP(A55,'Housing costs'!$A$2:$E$40,5,FALSE)</f>
        <v>82213.84551838084</v>
      </c>
      <c r="M55" s="154">
        <f>L55*K55+J55*Variables!$E$4</f>
        <v>282087946.59889585</v>
      </c>
      <c r="N55" s="163">
        <f t="shared" si="6"/>
        <v>210.4560236092089</v>
      </c>
      <c r="O55" s="163">
        <f t="shared" si="6"/>
        <v>1149.9517839922855</v>
      </c>
      <c r="P55" s="156">
        <f t="shared" si="3"/>
        <v>0</v>
      </c>
    </row>
    <row r="56" spans="1:16" ht="15.75" customHeight="1" x14ac:dyDescent="0.35">
      <c r="A56" s="146">
        <v>13</v>
      </c>
      <c r="B56" s="147" t="s">
        <v>40</v>
      </c>
      <c r="C56" s="29">
        <v>2021</v>
      </c>
      <c r="D56" s="160">
        <f>Population!F14</f>
        <v>438168.8453722517</v>
      </c>
      <c r="E56" s="33" t="str">
        <f t="shared" si="1"/>
        <v>Medium</v>
      </c>
      <c r="F56" s="150">
        <f t="shared" si="4"/>
        <v>4.78</v>
      </c>
      <c r="G56" s="150">
        <f t="shared" si="0"/>
        <v>91667.122462814164</v>
      </c>
      <c r="H56" s="172"/>
      <c r="I56" s="161">
        <v>0</v>
      </c>
      <c r="J56" s="162">
        <v>0</v>
      </c>
      <c r="K56" s="152">
        <f t="shared" si="5"/>
        <v>2148.4481827222335</v>
      </c>
      <c r="L56" s="153">
        <f>550*VLOOKUP(A56,'Housing costs'!$A$2:$E$40,5,FALSE)</f>
        <v>27915.461930331818</v>
      </c>
      <c r="M56" s="154">
        <f>L56*K56+J56*Variables!$E$4</f>
        <v>59974923.454073086</v>
      </c>
      <c r="N56" s="163">
        <f t="shared" si="6"/>
        <v>210.4560236092089</v>
      </c>
      <c r="O56" s="163">
        <f t="shared" si="6"/>
        <v>894.40694310511105</v>
      </c>
      <c r="P56" s="156">
        <f t="shared" si="3"/>
        <v>0</v>
      </c>
    </row>
    <row r="57" spans="1:16" ht="15.75" customHeight="1" x14ac:dyDescent="0.35">
      <c r="A57" s="146">
        <v>14</v>
      </c>
      <c r="B57" s="147" t="s">
        <v>41</v>
      </c>
      <c r="C57" s="29">
        <v>2021</v>
      </c>
      <c r="D57" s="160">
        <f>Population!F15</f>
        <v>2062315.4084993019</v>
      </c>
      <c r="E57" s="33" t="str">
        <f t="shared" si="1"/>
        <v>Large</v>
      </c>
      <c r="F57" s="150">
        <f t="shared" si="4"/>
        <v>3.72</v>
      </c>
      <c r="G57" s="150">
        <f t="shared" si="0"/>
        <v>554385.86249981227</v>
      </c>
      <c r="H57" s="172"/>
      <c r="I57" s="161">
        <v>0</v>
      </c>
      <c r="J57" s="162">
        <v>0</v>
      </c>
      <c r="K57" s="152">
        <f t="shared" si="5"/>
        <v>12993.418652339373</v>
      </c>
      <c r="L57" s="153">
        <f>550*VLOOKUP(A57,'Housing costs'!$A$2:$E$40,5,FALSE)</f>
        <v>78019.578686493187</v>
      </c>
      <c r="M57" s="154">
        <f>L57*K57+J57*Variables!$E$4</f>
        <v>1013741048.95274</v>
      </c>
      <c r="N57" s="163">
        <f t="shared" si="6"/>
        <v>307.81660470879802</v>
      </c>
      <c r="O57" s="163">
        <f t="shared" si="6"/>
        <v>1661.0414657666347</v>
      </c>
      <c r="P57" s="156">
        <f t="shared" si="3"/>
        <v>0</v>
      </c>
    </row>
    <row r="58" spans="1:16" ht="15.75" customHeight="1" x14ac:dyDescent="0.35">
      <c r="A58" s="146">
        <v>15</v>
      </c>
      <c r="B58" s="147" t="s">
        <v>42</v>
      </c>
      <c r="C58" s="29">
        <v>2021</v>
      </c>
      <c r="D58" s="160">
        <f>Population!F16</f>
        <v>89211.448474916149</v>
      </c>
      <c r="E58" s="33" t="str">
        <f t="shared" si="1"/>
        <v>Small</v>
      </c>
      <c r="F58" s="150">
        <f>F38</f>
        <v>4.72</v>
      </c>
      <c r="G58" s="150">
        <f t="shared" si="0"/>
        <v>18900.730609092407</v>
      </c>
      <c r="H58" s="172"/>
      <c r="I58" s="161">
        <v>0</v>
      </c>
      <c r="J58" s="162">
        <v>0</v>
      </c>
      <c r="K58" s="152">
        <f t="shared" si="5"/>
        <v>442.98587365060666</v>
      </c>
      <c r="L58" s="153">
        <f>550*VLOOKUP(A58,'Housing costs'!$A$2:$E$40,5,FALSE)</f>
        <v>27135.557659431186</v>
      </c>
      <c r="M58" s="154">
        <f>L58*K58+J58*Variables!$E$4</f>
        <v>12020668.716759535</v>
      </c>
      <c r="N58" s="163">
        <f t="shared" si="6"/>
        <v>148.2696117306898</v>
      </c>
      <c r="O58" s="163">
        <f t="shared" si="6"/>
        <v>1149.9517839922855</v>
      </c>
      <c r="P58" s="156">
        <f t="shared" si="3"/>
        <v>0</v>
      </c>
    </row>
    <row r="59" spans="1:16" ht="15.75" customHeight="1" x14ac:dyDescent="0.35">
      <c r="A59" s="146">
        <v>16</v>
      </c>
      <c r="B59" s="147" t="s">
        <v>43</v>
      </c>
      <c r="C59" s="29">
        <v>2021</v>
      </c>
      <c r="D59" s="160">
        <f>Population!F17</f>
        <v>88737.651386574842</v>
      </c>
      <c r="E59" s="33" t="str">
        <f t="shared" si="1"/>
        <v>Small</v>
      </c>
      <c r="F59" s="150">
        <f t="shared" si="4"/>
        <v>3.45</v>
      </c>
      <c r="G59" s="150">
        <f t="shared" si="0"/>
        <v>25721.058372920244</v>
      </c>
      <c r="H59" s="172"/>
      <c r="I59" s="161">
        <v>0</v>
      </c>
      <c r="J59" s="162">
        <v>0</v>
      </c>
      <c r="K59" s="152">
        <f t="shared" si="5"/>
        <v>602.83730561532138</v>
      </c>
      <c r="L59" s="153">
        <f>550*VLOOKUP(A59,'Housing costs'!$A$2:$E$40,5,FALSE)</f>
        <v>56397</v>
      </c>
      <c r="M59" s="154">
        <f>L59*K59+J59*Variables!$E$4</f>
        <v>33998215.524787277</v>
      </c>
      <c r="N59" s="163">
        <f t="shared" si="6"/>
        <v>147.63</v>
      </c>
      <c r="O59" s="163">
        <f t="shared" si="6"/>
        <v>1661.0414657666347</v>
      </c>
      <c r="P59" s="156">
        <f t="shared" si="3"/>
        <v>0</v>
      </c>
    </row>
    <row r="60" spans="1:16" ht="15.75" customHeight="1" x14ac:dyDescent="0.35">
      <c r="A60" s="146">
        <v>17</v>
      </c>
      <c r="B60" s="29" t="s">
        <v>44</v>
      </c>
      <c r="C60" s="29">
        <v>2021</v>
      </c>
      <c r="D60" s="160">
        <f>Population!F18</f>
        <v>22268.463152041244</v>
      </c>
      <c r="E60" s="33" t="str">
        <f t="shared" si="1"/>
        <v>Small</v>
      </c>
      <c r="F60" s="150">
        <f t="shared" si="4"/>
        <v>4.78</v>
      </c>
      <c r="G60" s="150">
        <f t="shared" si="0"/>
        <v>4658.6742995902177</v>
      </c>
      <c r="H60" s="172"/>
      <c r="I60" s="161">
        <v>0</v>
      </c>
      <c r="J60" s="162">
        <v>0</v>
      </c>
      <c r="K60" s="152">
        <f t="shared" si="5"/>
        <v>109.18767889664559</v>
      </c>
      <c r="L60" s="153">
        <f>550*VLOOKUP(A60,'Housing costs'!$A$2:$E$40,5,FALSE)</f>
        <v>27135.557659431186</v>
      </c>
      <c r="M60" s="154">
        <f>L60*K60+J60*Variables!$E$4</f>
        <v>2962868.556399384</v>
      </c>
      <c r="N60" s="163">
        <f t="shared" si="6"/>
        <v>148.2696117306898</v>
      </c>
      <c r="O60" s="163">
        <f t="shared" si="6"/>
        <v>894.40694310511105</v>
      </c>
      <c r="P60" s="156">
        <f t="shared" si="3"/>
        <v>0</v>
      </c>
    </row>
    <row r="61" spans="1:16" ht="15.75" customHeight="1" x14ac:dyDescent="0.35">
      <c r="A61" s="146">
        <v>18</v>
      </c>
      <c r="B61" s="29" t="s">
        <v>45</v>
      </c>
      <c r="C61" s="29">
        <v>2021</v>
      </c>
      <c r="D61" s="160">
        <f>Population!F19</f>
        <v>1813.4096778432886</v>
      </c>
      <c r="E61" s="33" t="str">
        <f t="shared" si="1"/>
        <v>Small</v>
      </c>
      <c r="F61" s="150">
        <f t="shared" si="4"/>
        <v>5.88</v>
      </c>
      <c r="G61" s="150">
        <f t="shared" si="0"/>
        <v>308.40300643593343</v>
      </c>
      <c r="H61" s="172"/>
      <c r="I61" s="161">
        <v>0</v>
      </c>
      <c r="J61" s="162">
        <v>0</v>
      </c>
      <c r="K61" s="152">
        <f t="shared" si="5"/>
        <v>7.2281954633422174</v>
      </c>
      <c r="L61" s="153">
        <f>550*VLOOKUP(A61,'Housing costs'!$A$2:$E$40,5,FALSE)</f>
        <v>27135.557659431186</v>
      </c>
      <c r="M61" s="154">
        <f>L61*K61+J61*Variables!$E$4</f>
        <v>196141.11476916165</v>
      </c>
      <c r="N61" s="163">
        <f t="shared" si="6"/>
        <v>148.2696117306898</v>
      </c>
      <c r="O61" s="163">
        <f t="shared" si="6"/>
        <v>638.86210221793647</v>
      </c>
      <c r="P61" s="156">
        <f t="shared" si="3"/>
        <v>0</v>
      </c>
    </row>
    <row r="62" spans="1:16" ht="15.75" customHeight="1" x14ac:dyDescent="0.35">
      <c r="A62" s="146">
        <v>19</v>
      </c>
      <c r="B62" s="29" t="s">
        <v>46</v>
      </c>
      <c r="C62" s="29">
        <v>2021</v>
      </c>
      <c r="D62" s="160">
        <f>Population!F20</f>
        <v>26568.983025122714</v>
      </c>
      <c r="E62" s="33" t="str">
        <f t="shared" si="1"/>
        <v>Small</v>
      </c>
      <c r="F62" s="150">
        <f t="shared" si="4"/>
        <v>3.93</v>
      </c>
      <c r="G62" s="150">
        <f t="shared" si="0"/>
        <v>6760.5554771304614</v>
      </c>
      <c r="H62" s="172"/>
      <c r="I62" s="161">
        <v>0</v>
      </c>
      <c r="J62" s="162">
        <v>0</v>
      </c>
      <c r="K62" s="152">
        <f t="shared" si="5"/>
        <v>158.45051899524606</v>
      </c>
      <c r="L62" s="153">
        <f>550*VLOOKUP(A62,'Housing costs'!$A$2:$E$40,5,FALSE)</f>
        <v>61716.526353276349</v>
      </c>
      <c r="M62" s="154">
        <f>L62*K62+J62*Variables!$E$4</f>
        <v>9779015.6312604174</v>
      </c>
      <c r="N62" s="163">
        <f t="shared" si="6"/>
        <v>148.2696117306898</v>
      </c>
      <c r="O62" s="163">
        <f t="shared" si="6"/>
        <v>1149.9517839922855</v>
      </c>
      <c r="P62" s="156">
        <f t="shared" si="3"/>
        <v>0</v>
      </c>
    </row>
    <row r="63" spans="1:16" ht="15.75" customHeight="1" x14ac:dyDescent="0.35">
      <c r="A63" s="146">
        <v>20</v>
      </c>
      <c r="B63" s="29" t="s">
        <v>47</v>
      </c>
      <c r="C63" s="29">
        <v>2021</v>
      </c>
      <c r="D63" s="160">
        <f>Population!F21</f>
        <v>3088.1185566135887</v>
      </c>
      <c r="E63" s="33" t="str">
        <f t="shared" si="1"/>
        <v>Small</v>
      </c>
      <c r="F63" s="150">
        <f t="shared" si="4"/>
        <v>3.94</v>
      </c>
      <c r="G63" s="150">
        <f t="shared" si="0"/>
        <v>783.78643568872815</v>
      </c>
      <c r="H63" s="172"/>
      <c r="I63" s="161">
        <v>0</v>
      </c>
      <c r="J63" s="162">
        <v>0</v>
      </c>
      <c r="K63" s="152">
        <f t="shared" si="5"/>
        <v>18.369994586454709</v>
      </c>
      <c r="L63" s="153">
        <f>550*VLOOKUP(A63,'Housing costs'!$A$2:$E$40,5,FALSE)</f>
        <v>27135.557659431186</v>
      </c>
      <c r="M63" s="154">
        <f>L63*K63+J63*Variables!$E$4</f>
        <v>498480.04730418051</v>
      </c>
      <c r="N63" s="163">
        <f t="shared" si="6"/>
        <v>148.2696117306898</v>
      </c>
      <c r="O63" s="163">
        <f t="shared" si="6"/>
        <v>894.40694310511105</v>
      </c>
      <c r="P63" s="156">
        <f t="shared" si="3"/>
        <v>0</v>
      </c>
    </row>
    <row r="64" spans="1:16" ht="15.75" customHeight="1" x14ac:dyDescent="0.35">
      <c r="A64" s="146">
        <v>1</v>
      </c>
      <c r="B64" s="147" t="s">
        <v>28</v>
      </c>
      <c r="C64" s="29">
        <v>2022</v>
      </c>
      <c r="D64" s="160">
        <f>Population!G2</f>
        <v>685166.52116328431</v>
      </c>
      <c r="E64" s="33" t="str">
        <f t="shared" si="1"/>
        <v>Medium</v>
      </c>
      <c r="F64" s="150">
        <f t="shared" si="4"/>
        <v>4.17</v>
      </c>
      <c r="G64" s="150">
        <f t="shared" si="0"/>
        <v>164308.51826457659</v>
      </c>
      <c r="H64" s="172"/>
      <c r="I64" s="161">
        <v>0</v>
      </c>
      <c r="J64" s="162">
        <v>0</v>
      </c>
      <c r="K64" s="152">
        <f t="shared" si="5"/>
        <v>3850.9808968260186</v>
      </c>
      <c r="L64" s="153">
        <f>550*VLOOKUP(A64,'Housing costs'!$A$2:$E$40,5,FALSE)</f>
        <v>51540.5</v>
      </c>
      <c r="M64" s="154">
        <f>L64*K64+J64*Variables!$E$4</f>
        <v>198481480.91286141</v>
      </c>
      <c r="N64" s="163">
        <f t="shared" si="6"/>
        <v>172.24</v>
      </c>
      <c r="O64" s="163">
        <f t="shared" si="6"/>
        <v>1149.9517839922855</v>
      </c>
      <c r="P64" s="156">
        <f t="shared" si="3"/>
        <v>0</v>
      </c>
    </row>
    <row r="65" spans="1:16" ht="15.75" customHeight="1" x14ac:dyDescent="0.35">
      <c r="A65" s="146">
        <v>2</v>
      </c>
      <c r="B65" s="147" t="s">
        <v>29</v>
      </c>
      <c r="C65" s="29">
        <v>2022</v>
      </c>
      <c r="D65" s="160">
        <f>Population!G3</f>
        <v>474768.33862247306</v>
      </c>
      <c r="E65" s="33" t="str">
        <f t="shared" si="1"/>
        <v>Medium</v>
      </c>
      <c r="F65" s="150">
        <f t="shared" si="4"/>
        <v>4.29</v>
      </c>
      <c r="G65" s="150">
        <f t="shared" si="0"/>
        <v>110668.61040150888</v>
      </c>
      <c r="H65" s="172"/>
      <c r="I65" s="161">
        <v>0</v>
      </c>
      <c r="J65" s="162">
        <v>0</v>
      </c>
      <c r="K65" s="152">
        <f t="shared" si="5"/>
        <v>2593.7955562853604</v>
      </c>
      <c r="L65" s="153">
        <f>550*VLOOKUP(A65,'Housing costs'!$A$2:$E$40,5,FALSE)</f>
        <v>69861.001051378509</v>
      </c>
      <c r="M65" s="154">
        <f>L65*K65+J65*Variables!$E$4</f>
        <v>181205154.08471248</v>
      </c>
      <c r="N65" s="163">
        <f t="shared" si="6"/>
        <v>61.51</v>
      </c>
      <c r="O65" s="163">
        <f t="shared" si="6"/>
        <v>638.86210221793647</v>
      </c>
      <c r="P65" s="156">
        <f t="shared" si="3"/>
        <v>0</v>
      </c>
    </row>
    <row r="66" spans="1:16" ht="15.75" customHeight="1" x14ac:dyDescent="0.35">
      <c r="A66" s="146">
        <v>3</v>
      </c>
      <c r="B66" s="147" t="s">
        <v>30</v>
      </c>
      <c r="C66" s="29">
        <v>2022</v>
      </c>
      <c r="D66" s="160">
        <f>Population!G4</f>
        <v>339985.94907787838</v>
      </c>
      <c r="E66" s="33" t="str">
        <f t="shared" si="1"/>
        <v>Medium</v>
      </c>
      <c r="F66" s="150">
        <f t="shared" si="4"/>
        <v>4.8600000000000003</v>
      </c>
      <c r="G66" s="150">
        <f t="shared" si="0"/>
        <v>69955.956600386489</v>
      </c>
      <c r="H66" s="172"/>
      <c r="I66" s="161">
        <v>0</v>
      </c>
      <c r="J66" s="162">
        <v>0</v>
      </c>
      <c r="K66" s="152">
        <f t="shared" si="5"/>
        <v>1639.592732821533</v>
      </c>
      <c r="L66" s="153">
        <f>550*VLOOKUP(A66,'Housing costs'!$A$2:$E$40,5,FALSE)</f>
        <v>69861.001051378509</v>
      </c>
      <c r="M66" s="154">
        <f>L66*K66+J66*Variables!$E$4</f>
        <v>114543589.63147768</v>
      </c>
      <c r="N66" s="163">
        <f t="shared" si="6"/>
        <v>210.4560236092089</v>
      </c>
      <c r="O66" s="163">
        <f t="shared" si="6"/>
        <v>638.86210221793647</v>
      </c>
      <c r="P66" s="156">
        <f t="shared" si="3"/>
        <v>3155975.0519492156</v>
      </c>
    </row>
    <row r="67" spans="1:16" ht="15.75" customHeight="1" x14ac:dyDescent="0.35">
      <c r="A67" s="146">
        <v>4</v>
      </c>
      <c r="B67" s="147" t="s">
        <v>31</v>
      </c>
      <c r="C67" s="29">
        <v>2022</v>
      </c>
      <c r="D67" s="160">
        <f>Population!G5</f>
        <v>644522.71673616895</v>
      </c>
      <c r="E67" s="33" t="str">
        <f t="shared" si="1"/>
        <v>Medium</v>
      </c>
      <c r="F67" s="150">
        <f t="shared" si="4"/>
        <v>4.05</v>
      </c>
      <c r="G67" s="150">
        <f t="shared" si="0"/>
        <v>159141.41153979482</v>
      </c>
      <c r="H67" s="172"/>
      <c r="I67" s="161">
        <v>0</v>
      </c>
      <c r="J67" s="162">
        <v>0</v>
      </c>
      <c r="K67" s="152">
        <f t="shared" si="5"/>
        <v>3729.876832963957</v>
      </c>
      <c r="L67" s="153">
        <f>550*VLOOKUP(A67,'Housing costs'!$A$2:$E$40,5,FALSE)</f>
        <v>44962.5</v>
      </c>
      <c r="M67" s="154">
        <f>L67*K67+J67*Variables!$E$4</f>
        <v>167704587.10214192</v>
      </c>
      <c r="N67" s="163">
        <f t="shared" si="6"/>
        <v>104.57</v>
      </c>
      <c r="O67" s="163">
        <f t="shared" si="6"/>
        <v>894.40694310511105</v>
      </c>
      <c r="P67" s="156">
        <f t="shared" si="3"/>
        <v>0</v>
      </c>
    </row>
    <row r="68" spans="1:16" ht="15.75" customHeight="1" x14ac:dyDescent="0.35">
      <c r="A68" s="146">
        <v>5</v>
      </c>
      <c r="B68" s="147" t="s">
        <v>32</v>
      </c>
      <c r="C68" s="29">
        <v>2022</v>
      </c>
      <c r="D68" s="160">
        <f>Population!G6</f>
        <v>410661.0016137624</v>
      </c>
      <c r="E68" s="33" t="str">
        <f t="shared" si="1"/>
        <v>Medium</v>
      </c>
      <c r="F68" s="150">
        <f t="shared" si="4"/>
        <v>4.2</v>
      </c>
      <c r="G68" s="150">
        <f t="shared" ref="G68:G131" si="7">D68/F68</f>
        <v>97776.428955657713</v>
      </c>
      <c r="H68" s="172"/>
      <c r="I68" s="161">
        <v>0</v>
      </c>
      <c r="J68" s="162">
        <v>0</v>
      </c>
      <c r="K68" s="152">
        <f t="shared" si="5"/>
        <v>2291.6350536482205</v>
      </c>
      <c r="L68" s="153">
        <f>550*VLOOKUP(A68,'Housing costs'!$A$2:$E$40,5,FALSE)</f>
        <v>13560.251052998528</v>
      </c>
      <c r="M68" s="154">
        <f>L68*K68+J68*Variables!$E$4</f>
        <v>31075146.649321619</v>
      </c>
      <c r="N68" s="163">
        <f t="shared" si="6"/>
        <v>500</v>
      </c>
      <c r="O68" s="163">
        <f t="shared" si="6"/>
        <v>894.40694310511105</v>
      </c>
      <c r="P68" s="156">
        <f t="shared" si="3"/>
        <v>54366334.557215258</v>
      </c>
    </row>
    <row r="69" spans="1:16" ht="15.75" customHeight="1" x14ac:dyDescent="0.35">
      <c r="A69" s="146">
        <v>6</v>
      </c>
      <c r="B69" s="147" t="s">
        <v>33</v>
      </c>
      <c r="C69" s="29">
        <v>2022</v>
      </c>
      <c r="D69" s="160">
        <f>Population!G7</f>
        <v>467754.0024887161</v>
      </c>
      <c r="E69" s="33" t="str">
        <f t="shared" ref="E69:E132" si="8">IF(D69&lt;100000,"Small",IF(D69&lt;1000000,"Medium","Large"))</f>
        <v>Medium</v>
      </c>
      <c r="F69" s="150">
        <f t="shared" si="4"/>
        <v>4.59</v>
      </c>
      <c r="G69" s="150">
        <f t="shared" si="7"/>
        <v>101907.19008468761</v>
      </c>
      <c r="H69" s="172"/>
      <c r="I69" s="161">
        <v>0</v>
      </c>
      <c r="J69" s="162">
        <v>0</v>
      </c>
      <c r="K69" s="152">
        <f t="shared" si="5"/>
        <v>2388.449767609869</v>
      </c>
      <c r="L69" s="153">
        <f>550*VLOOKUP(A69,'Housing costs'!$A$2:$E$40,5,FALSE)</f>
        <v>69861.001051378509</v>
      </c>
      <c r="M69" s="154">
        <f>L69*K69+J69*Variables!$E$4</f>
        <v>166859491.72615781</v>
      </c>
      <c r="N69" s="163">
        <f t="shared" si="6"/>
        <v>123.03</v>
      </c>
      <c r="O69" s="163">
        <f t="shared" si="6"/>
        <v>894.40694310511105</v>
      </c>
      <c r="P69" s="156">
        <f t="shared" ref="P69:P132" si="9">IF(12*(N69-0.3*O69)*(G69/5)&lt;0,0,12*(N69-0.3*O69)*(G69/5))</f>
        <v>0</v>
      </c>
    </row>
    <row r="70" spans="1:16" ht="15.75" customHeight="1" x14ac:dyDescent="0.35">
      <c r="A70" s="146">
        <v>7</v>
      </c>
      <c r="B70" s="147" t="s">
        <v>34</v>
      </c>
      <c r="C70" s="29">
        <v>2022</v>
      </c>
      <c r="D70" s="160">
        <f>Population!G8</f>
        <v>263583.25310815725</v>
      </c>
      <c r="E70" s="33" t="str">
        <f t="shared" si="8"/>
        <v>Medium</v>
      </c>
      <c r="F70" s="150">
        <f t="shared" si="4"/>
        <v>3.94</v>
      </c>
      <c r="G70" s="150">
        <f t="shared" si="7"/>
        <v>66899.302819329256</v>
      </c>
      <c r="H70" s="172"/>
      <c r="I70" s="161">
        <v>0</v>
      </c>
      <c r="J70" s="162">
        <v>0</v>
      </c>
      <c r="K70" s="152">
        <f t="shared" si="5"/>
        <v>1567.9524098280235</v>
      </c>
      <c r="L70" s="153">
        <f>550*VLOOKUP(A70,'Housing costs'!$A$2:$E$40,5,FALSE)</f>
        <v>55115.5</v>
      </c>
      <c r="M70" s="154">
        <f>L70*K70+J70*Variables!$E$4</f>
        <v>86418481.043876424</v>
      </c>
      <c r="N70" s="163">
        <f t="shared" si="6"/>
        <v>246.06</v>
      </c>
      <c r="O70" s="163">
        <f t="shared" si="6"/>
        <v>894.40694310511105</v>
      </c>
      <c r="P70" s="156">
        <f t="shared" si="9"/>
        <v>0</v>
      </c>
    </row>
    <row r="71" spans="1:16" ht="15.75" customHeight="1" x14ac:dyDescent="0.35">
      <c r="A71" s="146">
        <v>8</v>
      </c>
      <c r="B71" s="146" t="s">
        <v>35</v>
      </c>
      <c r="C71" s="29">
        <v>2022</v>
      </c>
      <c r="D71" s="160">
        <f>Population!G9</f>
        <v>874488.46460292977</v>
      </c>
      <c r="E71" s="33" t="str">
        <f t="shared" si="8"/>
        <v>Medium</v>
      </c>
      <c r="F71" s="150">
        <f t="shared" si="4"/>
        <v>4.04</v>
      </c>
      <c r="G71" s="150">
        <f t="shared" si="7"/>
        <v>216457.54074329944</v>
      </c>
      <c r="H71" s="172"/>
      <c r="I71" s="161">
        <v>0</v>
      </c>
      <c r="J71" s="162">
        <v>0</v>
      </c>
      <c r="K71" s="152">
        <f t="shared" si="5"/>
        <v>5073.2236111710372</v>
      </c>
      <c r="L71" s="153">
        <f>550*VLOOKUP(A71,'Housing costs'!$A$2:$E$40,5,FALSE)</f>
        <v>43989</v>
      </c>
      <c r="M71" s="154">
        <f>L71*K71+J71*Variables!$E$4</f>
        <v>223166033.43180275</v>
      </c>
      <c r="N71" s="163">
        <f t="shared" si="6"/>
        <v>172.24</v>
      </c>
      <c r="O71" s="163">
        <f t="shared" si="6"/>
        <v>894.40694310511105</v>
      </c>
      <c r="P71" s="156">
        <f t="shared" si="9"/>
        <v>0</v>
      </c>
    </row>
    <row r="72" spans="1:16" ht="15.75" customHeight="1" x14ac:dyDescent="0.35">
      <c r="A72" s="146">
        <v>9</v>
      </c>
      <c r="B72" s="147" t="s">
        <v>36</v>
      </c>
      <c r="C72" s="29">
        <v>2022</v>
      </c>
      <c r="D72" s="160">
        <f>Population!G10</f>
        <v>15357.900263298918</v>
      </c>
      <c r="E72" s="33" t="str">
        <f t="shared" si="8"/>
        <v>Small</v>
      </c>
      <c r="F72" s="150">
        <f t="shared" si="4"/>
        <v>4.26</v>
      </c>
      <c r="G72" s="150">
        <f t="shared" si="7"/>
        <v>3605.1409068776802</v>
      </c>
      <c r="H72" s="172"/>
      <c r="I72" s="161">
        <v>0</v>
      </c>
      <c r="J72" s="162">
        <v>0</v>
      </c>
      <c r="K72" s="152">
        <f t="shared" si="5"/>
        <v>84.495490004945168</v>
      </c>
      <c r="L72" s="153">
        <f>550*VLOOKUP(A72,'Housing costs'!$A$2:$E$40,5,FALSE)</f>
        <v>27135.557659431186</v>
      </c>
      <c r="M72" s="154">
        <f>L72*K72+J72*Variables!$E$4</f>
        <v>2292832.2409910811</v>
      </c>
      <c r="N72" s="163">
        <f t="shared" si="6"/>
        <v>148.2696117306898</v>
      </c>
      <c r="O72" s="163">
        <f t="shared" si="6"/>
        <v>894.40694310511105</v>
      </c>
      <c r="P72" s="156">
        <f t="shared" si="9"/>
        <v>0</v>
      </c>
    </row>
    <row r="73" spans="1:16" ht="15.75" customHeight="1" x14ac:dyDescent="0.35">
      <c r="A73" s="146">
        <v>10</v>
      </c>
      <c r="B73" s="147" t="s">
        <v>37</v>
      </c>
      <c r="C73" s="29">
        <v>2022</v>
      </c>
      <c r="D73" s="160">
        <f>Population!G11</f>
        <v>600888.14931853744</v>
      </c>
      <c r="E73" s="33" t="str">
        <f t="shared" si="8"/>
        <v>Medium</v>
      </c>
      <c r="F73" s="150">
        <f t="shared" si="4"/>
        <v>5.88</v>
      </c>
      <c r="G73" s="150">
        <f t="shared" si="7"/>
        <v>102191.86212900297</v>
      </c>
      <c r="H73" s="172"/>
      <c r="I73" s="161">
        <v>0</v>
      </c>
      <c r="J73" s="162">
        <v>0</v>
      </c>
      <c r="K73" s="152">
        <f t="shared" si="5"/>
        <v>2395.1217686485033</v>
      </c>
      <c r="L73" s="153">
        <f>550*VLOOKUP(A73,'Housing costs'!$A$2:$E$40,5,FALSE)</f>
        <v>132517.38989146583</v>
      </c>
      <c r="M73" s="154">
        <f>L73*K73+J73*Variables!$E$4</f>
        <v>317395285.25353098</v>
      </c>
      <c r="N73" s="163">
        <f t="shared" si="6"/>
        <v>1075</v>
      </c>
      <c r="O73" s="163">
        <f t="shared" si="6"/>
        <v>638.86210221793647</v>
      </c>
      <c r="P73" s="156">
        <f t="shared" si="9"/>
        <v>216648718.62693137</v>
      </c>
    </row>
    <row r="74" spans="1:16" ht="15.75" customHeight="1" x14ac:dyDescent="0.35">
      <c r="A74" s="146">
        <v>11</v>
      </c>
      <c r="B74" s="147" t="s">
        <v>38</v>
      </c>
      <c r="C74" s="29">
        <v>2022</v>
      </c>
      <c r="D74" s="160">
        <f>Population!G12</f>
        <v>795698.4751527789</v>
      </c>
      <c r="E74" s="33" t="str">
        <f t="shared" si="8"/>
        <v>Medium</v>
      </c>
      <c r="F74" s="150">
        <f t="shared" si="4"/>
        <v>4.47</v>
      </c>
      <c r="G74" s="150">
        <f t="shared" si="7"/>
        <v>178008.60741672906</v>
      </c>
      <c r="H74" s="172"/>
      <c r="I74" s="161">
        <v>0</v>
      </c>
      <c r="J74" s="162">
        <v>0</v>
      </c>
      <c r="K74" s="152">
        <f t="shared" si="5"/>
        <v>4172.0767363295599</v>
      </c>
      <c r="L74" s="153">
        <f>550*VLOOKUP(A74,'Housing costs'!$A$2:$E$40,5,FALSE)</f>
        <v>59950</v>
      </c>
      <c r="M74" s="154">
        <f>L74*K74+J74*Variables!$E$4</f>
        <v>250116000.34295711</v>
      </c>
      <c r="N74" s="163">
        <f t="shared" si="6"/>
        <v>106.62</v>
      </c>
      <c r="O74" s="163">
        <f t="shared" si="6"/>
        <v>894.40694310511105</v>
      </c>
      <c r="P74" s="156">
        <f t="shared" si="9"/>
        <v>0</v>
      </c>
    </row>
    <row r="75" spans="1:16" ht="15.75" customHeight="1" x14ac:dyDescent="0.35">
      <c r="A75" s="146">
        <v>12</v>
      </c>
      <c r="B75" s="147" t="s">
        <v>39</v>
      </c>
      <c r="C75" s="29">
        <v>2022</v>
      </c>
      <c r="D75" s="160">
        <f>Population!G13</f>
        <v>589143.09074778191</v>
      </c>
      <c r="E75" s="33" t="str">
        <f t="shared" si="8"/>
        <v>Medium</v>
      </c>
      <c r="F75" s="150">
        <f t="shared" si="4"/>
        <v>3.93</v>
      </c>
      <c r="G75" s="150">
        <f t="shared" si="7"/>
        <v>149909.18339638217</v>
      </c>
      <c r="H75" s="172"/>
      <c r="I75" s="161">
        <v>0</v>
      </c>
      <c r="J75" s="162">
        <v>0</v>
      </c>
      <c r="K75" s="152">
        <f t="shared" si="5"/>
        <v>3513.4964858526946</v>
      </c>
      <c r="L75" s="153">
        <f>550*VLOOKUP(A75,'Housing costs'!$A$2:$E$40,5,FALSE)</f>
        <v>82213.84551838084</v>
      </c>
      <c r="M75" s="154">
        <f>L75*K75+J75*Variables!$E$4</f>
        <v>288858057.31726736</v>
      </c>
      <c r="N75" s="163">
        <f t="shared" si="6"/>
        <v>210.4560236092089</v>
      </c>
      <c r="O75" s="163">
        <f t="shared" si="6"/>
        <v>1149.9517839922855</v>
      </c>
      <c r="P75" s="156">
        <f t="shared" si="9"/>
        <v>0</v>
      </c>
    </row>
    <row r="76" spans="1:16" ht="15.75" customHeight="1" x14ac:dyDescent="0.35">
      <c r="A76" s="146">
        <v>13</v>
      </c>
      <c r="B76" s="147" t="s">
        <v>40</v>
      </c>
      <c r="C76" s="29">
        <v>2022</v>
      </c>
      <c r="D76" s="160">
        <f>Population!G14</f>
        <v>448684.89766118571</v>
      </c>
      <c r="E76" s="33" t="str">
        <f t="shared" si="8"/>
        <v>Medium</v>
      </c>
      <c r="F76" s="150">
        <f t="shared" si="4"/>
        <v>4.78</v>
      </c>
      <c r="G76" s="150">
        <f t="shared" si="7"/>
        <v>93867.133401921688</v>
      </c>
      <c r="H76" s="172"/>
      <c r="I76" s="161">
        <v>0</v>
      </c>
      <c r="J76" s="162">
        <v>0</v>
      </c>
      <c r="K76" s="152">
        <f t="shared" si="5"/>
        <v>2200.0109391075239</v>
      </c>
      <c r="L76" s="153">
        <f>550*VLOOKUP(A76,'Housing costs'!$A$2:$E$40,5,FALSE)</f>
        <v>27915.461930331818</v>
      </c>
      <c r="M76" s="154">
        <f>L76*K76+J76*Variables!$E$4</f>
        <v>61414321.61696963</v>
      </c>
      <c r="N76" s="163">
        <f t="shared" si="6"/>
        <v>210.4560236092089</v>
      </c>
      <c r="O76" s="163">
        <f t="shared" si="6"/>
        <v>894.40694310511105</v>
      </c>
      <c r="P76" s="156">
        <f t="shared" si="9"/>
        <v>0</v>
      </c>
    </row>
    <row r="77" spans="1:16" ht="15.75" customHeight="1" x14ac:dyDescent="0.35">
      <c r="A77" s="146">
        <v>14</v>
      </c>
      <c r="B77" s="147" t="s">
        <v>41</v>
      </c>
      <c r="C77" s="29">
        <v>2022</v>
      </c>
      <c r="D77" s="160">
        <f>Population!G15</f>
        <v>2111810.9783032848</v>
      </c>
      <c r="E77" s="33" t="str">
        <f t="shared" si="8"/>
        <v>Large</v>
      </c>
      <c r="F77" s="150">
        <f t="shared" si="4"/>
        <v>3.72</v>
      </c>
      <c r="G77" s="150">
        <f t="shared" si="7"/>
        <v>567691.12319980771</v>
      </c>
      <c r="H77" s="172"/>
      <c r="I77" s="161">
        <v>0</v>
      </c>
      <c r="J77" s="162">
        <v>0</v>
      </c>
      <c r="K77" s="152">
        <f t="shared" si="5"/>
        <v>13305.260699995444</v>
      </c>
      <c r="L77" s="153">
        <f>550*VLOOKUP(A77,'Housing costs'!$A$2:$E$40,5,FALSE)</f>
        <v>78019.578686493187</v>
      </c>
      <c r="M77" s="154">
        <f>L77*K77+J77*Variables!$E$4</f>
        <v>1038070834.1276</v>
      </c>
      <c r="N77" s="163">
        <f t="shared" si="6"/>
        <v>307.81660470879802</v>
      </c>
      <c r="O77" s="163">
        <f t="shared" si="6"/>
        <v>1661.0414657666347</v>
      </c>
      <c r="P77" s="156">
        <f t="shared" si="9"/>
        <v>0</v>
      </c>
    </row>
    <row r="78" spans="1:16" ht="15.75" customHeight="1" x14ac:dyDescent="0.35">
      <c r="A78" s="146">
        <v>15</v>
      </c>
      <c r="B78" s="147" t="s">
        <v>42</v>
      </c>
      <c r="C78" s="29">
        <v>2022</v>
      </c>
      <c r="D78" s="160">
        <f>Population!G16</f>
        <v>91352.523238314127</v>
      </c>
      <c r="E78" s="33" t="str">
        <f t="shared" si="8"/>
        <v>Small</v>
      </c>
      <c r="F78" s="150">
        <f t="shared" si="4"/>
        <v>4.72</v>
      </c>
      <c r="G78" s="150">
        <f t="shared" si="7"/>
        <v>19354.34814371062</v>
      </c>
      <c r="H78" s="172"/>
      <c r="I78" s="161">
        <v>0</v>
      </c>
      <c r="J78" s="162">
        <v>0</v>
      </c>
      <c r="K78" s="152">
        <f t="shared" si="5"/>
        <v>453.61753461821354</v>
      </c>
      <c r="L78" s="153">
        <f>550*VLOOKUP(A78,'Housing costs'!$A$2:$E$40,5,FALSE)</f>
        <v>27135.557659431186</v>
      </c>
      <c r="M78" s="154">
        <f>L78*K78+J78*Variables!$E$4</f>
        <v>12309164.765961556</v>
      </c>
      <c r="N78" s="163">
        <f t="shared" si="6"/>
        <v>148.2696117306898</v>
      </c>
      <c r="O78" s="163">
        <f t="shared" si="6"/>
        <v>1149.9517839922855</v>
      </c>
      <c r="P78" s="156">
        <f t="shared" si="9"/>
        <v>0</v>
      </c>
    </row>
    <row r="79" spans="1:16" ht="15.75" customHeight="1" x14ac:dyDescent="0.35">
      <c r="A79" s="146">
        <v>16</v>
      </c>
      <c r="B79" s="147" t="s">
        <v>43</v>
      </c>
      <c r="C79" s="29">
        <v>2022</v>
      </c>
      <c r="D79" s="160">
        <f>Population!G17</f>
        <v>90867.355019852635</v>
      </c>
      <c r="E79" s="33" t="str">
        <f t="shared" si="8"/>
        <v>Small</v>
      </c>
      <c r="F79" s="150">
        <f t="shared" si="4"/>
        <v>3.45</v>
      </c>
      <c r="G79" s="150">
        <f t="shared" si="7"/>
        <v>26338.363773870329</v>
      </c>
      <c r="H79" s="172"/>
      <c r="I79" s="161">
        <v>0</v>
      </c>
      <c r="J79" s="162">
        <v>0</v>
      </c>
      <c r="K79" s="152">
        <f t="shared" si="5"/>
        <v>617.30540095008473</v>
      </c>
      <c r="L79" s="153">
        <f>550*VLOOKUP(A79,'Housing costs'!$A$2:$E$40,5,FALSE)</f>
        <v>56397</v>
      </c>
      <c r="M79" s="154">
        <f>L79*K79+J79*Variables!$E$4</f>
        <v>34814172.697381929</v>
      </c>
      <c r="N79" s="163">
        <f t="shared" si="6"/>
        <v>147.63</v>
      </c>
      <c r="O79" s="163">
        <f t="shared" si="6"/>
        <v>1661.0414657666347</v>
      </c>
      <c r="P79" s="156">
        <f t="shared" si="9"/>
        <v>0</v>
      </c>
    </row>
    <row r="80" spans="1:16" ht="15.75" customHeight="1" x14ac:dyDescent="0.35">
      <c r="A80" s="146">
        <v>17</v>
      </c>
      <c r="B80" s="29" t="s">
        <v>44</v>
      </c>
      <c r="C80" s="29">
        <v>2022</v>
      </c>
      <c r="D80" s="160">
        <f>Population!G18</f>
        <v>22802.906267690232</v>
      </c>
      <c r="E80" s="33" t="str">
        <f t="shared" si="8"/>
        <v>Small</v>
      </c>
      <c r="F80" s="150">
        <f t="shared" si="4"/>
        <v>4.78</v>
      </c>
      <c r="G80" s="150">
        <f t="shared" si="7"/>
        <v>4770.4824827803832</v>
      </c>
      <c r="H80" s="172"/>
      <c r="I80" s="161">
        <v>0</v>
      </c>
      <c r="J80" s="162">
        <v>0</v>
      </c>
      <c r="K80" s="152">
        <f t="shared" si="5"/>
        <v>111.80818319016544</v>
      </c>
      <c r="L80" s="153">
        <f>550*VLOOKUP(A80,'Housing costs'!$A$2:$E$40,5,FALSE)</f>
        <v>27135.557659431186</v>
      </c>
      <c r="M80" s="154">
        <f>L80*K80+J80*Variables!$E$4</f>
        <v>3033977.401752979</v>
      </c>
      <c r="N80" s="163">
        <f t="shared" si="6"/>
        <v>148.2696117306898</v>
      </c>
      <c r="O80" s="163">
        <f t="shared" si="6"/>
        <v>894.40694310511105</v>
      </c>
      <c r="P80" s="156">
        <f t="shared" si="9"/>
        <v>0</v>
      </c>
    </row>
    <row r="81" spans="1:16" ht="15.75" customHeight="1" x14ac:dyDescent="0.35">
      <c r="A81" s="146">
        <v>18</v>
      </c>
      <c r="B81" s="29" t="s">
        <v>45</v>
      </c>
      <c r="C81" s="29">
        <v>2022</v>
      </c>
      <c r="D81" s="160">
        <f>Population!G19</f>
        <v>1856.9315101115274</v>
      </c>
      <c r="E81" s="33" t="str">
        <f t="shared" si="8"/>
        <v>Small</v>
      </c>
      <c r="F81" s="150">
        <f t="shared" si="4"/>
        <v>5.88</v>
      </c>
      <c r="G81" s="150">
        <f t="shared" si="7"/>
        <v>315.80467859039584</v>
      </c>
      <c r="H81" s="172"/>
      <c r="I81" s="161">
        <v>0</v>
      </c>
      <c r="J81" s="162">
        <v>0</v>
      </c>
      <c r="K81" s="152">
        <f t="shared" si="5"/>
        <v>7.4016721544624033</v>
      </c>
      <c r="L81" s="153">
        <f>550*VLOOKUP(A81,'Housing costs'!$A$2:$E$40,5,FALSE)</f>
        <v>27135.557659431186</v>
      </c>
      <c r="M81" s="154">
        <f>L81*K81+J81*Variables!$E$4</f>
        <v>200848.5015236208</v>
      </c>
      <c r="N81" s="163">
        <f t="shared" si="6"/>
        <v>148.2696117306898</v>
      </c>
      <c r="O81" s="163">
        <f t="shared" si="6"/>
        <v>638.86210221793647</v>
      </c>
      <c r="P81" s="156">
        <f t="shared" si="9"/>
        <v>0</v>
      </c>
    </row>
    <row r="82" spans="1:16" ht="15.75" customHeight="1" x14ac:dyDescent="0.35">
      <c r="A82" s="146">
        <v>19</v>
      </c>
      <c r="B82" s="29" t="s">
        <v>46</v>
      </c>
      <c r="C82" s="29">
        <v>2022</v>
      </c>
      <c r="D82" s="160">
        <f>Population!G20</f>
        <v>27206.638617725657</v>
      </c>
      <c r="E82" s="33" t="str">
        <f t="shared" si="8"/>
        <v>Small</v>
      </c>
      <c r="F82" s="150">
        <f t="shared" si="4"/>
        <v>3.93</v>
      </c>
      <c r="G82" s="150">
        <f t="shared" si="7"/>
        <v>6922.8088085815916</v>
      </c>
      <c r="H82" s="172"/>
      <c r="I82" s="161">
        <v>0</v>
      </c>
      <c r="J82" s="162">
        <v>0</v>
      </c>
      <c r="K82" s="152">
        <f t="shared" si="5"/>
        <v>162.25333145113018</v>
      </c>
      <c r="L82" s="153">
        <f>550*VLOOKUP(A82,'Housing costs'!$A$2:$E$40,5,FALSE)</f>
        <v>61716.526353276349</v>
      </c>
      <c r="M82" s="154">
        <f>L82*K82+J82*Variables!$E$4</f>
        <v>10013712.006410558</v>
      </c>
      <c r="N82" s="163">
        <f t="shared" si="6"/>
        <v>148.2696117306898</v>
      </c>
      <c r="O82" s="163">
        <f t="shared" si="6"/>
        <v>1149.9517839922855</v>
      </c>
      <c r="P82" s="156">
        <f t="shared" si="9"/>
        <v>0</v>
      </c>
    </row>
    <row r="83" spans="1:16" ht="15.75" customHeight="1" x14ac:dyDescent="0.35">
      <c r="A83" s="146">
        <v>20</v>
      </c>
      <c r="B83" s="29" t="s">
        <v>47</v>
      </c>
      <c r="C83" s="29">
        <v>2022</v>
      </c>
      <c r="D83" s="160">
        <f>Population!G21</f>
        <v>3162.2334019723148</v>
      </c>
      <c r="E83" s="33" t="str">
        <f t="shared" si="8"/>
        <v>Small</v>
      </c>
      <c r="F83" s="150">
        <f t="shared" si="4"/>
        <v>3.94</v>
      </c>
      <c r="G83" s="150">
        <f t="shared" si="7"/>
        <v>802.59731014525755</v>
      </c>
      <c r="H83" s="172"/>
      <c r="I83" s="161">
        <v>0</v>
      </c>
      <c r="J83" s="162">
        <v>0</v>
      </c>
      <c r="K83" s="152">
        <f t="shared" si="5"/>
        <v>18.810874456529405</v>
      </c>
      <c r="L83" s="153">
        <f>550*VLOOKUP(A83,'Housing costs'!$A$2:$E$40,5,FALSE)</f>
        <v>27135.557659431186</v>
      </c>
      <c r="M83" s="154">
        <f>L83*K83+J83*Variables!$E$4</f>
        <v>510443.56843947491</v>
      </c>
      <c r="N83" s="163">
        <f t="shared" si="6"/>
        <v>148.2696117306898</v>
      </c>
      <c r="O83" s="163">
        <f t="shared" si="6"/>
        <v>894.40694310511105</v>
      </c>
      <c r="P83" s="156">
        <f t="shared" si="9"/>
        <v>0</v>
      </c>
    </row>
    <row r="84" spans="1:16" ht="15.75" customHeight="1" x14ac:dyDescent="0.35">
      <c r="A84" s="146">
        <v>1</v>
      </c>
      <c r="B84" s="147" t="s">
        <v>28</v>
      </c>
      <c r="C84" s="29">
        <v>2023</v>
      </c>
      <c r="D84" s="160">
        <f>Population!H2</f>
        <v>701610.51767120312</v>
      </c>
      <c r="E84" s="33" t="str">
        <f t="shared" si="8"/>
        <v>Medium</v>
      </c>
      <c r="F84" s="150">
        <f t="shared" si="4"/>
        <v>4.17</v>
      </c>
      <c r="G84" s="150">
        <f t="shared" si="7"/>
        <v>168251.92270292641</v>
      </c>
      <c r="H84" s="172"/>
      <c r="I84" s="161">
        <v>0</v>
      </c>
      <c r="J84" s="162">
        <v>0</v>
      </c>
      <c r="K84" s="152">
        <f t="shared" si="5"/>
        <v>3943.4044383498258</v>
      </c>
      <c r="L84" s="153">
        <f>550*VLOOKUP(A84,'Housing costs'!$A$2:$E$40,5,FALSE)</f>
        <v>51540.5</v>
      </c>
      <c r="M84" s="154">
        <f>L84*K84+J84*Variables!$E$4</f>
        <v>203245036.45476919</v>
      </c>
      <c r="N84" s="163">
        <f t="shared" si="6"/>
        <v>172.24</v>
      </c>
      <c r="O84" s="163">
        <f t="shared" si="6"/>
        <v>1149.9517839922855</v>
      </c>
      <c r="P84" s="156">
        <f t="shared" si="9"/>
        <v>0</v>
      </c>
    </row>
    <row r="85" spans="1:16" ht="15.75" customHeight="1" x14ac:dyDescent="0.35">
      <c r="A85" s="146">
        <v>2</v>
      </c>
      <c r="B85" s="147" t="s">
        <v>29</v>
      </c>
      <c r="C85" s="29">
        <v>2023</v>
      </c>
      <c r="D85" s="160">
        <f>Population!H3</f>
        <v>486162.77874941245</v>
      </c>
      <c r="E85" s="33" t="str">
        <f t="shared" si="8"/>
        <v>Medium</v>
      </c>
      <c r="F85" s="150">
        <f t="shared" si="4"/>
        <v>4.29</v>
      </c>
      <c r="G85" s="150">
        <f t="shared" si="7"/>
        <v>113324.6570511451</v>
      </c>
      <c r="H85" s="172"/>
      <c r="I85" s="161">
        <v>0</v>
      </c>
      <c r="J85" s="162">
        <v>0</v>
      </c>
      <c r="K85" s="152">
        <f t="shared" si="5"/>
        <v>2656.0466496362205</v>
      </c>
      <c r="L85" s="153">
        <f>550*VLOOKUP(A85,'Housing costs'!$A$2:$E$40,5,FALSE)</f>
        <v>69861.001051378509</v>
      </c>
      <c r="M85" s="154">
        <f>L85*K85+J85*Variables!$E$4</f>
        <v>185554077.78274637</v>
      </c>
      <c r="N85" s="163">
        <f t="shared" si="6"/>
        <v>61.51</v>
      </c>
      <c r="O85" s="163">
        <f t="shared" si="6"/>
        <v>638.86210221793647</v>
      </c>
      <c r="P85" s="156">
        <f t="shared" si="9"/>
        <v>0</v>
      </c>
    </row>
    <row r="86" spans="1:16" ht="15.75" customHeight="1" x14ac:dyDescent="0.35">
      <c r="A86" s="146">
        <v>3</v>
      </c>
      <c r="B86" s="147" t="s">
        <v>30</v>
      </c>
      <c r="C86" s="29">
        <v>2023</v>
      </c>
      <c r="D86" s="160">
        <f>Population!H4</f>
        <v>348145.61185574747</v>
      </c>
      <c r="E86" s="33" t="str">
        <f t="shared" si="8"/>
        <v>Medium</v>
      </c>
      <c r="F86" s="150">
        <f t="shared" si="4"/>
        <v>4.8600000000000003</v>
      </c>
      <c r="G86" s="150">
        <f t="shared" si="7"/>
        <v>71634.899558795776</v>
      </c>
      <c r="H86" s="172"/>
      <c r="I86" s="161">
        <v>0</v>
      </c>
      <c r="J86" s="162">
        <v>0</v>
      </c>
      <c r="K86" s="152">
        <f t="shared" si="5"/>
        <v>1678.9429584092868</v>
      </c>
      <c r="L86" s="153">
        <f>550*VLOOKUP(A86,'Housing costs'!$A$2:$E$40,5,FALSE)</f>
        <v>69861.001051378509</v>
      </c>
      <c r="M86" s="154">
        <f>L86*K86+J86*Variables!$E$4</f>
        <v>117292635.78263573</v>
      </c>
      <c r="N86" s="163">
        <f t="shared" si="6"/>
        <v>210.4560236092089</v>
      </c>
      <c r="O86" s="163">
        <f t="shared" si="6"/>
        <v>638.86210221793647</v>
      </c>
      <c r="P86" s="156">
        <f t="shared" si="9"/>
        <v>3231718.4531959975</v>
      </c>
    </row>
    <row r="87" spans="1:16" ht="15.75" customHeight="1" x14ac:dyDescent="0.35">
      <c r="A87" s="146">
        <v>4</v>
      </c>
      <c r="B87" s="147" t="s">
        <v>31</v>
      </c>
      <c r="C87" s="29">
        <v>2023</v>
      </c>
      <c r="D87" s="160">
        <f>Population!H5</f>
        <v>659991.26193783688</v>
      </c>
      <c r="E87" s="33" t="str">
        <f t="shared" si="8"/>
        <v>Medium</v>
      </c>
      <c r="F87" s="150">
        <f t="shared" si="4"/>
        <v>4.05</v>
      </c>
      <c r="G87" s="150">
        <f t="shared" si="7"/>
        <v>162960.80541674985</v>
      </c>
      <c r="H87" s="172"/>
      <c r="I87" s="161">
        <v>0</v>
      </c>
      <c r="J87" s="162">
        <v>0</v>
      </c>
      <c r="K87" s="152">
        <f t="shared" si="5"/>
        <v>3819.3938769550296</v>
      </c>
      <c r="L87" s="153">
        <f>550*VLOOKUP(A87,'Housing costs'!$A$2:$E$40,5,FALSE)</f>
        <v>44962.5</v>
      </c>
      <c r="M87" s="154">
        <f>L87*K87+J87*Variables!$E$4</f>
        <v>171729497.1925905</v>
      </c>
      <c r="N87" s="163">
        <f t="shared" si="6"/>
        <v>104.57</v>
      </c>
      <c r="O87" s="163">
        <f t="shared" si="6"/>
        <v>894.40694310511105</v>
      </c>
      <c r="P87" s="156">
        <f t="shared" si="9"/>
        <v>0</v>
      </c>
    </row>
    <row r="88" spans="1:16" ht="15.75" customHeight="1" x14ac:dyDescent="0.35">
      <c r="A88" s="146">
        <v>5</v>
      </c>
      <c r="B88" s="147" t="s">
        <v>32</v>
      </c>
      <c r="C88" s="29">
        <v>2023</v>
      </c>
      <c r="D88" s="160">
        <f>Population!H6</f>
        <v>420516.86565249268</v>
      </c>
      <c r="E88" s="33" t="str">
        <f t="shared" si="8"/>
        <v>Medium</v>
      </c>
      <c r="F88" s="150">
        <f t="shared" si="4"/>
        <v>4.2</v>
      </c>
      <c r="G88" s="150">
        <f t="shared" si="7"/>
        <v>100123.06325059349</v>
      </c>
      <c r="H88" s="172"/>
      <c r="I88" s="161">
        <v>0</v>
      </c>
      <c r="J88" s="162">
        <v>0</v>
      </c>
      <c r="K88" s="152">
        <f t="shared" si="5"/>
        <v>2346.6342949357786</v>
      </c>
      <c r="L88" s="153">
        <f>550*VLOOKUP(A88,'Housing costs'!$A$2:$E$40,5,FALSE)</f>
        <v>13560.251052998528</v>
      </c>
      <c r="M88" s="154">
        <f>L88*K88+J88*Variables!$E$4</f>
        <v>31820950.168905351</v>
      </c>
      <c r="N88" s="163">
        <f t="shared" si="6"/>
        <v>500</v>
      </c>
      <c r="O88" s="163">
        <f t="shared" si="6"/>
        <v>894.40694310511105</v>
      </c>
      <c r="P88" s="156">
        <f t="shared" si="9"/>
        <v>55671126.58658842</v>
      </c>
    </row>
    <row r="89" spans="1:16" ht="15.75" customHeight="1" x14ac:dyDescent="0.35">
      <c r="A89" s="146">
        <v>6</v>
      </c>
      <c r="B89" s="147" t="s">
        <v>33</v>
      </c>
      <c r="C89" s="29">
        <v>2023</v>
      </c>
      <c r="D89" s="160">
        <f>Population!H7</f>
        <v>478980.09854844527</v>
      </c>
      <c r="E89" s="33" t="str">
        <f t="shared" si="8"/>
        <v>Medium</v>
      </c>
      <c r="F89" s="150">
        <f t="shared" ref="F89:F152" si="10">F69</f>
        <v>4.59</v>
      </c>
      <c r="G89" s="150">
        <f t="shared" si="7"/>
        <v>104352.9626467201</v>
      </c>
      <c r="H89" s="172"/>
      <c r="I89" s="161">
        <v>0</v>
      </c>
      <c r="J89" s="162">
        <v>0</v>
      </c>
      <c r="K89" s="152">
        <f t="shared" ref="K89:K152" si="11">G89-G69</f>
        <v>2445.7725620324927</v>
      </c>
      <c r="L89" s="153">
        <f>550*VLOOKUP(A89,'Housing costs'!$A$2:$E$40,5,FALSE)</f>
        <v>69861.001051378509</v>
      </c>
      <c r="M89" s="154">
        <f>L89*K89+J89*Variables!$E$4</f>
        <v>170864119.52758467</v>
      </c>
      <c r="N89" s="163">
        <f t="shared" ref="N89:O152" si="12">N69</f>
        <v>123.03</v>
      </c>
      <c r="O89" s="163">
        <f t="shared" si="12"/>
        <v>894.40694310511105</v>
      </c>
      <c r="P89" s="156">
        <f t="shared" si="9"/>
        <v>0</v>
      </c>
    </row>
    <row r="90" spans="1:16" ht="15.75" customHeight="1" x14ac:dyDescent="0.35">
      <c r="A90" s="146">
        <v>7</v>
      </c>
      <c r="B90" s="147" t="s">
        <v>34</v>
      </c>
      <c r="C90" s="29">
        <v>2023</v>
      </c>
      <c r="D90" s="160">
        <f>Population!H8</f>
        <v>269909.25118275301</v>
      </c>
      <c r="E90" s="33" t="str">
        <f t="shared" si="8"/>
        <v>Medium</v>
      </c>
      <c r="F90" s="150">
        <f t="shared" si="10"/>
        <v>3.94</v>
      </c>
      <c r="G90" s="150">
        <f t="shared" si="7"/>
        <v>68504.886086993152</v>
      </c>
      <c r="H90" s="172"/>
      <c r="I90" s="161">
        <v>0</v>
      </c>
      <c r="J90" s="162">
        <v>0</v>
      </c>
      <c r="K90" s="152">
        <f t="shared" si="11"/>
        <v>1605.5832676638965</v>
      </c>
      <c r="L90" s="153">
        <f>550*VLOOKUP(A90,'Housing costs'!$A$2:$E$40,5,FALSE)</f>
        <v>55115.5</v>
      </c>
      <c r="M90" s="154">
        <f>L90*K90+J90*Variables!$E$4</f>
        <v>88492524.588929489</v>
      </c>
      <c r="N90" s="163">
        <f t="shared" si="12"/>
        <v>246.06</v>
      </c>
      <c r="O90" s="163">
        <f t="shared" si="12"/>
        <v>894.40694310511105</v>
      </c>
      <c r="P90" s="156">
        <f t="shared" si="9"/>
        <v>0</v>
      </c>
    </row>
    <row r="91" spans="1:16" ht="15.75" customHeight="1" x14ac:dyDescent="0.35">
      <c r="A91" s="146">
        <v>8</v>
      </c>
      <c r="B91" s="146" t="s">
        <v>35</v>
      </c>
      <c r="C91" s="29">
        <v>2023</v>
      </c>
      <c r="D91" s="160">
        <f>Population!H9</f>
        <v>895476.18775340018</v>
      </c>
      <c r="E91" s="33" t="str">
        <f t="shared" si="8"/>
        <v>Medium</v>
      </c>
      <c r="F91" s="150">
        <f t="shared" si="10"/>
        <v>4.04</v>
      </c>
      <c r="G91" s="150">
        <f t="shared" si="7"/>
        <v>221652.52172113865</v>
      </c>
      <c r="H91" s="172"/>
      <c r="I91" s="161">
        <v>0</v>
      </c>
      <c r="J91" s="162">
        <v>0</v>
      </c>
      <c r="K91" s="152">
        <f t="shared" si="11"/>
        <v>5194.9809778392082</v>
      </c>
      <c r="L91" s="153">
        <f>550*VLOOKUP(A91,'Housing costs'!$A$2:$E$40,5,FALSE)</f>
        <v>43989</v>
      </c>
      <c r="M91" s="154">
        <f>L91*K91+J91*Variables!$E$4</f>
        <v>228522018.23416892</v>
      </c>
      <c r="N91" s="163">
        <f t="shared" si="12"/>
        <v>172.24</v>
      </c>
      <c r="O91" s="163">
        <f t="shared" si="12"/>
        <v>894.40694310511105</v>
      </c>
      <c r="P91" s="156">
        <f t="shared" si="9"/>
        <v>0</v>
      </c>
    </row>
    <row r="92" spans="1:16" ht="15.75" customHeight="1" x14ac:dyDescent="0.35">
      <c r="A92" s="146">
        <v>9</v>
      </c>
      <c r="B92" s="147" t="s">
        <v>36</v>
      </c>
      <c r="C92" s="29">
        <v>2023</v>
      </c>
      <c r="D92" s="160">
        <f>Population!H10</f>
        <v>15726.489869618092</v>
      </c>
      <c r="E92" s="33" t="str">
        <f t="shared" si="8"/>
        <v>Small</v>
      </c>
      <c r="F92" s="150">
        <f t="shared" si="10"/>
        <v>4.26</v>
      </c>
      <c r="G92" s="150">
        <f t="shared" si="7"/>
        <v>3691.6642886427449</v>
      </c>
      <c r="H92" s="172"/>
      <c r="I92" s="161">
        <v>0</v>
      </c>
      <c r="J92" s="162">
        <v>0</v>
      </c>
      <c r="K92" s="152">
        <f t="shared" si="11"/>
        <v>86.523381765064642</v>
      </c>
      <c r="L92" s="153">
        <f>550*VLOOKUP(A92,'Housing costs'!$A$2:$E$40,5,FALSE)</f>
        <v>27135.557659431186</v>
      </c>
      <c r="M92" s="154">
        <f>L92*K92+J92*Variables!$E$4</f>
        <v>2347860.2147748885</v>
      </c>
      <c r="N92" s="163">
        <f t="shared" si="12"/>
        <v>148.2696117306898</v>
      </c>
      <c r="O92" s="163">
        <f t="shared" si="12"/>
        <v>894.40694310511105</v>
      </c>
      <c r="P92" s="156">
        <f t="shared" si="9"/>
        <v>0</v>
      </c>
    </row>
    <row r="93" spans="1:16" ht="15.75" customHeight="1" x14ac:dyDescent="0.35">
      <c r="A93" s="146">
        <v>10</v>
      </c>
      <c r="B93" s="147" t="s">
        <v>37</v>
      </c>
      <c r="C93" s="29">
        <v>2023</v>
      </c>
      <c r="D93" s="160">
        <f>Population!H11</f>
        <v>615309.46490218234</v>
      </c>
      <c r="E93" s="33" t="str">
        <f t="shared" si="8"/>
        <v>Medium</v>
      </c>
      <c r="F93" s="150">
        <f t="shared" si="10"/>
        <v>5.88</v>
      </c>
      <c r="G93" s="150">
        <f t="shared" si="7"/>
        <v>104644.46682009904</v>
      </c>
      <c r="H93" s="172"/>
      <c r="I93" s="161">
        <v>0</v>
      </c>
      <c r="J93" s="162">
        <v>0</v>
      </c>
      <c r="K93" s="152">
        <f t="shared" si="11"/>
        <v>2452.6046910960722</v>
      </c>
      <c r="L93" s="153">
        <f>550*VLOOKUP(A93,'Housing costs'!$A$2:$E$40,5,FALSE)</f>
        <v>132517.38989146583</v>
      </c>
      <c r="M93" s="154">
        <f>L93*K93+J93*Variables!$E$4</f>
        <v>325012772.09961635</v>
      </c>
      <c r="N93" s="163">
        <f t="shared" si="12"/>
        <v>1075</v>
      </c>
      <c r="O93" s="163">
        <f t="shared" si="12"/>
        <v>638.86210221793647</v>
      </c>
      <c r="P93" s="156">
        <f t="shared" si="9"/>
        <v>221848287.87397772</v>
      </c>
    </row>
    <row r="94" spans="1:16" ht="15.75" customHeight="1" x14ac:dyDescent="0.35">
      <c r="A94" s="146">
        <v>11</v>
      </c>
      <c r="B94" s="147" t="s">
        <v>38</v>
      </c>
      <c r="C94" s="29">
        <v>2023</v>
      </c>
      <c r="D94" s="160">
        <f>Population!H12</f>
        <v>814795.23855644558</v>
      </c>
      <c r="E94" s="33" t="str">
        <f t="shared" si="8"/>
        <v>Medium</v>
      </c>
      <c r="F94" s="150">
        <f t="shared" si="10"/>
        <v>4.47</v>
      </c>
      <c r="G94" s="150">
        <f t="shared" si="7"/>
        <v>182280.81399473056</v>
      </c>
      <c r="H94" s="172"/>
      <c r="I94" s="161">
        <v>0</v>
      </c>
      <c r="J94" s="162">
        <v>0</v>
      </c>
      <c r="K94" s="152">
        <f t="shared" si="11"/>
        <v>4272.2065780014964</v>
      </c>
      <c r="L94" s="153">
        <f>550*VLOOKUP(A94,'Housing costs'!$A$2:$E$40,5,FALSE)</f>
        <v>59950</v>
      </c>
      <c r="M94" s="154">
        <f>L94*K94+J94*Variables!$E$4</f>
        <v>256118784.3511897</v>
      </c>
      <c r="N94" s="163">
        <f t="shared" si="12"/>
        <v>106.62</v>
      </c>
      <c r="O94" s="163">
        <f t="shared" si="12"/>
        <v>894.40694310511105</v>
      </c>
      <c r="P94" s="156">
        <f t="shared" si="9"/>
        <v>0</v>
      </c>
    </row>
    <row r="95" spans="1:16" ht="15.75" customHeight="1" x14ac:dyDescent="0.35">
      <c r="A95" s="146">
        <v>12</v>
      </c>
      <c r="B95" s="147" t="s">
        <v>39</v>
      </c>
      <c r="C95" s="29">
        <v>2023</v>
      </c>
      <c r="D95" s="160">
        <f>Population!H13</f>
        <v>603282.52492572868</v>
      </c>
      <c r="E95" s="33" t="str">
        <f t="shared" si="8"/>
        <v>Medium</v>
      </c>
      <c r="F95" s="150">
        <f t="shared" si="10"/>
        <v>3.93</v>
      </c>
      <c r="G95" s="150">
        <f t="shared" si="7"/>
        <v>153507.00379789533</v>
      </c>
      <c r="H95" s="172"/>
      <c r="I95" s="161">
        <v>0</v>
      </c>
      <c r="J95" s="162">
        <v>0</v>
      </c>
      <c r="K95" s="152">
        <f t="shared" si="11"/>
        <v>3597.8204015131632</v>
      </c>
      <c r="L95" s="153">
        <f>550*VLOOKUP(A95,'Housing costs'!$A$2:$E$40,5,FALSE)</f>
        <v>82213.84551838084</v>
      </c>
      <c r="M95" s="154">
        <f>L95*K95+J95*Variables!$E$4</f>
        <v>295790650.69288212</v>
      </c>
      <c r="N95" s="163">
        <f t="shared" si="12"/>
        <v>210.4560236092089</v>
      </c>
      <c r="O95" s="163">
        <f t="shared" si="12"/>
        <v>1149.9517839922855</v>
      </c>
      <c r="P95" s="156">
        <f t="shared" si="9"/>
        <v>0</v>
      </c>
    </row>
    <row r="96" spans="1:16" ht="15.75" customHeight="1" x14ac:dyDescent="0.35">
      <c r="A96" s="146">
        <v>13</v>
      </c>
      <c r="B96" s="147" t="s">
        <v>40</v>
      </c>
      <c r="C96" s="29">
        <v>2023</v>
      </c>
      <c r="D96" s="160">
        <f>Population!H14</f>
        <v>459453.33520505414</v>
      </c>
      <c r="E96" s="33" t="str">
        <f t="shared" si="8"/>
        <v>Medium</v>
      </c>
      <c r="F96" s="150">
        <f t="shared" si="10"/>
        <v>4.78</v>
      </c>
      <c r="G96" s="150">
        <f t="shared" si="7"/>
        <v>96119.944603567812</v>
      </c>
      <c r="H96" s="172"/>
      <c r="I96" s="161">
        <v>0</v>
      </c>
      <c r="J96" s="162">
        <v>0</v>
      </c>
      <c r="K96" s="152">
        <f t="shared" si="11"/>
        <v>2252.8112016461237</v>
      </c>
      <c r="L96" s="153">
        <f>550*VLOOKUP(A96,'Housing costs'!$A$2:$E$40,5,FALSE)</f>
        <v>27915.461930331818</v>
      </c>
      <c r="M96" s="154">
        <f>L96*K96+J96*Variables!$E$4</f>
        <v>62888265.335777439</v>
      </c>
      <c r="N96" s="163">
        <f t="shared" si="12"/>
        <v>210.4560236092089</v>
      </c>
      <c r="O96" s="163">
        <f t="shared" si="12"/>
        <v>894.40694310511105</v>
      </c>
      <c r="P96" s="156">
        <f t="shared" si="9"/>
        <v>0</v>
      </c>
    </row>
    <row r="97" spans="1:16" ht="15.75" customHeight="1" x14ac:dyDescent="0.35">
      <c r="A97" s="146">
        <v>14</v>
      </c>
      <c r="B97" s="147" t="s">
        <v>41</v>
      </c>
      <c r="C97" s="29">
        <v>2023</v>
      </c>
      <c r="D97" s="160">
        <f>Population!H15</f>
        <v>2162494.4417825639</v>
      </c>
      <c r="E97" s="33" t="str">
        <f t="shared" si="8"/>
        <v>Large</v>
      </c>
      <c r="F97" s="150">
        <f t="shared" si="10"/>
        <v>3.72</v>
      </c>
      <c r="G97" s="150">
        <f t="shared" si="7"/>
        <v>581315.71015660313</v>
      </c>
      <c r="H97" s="172"/>
      <c r="I97" s="161">
        <v>0</v>
      </c>
      <c r="J97" s="162">
        <v>0</v>
      </c>
      <c r="K97" s="152">
        <f t="shared" si="11"/>
        <v>13624.586956795421</v>
      </c>
      <c r="L97" s="153">
        <f>550*VLOOKUP(A97,'Housing costs'!$A$2:$E$40,5,FALSE)</f>
        <v>78019.578686493187</v>
      </c>
      <c r="M97" s="154">
        <f>L97*K97+J97*Variables!$E$4</f>
        <v>1062984534.1466691</v>
      </c>
      <c r="N97" s="163">
        <f t="shared" si="12"/>
        <v>307.81660470879802</v>
      </c>
      <c r="O97" s="163">
        <f t="shared" si="12"/>
        <v>1661.0414657666347</v>
      </c>
      <c r="P97" s="156">
        <f t="shared" si="9"/>
        <v>0</v>
      </c>
    </row>
    <row r="98" spans="1:16" ht="15.75" customHeight="1" x14ac:dyDescent="0.35">
      <c r="A98" s="146">
        <v>15</v>
      </c>
      <c r="B98" s="147" t="s">
        <v>42</v>
      </c>
      <c r="C98" s="29">
        <v>2023</v>
      </c>
      <c r="D98" s="160">
        <f>Population!H16</f>
        <v>93544.983796033659</v>
      </c>
      <c r="E98" s="33" t="str">
        <f t="shared" si="8"/>
        <v>Small</v>
      </c>
      <c r="F98" s="150">
        <f t="shared" si="10"/>
        <v>4.72</v>
      </c>
      <c r="G98" s="150">
        <f t="shared" si="7"/>
        <v>19818.852499159675</v>
      </c>
      <c r="H98" s="172"/>
      <c r="I98" s="161">
        <v>0</v>
      </c>
      <c r="J98" s="162">
        <v>0</v>
      </c>
      <c r="K98" s="152">
        <f t="shared" si="11"/>
        <v>464.50435544905486</v>
      </c>
      <c r="L98" s="153">
        <f>550*VLOOKUP(A98,'Housing costs'!$A$2:$E$40,5,FALSE)</f>
        <v>27135.557659431186</v>
      </c>
      <c r="M98" s="154">
        <f>L98*K98+J98*Variables!$E$4</f>
        <v>12604584.720344746</v>
      </c>
      <c r="N98" s="163">
        <f t="shared" si="12"/>
        <v>148.2696117306898</v>
      </c>
      <c r="O98" s="163">
        <f t="shared" si="12"/>
        <v>1149.9517839922855</v>
      </c>
      <c r="P98" s="156">
        <f t="shared" si="9"/>
        <v>0</v>
      </c>
    </row>
    <row r="99" spans="1:16" ht="15.75" customHeight="1" x14ac:dyDescent="0.35">
      <c r="A99" s="146">
        <v>16</v>
      </c>
      <c r="B99" s="147" t="s">
        <v>43</v>
      </c>
      <c r="C99" s="29">
        <v>2023</v>
      </c>
      <c r="D99" s="160">
        <f>Population!H17</f>
        <v>93048.171540329087</v>
      </c>
      <c r="E99" s="33" t="str">
        <f t="shared" si="8"/>
        <v>Small</v>
      </c>
      <c r="F99" s="150">
        <f t="shared" si="10"/>
        <v>3.45</v>
      </c>
      <c r="G99" s="150">
        <f t="shared" si="7"/>
        <v>26970.484504443211</v>
      </c>
      <c r="H99" s="172"/>
      <c r="I99" s="161">
        <v>0</v>
      </c>
      <c r="J99" s="162">
        <v>0</v>
      </c>
      <c r="K99" s="152">
        <f t="shared" si="11"/>
        <v>632.12073057288217</v>
      </c>
      <c r="L99" s="153">
        <f>550*VLOOKUP(A99,'Housing costs'!$A$2:$E$40,5,FALSE)</f>
        <v>56397</v>
      </c>
      <c r="M99" s="154">
        <f>L99*K99+J99*Variables!$E$4</f>
        <v>35649712.842118837</v>
      </c>
      <c r="N99" s="163">
        <f t="shared" si="12"/>
        <v>147.63</v>
      </c>
      <c r="O99" s="163">
        <f t="shared" si="12"/>
        <v>1661.0414657666347</v>
      </c>
      <c r="P99" s="156">
        <f t="shared" si="9"/>
        <v>0</v>
      </c>
    </row>
    <row r="100" spans="1:16" ht="15.75" customHeight="1" x14ac:dyDescent="0.35">
      <c r="A100" s="146">
        <v>17</v>
      </c>
      <c r="B100" s="29" t="s">
        <v>44</v>
      </c>
      <c r="C100" s="29">
        <v>2023</v>
      </c>
      <c r="D100" s="160">
        <f>Population!H18</f>
        <v>23350.176018114795</v>
      </c>
      <c r="E100" s="33" t="str">
        <f t="shared" si="8"/>
        <v>Small</v>
      </c>
      <c r="F100" s="150">
        <f t="shared" si="10"/>
        <v>4.78</v>
      </c>
      <c r="G100" s="150">
        <f t="shared" si="7"/>
        <v>4884.9740623671114</v>
      </c>
      <c r="H100" s="172"/>
      <c r="I100" s="161">
        <v>0</v>
      </c>
      <c r="J100" s="162">
        <v>0</v>
      </c>
      <c r="K100" s="152">
        <f t="shared" si="11"/>
        <v>114.49157958672822</v>
      </c>
      <c r="L100" s="153">
        <f>550*VLOOKUP(A100,'Housing costs'!$A$2:$E$40,5,FALSE)</f>
        <v>27135.557659431186</v>
      </c>
      <c r="M100" s="154">
        <f>L100*K100+J100*Variables!$E$4</f>
        <v>3106792.8593950183</v>
      </c>
      <c r="N100" s="163">
        <f t="shared" si="12"/>
        <v>148.2696117306898</v>
      </c>
      <c r="O100" s="163">
        <f t="shared" si="12"/>
        <v>894.40694310511105</v>
      </c>
      <c r="P100" s="156">
        <f t="shared" si="9"/>
        <v>0</v>
      </c>
    </row>
    <row r="101" spans="1:16" ht="15.75" customHeight="1" x14ac:dyDescent="0.35">
      <c r="A101" s="146">
        <v>18</v>
      </c>
      <c r="B101" s="29" t="s">
        <v>45</v>
      </c>
      <c r="C101" s="29">
        <v>2023</v>
      </c>
      <c r="D101" s="160">
        <f>Population!H19</f>
        <v>1901.497866354204</v>
      </c>
      <c r="E101" s="33" t="str">
        <f t="shared" si="8"/>
        <v>Small</v>
      </c>
      <c r="F101" s="150">
        <f t="shared" si="10"/>
        <v>5.88</v>
      </c>
      <c r="G101" s="150">
        <f t="shared" si="7"/>
        <v>323.38399087656529</v>
      </c>
      <c r="H101" s="172"/>
      <c r="I101" s="161">
        <v>0</v>
      </c>
      <c r="J101" s="162">
        <v>0</v>
      </c>
      <c r="K101" s="152">
        <f t="shared" si="11"/>
        <v>7.5793122861694542</v>
      </c>
      <c r="L101" s="153">
        <f>550*VLOOKUP(A101,'Housing costs'!$A$2:$E$40,5,FALSE)</f>
        <v>27135.557659431186</v>
      </c>
      <c r="M101" s="154">
        <f>L101*K101+J101*Variables!$E$4</f>
        <v>205668.86556018642</v>
      </c>
      <c r="N101" s="163">
        <f t="shared" si="12"/>
        <v>148.2696117306898</v>
      </c>
      <c r="O101" s="163">
        <f t="shared" si="12"/>
        <v>638.86210221793647</v>
      </c>
      <c r="P101" s="156">
        <f t="shared" si="9"/>
        <v>0</v>
      </c>
    </row>
    <row r="102" spans="1:16" ht="15.75" customHeight="1" x14ac:dyDescent="0.35">
      <c r="A102" s="146">
        <v>19</v>
      </c>
      <c r="B102" s="29" t="s">
        <v>46</v>
      </c>
      <c r="C102" s="29">
        <v>2023</v>
      </c>
      <c r="D102" s="160">
        <f>Population!H20</f>
        <v>27859.597944551071</v>
      </c>
      <c r="E102" s="33" t="str">
        <f t="shared" si="8"/>
        <v>Small</v>
      </c>
      <c r="F102" s="150">
        <f t="shared" si="10"/>
        <v>3.93</v>
      </c>
      <c r="G102" s="150">
        <f t="shared" si="7"/>
        <v>7088.95621998755</v>
      </c>
      <c r="H102" s="172"/>
      <c r="I102" s="161">
        <v>0</v>
      </c>
      <c r="J102" s="162">
        <v>0</v>
      </c>
      <c r="K102" s="152">
        <f t="shared" si="11"/>
        <v>166.14741140595834</v>
      </c>
      <c r="L102" s="153">
        <f>550*VLOOKUP(A102,'Housing costs'!$A$2:$E$40,5,FALSE)</f>
        <v>61716.526353276349</v>
      </c>
      <c r="M102" s="154">
        <f>L102*K102+J102*Variables!$E$4</f>
        <v>10254041.094564475</v>
      </c>
      <c r="N102" s="163">
        <f t="shared" si="12"/>
        <v>148.2696117306898</v>
      </c>
      <c r="O102" s="163">
        <f t="shared" si="12"/>
        <v>1149.9517839922855</v>
      </c>
      <c r="P102" s="156">
        <f t="shared" si="9"/>
        <v>0</v>
      </c>
    </row>
    <row r="103" spans="1:16" ht="15.75" customHeight="1" x14ac:dyDescent="0.35">
      <c r="A103" s="146">
        <v>20</v>
      </c>
      <c r="B103" s="29" t="s">
        <v>47</v>
      </c>
      <c r="C103" s="29">
        <v>2023</v>
      </c>
      <c r="D103" s="160">
        <f>Population!H21</f>
        <v>3238.1270036196502</v>
      </c>
      <c r="E103" s="33" t="str">
        <f t="shared" si="8"/>
        <v>Small</v>
      </c>
      <c r="F103" s="150">
        <f t="shared" si="10"/>
        <v>3.94</v>
      </c>
      <c r="G103" s="150">
        <f t="shared" si="7"/>
        <v>821.85964558874366</v>
      </c>
      <c r="H103" s="172"/>
      <c r="I103" s="161">
        <v>0</v>
      </c>
      <c r="J103" s="162">
        <v>0</v>
      </c>
      <c r="K103" s="152">
        <f t="shared" si="11"/>
        <v>19.262335443486108</v>
      </c>
      <c r="L103" s="153">
        <f>550*VLOOKUP(A103,'Housing costs'!$A$2:$E$40,5,FALSE)</f>
        <v>27135.557659431186</v>
      </c>
      <c r="M103" s="154">
        <f>L103*K103+J103*Variables!$E$4</f>
        <v>522694.21408202226</v>
      </c>
      <c r="N103" s="163">
        <f t="shared" si="12"/>
        <v>148.2696117306898</v>
      </c>
      <c r="O103" s="163">
        <f t="shared" si="12"/>
        <v>894.40694310511105</v>
      </c>
      <c r="P103" s="156">
        <f t="shared" si="9"/>
        <v>0</v>
      </c>
    </row>
    <row r="104" spans="1:16" ht="15.75" customHeight="1" x14ac:dyDescent="0.35">
      <c r="A104" s="146">
        <v>1</v>
      </c>
      <c r="B104" s="147" t="s">
        <v>28</v>
      </c>
      <c r="C104" s="29">
        <v>2024</v>
      </c>
      <c r="D104" s="160">
        <f>Population!I2</f>
        <v>718449.17009531194</v>
      </c>
      <c r="E104" s="33" t="str">
        <f t="shared" si="8"/>
        <v>Medium</v>
      </c>
      <c r="F104" s="150">
        <f t="shared" si="10"/>
        <v>4.17</v>
      </c>
      <c r="G104" s="150">
        <f t="shared" si="7"/>
        <v>172289.96884779664</v>
      </c>
      <c r="H104" s="172"/>
      <c r="I104" s="161">
        <v>0</v>
      </c>
      <c r="J104" s="162">
        <v>0</v>
      </c>
      <c r="K104" s="152">
        <f t="shared" si="11"/>
        <v>4038.0461448702263</v>
      </c>
      <c r="L104" s="153">
        <f>550*VLOOKUP(A104,'Housing costs'!$A$2:$E$40,5,FALSE)</f>
        <v>51540.5</v>
      </c>
      <c r="M104" s="154">
        <f>L104*K104+J104*Variables!$E$4</f>
        <v>208122917.3296839</v>
      </c>
      <c r="N104" s="163">
        <f t="shared" si="12"/>
        <v>172.24</v>
      </c>
      <c r="O104" s="163">
        <f t="shared" si="12"/>
        <v>1149.9517839922855</v>
      </c>
      <c r="P104" s="156">
        <f t="shared" si="9"/>
        <v>0</v>
      </c>
    </row>
    <row r="105" spans="1:16" ht="15.75" customHeight="1" x14ac:dyDescent="0.35">
      <c r="A105" s="146">
        <v>2</v>
      </c>
      <c r="B105" s="147" t="s">
        <v>29</v>
      </c>
      <c r="C105" s="29">
        <v>2024</v>
      </c>
      <c r="D105" s="160">
        <f>Population!I3</f>
        <v>497830.68543939828</v>
      </c>
      <c r="E105" s="33" t="str">
        <f t="shared" si="8"/>
        <v>Medium</v>
      </c>
      <c r="F105" s="150">
        <f t="shared" si="10"/>
        <v>4.29</v>
      </c>
      <c r="G105" s="150">
        <f t="shared" si="7"/>
        <v>116044.44882037256</v>
      </c>
      <c r="H105" s="172"/>
      <c r="I105" s="161">
        <v>0</v>
      </c>
      <c r="J105" s="162">
        <v>0</v>
      </c>
      <c r="K105" s="152">
        <f t="shared" si="11"/>
        <v>2719.7917692274641</v>
      </c>
      <c r="L105" s="153">
        <f>550*VLOOKUP(A105,'Housing costs'!$A$2:$E$40,5,FALSE)</f>
        <v>69861.001051378509</v>
      </c>
      <c r="M105" s="154">
        <f>L105*K105+J105*Variables!$E$4</f>
        <v>190007375.64953047</v>
      </c>
      <c r="N105" s="163">
        <f t="shared" si="12"/>
        <v>61.51</v>
      </c>
      <c r="O105" s="163">
        <f t="shared" si="12"/>
        <v>638.86210221793647</v>
      </c>
      <c r="P105" s="156">
        <f t="shared" si="9"/>
        <v>0</v>
      </c>
    </row>
    <row r="106" spans="1:16" ht="15.75" customHeight="1" x14ac:dyDescent="0.35">
      <c r="A106" s="146">
        <v>3</v>
      </c>
      <c r="B106" s="147" t="s">
        <v>30</v>
      </c>
      <c r="C106" s="29">
        <v>2024</v>
      </c>
      <c r="D106" s="160">
        <f>Population!I4</f>
        <v>356501.1065402854</v>
      </c>
      <c r="E106" s="33" t="str">
        <f t="shared" si="8"/>
        <v>Medium</v>
      </c>
      <c r="F106" s="150">
        <f t="shared" si="10"/>
        <v>4.8600000000000003</v>
      </c>
      <c r="G106" s="150">
        <f t="shared" si="7"/>
        <v>73354.137148206864</v>
      </c>
      <c r="H106" s="172"/>
      <c r="I106" s="161">
        <v>0</v>
      </c>
      <c r="J106" s="162">
        <v>0</v>
      </c>
      <c r="K106" s="152">
        <f t="shared" si="11"/>
        <v>1719.2375894110883</v>
      </c>
      <c r="L106" s="153">
        <f>550*VLOOKUP(A106,'Housing costs'!$A$2:$E$40,5,FALSE)</f>
        <v>69861.001051378509</v>
      </c>
      <c r="M106" s="154">
        <f>L106*K106+J106*Variables!$E$4</f>
        <v>120107659.04141749</v>
      </c>
      <c r="N106" s="163">
        <f t="shared" si="12"/>
        <v>210.4560236092089</v>
      </c>
      <c r="O106" s="163">
        <f t="shared" si="12"/>
        <v>638.86210221793647</v>
      </c>
      <c r="P106" s="156">
        <f t="shared" si="9"/>
        <v>3309279.6960727009</v>
      </c>
    </row>
    <row r="107" spans="1:16" ht="15.75" customHeight="1" x14ac:dyDescent="0.35">
      <c r="A107" s="146">
        <v>4</v>
      </c>
      <c r="B107" s="147" t="s">
        <v>31</v>
      </c>
      <c r="C107" s="29">
        <v>2024</v>
      </c>
      <c r="D107" s="160">
        <f>Population!I5</f>
        <v>675831.05222434504</v>
      </c>
      <c r="E107" s="33" t="str">
        <f t="shared" si="8"/>
        <v>Medium</v>
      </c>
      <c r="F107" s="150">
        <f t="shared" si="10"/>
        <v>4.05</v>
      </c>
      <c r="G107" s="150">
        <f t="shared" si="7"/>
        <v>166871.86474675187</v>
      </c>
      <c r="H107" s="172"/>
      <c r="I107" s="161">
        <v>0</v>
      </c>
      <c r="J107" s="162">
        <v>0</v>
      </c>
      <c r="K107" s="152">
        <f t="shared" si="11"/>
        <v>3911.0593300020264</v>
      </c>
      <c r="L107" s="153">
        <f>550*VLOOKUP(A107,'Housing costs'!$A$2:$E$40,5,FALSE)</f>
        <v>44962.5</v>
      </c>
      <c r="M107" s="154">
        <f>L107*K107+J107*Variables!$E$4</f>
        <v>175851005.12521613</v>
      </c>
      <c r="N107" s="163">
        <f t="shared" si="12"/>
        <v>104.57</v>
      </c>
      <c r="O107" s="163">
        <f t="shared" si="12"/>
        <v>894.40694310511105</v>
      </c>
      <c r="P107" s="156">
        <f t="shared" si="9"/>
        <v>0</v>
      </c>
    </row>
    <row r="108" spans="1:16" ht="15.75" customHeight="1" x14ac:dyDescent="0.35">
      <c r="A108" s="146">
        <v>5</v>
      </c>
      <c r="B108" s="147" t="s">
        <v>32</v>
      </c>
      <c r="C108" s="29">
        <v>2024</v>
      </c>
      <c r="D108" s="160">
        <f>Population!I6</f>
        <v>430609.27042815246</v>
      </c>
      <c r="E108" s="33" t="str">
        <f t="shared" si="8"/>
        <v>Medium</v>
      </c>
      <c r="F108" s="150">
        <f t="shared" si="10"/>
        <v>4.2</v>
      </c>
      <c r="G108" s="150">
        <f t="shared" si="7"/>
        <v>102526.01676860772</v>
      </c>
      <c r="H108" s="172"/>
      <c r="I108" s="161">
        <v>0</v>
      </c>
      <c r="J108" s="162">
        <v>0</v>
      </c>
      <c r="K108" s="152">
        <f t="shared" si="11"/>
        <v>2402.9535180142266</v>
      </c>
      <c r="L108" s="153">
        <f>550*VLOOKUP(A108,'Housing costs'!$A$2:$E$40,5,FALSE)</f>
        <v>13560.251052998528</v>
      </c>
      <c r="M108" s="154">
        <f>L108*K108+J108*Variables!$E$4</f>
        <v>32584652.972958934</v>
      </c>
      <c r="N108" s="163">
        <f t="shared" si="12"/>
        <v>500</v>
      </c>
      <c r="O108" s="163">
        <f t="shared" si="12"/>
        <v>894.40694310511105</v>
      </c>
      <c r="P108" s="156">
        <f t="shared" si="9"/>
        <v>57007233.624666527</v>
      </c>
    </row>
    <row r="109" spans="1:16" ht="15.75" customHeight="1" x14ac:dyDescent="0.35">
      <c r="A109" s="146">
        <v>6</v>
      </c>
      <c r="B109" s="147" t="s">
        <v>33</v>
      </c>
      <c r="C109" s="29">
        <v>2024</v>
      </c>
      <c r="D109" s="160">
        <f>Population!I7</f>
        <v>490475.62091360794</v>
      </c>
      <c r="E109" s="33" t="str">
        <f t="shared" si="8"/>
        <v>Medium</v>
      </c>
      <c r="F109" s="150">
        <f t="shared" si="10"/>
        <v>4.59</v>
      </c>
      <c r="G109" s="150">
        <f t="shared" si="7"/>
        <v>106857.43375024138</v>
      </c>
      <c r="H109" s="172"/>
      <c r="I109" s="161">
        <v>0</v>
      </c>
      <c r="J109" s="162">
        <v>0</v>
      </c>
      <c r="K109" s="152">
        <f t="shared" si="11"/>
        <v>2504.4711035212822</v>
      </c>
      <c r="L109" s="153">
        <f>550*VLOOKUP(A109,'Housing costs'!$A$2:$E$40,5,FALSE)</f>
        <v>69861.001051378509</v>
      </c>
      <c r="M109" s="154">
        <f>L109*K109+J109*Variables!$E$4</f>
        <v>174964858.39624739</v>
      </c>
      <c r="N109" s="163">
        <f t="shared" si="12"/>
        <v>123.03</v>
      </c>
      <c r="O109" s="163">
        <f t="shared" si="12"/>
        <v>894.40694310511105</v>
      </c>
      <c r="P109" s="156">
        <f t="shared" si="9"/>
        <v>0</v>
      </c>
    </row>
    <row r="110" spans="1:16" ht="15.75" customHeight="1" x14ac:dyDescent="0.35">
      <c r="A110" s="146">
        <v>7</v>
      </c>
      <c r="B110" s="147" t="s">
        <v>34</v>
      </c>
      <c r="C110" s="29">
        <v>2024</v>
      </c>
      <c r="D110" s="160">
        <f>Population!I8</f>
        <v>276387.07321113907</v>
      </c>
      <c r="E110" s="33" t="str">
        <f t="shared" si="8"/>
        <v>Medium</v>
      </c>
      <c r="F110" s="150">
        <f t="shared" si="10"/>
        <v>3.94</v>
      </c>
      <c r="G110" s="150">
        <f t="shared" si="7"/>
        <v>70149.003353080989</v>
      </c>
      <c r="H110" s="172"/>
      <c r="I110" s="161">
        <v>0</v>
      </c>
      <c r="J110" s="162">
        <v>0</v>
      </c>
      <c r="K110" s="152">
        <f t="shared" si="11"/>
        <v>1644.1172660878365</v>
      </c>
      <c r="L110" s="153">
        <f>550*VLOOKUP(A110,'Housing costs'!$A$2:$E$40,5,FALSE)</f>
        <v>55115.5</v>
      </c>
      <c r="M110" s="154">
        <f>L110*K110+J110*Variables!$E$4</f>
        <v>90616345.179064155</v>
      </c>
      <c r="N110" s="163">
        <f t="shared" si="12"/>
        <v>246.06</v>
      </c>
      <c r="O110" s="163">
        <f t="shared" si="12"/>
        <v>894.40694310511105</v>
      </c>
      <c r="P110" s="156">
        <f t="shared" si="9"/>
        <v>0</v>
      </c>
    </row>
    <row r="111" spans="1:16" ht="15.75" customHeight="1" x14ac:dyDescent="0.35">
      <c r="A111" s="146">
        <v>8</v>
      </c>
      <c r="B111" s="146" t="s">
        <v>35</v>
      </c>
      <c r="C111" s="29">
        <v>2024</v>
      </c>
      <c r="D111" s="160">
        <f>Population!I9</f>
        <v>916967.61625948164</v>
      </c>
      <c r="E111" s="33" t="str">
        <f t="shared" si="8"/>
        <v>Medium</v>
      </c>
      <c r="F111" s="150">
        <f t="shared" si="10"/>
        <v>4.04</v>
      </c>
      <c r="G111" s="150">
        <f t="shared" si="7"/>
        <v>226972.18224244594</v>
      </c>
      <c r="H111" s="172"/>
      <c r="I111" s="161">
        <v>0</v>
      </c>
      <c r="J111" s="162">
        <v>0</v>
      </c>
      <c r="K111" s="152">
        <f t="shared" si="11"/>
        <v>5319.6605213072908</v>
      </c>
      <c r="L111" s="153">
        <f>550*VLOOKUP(A111,'Housing costs'!$A$2:$E$40,5,FALSE)</f>
        <v>43989</v>
      </c>
      <c r="M111" s="154">
        <f>L111*K111+J111*Variables!$E$4</f>
        <v>234006546.67178643</v>
      </c>
      <c r="N111" s="163">
        <f t="shared" si="12"/>
        <v>172.24</v>
      </c>
      <c r="O111" s="163">
        <f t="shared" si="12"/>
        <v>894.40694310511105</v>
      </c>
      <c r="P111" s="156">
        <f t="shared" si="9"/>
        <v>0</v>
      </c>
    </row>
    <row r="112" spans="1:16" ht="15.75" customHeight="1" x14ac:dyDescent="0.35">
      <c r="A112" s="146">
        <v>9</v>
      </c>
      <c r="B112" s="147" t="s">
        <v>36</v>
      </c>
      <c r="C112" s="29">
        <v>2024</v>
      </c>
      <c r="D112" s="160">
        <f>Population!I10</f>
        <v>16103.925626488925</v>
      </c>
      <c r="E112" s="33" t="str">
        <f t="shared" si="8"/>
        <v>Small</v>
      </c>
      <c r="F112" s="150">
        <f t="shared" si="10"/>
        <v>4.26</v>
      </c>
      <c r="G112" s="150">
        <f t="shared" si="7"/>
        <v>3780.2642315701701</v>
      </c>
      <c r="H112" s="172"/>
      <c r="I112" s="161">
        <v>0</v>
      </c>
      <c r="J112" s="162">
        <v>0</v>
      </c>
      <c r="K112" s="152">
        <f t="shared" si="11"/>
        <v>88.599942927425218</v>
      </c>
      <c r="L112" s="153">
        <f>550*VLOOKUP(A112,'Housing costs'!$A$2:$E$40,5,FALSE)</f>
        <v>27135.557659431186</v>
      </c>
      <c r="M112" s="154">
        <f>L112*K112+J112*Variables!$E$4</f>
        <v>2404208.8599294592</v>
      </c>
      <c r="N112" s="163">
        <f t="shared" si="12"/>
        <v>148.2696117306898</v>
      </c>
      <c r="O112" s="163">
        <f t="shared" si="12"/>
        <v>894.40694310511105</v>
      </c>
      <c r="P112" s="156">
        <f t="shared" si="9"/>
        <v>0</v>
      </c>
    </row>
    <row r="113" spans="1:16" ht="15.75" customHeight="1" x14ac:dyDescent="0.35">
      <c r="A113" s="146">
        <v>10</v>
      </c>
      <c r="B113" s="147" t="s">
        <v>37</v>
      </c>
      <c r="C113" s="29">
        <v>2024</v>
      </c>
      <c r="D113" s="160">
        <f>Population!I11</f>
        <v>630076.89205983467</v>
      </c>
      <c r="E113" s="33" t="str">
        <f t="shared" si="8"/>
        <v>Medium</v>
      </c>
      <c r="F113" s="150">
        <f t="shared" si="10"/>
        <v>5.88</v>
      </c>
      <c r="G113" s="150">
        <f t="shared" si="7"/>
        <v>107155.9340237814</v>
      </c>
      <c r="H113" s="172"/>
      <c r="I113" s="161">
        <v>0</v>
      </c>
      <c r="J113" s="162">
        <v>0</v>
      </c>
      <c r="K113" s="152">
        <f t="shared" si="11"/>
        <v>2511.4672036823613</v>
      </c>
      <c r="L113" s="153">
        <f>550*VLOOKUP(A113,'Housing costs'!$A$2:$E$40,5,FALSE)</f>
        <v>132517.38989146583</v>
      </c>
      <c r="M113" s="154">
        <f>L113*K113+J113*Variables!$E$4</f>
        <v>332813078.63000488</v>
      </c>
      <c r="N113" s="163">
        <f t="shared" si="12"/>
        <v>1075</v>
      </c>
      <c r="O113" s="163">
        <f t="shared" si="12"/>
        <v>638.86210221793647</v>
      </c>
      <c r="P113" s="156">
        <f t="shared" si="9"/>
        <v>227172646.78295317</v>
      </c>
    </row>
    <row r="114" spans="1:16" ht="15.75" customHeight="1" x14ac:dyDescent="0.35">
      <c r="A114" s="146">
        <v>11</v>
      </c>
      <c r="B114" s="147" t="s">
        <v>38</v>
      </c>
      <c r="C114" s="29">
        <v>2024</v>
      </c>
      <c r="D114" s="160">
        <f>Population!I12</f>
        <v>834350.32428180031</v>
      </c>
      <c r="E114" s="33" t="str">
        <f t="shared" si="8"/>
        <v>Medium</v>
      </c>
      <c r="F114" s="150">
        <f t="shared" si="10"/>
        <v>4.47</v>
      </c>
      <c r="G114" s="150">
        <f t="shared" si="7"/>
        <v>186655.55353060411</v>
      </c>
      <c r="H114" s="172"/>
      <c r="I114" s="161">
        <v>0</v>
      </c>
      <c r="J114" s="162">
        <v>0</v>
      </c>
      <c r="K114" s="152">
        <f t="shared" si="11"/>
        <v>4374.7395358735521</v>
      </c>
      <c r="L114" s="153">
        <f>550*VLOOKUP(A114,'Housing costs'!$A$2:$E$40,5,FALSE)</f>
        <v>59950</v>
      </c>
      <c r="M114" s="154">
        <f>L114*K114+J114*Variables!$E$4</f>
        <v>262265635.17561945</v>
      </c>
      <c r="N114" s="163">
        <f t="shared" si="12"/>
        <v>106.62</v>
      </c>
      <c r="O114" s="163">
        <f t="shared" si="12"/>
        <v>894.40694310511105</v>
      </c>
      <c r="P114" s="156">
        <f t="shared" si="9"/>
        <v>0</v>
      </c>
    </row>
    <row r="115" spans="1:16" ht="15.75" customHeight="1" x14ac:dyDescent="0.35">
      <c r="A115" s="146">
        <v>12</v>
      </c>
      <c r="B115" s="147" t="s">
        <v>39</v>
      </c>
      <c r="C115" s="29">
        <v>2024</v>
      </c>
      <c r="D115" s="160">
        <f>Population!I13</f>
        <v>617761.30552394618</v>
      </c>
      <c r="E115" s="33" t="str">
        <f t="shared" si="8"/>
        <v>Medium</v>
      </c>
      <c r="F115" s="150">
        <f t="shared" si="10"/>
        <v>3.93</v>
      </c>
      <c r="G115" s="150">
        <f t="shared" si="7"/>
        <v>157191.17188904481</v>
      </c>
      <c r="H115" s="172"/>
      <c r="I115" s="161">
        <v>0</v>
      </c>
      <c r="J115" s="162">
        <v>0</v>
      </c>
      <c r="K115" s="152">
        <f t="shared" si="11"/>
        <v>3684.1680911494768</v>
      </c>
      <c r="L115" s="153">
        <f>550*VLOOKUP(A115,'Housing costs'!$A$2:$E$40,5,FALSE)</f>
        <v>82213.84551838084</v>
      </c>
      <c r="M115" s="154">
        <f>L115*K115+J115*Variables!$E$4</f>
        <v>302889626.30951113</v>
      </c>
      <c r="N115" s="163">
        <f t="shared" si="12"/>
        <v>210.4560236092089</v>
      </c>
      <c r="O115" s="163">
        <f t="shared" si="12"/>
        <v>1149.9517839922855</v>
      </c>
      <c r="P115" s="156">
        <f t="shared" si="9"/>
        <v>0</v>
      </c>
    </row>
    <row r="116" spans="1:16" ht="15.75" customHeight="1" x14ac:dyDescent="0.35">
      <c r="A116" s="146">
        <v>13</v>
      </c>
      <c r="B116" s="147" t="s">
        <v>40</v>
      </c>
      <c r="C116" s="29">
        <v>2024</v>
      </c>
      <c r="D116" s="160">
        <f>Population!I14</f>
        <v>470480.21524997539</v>
      </c>
      <c r="E116" s="33" t="str">
        <f t="shared" si="8"/>
        <v>Medium</v>
      </c>
      <c r="F116" s="150">
        <f t="shared" si="10"/>
        <v>4.78</v>
      </c>
      <c r="G116" s="150">
        <f t="shared" si="7"/>
        <v>98426.823274053429</v>
      </c>
      <c r="H116" s="172"/>
      <c r="I116" s="161">
        <v>0</v>
      </c>
      <c r="J116" s="162">
        <v>0</v>
      </c>
      <c r="K116" s="152">
        <f t="shared" si="11"/>
        <v>2306.8786704856175</v>
      </c>
      <c r="L116" s="153">
        <f>550*VLOOKUP(A116,'Housing costs'!$A$2:$E$40,5,FALSE)</f>
        <v>27915.461930331818</v>
      </c>
      <c r="M116" s="154">
        <f>L116*K116+J116*Variables!$E$4</f>
        <v>64397583.703835733</v>
      </c>
      <c r="N116" s="163">
        <f t="shared" si="12"/>
        <v>210.4560236092089</v>
      </c>
      <c r="O116" s="163">
        <f t="shared" si="12"/>
        <v>894.40694310511105</v>
      </c>
      <c r="P116" s="156">
        <f t="shared" si="9"/>
        <v>0</v>
      </c>
    </row>
    <row r="117" spans="1:16" ht="15.75" customHeight="1" x14ac:dyDescent="0.35">
      <c r="A117" s="146">
        <v>14</v>
      </c>
      <c r="B117" s="147" t="s">
        <v>41</v>
      </c>
      <c r="C117" s="29">
        <v>2024</v>
      </c>
      <c r="D117" s="160">
        <f>Population!I15</f>
        <v>2214394.3083853452</v>
      </c>
      <c r="E117" s="33" t="str">
        <f t="shared" si="8"/>
        <v>Large</v>
      </c>
      <c r="F117" s="150">
        <f t="shared" si="10"/>
        <v>3.72</v>
      </c>
      <c r="G117" s="150">
        <f t="shared" si="7"/>
        <v>595267.28720036161</v>
      </c>
      <c r="H117" s="172"/>
      <c r="I117" s="161">
        <v>0</v>
      </c>
      <c r="J117" s="162">
        <v>0</v>
      </c>
      <c r="K117" s="152">
        <f t="shared" si="11"/>
        <v>13951.577043758472</v>
      </c>
      <c r="L117" s="153">
        <f>550*VLOOKUP(A117,'Housing costs'!$A$2:$E$40,5,FALSE)</f>
        <v>78019.578686493187</v>
      </c>
      <c r="M117" s="154">
        <f>L117*K117+J117*Variables!$E$4</f>
        <v>1088496162.966186</v>
      </c>
      <c r="N117" s="163">
        <f t="shared" si="12"/>
        <v>307.81660470879802</v>
      </c>
      <c r="O117" s="163">
        <f t="shared" si="12"/>
        <v>1661.0414657666347</v>
      </c>
      <c r="P117" s="156">
        <f t="shared" si="9"/>
        <v>0</v>
      </c>
    </row>
    <row r="118" spans="1:16" ht="15.75" customHeight="1" x14ac:dyDescent="0.35">
      <c r="A118" s="146">
        <v>15</v>
      </c>
      <c r="B118" s="147" t="s">
        <v>42</v>
      </c>
      <c r="C118" s="29">
        <v>2024</v>
      </c>
      <c r="D118" s="160">
        <f>Population!I16</f>
        <v>95790.06340713847</v>
      </c>
      <c r="E118" s="33" t="str">
        <f t="shared" si="8"/>
        <v>Small</v>
      </c>
      <c r="F118" s="150">
        <f t="shared" si="10"/>
        <v>4.72</v>
      </c>
      <c r="G118" s="150">
        <f t="shared" si="7"/>
        <v>20294.504959139507</v>
      </c>
      <c r="H118" s="172"/>
      <c r="I118" s="161">
        <v>0</v>
      </c>
      <c r="J118" s="162">
        <v>0</v>
      </c>
      <c r="K118" s="152">
        <f t="shared" si="11"/>
        <v>475.6524599798322</v>
      </c>
      <c r="L118" s="153">
        <f>550*VLOOKUP(A118,'Housing costs'!$A$2:$E$40,5,FALSE)</f>
        <v>27135.557659431186</v>
      </c>
      <c r="M118" s="154">
        <f>L118*K118+J118*Variables!$E$4</f>
        <v>12907094.753633022</v>
      </c>
      <c r="N118" s="163">
        <f t="shared" si="12"/>
        <v>148.2696117306898</v>
      </c>
      <c r="O118" s="163">
        <f t="shared" si="12"/>
        <v>1149.9517839922855</v>
      </c>
      <c r="P118" s="156">
        <f t="shared" si="9"/>
        <v>0</v>
      </c>
    </row>
    <row r="119" spans="1:16" ht="15.75" customHeight="1" x14ac:dyDescent="0.35">
      <c r="A119" s="146">
        <v>16</v>
      </c>
      <c r="B119" s="147" t="s">
        <v>43</v>
      </c>
      <c r="C119" s="29">
        <v>2024</v>
      </c>
      <c r="D119" s="160">
        <f>Population!I17</f>
        <v>95281.327657296977</v>
      </c>
      <c r="E119" s="33" t="str">
        <f t="shared" si="8"/>
        <v>Small</v>
      </c>
      <c r="F119" s="150">
        <f t="shared" si="10"/>
        <v>3.45</v>
      </c>
      <c r="G119" s="150">
        <f t="shared" si="7"/>
        <v>27617.776132549847</v>
      </c>
      <c r="H119" s="172"/>
      <c r="I119" s="161">
        <v>0</v>
      </c>
      <c r="J119" s="162">
        <v>0</v>
      </c>
      <c r="K119" s="152">
        <f t="shared" si="11"/>
        <v>647.29162810663547</v>
      </c>
      <c r="L119" s="153">
        <f>550*VLOOKUP(A119,'Housing costs'!$A$2:$E$40,5,FALSE)</f>
        <v>56397</v>
      </c>
      <c r="M119" s="154">
        <f>L119*K119+J119*Variables!$E$4</f>
        <v>36505305.950329922</v>
      </c>
      <c r="N119" s="163">
        <f t="shared" si="12"/>
        <v>147.63</v>
      </c>
      <c r="O119" s="163">
        <f t="shared" si="12"/>
        <v>1661.0414657666347</v>
      </c>
      <c r="P119" s="156">
        <f t="shared" si="9"/>
        <v>0</v>
      </c>
    </row>
    <row r="120" spans="1:16" ht="15.75" customHeight="1" x14ac:dyDescent="0.35">
      <c r="A120" s="146">
        <v>17</v>
      </c>
      <c r="B120" s="29" t="s">
        <v>44</v>
      </c>
      <c r="C120" s="29">
        <v>2024</v>
      </c>
      <c r="D120" s="160">
        <f>Population!I18</f>
        <v>23910.580242549549</v>
      </c>
      <c r="E120" s="33" t="str">
        <f t="shared" si="8"/>
        <v>Small</v>
      </c>
      <c r="F120" s="150">
        <f t="shared" si="10"/>
        <v>4.78</v>
      </c>
      <c r="G120" s="150">
        <f t="shared" si="7"/>
        <v>5002.2134398639218</v>
      </c>
      <c r="H120" s="172"/>
      <c r="I120" s="161">
        <v>0</v>
      </c>
      <c r="J120" s="162">
        <v>0</v>
      </c>
      <c r="K120" s="152">
        <f t="shared" si="11"/>
        <v>117.23937749681045</v>
      </c>
      <c r="L120" s="153">
        <f>550*VLOOKUP(A120,'Housing costs'!$A$2:$E$40,5,FALSE)</f>
        <v>27135.557659431186</v>
      </c>
      <c r="M120" s="154">
        <f>L120*K120+J120*Variables!$E$4</f>
        <v>3181355.8880205192</v>
      </c>
      <c r="N120" s="163">
        <f t="shared" si="12"/>
        <v>148.2696117306898</v>
      </c>
      <c r="O120" s="163">
        <f t="shared" si="12"/>
        <v>894.40694310511105</v>
      </c>
      <c r="P120" s="156">
        <f t="shared" si="9"/>
        <v>0</v>
      </c>
    </row>
    <row r="121" spans="1:16" ht="15.75" customHeight="1" x14ac:dyDescent="0.35">
      <c r="A121" s="146">
        <v>18</v>
      </c>
      <c r="B121" s="29" t="s">
        <v>45</v>
      </c>
      <c r="C121" s="29">
        <v>2024</v>
      </c>
      <c r="D121" s="160">
        <f>Population!I19</f>
        <v>1947.1338151467048</v>
      </c>
      <c r="E121" s="33" t="str">
        <f t="shared" si="8"/>
        <v>Small</v>
      </c>
      <c r="F121" s="150">
        <f t="shared" si="10"/>
        <v>5.88</v>
      </c>
      <c r="G121" s="150">
        <f t="shared" si="7"/>
        <v>331.14520665760284</v>
      </c>
      <c r="H121" s="172"/>
      <c r="I121" s="161">
        <v>0</v>
      </c>
      <c r="J121" s="162">
        <v>0</v>
      </c>
      <c r="K121" s="152">
        <f t="shared" si="11"/>
        <v>7.7612157810375493</v>
      </c>
      <c r="L121" s="153">
        <f>550*VLOOKUP(A121,'Housing costs'!$A$2:$E$40,5,FALSE)</f>
        <v>27135.557659431186</v>
      </c>
      <c r="M121" s="154">
        <f>L121*K121+J121*Variables!$E$4</f>
        <v>210604.91833363168</v>
      </c>
      <c r="N121" s="163">
        <f t="shared" si="12"/>
        <v>148.2696117306898</v>
      </c>
      <c r="O121" s="163">
        <f t="shared" si="12"/>
        <v>638.86210221793647</v>
      </c>
      <c r="P121" s="156">
        <f t="shared" si="9"/>
        <v>0</v>
      </c>
    </row>
    <row r="122" spans="1:16" ht="15.75" customHeight="1" x14ac:dyDescent="0.35">
      <c r="A122" s="146">
        <v>19</v>
      </c>
      <c r="B122" s="29" t="s">
        <v>46</v>
      </c>
      <c r="C122" s="29">
        <v>2024</v>
      </c>
      <c r="D122" s="160">
        <f>Population!I20</f>
        <v>28528.228295220295</v>
      </c>
      <c r="E122" s="33" t="str">
        <f t="shared" si="8"/>
        <v>Small</v>
      </c>
      <c r="F122" s="150">
        <f t="shared" si="10"/>
        <v>3.93</v>
      </c>
      <c r="G122" s="150">
        <f t="shared" si="7"/>
        <v>7259.0911692672507</v>
      </c>
      <c r="H122" s="172"/>
      <c r="I122" s="161">
        <v>0</v>
      </c>
      <c r="J122" s="162">
        <v>0</v>
      </c>
      <c r="K122" s="152">
        <f t="shared" si="11"/>
        <v>170.13494927970078</v>
      </c>
      <c r="L122" s="153">
        <f>550*VLOOKUP(A122,'Housing costs'!$A$2:$E$40,5,FALSE)</f>
        <v>61716.526353276349</v>
      </c>
      <c r="M122" s="154">
        <f>L122*K122+J122*Variables!$E$4</f>
        <v>10500138.080833988</v>
      </c>
      <c r="N122" s="163">
        <f t="shared" si="12"/>
        <v>148.2696117306898</v>
      </c>
      <c r="O122" s="163">
        <f t="shared" si="12"/>
        <v>1149.9517839922855</v>
      </c>
      <c r="P122" s="156">
        <f t="shared" si="9"/>
        <v>0</v>
      </c>
    </row>
    <row r="123" spans="1:16" ht="15.75" customHeight="1" x14ac:dyDescent="0.35">
      <c r="A123" s="146">
        <v>20</v>
      </c>
      <c r="B123" s="29" t="s">
        <v>47</v>
      </c>
      <c r="C123" s="29">
        <v>2024</v>
      </c>
      <c r="D123" s="160">
        <f>Population!I21</f>
        <v>3315.8420517065215</v>
      </c>
      <c r="E123" s="33" t="str">
        <f t="shared" si="8"/>
        <v>Small</v>
      </c>
      <c r="F123" s="150">
        <f t="shared" si="10"/>
        <v>3.94</v>
      </c>
      <c r="G123" s="150">
        <f t="shared" si="7"/>
        <v>841.58427708287354</v>
      </c>
      <c r="H123" s="172"/>
      <c r="I123" s="161">
        <v>0</v>
      </c>
      <c r="J123" s="162">
        <v>0</v>
      </c>
      <c r="K123" s="152">
        <f t="shared" si="11"/>
        <v>19.724631494129881</v>
      </c>
      <c r="L123" s="153">
        <f>550*VLOOKUP(A123,'Housing costs'!$A$2:$E$40,5,FALSE)</f>
        <v>27135.557659431186</v>
      </c>
      <c r="M123" s="154">
        <f>L123*K123+J123*Variables!$E$4</f>
        <v>535238.87521999364</v>
      </c>
      <c r="N123" s="163">
        <f t="shared" si="12"/>
        <v>148.2696117306898</v>
      </c>
      <c r="O123" s="163">
        <f t="shared" si="12"/>
        <v>894.40694310511105</v>
      </c>
      <c r="P123" s="156">
        <f t="shared" si="9"/>
        <v>0</v>
      </c>
    </row>
    <row r="124" spans="1:16" ht="15.75" customHeight="1" x14ac:dyDescent="0.35">
      <c r="A124" s="146">
        <v>1</v>
      </c>
      <c r="B124" s="147" t="s">
        <v>28</v>
      </c>
      <c r="C124" s="29">
        <v>2025</v>
      </c>
      <c r="D124" s="160">
        <f>Population!J2</f>
        <v>735691.95017759944</v>
      </c>
      <c r="E124" s="33" t="str">
        <f t="shared" si="8"/>
        <v>Medium</v>
      </c>
      <c r="F124" s="150">
        <f t="shared" si="10"/>
        <v>4.17</v>
      </c>
      <c r="G124" s="150">
        <f t="shared" si="7"/>
        <v>176424.92810014376</v>
      </c>
      <c r="H124" s="172"/>
      <c r="I124" s="161">
        <v>0</v>
      </c>
      <c r="J124" s="162">
        <v>0</v>
      </c>
      <c r="K124" s="152">
        <f t="shared" si="11"/>
        <v>4134.9592523471219</v>
      </c>
      <c r="L124" s="153">
        <f>550*VLOOKUP(A124,'Housing costs'!$A$2:$E$40,5,FALSE)</f>
        <v>51540.5</v>
      </c>
      <c r="M124" s="154">
        <f>L124*K124+J124*Variables!$E$4</f>
        <v>213117867.34559685</v>
      </c>
      <c r="N124" s="163">
        <f t="shared" si="12"/>
        <v>172.24</v>
      </c>
      <c r="O124" s="163">
        <f t="shared" si="12"/>
        <v>1149.9517839922855</v>
      </c>
      <c r="P124" s="156">
        <f t="shared" si="9"/>
        <v>0</v>
      </c>
    </row>
    <row r="125" spans="1:16" ht="15.75" customHeight="1" x14ac:dyDescent="0.35">
      <c r="A125" s="146">
        <v>2</v>
      </c>
      <c r="B125" s="147" t="s">
        <v>29</v>
      </c>
      <c r="C125" s="29">
        <v>2025</v>
      </c>
      <c r="D125" s="160">
        <f>Population!J3</f>
        <v>509778.6218899439</v>
      </c>
      <c r="E125" s="33" t="str">
        <f t="shared" si="8"/>
        <v>Medium</v>
      </c>
      <c r="F125" s="150">
        <f t="shared" si="10"/>
        <v>4.29</v>
      </c>
      <c r="G125" s="150">
        <f t="shared" si="7"/>
        <v>118829.51559206151</v>
      </c>
      <c r="H125" s="172"/>
      <c r="I125" s="161">
        <v>0</v>
      </c>
      <c r="J125" s="162">
        <v>0</v>
      </c>
      <c r="K125" s="152">
        <f t="shared" si="11"/>
        <v>2785.0667716889438</v>
      </c>
      <c r="L125" s="153">
        <f>550*VLOOKUP(A125,'Housing costs'!$A$2:$E$40,5,FALSE)</f>
        <v>69861.001051378509</v>
      </c>
      <c r="M125" s="154">
        <f>L125*K125+J125*Variables!$E$4</f>
        <v>194567552.66512066</v>
      </c>
      <c r="N125" s="163">
        <f t="shared" si="12"/>
        <v>61.51</v>
      </c>
      <c r="O125" s="163">
        <f t="shared" si="12"/>
        <v>638.86210221793647</v>
      </c>
      <c r="P125" s="156">
        <f t="shared" si="9"/>
        <v>0</v>
      </c>
    </row>
    <row r="126" spans="1:16" ht="15.75" customHeight="1" x14ac:dyDescent="0.35">
      <c r="A126" s="146">
        <v>3</v>
      </c>
      <c r="B126" s="147" t="s">
        <v>30</v>
      </c>
      <c r="C126" s="29">
        <v>2025</v>
      </c>
      <c r="D126" s="160">
        <f>Population!J4</f>
        <v>365057.13309725228</v>
      </c>
      <c r="E126" s="33" t="str">
        <f t="shared" si="8"/>
        <v>Medium</v>
      </c>
      <c r="F126" s="150">
        <f t="shared" si="10"/>
        <v>4.8600000000000003</v>
      </c>
      <c r="G126" s="150">
        <f t="shared" si="7"/>
        <v>75114.636439763839</v>
      </c>
      <c r="H126" s="172"/>
      <c r="I126" s="161">
        <v>0</v>
      </c>
      <c r="J126" s="162">
        <v>0</v>
      </c>
      <c r="K126" s="152">
        <f t="shared" si="11"/>
        <v>1760.4992915569746</v>
      </c>
      <c r="L126" s="153">
        <f>550*VLOOKUP(A126,'Housing costs'!$A$2:$E$40,5,FALSE)</f>
        <v>69861.001051378509</v>
      </c>
      <c r="M126" s="154">
        <f>L126*K126+J126*Variables!$E$4</f>
        <v>122990242.85841292</v>
      </c>
      <c r="N126" s="163">
        <f t="shared" si="12"/>
        <v>210.4560236092089</v>
      </c>
      <c r="O126" s="163">
        <f t="shared" si="12"/>
        <v>638.86210221793647</v>
      </c>
      <c r="P126" s="156">
        <f t="shared" si="9"/>
        <v>3388702.4087784458</v>
      </c>
    </row>
    <row r="127" spans="1:16" ht="15.75" customHeight="1" x14ac:dyDescent="0.35">
      <c r="A127" s="146">
        <v>4</v>
      </c>
      <c r="B127" s="147" t="s">
        <v>31</v>
      </c>
      <c r="C127" s="29">
        <v>2025</v>
      </c>
      <c r="D127" s="160">
        <f>Population!J5</f>
        <v>692050.99747772934</v>
      </c>
      <c r="E127" s="33" t="str">
        <f t="shared" si="8"/>
        <v>Medium</v>
      </c>
      <c r="F127" s="150">
        <f t="shared" si="10"/>
        <v>4.05</v>
      </c>
      <c r="G127" s="150">
        <f t="shared" si="7"/>
        <v>170876.78950067391</v>
      </c>
      <c r="H127" s="172"/>
      <c r="I127" s="161">
        <v>0</v>
      </c>
      <c r="J127" s="162">
        <v>0</v>
      </c>
      <c r="K127" s="152">
        <f t="shared" si="11"/>
        <v>4004.9247539220378</v>
      </c>
      <c r="L127" s="153">
        <f>550*VLOOKUP(A127,'Housing costs'!$A$2:$E$40,5,FALSE)</f>
        <v>44962.5</v>
      </c>
      <c r="M127" s="154">
        <f>L127*K127+J127*Variables!$E$4</f>
        <v>180071429.24821961</v>
      </c>
      <c r="N127" s="163">
        <f t="shared" si="12"/>
        <v>104.57</v>
      </c>
      <c r="O127" s="163">
        <f t="shared" si="12"/>
        <v>894.40694310511105</v>
      </c>
      <c r="P127" s="156">
        <f t="shared" si="9"/>
        <v>0</v>
      </c>
    </row>
    <row r="128" spans="1:16" ht="15.75" customHeight="1" x14ac:dyDescent="0.35">
      <c r="A128" s="146">
        <v>5</v>
      </c>
      <c r="B128" s="147" t="s">
        <v>32</v>
      </c>
      <c r="C128" s="29">
        <v>2025</v>
      </c>
      <c r="D128" s="160">
        <f>Population!J6</f>
        <v>440943.89291842817</v>
      </c>
      <c r="E128" s="33" t="str">
        <f t="shared" si="8"/>
        <v>Medium</v>
      </c>
      <c r="F128" s="150">
        <f t="shared" si="10"/>
        <v>4.2</v>
      </c>
      <c r="G128" s="150">
        <f t="shared" si="7"/>
        <v>104986.64117105432</v>
      </c>
      <c r="H128" s="172"/>
      <c r="I128" s="161">
        <v>0</v>
      </c>
      <c r="J128" s="162">
        <v>0</v>
      </c>
      <c r="K128" s="152">
        <f t="shared" si="11"/>
        <v>2460.6244024465996</v>
      </c>
      <c r="L128" s="153">
        <f>550*VLOOKUP(A128,'Housing costs'!$A$2:$E$40,5,FALSE)</f>
        <v>13560.251052998528</v>
      </c>
      <c r="M128" s="154">
        <f>L128*K128+J128*Variables!$E$4</f>
        <v>33366684.644310378</v>
      </c>
      <c r="N128" s="163">
        <f t="shared" si="12"/>
        <v>500</v>
      </c>
      <c r="O128" s="163">
        <f t="shared" si="12"/>
        <v>894.40694310511105</v>
      </c>
      <c r="P128" s="156">
        <f t="shared" si="9"/>
        <v>58375407.231658541</v>
      </c>
    </row>
    <row r="129" spans="1:16" ht="15.75" customHeight="1" x14ac:dyDescent="0.35">
      <c r="A129" s="146">
        <v>6</v>
      </c>
      <c r="B129" s="147" t="s">
        <v>33</v>
      </c>
      <c r="C129" s="29">
        <v>2025</v>
      </c>
      <c r="D129" s="160">
        <f>Population!J7</f>
        <v>502247.03581553459</v>
      </c>
      <c r="E129" s="33" t="str">
        <f t="shared" si="8"/>
        <v>Medium</v>
      </c>
      <c r="F129" s="150">
        <f t="shared" si="10"/>
        <v>4.59</v>
      </c>
      <c r="G129" s="150">
        <f t="shared" si="7"/>
        <v>109422.01216024719</v>
      </c>
      <c r="H129" s="172"/>
      <c r="I129" s="161">
        <v>0</v>
      </c>
      <c r="J129" s="162">
        <v>0</v>
      </c>
      <c r="K129" s="152">
        <f t="shared" si="11"/>
        <v>2564.5784100058081</v>
      </c>
      <c r="L129" s="153">
        <f>550*VLOOKUP(A129,'Housing costs'!$A$2:$E$40,5,FALSE)</f>
        <v>69861.001051378509</v>
      </c>
      <c r="M129" s="154">
        <f>L129*K129+J129*Variables!$E$4</f>
        <v>179164014.99775839</v>
      </c>
      <c r="N129" s="163">
        <f t="shared" si="12"/>
        <v>123.03</v>
      </c>
      <c r="O129" s="163">
        <f t="shared" si="12"/>
        <v>894.40694310511105</v>
      </c>
      <c r="P129" s="156">
        <f t="shared" si="9"/>
        <v>0</v>
      </c>
    </row>
    <row r="130" spans="1:16" ht="15.75" customHeight="1" x14ac:dyDescent="0.35">
      <c r="A130" s="146">
        <v>7</v>
      </c>
      <c r="B130" s="147" t="s">
        <v>34</v>
      </c>
      <c r="C130" s="29">
        <v>2025</v>
      </c>
      <c r="D130" s="160">
        <f>Population!J8</f>
        <v>283020.36296820641</v>
      </c>
      <c r="E130" s="33" t="str">
        <f t="shared" si="8"/>
        <v>Medium</v>
      </c>
      <c r="F130" s="150">
        <f t="shared" si="10"/>
        <v>3.94</v>
      </c>
      <c r="G130" s="150">
        <f t="shared" si="7"/>
        <v>71832.579433554929</v>
      </c>
      <c r="H130" s="172"/>
      <c r="I130" s="161">
        <v>0</v>
      </c>
      <c r="J130" s="162">
        <v>0</v>
      </c>
      <c r="K130" s="152">
        <f t="shared" si="11"/>
        <v>1683.5760804739402</v>
      </c>
      <c r="L130" s="153">
        <f>550*VLOOKUP(A130,'Housing costs'!$A$2:$E$40,5,FALSE)</f>
        <v>55115.5</v>
      </c>
      <c r="M130" s="154">
        <f>L130*K130+J130*Variables!$E$4</f>
        <v>92791137.463361457</v>
      </c>
      <c r="N130" s="163">
        <f t="shared" si="12"/>
        <v>246.06</v>
      </c>
      <c r="O130" s="163">
        <f t="shared" si="12"/>
        <v>894.40694310511105</v>
      </c>
      <c r="P130" s="156">
        <f t="shared" si="9"/>
        <v>0</v>
      </c>
    </row>
    <row r="131" spans="1:16" ht="15.75" customHeight="1" x14ac:dyDescent="0.35">
      <c r="A131" s="146">
        <v>8</v>
      </c>
      <c r="B131" s="146" t="s">
        <v>35</v>
      </c>
      <c r="C131" s="29">
        <v>2025</v>
      </c>
      <c r="D131" s="160">
        <f>Population!J9</f>
        <v>938974.83904970938</v>
      </c>
      <c r="E131" s="33" t="str">
        <f t="shared" si="8"/>
        <v>Medium</v>
      </c>
      <c r="F131" s="150">
        <f t="shared" si="10"/>
        <v>4.04</v>
      </c>
      <c r="G131" s="150">
        <f t="shared" si="7"/>
        <v>232419.5146162647</v>
      </c>
      <c r="H131" s="172"/>
      <c r="I131" s="161">
        <v>0</v>
      </c>
      <c r="J131" s="162">
        <v>0</v>
      </c>
      <c r="K131" s="152">
        <f t="shared" si="11"/>
        <v>5447.332373818761</v>
      </c>
      <c r="L131" s="153">
        <f>550*VLOOKUP(A131,'Housing costs'!$A$2:$E$40,5,FALSE)</f>
        <v>43989</v>
      </c>
      <c r="M131" s="154">
        <f>L131*K131+J131*Variables!$E$4</f>
        <v>239622703.79191348</v>
      </c>
      <c r="N131" s="163">
        <f t="shared" si="12"/>
        <v>172.24</v>
      </c>
      <c r="O131" s="163">
        <f t="shared" si="12"/>
        <v>894.40694310511105</v>
      </c>
      <c r="P131" s="156">
        <f t="shared" si="9"/>
        <v>0</v>
      </c>
    </row>
    <row r="132" spans="1:16" ht="15.75" customHeight="1" x14ac:dyDescent="0.35">
      <c r="A132" s="146">
        <v>9</v>
      </c>
      <c r="B132" s="147" t="s">
        <v>36</v>
      </c>
      <c r="C132" s="29">
        <v>2025</v>
      </c>
      <c r="D132" s="160">
        <f>Population!J10</f>
        <v>16490.419841524661</v>
      </c>
      <c r="E132" s="33" t="str">
        <f t="shared" si="8"/>
        <v>Small</v>
      </c>
      <c r="F132" s="150">
        <f t="shared" si="10"/>
        <v>4.26</v>
      </c>
      <c r="G132" s="150">
        <f t="shared" ref="G132:G195" si="13">D132/F132</f>
        <v>3870.990573127855</v>
      </c>
      <c r="H132" s="172"/>
      <c r="I132" s="161">
        <v>0</v>
      </c>
      <c r="J132" s="162">
        <v>0</v>
      </c>
      <c r="K132" s="152">
        <f t="shared" si="11"/>
        <v>90.726341557684918</v>
      </c>
      <c r="L132" s="153">
        <f>550*VLOOKUP(A132,'Housing costs'!$A$2:$E$40,5,FALSE)</f>
        <v>27135.557659431186</v>
      </c>
      <c r="M132" s="154">
        <f>L132*K132+J132*Variables!$E$4</f>
        <v>2461909.8725678069</v>
      </c>
      <c r="N132" s="163">
        <f t="shared" si="12"/>
        <v>148.2696117306898</v>
      </c>
      <c r="O132" s="163">
        <f t="shared" si="12"/>
        <v>894.40694310511105</v>
      </c>
      <c r="P132" s="156">
        <f t="shared" si="9"/>
        <v>0</v>
      </c>
    </row>
    <row r="133" spans="1:16" ht="15.75" customHeight="1" x14ac:dyDescent="0.35">
      <c r="A133" s="146">
        <v>10</v>
      </c>
      <c r="B133" s="147" t="s">
        <v>37</v>
      </c>
      <c r="C133" s="29">
        <v>2025</v>
      </c>
      <c r="D133" s="160">
        <f>Population!J11</f>
        <v>645198.73746927083</v>
      </c>
      <c r="E133" s="33" t="str">
        <f t="shared" ref="E133:E196" si="14">IF(D133&lt;100000,"Small",IF(D133&lt;1000000,"Medium","Large"))</f>
        <v>Medium</v>
      </c>
      <c r="F133" s="150">
        <f t="shared" si="10"/>
        <v>5.88</v>
      </c>
      <c r="G133" s="150">
        <f t="shared" si="13"/>
        <v>109727.67644035218</v>
      </c>
      <c r="H133" s="172"/>
      <c r="I133" s="161">
        <v>0</v>
      </c>
      <c r="J133" s="162">
        <v>0</v>
      </c>
      <c r="K133" s="152">
        <f t="shared" si="11"/>
        <v>2571.742416570778</v>
      </c>
      <c r="L133" s="153">
        <f>550*VLOOKUP(A133,'Housing costs'!$A$2:$E$40,5,FALSE)</f>
        <v>132517.38989146583</v>
      </c>
      <c r="M133" s="154">
        <f>L133*K133+J133*Variables!$E$4</f>
        <v>340800592.51713032</v>
      </c>
      <c r="N133" s="163">
        <f t="shared" si="12"/>
        <v>1075</v>
      </c>
      <c r="O133" s="163">
        <f t="shared" si="12"/>
        <v>638.86210221793647</v>
      </c>
      <c r="P133" s="156">
        <f t="shared" ref="P133:P196" si="15">IF(12*(N133-0.3*O133)*(G133/5)&lt;0,0,12*(N133-0.3*O133)*(G133/5))</f>
        <v>232624790.30574408</v>
      </c>
    </row>
    <row r="134" spans="1:16" ht="15.75" customHeight="1" x14ac:dyDescent="0.35">
      <c r="A134" s="146">
        <v>11</v>
      </c>
      <c r="B134" s="147" t="s">
        <v>38</v>
      </c>
      <c r="C134" s="29">
        <v>2025</v>
      </c>
      <c r="D134" s="160">
        <f>Population!J12</f>
        <v>854374.73206456355</v>
      </c>
      <c r="E134" s="33" t="str">
        <f t="shared" si="14"/>
        <v>Medium</v>
      </c>
      <c r="F134" s="150">
        <f t="shared" si="10"/>
        <v>4.47</v>
      </c>
      <c r="G134" s="150">
        <f t="shared" si="13"/>
        <v>191135.28681533862</v>
      </c>
      <c r="H134" s="172"/>
      <c r="I134" s="161">
        <v>0</v>
      </c>
      <c r="J134" s="162">
        <v>0</v>
      </c>
      <c r="K134" s="152">
        <f t="shared" si="11"/>
        <v>4479.7332847345097</v>
      </c>
      <c r="L134" s="153">
        <f>550*VLOOKUP(A134,'Housing costs'!$A$2:$E$40,5,FALSE)</f>
        <v>59950</v>
      </c>
      <c r="M134" s="154">
        <f>L134*K134+J134*Variables!$E$4</f>
        <v>268560010.41983384</v>
      </c>
      <c r="N134" s="163">
        <f t="shared" si="12"/>
        <v>106.62</v>
      </c>
      <c r="O134" s="163">
        <f t="shared" si="12"/>
        <v>894.40694310511105</v>
      </c>
      <c r="P134" s="156">
        <f t="shared" si="15"/>
        <v>0</v>
      </c>
    </row>
    <row r="135" spans="1:16" ht="15.75" customHeight="1" x14ac:dyDescent="0.35">
      <c r="A135" s="146">
        <v>12</v>
      </c>
      <c r="B135" s="147" t="s">
        <v>39</v>
      </c>
      <c r="C135" s="29">
        <v>2025</v>
      </c>
      <c r="D135" s="160">
        <f>Population!J13</f>
        <v>632587.57685652096</v>
      </c>
      <c r="E135" s="33" t="str">
        <f t="shared" si="14"/>
        <v>Medium</v>
      </c>
      <c r="F135" s="150">
        <f t="shared" si="10"/>
        <v>3.93</v>
      </c>
      <c r="G135" s="150">
        <f t="shared" si="13"/>
        <v>160963.76001438193</v>
      </c>
      <c r="H135" s="172"/>
      <c r="I135" s="161">
        <v>0</v>
      </c>
      <c r="J135" s="162">
        <v>0</v>
      </c>
      <c r="K135" s="152">
        <f t="shared" si="11"/>
        <v>3772.588125337119</v>
      </c>
      <c r="L135" s="153">
        <f>550*VLOOKUP(A135,'Housing costs'!$A$2:$E$40,5,FALSE)</f>
        <v>82213.84551838084</v>
      </c>
      <c r="M135" s="154">
        <f>L135*K135+J135*Variables!$E$4</f>
        <v>310158977.34094387</v>
      </c>
      <c r="N135" s="163">
        <f t="shared" si="12"/>
        <v>210.4560236092089</v>
      </c>
      <c r="O135" s="163">
        <f t="shared" si="12"/>
        <v>1149.9517839922855</v>
      </c>
      <c r="P135" s="156">
        <f t="shared" si="15"/>
        <v>0</v>
      </c>
    </row>
    <row r="136" spans="1:16" ht="15.75" customHeight="1" x14ac:dyDescent="0.35">
      <c r="A136" s="146">
        <v>13</v>
      </c>
      <c r="B136" s="147" t="s">
        <v>40</v>
      </c>
      <c r="C136" s="29">
        <v>2025</v>
      </c>
      <c r="D136" s="160">
        <f>Population!J14</f>
        <v>481771.74041597487</v>
      </c>
      <c r="E136" s="33" t="str">
        <f t="shared" si="14"/>
        <v>Medium</v>
      </c>
      <c r="F136" s="150">
        <f t="shared" si="10"/>
        <v>4.78</v>
      </c>
      <c r="G136" s="150">
        <f t="shared" si="13"/>
        <v>100789.06703263072</v>
      </c>
      <c r="H136" s="172"/>
      <c r="I136" s="161">
        <v>0</v>
      </c>
      <c r="J136" s="162">
        <v>0</v>
      </c>
      <c r="K136" s="152">
        <f t="shared" si="11"/>
        <v>2362.2437585772859</v>
      </c>
      <c r="L136" s="153">
        <f>550*VLOOKUP(A136,'Housing costs'!$A$2:$E$40,5,FALSE)</f>
        <v>27915.461930331818</v>
      </c>
      <c r="M136" s="154">
        <f>L136*K136+J136*Variables!$E$4</f>
        <v>65943125.712728173</v>
      </c>
      <c r="N136" s="163">
        <f t="shared" si="12"/>
        <v>210.4560236092089</v>
      </c>
      <c r="O136" s="163">
        <f t="shared" si="12"/>
        <v>894.40694310511105</v>
      </c>
      <c r="P136" s="156">
        <f t="shared" si="15"/>
        <v>0</v>
      </c>
    </row>
    <row r="137" spans="1:16" ht="15.75" customHeight="1" x14ac:dyDescent="0.35">
      <c r="A137" s="146">
        <v>14</v>
      </c>
      <c r="B137" s="147" t="s">
        <v>41</v>
      </c>
      <c r="C137" s="29">
        <v>2025</v>
      </c>
      <c r="D137" s="160">
        <f>Population!J15</f>
        <v>2267539.7717865938</v>
      </c>
      <c r="E137" s="33" t="str">
        <f t="shared" si="14"/>
        <v>Large</v>
      </c>
      <c r="F137" s="150">
        <f t="shared" si="10"/>
        <v>3.72</v>
      </c>
      <c r="G137" s="150">
        <f t="shared" si="13"/>
        <v>609553.70209317037</v>
      </c>
      <c r="H137" s="172"/>
      <c r="I137" s="161">
        <v>0</v>
      </c>
      <c r="J137" s="162">
        <v>0</v>
      </c>
      <c r="K137" s="152">
        <f t="shared" si="11"/>
        <v>14286.414892808767</v>
      </c>
      <c r="L137" s="153">
        <f>550*VLOOKUP(A137,'Housing costs'!$A$2:$E$40,5,FALSE)</f>
        <v>78019.578686493187</v>
      </c>
      <c r="M137" s="154">
        <f>L137*K137+J137*Variables!$E$4</f>
        <v>1114620070.8773818</v>
      </c>
      <c r="N137" s="163">
        <f t="shared" si="12"/>
        <v>307.81660470879802</v>
      </c>
      <c r="O137" s="163">
        <f t="shared" si="12"/>
        <v>1661.0414657666347</v>
      </c>
      <c r="P137" s="156">
        <f t="shared" si="15"/>
        <v>0</v>
      </c>
    </row>
    <row r="138" spans="1:16" ht="15.75" customHeight="1" x14ac:dyDescent="0.35">
      <c r="A138" s="146">
        <v>15</v>
      </c>
      <c r="B138" s="147" t="s">
        <v>42</v>
      </c>
      <c r="C138" s="29">
        <v>2025</v>
      </c>
      <c r="D138" s="160">
        <f>Population!J16</f>
        <v>98089.024928909799</v>
      </c>
      <c r="E138" s="33" t="str">
        <f t="shared" si="14"/>
        <v>Small</v>
      </c>
      <c r="F138" s="150">
        <f t="shared" si="10"/>
        <v>4.72</v>
      </c>
      <c r="G138" s="150">
        <f t="shared" si="13"/>
        <v>20781.573078158857</v>
      </c>
      <c r="H138" s="172"/>
      <c r="I138" s="161">
        <v>0</v>
      </c>
      <c r="J138" s="162">
        <v>0</v>
      </c>
      <c r="K138" s="152">
        <f t="shared" si="11"/>
        <v>487.06811901934998</v>
      </c>
      <c r="L138" s="153">
        <f>550*VLOOKUP(A138,'Housing costs'!$A$2:$E$40,5,FALSE)</f>
        <v>27135.557659431186</v>
      </c>
      <c r="M138" s="154">
        <f>L138*K138+J138*Variables!$E$4</f>
        <v>13216865.027720263</v>
      </c>
      <c r="N138" s="163">
        <f t="shared" si="12"/>
        <v>148.2696117306898</v>
      </c>
      <c r="O138" s="163">
        <f t="shared" si="12"/>
        <v>1149.9517839922855</v>
      </c>
      <c r="P138" s="156">
        <f t="shared" si="15"/>
        <v>0</v>
      </c>
    </row>
    <row r="139" spans="1:16" ht="15.75" customHeight="1" x14ac:dyDescent="0.35">
      <c r="A139" s="146">
        <v>16</v>
      </c>
      <c r="B139" s="147" t="s">
        <v>43</v>
      </c>
      <c r="C139" s="29">
        <v>2025</v>
      </c>
      <c r="D139" s="160">
        <f>Population!J17</f>
        <v>97568.079521072126</v>
      </c>
      <c r="E139" s="33" t="str">
        <f t="shared" si="14"/>
        <v>Small</v>
      </c>
      <c r="F139" s="150">
        <f t="shared" si="10"/>
        <v>3.45</v>
      </c>
      <c r="G139" s="150">
        <f t="shared" si="13"/>
        <v>28280.602759731049</v>
      </c>
      <c r="H139" s="172"/>
      <c r="I139" s="161">
        <v>0</v>
      </c>
      <c r="J139" s="162">
        <v>0</v>
      </c>
      <c r="K139" s="152">
        <f t="shared" si="11"/>
        <v>662.82662718120264</v>
      </c>
      <c r="L139" s="153">
        <f>550*VLOOKUP(A139,'Housing costs'!$A$2:$E$40,5,FALSE)</f>
        <v>56397</v>
      </c>
      <c r="M139" s="154">
        <f>L139*K139+J139*Variables!$E$4</f>
        <v>37381433.293138288</v>
      </c>
      <c r="N139" s="163">
        <f t="shared" si="12"/>
        <v>147.63</v>
      </c>
      <c r="O139" s="163">
        <f t="shared" si="12"/>
        <v>1661.0414657666347</v>
      </c>
      <c r="P139" s="156">
        <f t="shared" si="15"/>
        <v>0</v>
      </c>
    </row>
    <row r="140" spans="1:16" ht="15.75" customHeight="1" x14ac:dyDescent="0.35">
      <c r="A140" s="146">
        <v>17</v>
      </c>
      <c r="B140" s="29" t="s">
        <v>44</v>
      </c>
      <c r="C140" s="29">
        <v>2025</v>
      </c>
      <c r="D140" s="160">
        <f>Population!J18</f>
        <v>24484.434168370743</v>
      </c>
      <c r="E140" s="33" t="str">
        <f t="shared" si="14"/>
        <v>Small</v>
      </c>
      <c r="F140" s="150">
        <f t="shared" si="10"/>
        <v>4.78</v>
      </c>
      <c r="G140" s="150">
        <f t="shared" si="13"/>
        <v>5122.2665624206575</v>
      </c>
      <c r="H140" s="172"/>
      <c r="I140" s="161">
        <v>0</v>
      </c>
      <c r="J140" s="162">
        <v>0</v>
      </c>
      <c r="K140" s="152">
        <f t="shared" si="11"/>
        <v>120.05312255673562</v>
      </c>
      <c r="L140" s="153">
        <f>550*VLOOKUP(A140,'Housing costs'!$A$2:$E$40,5,FALSE)</f>
        <v>27135.557659431186</v>
      </c>
      <c r="M140" s="154">
        <f>L140*K140+J140*Variables!$E$4</f>
        <v>3257708.4293330582</v>
      </c>
      <c r="N140" s="163">
        <f t="shared" si="12"/>
        <v>148.2696117306898</v>
      </c>
      <c r="O140" s="163">
        <f t="shared" si="12"/>
        <v>894.40694310511105</v>
      </c>
      <c r="P140" s="156">
        <f t="shared" si="15"/>
        <v>0</v>
      </c>
    </row>
    <row r="141" spans="1:16" ht="15.75" customHeight="1" x14ac:dyDescent="0.35">
      <c r="A141" s="146">
        <v>18</v>
      </c>
      <c r="B141" s="29" t="s">
        <v>45</v>
      </c>
      <c r="C141" s="29">
        <v>2025</v>
      </c>
      <c r="D141" s="160">
        <f>Population!J19</f>
        <v>1993.8650267102259</v>
      </c>
      <c r="E141" s="33" t="str">
        <f t="shared" si="14"/>
        <v>Small</v>
      </c>
      <c r="F141" s="150">
        <f t="shared" si="10"/>
        <v>5.88</v>
      </c>
      <c r="G141" s="150">
        <f t="shared" si="13"/>
        <v>339.09269161738536</v>
      </c>
      <c r="H141" s="172"/>
      <c r="I141" s="161">
        <v>0</v>
      </c>
      <c r="J141" s="162">
        <v>0</v>
      </c>
      <c r="K141" s="152">
        <f t="shared" si="11"/>
        <v>7.9474849597825141</v>
      </c>
      <c r="L141" s="153">
        <f>550*VLOOKUP(A141,'Housing costs'!$A$2:$E$40,5,FALSE)</f>
        <v>27135.557659431186</v>
      </c>
      <c r="M141" s="154">
        <f>L141*K141+J141*Variables!$E$4</f>
        <v>215659.43637364055</v>
      </c>
      <c r="N141" s="163">
        <f t="shared" si="12"/>
        <v>148.2696117306898</v>
      </c>
      <c r="O141" s="163">
        <f t="shared" si="12"/>
        <v>638.86210221793647</v>
      </c>
      <c r="P141" s="156">
        <f t="shared" si="15"/>
        <v>0</v>
      </c>
    </row>
    <row r="142" spans="1:16" ht="15.75" customHeight="1" x14ac:dyDescent="0.35">
      <c r="A142" s="146">
        <v>19</v>
      </c>
      <c r="B142" s="29" t="s">
        <v>46</v>
      </c>
      <c r="C142" s="29">
        <v>2025</v>
      </c>
      <c r="D142" s="160">
        <f>Population!J20</f>
        <v>29212.905774305586</v>
      </c>
      <c r="E142" s="33" t="str">
        <f t="shared" si="14"/>
        <v>Small</v>
      </c>
      <c r="F142" s="150">
        <f t="shared" si="10"/>
        <v>3.93</v>
      </c>
      <c r="G142" s="150">
        <f t="shared" si="13"/>
        <v>7433.3093573296655</v>
      </c>
      <c r="H142" s="172"/>
      <c r="I142" s="161">
        <v>0</v>
      </c>
      <c r="J142" s="162">
        <v>0</v>
      </c>
      <c r="K142" s="152">
        <f t="shared" si="11"/>
        <v>174.21818806241481</v>
      </c>
      <c r="L142" s="153">
        <f>550*VLOOKUP(A142,'Housing costs'!$A$2:$E$40,5,FALSE)</f>
        <v>61716.526353276349</v>
      </c>
      <c r="M142" s="154">
        <f>L142*K142+J142*Variables!$E$4</f>
        <v>10752141.394774079</v>
      </c>
      <c r="N142" s="163">
        <f t="shared" si="12"/>
        <v>148.2696117306898</v>
      </c>
      <c r="O142" s="163">
        <f t="shared" si="12"/>
        <v>1149.9517839922855</v>
      </c>
      <c r="P142" s="156">
        <f t="shared" si="15"/>
        <v>0</v>
      </c>
    </row>
    <row r="143" spans="1:16" ht="15.75" customHeight="1" x14ac:dyDescent="0.35">
      <c r="A143" s="146">
        <v>20</v>
      </c>
      <c r="B143" s="29" t="s">
        <v>47</v>
      </c>
      <c r="C143" s="29">
        <v>2025</v>
      </c>
      <c r="D143" s="160">
        <f>Population!J21</f>
        <v>3395.4222609474787</v>
      </c>
      <c r="E143" s="33" t="str">
        <f t="shared" si="14"/>
        <v>Small</v>
      </c>
      <c r="F143" s="150">
        <f t="shared" si="10"/>
        <v>3.94</v>
      </c>
      <c r="G143" s="150">
        <f t="shared" si="13"/>
        <v>861.78229973286261</v>
      </c>
      <c r="H143" s="172"/>
      <c r="I143" s="161">
        <v>0</v>
      </c>
      <c r="J143" s="162">
        <v>0</v>
      </c>
      <c r="K143" s="152">
        <f t="shared" si="11"/>
        <v>20.19802264998907</v>
      </c>
      <c r="L143" s="153">
        <f>550*VLOOKUP(A143,'Housing costs'!$A$2:$E$40,5,FALSE)</f>
        <v>27135.557659431186</v>
      </c>
      <c r="M143" s="154">
        <f>L143*K143+J143*Variables!$E$4</f>
        <v>548084.60822527553</v>
      </c>
      <c r="N143" s="163">
        <f t="shared" si="12"/>
        <v>148.2696117306898</v>
      </c>
      <c r="O143" s="163">
        <f t="shared" si="12"/>
        <v>894.40694310511105</v>
      </c>
      <c r="P143" s="156">
        <f t="shared" si="15"/>
        <v>0</v>
      </c>
    </row>
    <row r="144" spans="1:16" ht="15.75" customHeight="1" x14ac:dyDescent="0.35">
      <c r="A144" s="146">
        <v>1</v>
      </c>
      <c r="B144" s="147" t="s">
        <v>28</v>
      </c>
      <c r="C144" s="29">
        <v>2026</v>
      </c>
      <c r="D144" s="160">
        <f>Population!K2</f>
        <v>753348.55698186171</v>
      </c>
      <c r="E144" s="33" t="str">
        <f t="shared" si="14"/>
        <v>Medium</v>
      </c>
      <c r="F144" s="150">
        <f t="shared" si="10"/>
        <v>4.17</v>
      </c>
      <c r="G144" s="150">
        <f t="shared" si="13"/>
        <v>180659.12637454717</v>
      </c>
      <c r="H144" s="172"/>
      <c r="I144" s="161">
        <v>0</v>
      </c>
      <c r="J144" s="162">
        <v>0</v>
      </c>
      <c r="K144" s="152">
        <f t="shared" si="11"/>
        <v>4234.198274403403</v>
      </c>
      <c r="L144" s="153">
        <f>550*VLOOKUP(A144,'Housing costs'!$A$2:$E$40,5,FALSE)</f>
        <v>51540.5</v>
      </c>
      <c r="M144" s="154">
        <f>L144*K144+J144*Variables!$E$4</f>
        <v>218232696.1618886</v>
      </c>
      <c r="N144" s="163">
        <f t="shared" si="12"/>
        <v>172.24</v>
      </c>
      <c r="O144" s="163">
        <f t="shared" si="12"/>
        <v>1149.9517839922855</v>
      </c>
      <c r="P144" s="156">
        <f t="shared" si="15"/>
        <v>0</v>
      </c>
    </row>
    <row r="145" spans="1:16" ht="15.75" customHeight="1" x14ac:dyDescent="0.35">
      <c r="A145" s="146">
        <v>2</v>
      </c>
      <c r="B145" s="147" t="s">
        <v>29</v>
      </c>
      <c r="C145" s="29">
        <v>2026</v>
      </c>
      <c r="D145" s="160">
        <f>Population!K3</f>
        <v>522013.3088153025</v>
      </c>
      <c r="E145" s="33" t="str">
        <f t="shared" si="14"/>
        <v>Medium</v>
      </c>
      <c r="F145" s="150">
        <f t="shared" si="10"/>
        <v>4.29</v>
      </c>
      <c r="G145" s="150">
        <f t="shared" si="13"/>
        <v>121681.42396627097</v>
      </c>
      <c r="H145" s="172"/>
      <c r="I145" s="161">
        <v>0</v>
      </c>
      <c r="J145" s="162">
        <v>0</v>
      </c>
      <c r="K145" s="152">
        <f t="shared" si="11"/>
        <v>2851.9083742094663</v>
      </c>
      <c r="L145" s="153">
        <f>550*VLOOKUP(A145,'Housing costs'!$A$2:$E$40,5,FALSE)</f>
        <v>69861.001051378509</v>
      </c>
      <c r="M145" s="154">
        <f>L145*K145+J145*Variables!$E$4</f>
        <v>199237173.92908269</v>
      </c>
      <c r="N145" s="163">
        <f t="shared" si="12"/>
        <v>61.51</v>
      </c>
      <c r="O145" s="163">
        <f t="shared" si="12"/>
        <v>638.86210221793647</v>
      </c>
      <c r="P145" s="156">
        <f t="shared" si="15"/>
        <v>0</v>
      </c>
    </row>
    <row r="146" spans="1:16" ht="15.75" customHeight="1" x14ac:dyDescent="0.35">
      <c r="A146" s="146">
        <v>3</v>
      </c>
      <c r="B146" s="147" t="s">
        <v>30</v>
      </c>
      <c r="C146" s="29">
        <v>2026</v>
      </c>
      <c r="D146" s="160">
        <f>Population!K4</f>
        <v>373818.50429158629</v>
      </c>
      <c r="E146" s="33" t="str">
        <f t="shared" si="14"/>
        <v>Medium</v>
      </c>
      <c r="F146" s="150">
        <f t="shared" si="10"/>
        <v>4.8600000000000003</v>
      </c>
      <c r="G146" s="150">
        <f t="shared" si="13"/>
        <v>76917.38771431816</v>
      </c>
      <c r="H146" s="172"/>
      <c r="I146" s="161">
        <v>0</v>
      </c>
      <c r="J146" s="162">
        <v>0</v>
      </c>
      <c r="K146" s="152">
        <f t="shared" si="11"/>
        <v>1802.7512745543208</v>
      </c>
      <c r="L146" s="153">
        <f>550*VLOOKUP(A146,'Housing costs'!$A$2:$E$40,5,FALSE)</f>
        <v>69861.001051378509</v>
      </c>
      <c r="M146" s="154">
        <f>L146*K146+J146*Variables!$E$4</f>
        <v>125942008.68701336</v>
      </c>
      <c r="N146" s="163">
        <f t="shared" si="12"/>
        <v>210.4560236092089</v>
      </c>
      <c r="O146" s="163">
        <f t="shared" si="12"/>
        <v>638.86210221793647</v>
      </c>
      <c r="P146" s="156">
        <f t="shared" si="15"/>
        <v>3470031.2665891279</v>
      </c>
    </row>
    <row r="147" spans="1:16" ht="15.75" customHeight="1" x14ac:dyDescent="0.35">
      <c r="A147" s="146">
        <v>4</v>
      </c>
      <c r="B147" s="147" t="s">
        <v>31</v>
      </c>
      <c r="C147" s="29">
        <v>2026</v>
      </c>
      <c r="D147" s="160">
        <f>Population!K5</f>
        <v>708660.2214171947</v>
      </c>
      <c r="E147" s="33" t="str">
        <f t="shared" si="14"/>
        <v>Medium</v>
      </c>
      <c r="F147" s="150">
        <f t="shared" si="10"/>
        <v>4.05</v>
      </c>
      <c r="G147" s="150">
        <f t="shared" si="13"/>
        <v>174977.83244869005</v>
      </c>
      <c r="H147" s="172"/>
      <c r="I147" s="161">
        <v>0</v>
      </c>
      <c r="J147" s="162">
        <v>0</v>
      </c>
      <c r="K147" s="152">
        <f t="shared" si="11"/>
        <v>4101.0429480161401</v>
      </c>
      <c r="L147" s="153">
        <f>550*VLOOKUP(A147,'Housing costs'!$A$2:$E$40,5,FALSE)</f>
        <v>44962.5</v>
      </c>
      <c r="M147" s="154">
        <f>L147*K147+J147*Variables!$E$4</f>
        <v>184393143.5501757</v>
      </c>
      <c r="N147" s="163">
        <f t="shared" si="12"/>
        <v>104.57</v>
      </c>
      <c r="O147" s="163">
        <f t="shared" si="12"/>
        <v>894.40694310511105</v>
      </c>
      <c r="P147" s="156">
        <f t="shared" si="15"/>
        <v>0</v>
      </c>
    </row>
    <row r="148" spans="1:16" ht="15.75" customHeight="1" x14ac:dyDescent="0.35">
      <c r="A148" s="146">
        <v>5</v>
      </c>
      <c r="B148" s="147" t="s">
        <v>32</v>
      </c>
      <c r="C148" s="29">
        <v>2026</v>
      </c>
      <c r="D148" s="160">
        <f>Population!K6</f>
        <v>451526.54634847038</v>
      </c>
      <c r="E148" s="33" t="str">
        <f t="shared" si="14"/>
        <v>Medium</v>
      </c>
      <c r="F148" s="150">
        <f t="shared" si="10"/>
        <v>4.2</v>
      </c>
      <c r="G148" s="150">
        <f t="shared" si="13"/>
        <v>107506.32055915961</v>
      </c>
      <c r="H148" s="172"/>
      <c r="I148" s="161">
        <v>0</v>
      </c>
      <c r="J148" s="162">
        <v>0</v>
      </c>
      <c r="K148" s="152">
        <f t="shared" si="11"/>
        <v>2519.6793881052872</v>
      </c>
      <c r="L148" s="153">
        <f>550*VLOOKUP(A148,'Housing costs'!$A$2:$E$40,5,FALSE)</f>
        <v>13560.251052998528</v>
      </c>
      <c r="M148" s="154">
        <f>L148*K148+J148*Variables!$E$4</f>
        <v>34167485.07577341</v>
      </c>
      <c r="N148" s="163">
        <f t="shared" si="12"/>
        <v>500</v>
      </c>
      <c r="O148" s="163">
        <f t="shared" si="12"/>
        <v>894.40694310511105</v>
      </c>
      <c r="P148" s="156">
        <f t="shared" si="15"/>
        <v>59776417.005218334</v>
      </c>
    </row>
    <row r="149" spans="1:16" ht="15.75" customHeight="1" x14ac:dyDescent="0.35">
      <c r="A149" s="146">
        <v>6</v>
      </c>
      <c r="B149" s="147" t="s">
        <v>33</v>
      </c>
      <c r="C149" s="29">
        <v>2026</v>
      </c>
      <c r="D149" s="160">
        <f>Population!K7</f>
        <v>514300.96467510733</v>
      </c>
      <c r="E149" s="33" t="str">
        <f t="shared" si="14"/>
        <v>Medium</v>
      </c>
      <c r="F149" s="150">
        <f t="shared" si="10"/>
        <v>4.59</v>
      </c>
      <c r="G149" s="150">
        <f t="shared" si="13"/>
        <v>112048.14045209311</v>
      </c>
      <c r="H149" s="172"/>
      <c r="I149" s="161">
        <v>0</v>
      </c>
      <c r="J149" s="162">
        <v>0</v>
      </c>
      <c r="K149" s="152">
        <f t="shared" si="11"/>
        <v>2626.1282918459183</v>
      </c>
      <c r="L149" s="153">
        <f>550*VLOOKUP(A149,'Housing costs'!$A$2:$E$40,5,FALSE)</f>
        <v>69861.001051378509</v>
      </c>
      <c r="M149" s="154">
        <f>L149*K149+J149*Variables!$E$4</f>
        <v>183463951.35770255</v>
      </c>
      <c r="N149" s="163">
        <f t="shared" si="12"/>
        <v>123.03</v>
      </c>
      <c r="O149" s="163">
        <f t="shared" si="12"/>
        <v>894.40694310511105</v>
      </c>
      <c r="P149" s="156">
        <f t="shared" si="15"/>
        <v>0</v>
      </c>
    </row>
    <row r="150" spans="1:16" ht="15.75" customHeight="1" x14ac:dyDescent="0.35">
      <c r="A150" s="146">
        <v>7</v>
      </c>
      <c r="B150" s="147" t="s">
        <v>34</v>
      </c>
      <c r="C150" s="29">
        <v>2026</v>
      </c>
      <c r="D150" s="160">
        <f>Population!K8</f>
        <v>289812.85167944332</v>
      </c>
      <c r="E150" s="33" t="str">
        <f t="shared" si="14"/>
        <v>Medium</v>
      </c>
      <c r="F150" s="150">
        <f t="shared" si="10"/>
        <v>3.94</v>
      </c>
      <c r="G150" s="150">
        <f t="shared" si="13"/>
        <v>73556.56133996023</v>
      </c>
      <c r="H150" s="172"/>
      <c r="I150" s="161">
        <v>0</v>
      </c>
      <c r="J150" s="162">
        <v>0</v>
      </c>
      <c r="K150" s="152">
        <f t="shared" si="11"/>
        <v>1723.9819064053008</v>
      </c>
      <c r="L150" s="153">
        <f>550*VLOOKUP(A150,'Housing costs'!$A$2:$E$40,5,FALSE)</f>
        <v>55115.5</v>
      </c>
      <c r="M150" s="154">
        <f>L150*K150+J150*Variables!$E$4</f>
        <v>95018124.762481362</v>
      </c>
      <c r="N150" s="163">
        <f t="shared" si="12"/>
        <v>246.06</v>
      </c>
      <c r="O150" s="163">
        <f t="shared" si="12"/>
        <v>894.40694310511105</v>
      </c>
      <c r="P150" s="156">
        <f t="shared" si="15"/>
        <v>0</v>
      </c>
    </row>
    <row r="151" spans="1:16" ht="15.75" customHeight="1" x14ac:dyDescent="0.35">
      <c r="A151" s="146">
        <v>8</v>
      </c>
      <c r="B151" s="146" t="s">
        <v>35</v>
      </c>
      <c r="C151" s="29">
        <v>2026</v>
      </c>
      <c r="D151" s="160">
        <f>Population!K9</f>
        <v>961510.23518690222</v>
      </c>
      <c r="E151" s="33" t="str">
        <f t="shared" si="14"/>
        <v>Medium</v>
      </c>
      <c r="F151" s="150">
        <f t="shared" si="10"/>
        <v>4.04</v>
      </c>
      <c r="G151" s="150">
        <f t="shared" si="13"/>
        <v>237997.582967055</v>
      </c>
      <c r="H151" s="172"/>
      <c r="I151" s="161">
        <v>0</v>
      </c>
      <c r="J151" s="162">
        <v>0</v>
      </c>
      <c r="K151" s="152">
        <f t="shared" si="11"/>
        <v>5578.0683507903013</v>
      </c>
      <c r="L151" s="153">
        <f>550*VLOOKUP(A151,'Housing costs'!$A$2:$E$40,5,FALSE)</f>
        <v>43989</v>
      </c>
      <c r="M151" s="154">
        <f>L151*K151+J151*Variables!$E$4</f>
        <v>245373648.68291456</v>
      </c>
      <c r="N151" s="163">
        <f t="shared" si="12"/>
        <v>172.24</v>
      </c>
      <c r="O151" s="163">
        <f t="shared" si="12"/>
        <v>894.40694310511105</v>
      </c>
      <c r="P151" s="156">
        <f t="shared" si="15"/>
        <v>0</v>
      </c>
    </row>
    <row r="152" spans="1:16" ht="15.75" customHeight="1" x14ac:dyDescent="0.35">
      <c r="A152" s="146">
        <v>9</v>
      </c>
      <c r="B152" s="147" t="s">
        <v>36</v>
      </c>
      <c r="C152" s="29">
        <v>2026</v>
      </c>
      <c r="D152" s="160">
        <f>Population!K10</f>
        <v>16886.189917721251</v>
      </c>
      <c r="E152" s="33" t="str">
        <f t="shared" si="14"/>
        <v>Small</v>
      </c>
      <c r="F152" s="150">
        <f t="shared" si="10"/>
        <v>4.26</v>
      </c>
      <c r="G152" s="150">
        <f t="shared" si="13"/>
        <v>3963.8943468829229</v>
      </c>
      <c r="H152" s="172"/>
      <c r="I152" s="161">
        <v>0</v>
      </c>
      <c r="J152" s="162">
        <v>0</v>
      </c>
      <c r="K152" s="152">
        <f t="shared" si="11"/>
        <v>92.903773755067959</v>
      </c>
      <c r="L152" s="153">
        <f>550*VLOOKUP(A152,'Housing costs'!$A$2:$E$40,5,FALSE)</f>
        <v>27135.557659431186</v>
      </c>
      <c r="M152" s="154">
        <f>L152*K152+J152*Variables!$E$4</f>
        <v>2520995.7095093965</v>
      </c>
      <c r="N152" s="163">
        <f t="shared" si="12"/>
        <v>148.2696117306898</v>
      </c>
      <c r="O152" s="163">
        <f t="shared" si="12"/>
        <v>894.40694310511105</v>
      </c>
      <c r="P152" s="156">
        <f t="shared" si="15"/>
        <v>0</v>
      </c>
    </row>
    <row r="153" spans="1:16" ht="15.75" customHeight="1" x14ac:dyDescent="0.35">
      <c r="A153" s="146">
        <v>10</v>
      </c>
      <c r="B153" s="147" t="s">
        <v>37</v>
      </c>
      <c r="C153" s="29">
        <v>2026</v>
      </c>
      <c r="D153" s="160">
        <f>Population!K11</f>
        <v>660683.50716853316</v>
      </c>
      <c r="E153" s="33" t="str">
        <f t="shared" si="14"/>
        <v>Medium</v>
      </c>
      <c r="F153" s="150">
        <f t="shared" ref="F153:F216" si="16">F133</f>
        <v>5.88</v>
      </c>
      <c r="G153" s="150">
        <f t="shared" si="13"/>
        <v>112361.14067492061</v>
      </c>
      <c r="H153" s="172"/>
      <c r="I153" s="161">
        <v>0</v>
      </c>
      <c r="J153" s="162">
        <v>0</v>
      </c>
      <c r="K153" s="152">
        <f t="shared" ref="K153:K216" si="17">G153-G133</f>
        <v>2633.464234568426</v>
      </c>
      <c r="L153" s="153">
        <f>550*VLOOKUP(A153,'Housing costs'!$A$2:$E$40,5,FALSE)</f>
        <v>132517.38989146583</v>
      </c>
      <c r="M153" s="154">
        <f>L153*K153+J153*Variables!$E$4</f>
        <v>348979806.73753476</v>
      </c>
      <c r="N153" s="163">
        <f t="shared" ref="N153:O216" si="18">N133</f>
        <v>1075</v>
      </c>
      <c r="O153" s="163">
        <f t="shared" si="18"/>
        <v>638.86210221793647</v>
      </c>
      <c r="P153" s="156">
        <f t="shared" si="15"/>
        <v>238207785.27308187</v>
      </c>
    </row>
    <row r="154" spans="1:16" ht="15.75" customHeight="1" x14ac:dyDescent="0.35">
      <c r="A154" s="146">
        <v>11</v>
      </c>
      <c r="B154" s="147" t="s">
        <v>38</v>
      </c>
      <c r="C154" s="29">
        <v>2026</v>
      </c>
      <c r="D154" s="160">
        <f>Population!K12</f>
        <v>874879.72563411295</v>
      </c>
      <c r="E154" s="33" t="str">
        <f t="shared" si="14"/>
        <v>Medium</v>
      </c>
      <c r="F154" s="150">
        <f t="shared" si="16"/>
        <v>4.47</v>
      </c>
      <c r="G154" s="150">
        <f t="shared" si="13"/>
        <v>195722.53369890671</v>
      </c>
      <c r="H154" s="172"/>
      <c r="I154" s="161">
        <v>0</v>
      </c>
      <c r="J154" s="162">
        <v>0</v>
      </c>
      <c r="K154" s="152">
        <f t="shared" si="17"/>
        <v>4587.246883568092</v>
      </c>
      <c r="L154" s="153">
        <f>550*VLOOKUP(A154,'Housing costs'!$A$2:$E$40,5,FALSE)</f>
        <v>59950</v>
      </c>
      <c r="M154" s="154">
        <f>L154*K154+J154*Variables!$E$4</f>
        <v>275005450.66990709</v>
      </c>
      <c r="N154" s="163">
        <f t="shared" si="18"/>
        <v>106.62</v>
      </c>
      <c r="O154" s="163">
        <f t="shared" si="18"/>
        <v>894.40694310511105</v>
      </c>
      <c r="P154" s="156">
        <f t="shared" si="15"/>
        <v>0</v>
      </c>
    </row>
    <row r="155" spans="1:16" ht="15.75" customHeight="1" x14ac:dyDescent="0.35">
      <c r="A155" s="146">
        <v>12</v>
      </c>
      <c r="B155" s="147" t="s">
        <v>39</v>
      </c>
      <c r="C155" s="29">
        <v>2026</v>
      </c>
      <c r="D155" s="160">
        <f>Population!K13</f>
        <v>647769.67870107736</v>
      </c>
      <c r="E155" s="33" t="str">
        <f t="shared" si="14"/>
        <v>Medium</v>
      </c>
      <c r="F155" s="150">
        <f t="shared" si="16"/>
        <v>3.93</v>
      </c>
      <c r="G155" s="150">
        <f t="shared" si="13"/>
        <v>164826.89025472707</v>
      </c>
      <c r="H155" s="172"/>
      <c r="I155" s="161">
        <v>0</v>
      </c>
      <c r="J155" s="162">
        <v>0</v>
      </c>
      <c r="K155" s="152">
        <f t="shared" si="17"/>
        <v>3863.1302403451409</v>
      </c>
      <c r="L155" s="153">
        <f>550*VLOOKUP(A155,'Housing costs'!$A$2:$E$40,5,FALSE)</f>
        <v>82213.84551838084</v>
      </c>
      <c r="M155" s="154">
        <f>L155*K155+J155*Variables!$E$4</f>
        <v>317602792.79712087</v>
      </c>
      <c r="N155" s="163">
        <f t="shared" si="18"/>
        <v>210.4560236092089</v>
      </c>
      <c r="O155" s="163">
        <f t="shared" si="18"/>
        <v>1149.9517839922855</v>
      </c>
      <c r="P155" s="156">
        <f t="shared" si="15"/>
        <v>0</v>
      </c>
    </row>
    <row r="156" spans="1:16" ht="15.75" customHeight="1" x14ac:dyDescent="0.35">
      <c r="A156" s="146">
        <v>13</v>
      </c>
      <c r="B156" s="147" t="s">
        <v>40</v>
      </c>
      <c r="C156" s="29">
        <v>2026</v>
      </c>
      <c r="D156" s="160">
        <f>Population!K14</f>
        <v>493334.26218595821</v>
      </c>
      <c r="E156" s="33" t="str">
        <f t="shared" si="14"/>
        <v>Medium</v>
      </c>
      <c r="F156" s="150">
        <f t="shared" si="16"/>
        <v>4.78</v>
      </c>
      <c r="G156" s="150">
        <f t="shared" si="13"/>
        <v>103208.00464141385</v>
      </c>
      <c r="H156" s="172"/>
      <c r="I156" s="161">
        <v>0</v>
      </c>
      <c r="J156" s="162">
        <v>0</v>
      </c>
      <c r="K156" s="152">
        <f t="shared" si="17"/>
        <v>2418.9376087831333</v>
      </c>
      <c r="L156" s="153">
        <f>550*VLOOKUP(A156,'Housing costs'!$A$2:$E$40,5,FALSE)</f>
        <v>27915.461930331818</v>
      </c>
      <c r="M156" s="154">
        <f>L156*K156+J156*Variables!$E$4</f>
        <v>67525760.729833439</v>
      </c>
      <c r="N156" s="163">
        <f t="shared" si="18"/>
        <v>210.4560236092089</v>
      </c>
      <c r="O156" s="163">
        <f t="shared" si="18"/>
        <v>894.40694310511105</v>
      </c>
      <c r="P156" s="156">
        <f t="shared" si="15"/>
        <v>0</v>
      </c>
    </row>
    <row r="157" spans="1:16" ht="15.75" customHeight="1" x14ac:dyDescent="0.35">
      <c r="A157" s="146">
        <v>14</v>
      </c>
      <c r="B157" s="147" t="s">
        <v>41</v>
      </c>
      <c r="C157" s="29">
        <v>2026</v>
      </c>
      <c r="D157" s="160">
        <f>Population!K15</f>
        <v>2321960.7263094718</v>
      </c>
      <c r="E157" s="33" t="str">
        <f t="shared" si="14"/>
        <v>Large</v>
      </c>
      <c r="F157" s="150">
        <f t="shared" si="16"/>
        <v>3.72</v>
      </c>
      <c r="G157" s="150">
        <f t="shared" si="13"/>
        <v>624182.99094340636</v>
      </c>
      <c r="H157" s="172"/>
      <c r="I157" s="161">
        <v>0</v>
      </c>
      <c r="J157" s="162">
        <v>0</v>
      </c>
      <c r="K157" s="152">
        <f t="shared" si="17"/>
        <v>14629.288850235986</v>
      </c>
      <c r="L157" s="153">
        <f>550*VLOOKUP(A157,'Housing costs'!$A$2:$E$40,5,FALSE)</f>
        <v>78019.578686493187</v>
      </c>
      <c r="M157" s="154">
        <f>L157*K157+J157*Variables!$E$4</f>
        <v>1141370952.578424</v>
      </c>
      <c r="N157" s="163">
        <f t="shared" si="18"/>
        <v>307.81660470879802</v>
      </c>
      <c r="O157" s="163">
        <f t="shared" si="18"/>
        <v>1661.0414657666347</v>
      </c>
      <c r="P157" s="156">
        <f t="shared" si="15"/>
        <v>0</v>
      </c>
    </row>
    <row r="158" spans="1:16" ht="15.75" customHeight="1" x14ac:dyDescent="0.35">
      <c r="A158" s="146">
        <v>15</v>
      </c>
      <c r="B158" s="147" t="s">
        <v>42</v>
      </c>
      <c r="C158" s="29">
        <v>2026</v>
      </c>
      <c r="D158" s="160">
        <f>Population!K16</f>
        <v>100443.16152720361</v>
      </c>
      <c r="E158" s="33" t="str">
        <f t="shared" si="14"/>
        <v>Medium</v>
      </c>
      <c r="F158" s="150">
        <f t="shared" si="16"/>
        <v>4.72</v>
      </c>
      <c r="G158" s="150">
        <f t="shared" si="13"/>
        <v>21280.330832034666</v>
      </c>
      <c r="H158" s="172"/>
      <c r="I158" s="161">
        <v>0</v>
      </c>
      <c r="J158" s="162">
        <v>0</v>
      </c>
      <c r="K158" s="152">
        <f t="shared" si="17"/>
        <v>498.7577538758087</v>
      </c>
      <c r="L158" s="153">
        <f>550*VLOOKUP(A158,'Housing costs'!$A$2:$E$40,5,FALSE)</f>
        <v>27135.557659431186</v>
      </c>
      <c r="M158" s="154">
        <f>L158*K158+J158*Variables!$E$4</f>
        <v>13534069.788385395</v>
      </c>
      <c r="N158" s="163">
        <f t="shared" si="18"/>
        <v>148.2696117306898</v>
      </c>
      <c r="O158" s="163">
        <f t="shared" si="18"/>
        <v>1149.9517839922855</v>
      </c>
      <c r="P158" s="156">
        <f t="shared" si="15"/>
        <v>0</v>
      </c>
    </row>
    <row r="159" spans="1:16" ht="15.75" customHeight="1" x14ac:dyDescent="0.35">
      <c r="A159" s="146">
        <v>16</v>
      </c>
      <c r="B159" s="147" t="s">
        <v>43</v>
      </c>
      <c r="C159" s="29">
        <v>2026</v>
      </c>
      <c r="D159" s="160">
        <f>Population!K17</f>
        <v>99909.713429577838</v>
      </c>
      <c r="E159" s="33" t="str">
        <f t="shared" si="14"/>
        <v>Small</v>
      </c>
      <c r="F159" s="150">
        <f t="shared" si="16"/>
        <v>3.45</v>
      </c>
      <c r="G159" s="150">
        <f t="shared" si="13"/>
        <v>28959.337225964588</v>
      </c>
      <c r="H159" s="172"/>
      <c r="I159" s="161">
        <v>0</v>
      </c>
      <c r="J159" s="162">
        <v>0</v>
      </c>
      <c r="K159" s="152">
        <f t="shared" si="17"/>
        <v>678.73446623353811</v>
      </c>
      <c r="L159" s="153">
        <f>550*VLOOKUP(A159,'Housing costs'!$A$2:$E$40,5,FALSE)</f>
        <v>56397</v>
      </c>
      <c r="M159" s="154">
        <f>L159*K159+J159*Variables!$E$4</f>
        <v>38278587.692172848</v>
      </c>
      <c r="N159" s="163">
        <f t="shared" si="18"/>
        <v>147.63</v>
      </c>
      <c r="O159" s="163">
        <f t="shared" si="18"/>
        <v>1661.0414657666347</v>
      </c>
      <c r="P159" s="156">
        <f t="shared" si="15"/>
        <v>0</v>
      </c>
    </row>
    <row r="160" spans="1:16" ht="15.75" customHeight="1" x14ac:dyDescent="0.35">
      <c r="A160" s="146">
        <v>17</v>
      </c>
      <c r="B160" s="29" t="s">
        <v>44</v>
      </c>
      <c r="C160" s="29">
        <v>2026</v>
      </c>
      <c r="D160" s="160">
        <f>Population!K18</f>
        <v>25072.060588411634</v>
      </c>
      <c r="E160" s="33" t="str">
        <f t="shared" si="14"/>
        <v>Small</v>
      </c>
      <c r="F160" s="150">
        <f t="shared" si="16"/>
        <v>4.78</v>
      </c>
      <c r="G160" s="150">
        <f t="shared" si="13"/>
        <v>5245.2009599187513</v>
      </c>
      <c r="H160" s="172"/>
      <c r="I160" s="161">
        <v>0</v>
      </c>
      <c r="J160" s="162">
        <v>0</v>
      </c>
      <c r="K160" s="152">
        <f t="shared" si="17"/>
        <v>122.93439749809386</v>
      </c>
      <c r="L160" s="153">
        <f>550*VLOOKUP(A160,'Housing costs'!$A$2:$E$40,5,FALSE)</f>
        <v>27135.557659431186</v>
      </c>
      <c r="M160" s="154">
        <f>L160*K160+J160*Variables!$E$4</f>
        <v>3335893.4316369588</v>
      </c>
      <c r="N160" s="163">
        <f t="shared" si="18"/>
        <v>148.2696117306898</v>
      </c>
      <c r="O160" s="163">
        <f t="shared" si="18"/>
        <v>894.40694310511105</v>
      </c>
      <c r="P160" s="156">
        <f t="shared" si="15"/>
        <v>0</v>
      </c>
    </row>
    <row r="161" spans="1:16" ht="15.75" customHeight="1" x14ac:dyDescent="0.35">
      <c r="A161" s="146">
        <v>18</v>
      </c>
      <c r="B161" s="29" t="s">
        <v>45</v>
      </c>
      <c r="C161" s="29">
        <v>2026</v>
      </c>
      <c r="D161" s="160">
        <f>Population!K19</f>
        <v>2041.717787351271</v>
      </c>
      <c r="E161" s="33" t="str">
        <f t="shared" si="14"/>
        <v>Small</v>
      </c>
      <c r="F161" s="150">
        <f t="shared" si="16"/>
        <v>5.88</v>
      </c>
      <c r="G161" s="150">
        <f t="shared" si="13"/>
        <v>347.23091621620256</v>
      </c>
      <c r="H161" s="172"/>
      <c r="I161" s="161">
        <v>0</v>
      </c>
      <c r="J161" s="162">
        <v>0</v>
      </c>
      <c r="K161" s="152">
        <f t="shared" si="17"/>
        <v>8.1382245988172031</v>
      </c>
      <c r="L161" s="153">
        <f>550*VLOOKUP(A161,'Housing costs'!$A$2:$E$40,5,FALSE)</f>
        <v>27135.557659431186</v>
      </c>
      <c r="M161" s="154">
        <f>L161*K161+J161*Variables!$E$4</f>
        <v>220835.26284660544</v>
      </c>
      <c r="N161" s="163">
        <f t="shared" si="18"/>
        <v>148.2696117306898</v>
      </c>
      <c r="O161" s="163">
        <f t="shared" si="18"/>
        <v>638.86210221793647</v>
      </c>
      <c r="P161" s="156">
        <f t="shared" si="15"/>
        <v>0</v>
      </c>
    </row>
    <row r="162" spans="1:16" ht="15.75" customHeight="1" x14ac:dyDescent="0.35">
      <c r="A162" s="146">
        <v>19</v>
      </c>
      <c r="B162" s="29" t="s">
        <v>46</v>
      </c>
      <c r="C162" s="29">
        <v>2026</v>
      </c>
      <c r="D162" s="160">
        <f>Population!K20</f>
        <v>29914.015512888916</v>
      </c>
      <c r="E162" s="33" t="str">
        <f t="shared" si="14"/>
        <v>Small</v>
      </c>
      <c r="F162" s="150">
        <f t="shared" si="16"/>
        <v>3.93</v>
      </c>
      <c r="G162" s="150">
        <f t="shared" si="13"/>
        <v>7611.708781905576</v>
      </c>
      <c r="H162" s="172"/>
      <c r="I162" s="161">
        <v>0</v>
      </c>
      <c r="J162" s="162">
        <v>0</v>
      </c>
      <c r="K162" s="152">
        <f t="shared" si="17"/>
        <v>178.39942457591042</v>
      </c>
      <c r="L162" s="153">
        <f>550*VLOOKUP(A162,'Housing costs'!$A$2:$E$40,5,FALSE)</f>
        <v>61716.526353276349</v>
      </c>
      <c r="M162" s="154">
        <f>L162*K162+J162*Variables!$E$4</f>
        <v>11010192.788248511</v>
      </c>
      <c r="N162" s="163">
        <f t="shared" si="18"/>
        <v>148.2696117306898</v>
      </c>
      <c r="O162" s="163">
        <f t="shared" si="18"/>
        <v>1149.9517839922855</v>
      </c>
      <c r="P162" s="156">
        <f t="shared" si="15"/>
        <v>0</v>
      </c>
    </row>
    <row r="163" spans="1:16" ht="15.75" customHeight="1" x14ac:dyDescent="0.35">
      <c r="A163" s="146">
        <v>20</v>
      </c>
      <c r="B163" s="29" t="s">
        <v>47</v>
      </c>
      <c r="C163" s="29">
        <v>2026</v>
      </c>
      <c r="D163" s="160">
        <f>Population!K21</f>
        <v>3476.9123952102173</v>
      </c>
      <c r="E163" s="33" t="str">
        <f t="shared" si="14"/>
        <v>Small</v>
      </c>
      <c r="F163" s="150">
        <f t="shared" si="16"/>
        <v>3.94</v>
      </c>
      <c r="G163" s="150">
        <f t="shared" si="13"/>
        <v>882.46507492645105</v>
      </c>
      <c r="H163" s="172"/>
      <c r="I163" s="161">
        <v>0</v>
      </c>
      <c r="J163" s="162">
        <v>0</v>
      </c>
      <c r="K163" s="152">
        <f t="shared" si="17"/>
        <v>20.682775193588441</v>
      </c>
      <c r="L163" s="153">
        <f>550*VLOOKUP(A163,'Housing costs'!$A$2:$E$40,5,FALSE)</f>
        <v>27135.557659431186</v>
      </c>
      <c r="M163" s="154">
        <f>L163*K163+J163*Variables!$E$4</f>
        <v>561238.63882267219</v>
      </c>
      <c r="N163" s="163">
        <f t="shared" si="18"/>
        <v>148.2696117306898</v>
      </c>
      <c r="O163" s="163">
        <f t="shared" si="18"/>
        <v>894.40694310511105</v>
      </c>
      <c r="P163" s="156">
        <f t="shared" si="15"/>
        <v>0</v>
      </c>
    </row>
    <row r="164" spans="1:16" ht="15.75" customHeight="1" x14ac:dyDescent="0.35">
      <c r="A164" s="146">
        <v>1</v>
      </c>
      <c r="B164" s="147" t="s">
        <v>28</v>
      </c>
      <c r="C164" s="29">
        <v>2027</v>
      </c>
      <c r="D164" s="160">
        <f>Population!L2</f>
        <v>771428.92234942643</v>
      </c>
      <c r="E164" s="33" t="str">
        <f t="shared" si="14"/>
        <v>Medium</v>
      </c>
      <c r="F164" s="150">
        <f t="shared" si="16"/>
        <v>4.17</v>
      </c>
      <c r="G164" s="150">
        <f t="shared" si="13"/>
        <v>184994.94540753632</v>
      </c>
      <c r="H164" s="172"/>
      <c r="I164" s="161">
        <v>0</v>
      </c>
      <c r="J164" s="162">
        <v>0</v>
      </c>
      <c r="K164" s="152">
        <f t="shared" si="17"/>
        <v>4335.8190329891513</v>
      </c>
      <c r="L164" s="153">
        <f>550*VLOOKUP(A164,'Housing costs'!$A$2:$E$40,5,FALSE)</f>
        <v>51540.5</v>
      </c>
      <c r="M164" s="154">
        <f>L164*K164+J164*Variables!$E$4</f>
        <v>223470280.86977735</v>
      </c>
      <c r="N164" s="163">
        <f t="shared" si="18"/>
        <v>172.24</v>
      </c>
      <c r="O164" s="163">
        <f t="shared" si="18"/>
        <v>1149.9517839922855</v>
      </c>
      <c r="P164" s="156">
        <f t="shared" si="15"/>
        <v>0</v>
      </c>
    </row>
    <row r="165" spans="1:16" ht="15.75" customHeight="1" x14ac:dyDescent="0.35">
      <c r="A165" s="146">
        <v>2</v>
      </c>
      <c r="B165" s="147" t="s">
        <v>29</v>
      </c>
      <c r="C165" s="29">
        <v>2027</v>
      </c>
      <c r="D165" s="160">
        <f>Population!L3</f>
        <v>534541.62822686974</v>
      </c>
      <c r="E165" s="33" t="str">
        <f t="shared" si="14"/>
        <v>Medium</v>
      </c>
      <c r="F165" s="150">
        <f t="shared" si="16"/>
        <v>4.29</v>
      </c>
      <c r="G165" s="150">
        <f t="shared" si="13"/>
        <v>124601.77814146147</v>
      </c>
      <c r="H165" s="172"/>
      <c r="I165" s="161">
        <v>0</v>
      </c>
      <c r="J165" s="162">
        <v>0</v>
      </c>
      <c r="K165" s="152">
        <f t="shared" si="17"/>
        <v>2920.3541751904995</v>
      </c>
      <c r="L165" s="153">
        <f>550*VLOOKUP(A165,'Housing costs'!$A$2:$E$40,5,FALSE)</f>
        <v>69861.001051378509</v>
      </c>
      <c r="M165" s="154">
        <f>L165*K165+J165*Variables!$E$4</f>
        <v>204018866.1033811</v>
      </c>
      <c r="N165" s="163">
        <f t="shared" si="18"/>
        <v>61.51</v>
      </c>
      <c r="O165" s="163">
        <f t="shared" si="18"/>
        <v>638.86210221793647</v>
      </c>
      <c r="P165" s="156">
        <f t="shared" si="15"/>
        <v>0</v>
      </c>
    </row>
    <row r="166" spans="1:16" ht="15.75" customHeight="1" x14ac:dyDescent="0.35">
      <c r="A166" s="146">
        <v>3</v>
      </c>
      <c r="B166" s="147" t="s">
        <v>30</v>
      </c>
      <c r="C166" s="29">
        <v>2027</v>
      </c>
      <c r="D166" s="160">
        <f>Population!L4</f>
        <v>382790.14839458436</v>
      </c>
      <c r="E166" s="33" t="str">
        <f t="shared" si="14"/>
        <v>Medium</v>
      </c>
      <c r="F166" s="150">
        <f t="shared" si="16"/>
        <v>4.8600000000000003</v>
      </c>
      <c r="G166" s="150">
        <f t="shared" si="13"/>
        <v>78763.405019461803</v>
      </c>
      <c r="H166" s="172"/>
      <c r="I166" s="161">
        <v>0</v>
      </c>
      <c r="J166" s="162">
        <v>0</v>
      </c>
      <c r="K166" s="152">
        <f t="shared" si="17"/>
        <v>1846.0173051436432</v>
      </c>
      <c r="L166" s="153">
        <f>550*VLOOKUP(A166,'Housing costs'!$A$2:$E$40,5,FALSE)</f>
        <v>69861.001051378509</v>
      </c>
      <c r="M166" s="154">
        <f>L166*K166+J166*Variables!$E$4</f>
        <v>128964616.89550298</v>
      </c>
      <c r="N166" s="163">
        <f t="shared" si="18"/>
        <v>210.4560236092089</v>
      </c>
      <c r="O166" s="163">
        <f t="shared" si="18"/>
        <v>638.86210221793647</v>
      </c>
      <c r="P166" s="156">
        <f t="shared" si="15"/>
        <v>3553312.0169872679</v>
      </c>
    </row>
    <row r="167" spans="1:16" ht="15.75" customHeight="1" x14ac:dyDescent="0.35">
      <c r="A167" s="146">
        <v>4</v>
      </c>
      <c r="B167" s="147" t="s">
        <v>31</v>
      </c>
      <c r="C167" s="29">
        <v>2027</v>
      </c>
      <c r="D167" s="160">
        <f>Population!L5</f>
        <v>725668.06673120742</v>
      </c>
      <c r="E167" s="33" t="str">
        <f t="shared" si="14"/>
        <v>Medium</v>
      </c>
      <c r="F167" s="150">
        <f t="shared" si="16"/>
        <v>4.05</v>
      </c>
      <c r="G167" s="150">
        <f t="shared" si="13"/>
        <v>179177.30042745863</v>
      </c>
      <c r="H167" s="172"/>
      <c r="I167" s="161">
        <v>0</v>
      </c>
      <c r="J167" s="162">
        <v>0</v>
      </c>
      <c r="K167" s="152">
        <f t="shared" si="17"/>
        <v>4199.4679787685745</v>
      </c>
      <c r="L167" s="153">
        <f>550*VLOOKUP(A167,'Housing costs'!$A$2:$E$40,5,FALSE)</f>
        <v>44962.5</v>
      </c>
      <c r="M167" s="154">
        <f>L167*K167+J167*Variables!$E$4</f>
        <v>188818578.99538204</v>
      </c>
      <c r="N167" s="163">
        <f t="shared" si="18"/>
        <v>104.57</v>
      </c>
      <c r="O167" s="163">
        <f t="shared" si="18"/>
        <v>894.40694310511105</v>
      </c>
      <c r="P167" s="156">
        <f t="shared" si="15"/>
        <v>0</v>
      </c>
    </row>
    <row r="168" spans="1:16" ht="15.75" customHeight="1" x14ac:dyDescent="0.35">
      <c r="A168" s="146">
        <v>5</v>
      </c>
      <c r="B168" s="147" t="s">
        <v>32</v>
      </c>
      <c r="C168" s="29">
        <v>2027</v>
      </c>
      <c r="D168" s="160">
        <f>Population!L6</f>
        <v>462363.18346083368</v>
      </c>
      <c r="E168" s="33" t="str">
        <f t="shared" si="14"/>
        <v>Medium</v>
      </c>
      <c r="F168" s="150">
        <f t="shared" si="16"/>
        <v>4.2</v>
      </c>
      <c r="G168" s="150">
        <f t="shared" si="13"/>
        <v>110086.47225257945</v>
      </c>
      <c r="H168" s="172"/>
      <c r="I168" s="161">
        <v>0</v>
      </c>
      <c r="J168" s="162">
        <v>0</v>
      </c>
      <c r="K168" s="152">
        <f t="shared" si="17"/>
        <v>2580.1516934198444</v>
      </c>
      <c r="L168" s="153">
        <f>550*VLOOKUP(A168,'Housing costs'!$A$2:$E$40,5,FALSE)</f>
        <v>13560.251052998528</v>
      </c>
      <c r="M168" s="154">
        <f>L168*K168+J168*Variables!$E$4</f>
        <v>34987504.717592381</v>
      </c>
      <c r="N168" s="163">
        <f t="shared" si="18"/>
        <v>500</v>
      </c>
      <c r="O168" s="163">
        <f t="shared" si="18"/>
        <v>894.40694310511105</v>
      </c>
      <c r="P168" s="156">
        <f t="shared" si="15"/>
        <v>61211051.013343573</v>
      </c>
    </row>
    <row r="169" spans="1:16" ht="15.75" customHeight="1" x14ac:dyDescent="0.35">
      <c r="A169" s="146">
        <v>6</v>
      </c>
      <c r="B169" s="147" t="s">
        <v>33</v>
      </c>
      <c r="C169" s="29">
        <v>2027</v>
      </c>
      <c r="D169" s="160">
        <f>Population!L7</f>
        <v>526644.18782730994</v>
      </c>
      <c r="E169" s="33" t="str">
        <f t="shared" si="14"/>
        <v>Medium</v>
      </c>
      <c r="F169" s="150">
        <f t="shared" si="16"/>
        <v>4.59</v>
      </c>
      <c r="G169" s="150">
        <f t="shared" si="13"/>
        <v>114737.29582294334</v>
      </c>
      <c r="H169" s="172"/>
      <c r="I169" s="161">
        <v>0</v>
      </c>
      <c r="J169" s="162">
        <v>0</v>
      </c>
      <c r="K169" s="152">
        <f t="shared" si="17"/>
        <v>2689.1553708502324</v>
      </c>
      <c r="L169" s="153">
        <f>550*VLOOKUP(A169,'Housing costs'!$A$2:$E$40,5,FALSE)</f>
        <v>69861.001051378509</v>
      </c>
      <c r="M169" s="154">
        <f>L169*K169+J169*Variables!$E$4</f>
        <v>187867086.19028825</v>
      </c>
      <c r="N169" s="163">
        <f t="shared" si="18"/>
        <v>123.03</v>
      </c>
      <c r="O169" s="163">
        <f t="shared" si="18"/>
        <v>894.40694310511105</v>
      </c>
      <c r="P169" s="156">
        <f t="shared" si="15"/>
        <v>0</v>
      </c>
    </row>
    <row r="170" spans="1:16" ht="15.75" customHeight="1" x14ac:dyDescent="0.35">
      <c r="A170" s="146">
        <v>7</v>
      </c>
      <c r="B170" s="147" t="s">
        <v>34</v>
      </c>
      <c r="C170" s="29">
        <v>2027</v>
      </c>
      <c r="D170" s="160">
        <f>Population!L8</f>
        <v>296768.36011974997</v>
      </c>
      <c r="E170" s="33" t="str">
        <f t="shared" si="14"/>
        <v>Medium</v>
      </c>
      <c r="F170" s="150">
        <f t="shared" si="16"/>
        <v>3.94</v>
      </c>
      <c r="G170" s="150">
        <f t="shared" si="13"/>
        <v>75321.918812119286</v>
      </c>
      <c r="H170" s="172"/>
      <c r="I170" s="161">
        <v>0</v>
      </c>
      <c r="J170" s="162">
        <v>0</v>
      </c>
      <c r="K170" s="152">
        <f t="shared" si="17"/>
        <v>1765.3574721590558</v>
      </c>
      <c r="L170" s="153">
        <f>550*VLOOKUP(A170,'Housing costs'!$A$2:$E$40,5,FALSE)</f>
        <v>55115.5</v>
      </c>
      <c r="M170" s="154">
        <f>L170*K170+J170*Variables!$E$4</f>
        <v>97298559.756782442</v>
      </c>
      <c r="N170" s="163">
        <f t="shared" si="18"/>
        <v>246.06</v>
      </c>
      <c r="O170" s="163">
        <f t="shared" si="18"/>
        <v>894.40694310511105</v>
      </c>
      <c r="P170" s="156">
        <f t="shared" si="15"/>
        <v>0</v>
      </c>
    </row>
    <row r="171" spans="1:16" ht="15.75" customHeight="1" x14ac:dyDescent="0.35">
      <c r="A171" s="146">
        <v>8</v>
      </c>
      <c r="B171" s="146" t="s">
        <v>35</v>
      </c>
      <c r="C171" s="29">
        <v>2027</v>
      </c>
      <c r="D171" s="160">
        <f>Population!L9</f>
        <v>984586.48083138792</v>
      </c>
      <c r="E171" s="33" t="str">
        <f t="shared" si="14"/>
        <v>Medium</v>
      </c>
      <c r="F171" s="150">
        <f t="shared" si="16"/>
        <v>4.04</v>
      </c>
      <c r="G171" s="150">
        <f t="shared" si="13"/>
        <v>243709.52495826434</v>
      </c>
      <c r="H171" s="172"/>
      <c r="I171" s="161">
        <v>0</v>
      </c>
      <c r="J171" s="162">
        <v>0</v>
      </c>
      <c r="K171" s="152">
        <f t="shared" si="17"/>
        <v>5711.9419912093435</v>
      </c>
      <c r="L171" s="153">
        <f>550*VLOOKUP(A171,'Housing costs'!$A$2:$E$40,5,FALSE)</f>
        <v>43989</v>
      </c>
      <c r="M171" s="154">
        <f>L171*K171+J171*Variables!$E$4</f>
        <v>251262616.25130782</v>
      </c>
      <c r="N171" s="163">
        <f t="shared" si="18"/>
        <v>172.24</v>
      </c>
      <c r="O171" s="163">
        <f t="shared" si="18"/>
        <v>894.40694310511105</v>
      </c>
      <c r="P171" s="156">
        <f t="shared" si="15"/>
        <v>0</v>
      </c>
    </row>
    <row r="172" spans="1:16" ht="15.75" customHeight="1" x14ac:dyDescent="0.35">
      <c r="A172" s="146">
        <v>9</v>
      </c>
      <c r="B172" s="147" t="s">
        <v>36</v>
      </c>
      <c r="C172" s="29">
        <v>2027</v>
      </c>
      <c r="D172" s="160">
        <f>Population!L10</f>
        <v>17291.45847574656</v>
      </c>
      <c r="E172" s="33" t="str">
        <f t="shared" si="14"/>
        <v>Small</v>
      </c>
      <c r="F172" s="150">
        <f t="shared" si="16"/>
        <v>4.26</v>
      </c>
      <c r="G172" s="150">
        <f t="shared" si="13"/>
        <v>4059.0278112081128</v>
      </c>
      <c r="H172" s="172"/>
      <c r="I172" s="161">
        <v>0</v>
      </c>
      <c r="J172" s="162">
        <v>0</v>
      </c>
      <c r="K172" s="152">
        <f t="shared" si="17"/>
        <v>95.133464325189834</v>
      </c>
      <c r="L172" s="153">
        <f>550*VLOOKUP(A172,'Housing costs'!$A$2:$E$40,5,FALSE)</f>
        <v>27135.557659431186</v>
      </c>
      <c r="M172" s="154">
        <f>L172*K172+J172*Variables!$E$4</f>
        <v>2581499.6065376285</v>
      </c>
      <c r="N172" s="163">
        <f t="shared" si="18"/>
        <v>148.2696117306898</v>
      </c>
      <c r="O172" s="163">
        <f t="shared" si="18"/>
        <v>894.40694310511105</v>
      </c>
      <c r="P172" s="156">
        <f t="shared" si="15"/>
        <v>0</v>
      </c>
    </row>
    <row r="173" spans="1:16" ht="15.75" customHeight="1" x14ac:dyDescent="0.35">
      <c r="A173" s="146">
        <v>10</v>
      </c>
      <c r="B173" s="147" t="s">
        <v>37</v>
      </c>
      <c r="C173" s="29">
        <v>2027</v>
      </c>
      <c r="D173" s="160">
        <f>Population!L11</f>
        <v>676539.91134057799</v>
      </c>
      <c r="E173" s="33" t="str">
        <f t="shared" si="14"/>
        <v>Medium</v>
      </c>
      <c r="F173" s="150">
        <f t="shared" si="16"/>
        <v>5.88</v>
      </c>
      <c r="G173" s="150">
        <f t="shared" si="13"/>
        <v>115057.80805111871</v>
      </c>
      <c r="H173" s="172"/>
      <c r="I173" s="161">
        <v>0</v>
      </c>
      <c r="J173" s="162">
        <v>0</v>
      </c>
      <c r="K173" s="152">
        <f t="shared" si="17"/>
        <v>2696.6673761981074</v>
      </c>
      <c r="L173" s="153">
        <f>550*VLOOKUP(A173,'Housing costs'!$A$2:$E$40,5,FALSE)</f>
        <v>132517.38989146583</v>
      </c>
      <c r="M173" s="154">
        <f>L173*K173+J173*Variables!$E$4</f>
        <v>357355322.09924078</v>
      </c>
      <c r="N173" s="163">
        <f t="shared" si="18"/>
        <v>1075</v>
      </c>
      <c r="O173" s="163">
        <f t="shared" si="18"/>
        <v>638.86210221793647</v>
      </c>
      <c r="P173" s="156">
        <f t="shared" si="15"/>
        <v>243924772.11963588</v>
      </c>
    </row>
    <row r="174" spans="1:16" ht="15.75" customHeight="1" x14ac:dyDescent="0.35">
      <c r="A174" s="146">
        <v>11</v>
      </c>
      <c r="B174" s="147" t="s">
        <v>38</v>
      </c>
      <c r="C174" s="29">
        <v>2027</v>
      </c>
      <c r="D174" s="160">
        <f>Population!L12</f>
        <v>895876.83904933173</v>
      </c>
      <c r="E174" s="33" t="str">
        <f t="shared" si="14"/>
        <v>Medium</v>
      </c>
      <c r="F174" s="150">
        <f t="shared" si="16"/>
        <v>4.47</v>
      </c>
      <c r="G174" s="150">
        <f t="shared" si="13"/>
        <v>200419.87450768048</v>
      </c>
      <c r="H174" s="172"/>
      <c r="I174" s="161">
        <v>0</v>
      </c>
      <c r="J174" s="162">
        <v>0</v>
      </c>
      <c r="K174" s="152">
        <f t="shared" si="17"/>
        <v>4697.3408087737625</v>
      </c>
      <c r="L174" s="153">
        <f>550*VLOOKUP(A174,'Housing costs'!$A$2:$E$40,5,FALSE)</f>
        <v>59950</v>
      </c>
      <c r="M174" s="154">
        <f>L174*K174+J174*Variables!$E$4</f>
        <v>281605581.48598707</v>
      </c>
      <c r="N174" s="163">
        <f t="shared" si="18"/>
        <v>106.62</v>
      </c>
      <c r="O174" s="163">
        <f t="shared" si="18"/>
        <v>894.40694310511105</v>
      </c>
      <c r="P174" s="156">
        <f t="shared" si="15"/>
        <v>0</v>
      </c>
    </row>
    <row r="175" spans="1:16" ht="15.75" customHeight="1" x14ac:dyDescent="0.35">
      <c r="A175" s="146">
        <v>12</v>
      </c>
      <c r="B175" s="147" t="s">
        <v>39</v>
      </c>
      <c r="C175" s="29">
        <v>2027</v>
      </c>
      <c r="D175" s="160">
        <f>Population!L13</f>
        <v>663316.15098990325</v>
      </c>
      <c r="E175" s="33" t="str">
        <f t="shared" si="14"/>
        <v>Medium</v>
      </c>
      <c r="F175" s="150">
        <f t="shared" si="16"/>
        <v>3.93</v>
      </c>
      <c r="G175" s="150">
        <f t="shared" si="13"/>
        <v>168782.73562084051</v>
      </c>
      <c r="H175" s="172"/>
      <c r="I175" s="161">
        <v>0</v>
      </c>
      <c r="J175" s="162">
        <v>0</v>
      </c>
      <c r="K175" s="152">
        <f t="shared" si="17"/>
        <v>3955.8453661134408</v>
      </c>
      <c r="L175" s="153">
        <f>550*VLOOKUP(A175,'Housing costs'!$A$2:$E$40,5,FALSE)</f>
        <v>82213.84551838084</v>
      </c>
      <c r="M175" s="154">
        <f>L175*K175+J175*Variables!$E$4</f>
        <v>325225259.82425314</v>
      </c>
      <c r="N175" s="163">
        <f t="shared" si="18"/>
        <v>210.4560236092089</v>
      </c>
      <c r="O175" s="163">
        <f t="shared" si="18"/>
        <v>1149.9517839922855</v>
      </c>
      <c r="P175" s="156">
        <f t="shared" si="15"/>
        <v>0</v>
      </c>
    </row>
    <row r="176" spans="1:16" ht="15.75" customHeight="1" x14ac:dyDescent="0.35">
      <c r="A176" s="146">
        <v>13</v>
      </c>
      <c r="B176" s="147" t="s">
        <v>40</v>
      </c>
      <c r="C176" s="29">
        <v>2027</v>
      </c>
      <c r="D176" s="160">
        <f>Population!L14</f>
        <v>505174.28447842121</v>
      </c>
      <c r="E176" s="33" t="str">
        <f t="shared" si="14"/>
        <v>Medium</v>
      </c>
      <c r="F176" s="150">
        <f t="shared" si="16"/>
        <v>4.78</v>
      </c>
      <c r="G176" s="150">
        <f t="shared" si="13"/>
        <v>105684.99675280778</v>
      </c>
      <c r="H176" s="172"/>
      <c r="I176" s="161">
        <v>0</v>
      </c>
      <c r="J176" s="162">
        <v>0</v>
      </c>
      <c r="K176" s="152">
        <f t="shared" si="17"/>
        <v>2476.9921113939345</v>
      </c>
      <c r="L176" s="153">
        <f>550*VLOOKUP(A176,'Housing costs'!$A$2:$E$40,5,FALSE)</f>
        <v>27915.461930331818</v>
      </c>
      <c r="M176" s="154">
        <f>L176*K176+J176*Variables!$E$4</f>
        <v>69146378.9873496</v>
      </c>
      <c r="N176" s="163">
        <f t="shared" si="18"/>
        <v>210.4560236092089</v>
      </c>
      <c r="O176" s="163">
        <f t="shared" si="18"/>
        <v>894.40694310511105</v>
      </c>
      <c r="P176" s="156">
        <f t="shared" si="15"/>
        <v>0</v>
      </c>
    </row>
    <row r="177" spans="1:16" ht="15.75" customHeight="1" x14ac:dyDescent="0.35">
      <c r="A177" s="146">
        <v>14</v>
      </c>
      <c r="B177" s="147" t="s">
        <v>41</v>
      </c>
      <c r="C177" s="29">
        <v>2027</v>
      </c>
      <c r="D177" s="160">
        <f>Population!L15</f>
        <v>2377687.7837408991</v>
      </c>
      <c r="E177" s="33" t="str">
        <f t="shared" si="14"/>
        <v>Large</v>
      </c>
      <c r="F177" s="150">
        <f t="shared" si="16"/>
        <v>3.72</v>
      </c>
      <c r="G177" s="150">
        <f t="shared" si="13"/>
        <v>639163.38272604812</v>
      </c>
      <c r="H177" s="172"/>
      <c r="I177" s="161">
        <v>0</v>
      </c>
      <c r="J177" s="162">
        <v>0</v>
      </c>
      <c r="K177" s="152">
        <f t="shared" si="17"/>
        <v>14980.39178264176</v>
      </c>
      <c r="L177" s="153">
        <f>550*VLOOKUP(A177,'Housing costs'!$A$2:$E$40,5,FALSE)</f>
        <v>78019.578686493187</v>
      </c>
      <c r="M177" s="154">
        <f>L177*K177+J177*Variables!$E$4</f>
        <v>1168763855.4403148</v>
      </c>
      <c r="N177" s="163">
        <f t="shared" si="18"/>
        <v>307.81660470879802</v>
      </c>
      <c r="O177" s="163">
        <f t="shared" si="18"/>
        <v>1661.0414657666347</v>
      </c>
      <c r="P177" s="156">
        <f t="shared" si="15"/>
        <v>0</v>
      </c>
    </row>
    <row r="178" spans="1:16" ht="15.75" customHeight="1" x14ac:dyDescent="0.35">
      <c r="A178" s="146">
        <v>15</v>
      </c>
      <c r="B178" s="147" t="s">
        <v>42</v>
      </c>
      <c r="C178" s="29">
        <v>2027</v>
      </c>
      <c r="D178" s="160">
        <f>Population!L16</f>
        <v>102853.7974038565</v>
      </c>
      <c r="E178" s="33" t="str">
        <f t="shared" si="14"/>
        <v>Medium</v>
      </c>
      <c r="F178" s="150">
        <f t="shared" si="16"/>
        <v>4.72</v>
      </c>
      <c r="G178" s="150">
        <f t="shared" si="13"/>
        <v>21791.058772003496</v>
      </c>
      <c r="H178" s="172"/>
      <c r="I178" s="161">
        <v>0</v>
      </c>
      <c r="J178" s="162">
        <v>0</v>
      </c>
      <c r="K178" s="152">
        <f t="shared" si="17"/>
        <v>510.72793996883047</v>
      </c>
      <c r="L178" s="153">
        <f>550*VLOOKUP(A178,'Housing costs'!$A$2:$E$40,5,FALSE)</f>
        <v>27135.557659431186</v>
      </c>
      <c r="M178" s="154">
        <f>L178*K178+J178*Variables!$E$4</f>
        <v>13858887.463306708</v>
      </c>
      <c r="N178" s="163">
        <f t="shared" si="18"/>
        <v>148.2696117306898</v>
      </c>
      <c r="O178" s="163">
        <f t="shared" si="18"/>
        <v>1149.9517839922855</v>
      </c>
      <c r="P178" s="156">
        <f t="shared" si="15"/>
        <v>0</v>
      </c>
    </row>
    <row r="179" spans="1:16" ht="15.75" customHeight="1" x14ac:dyDescent="0.35">
      <c r="A179" s="146">
        <v>16</v>
      </c>
      <c r="B179" s="147" t="s">
        <v>43</v>
      </c>
      <c r="C179" s="29">
        <v>2027</v>
      </c>
      <c r="D179" s="160">
        <f>Population!L17</f>
        <v>102307.5465518877</v>
      </c>
      <c r="E179" s="33" t="str">
        <f t="shared" si="14"/>
        <v>Medium</v>
      </c>
      <c r="F179" s="150">
        <f t="shared" si="16"/>
        <v>3.45</v>
      </c>
      <c r="G179" s="150">
        <f t="shared" si="13"/>
        <v>29654.361319387739</v>
      </c>
      <c r="H179" s="172"/>
      <c r="I179" s="161">
        <v>0</v>
      </c>
      <c r="J179" s="162">
        <v>0</v>
      </c>
      <c r="K179" s="152">
        <f t="shared" si="17"/>
        <v>695.0240934231515</v>
      </c>
      <c r="L179" s="153">
        <f>550*VLOOKUP(A179,'Housing costs'!$A$2:$E$40,5,FALSE)</f>
        <v>56397</v>
      </c>
      <c r="M179" s="154">
        <f>L179*K179+J179*Variables!$E$4</f>
        <v>39197273.796785474</v>
      </c>
      <c r="N179" s="163">
        <f t="shared" si="18"/>
        <v>147.63</v>
      </c>
      <c r="O179" s="163">
        <f t="shared" si="18"/>
        <v>1661.0414657666347</v>
      </c>
      <c r="P179" s="156">
        <f t="shared" si="15"/>
        <v>0</v>
      </c>
    </row>
    <row r="180" spans="1:16" ht="15.75" customHeight="1" x14ac:dyDescent="0.35">
      <c r="A180" s="146">
        <v>17</v>
      </c>
      <c r="B180" s="29" t="s">
        <v>44</v>
      </c>
      <c r="C180" s="29">
        <v>2027</v>
      </c>
      <c r="D180" s="160">
        <f>Population!L18</f>
        <v>25673.790042533514</v>
      </c>
      <c r="E180" s="33" t="str">
        <f t="shared" si="14"/>
        <v>Small</v>
      </c>
      <c r="F180" s="150">
        <f t="shared" si="16"/>
        <v>4.78</v>
      </c>
      <c r="G180" s="150">
        <f t="shared" si="13"/>
        <v>5371.0857829568022</v>
      </c>
      <c r="H180" s="172"/>
      <c r="I180" s="161">
        <v>0</v>
      </c>
      <c r="J180" s="162">
        <v>0</v>
      </c>
      <c r="K180" s="152">
        <f t="shared" si="17"/>
        <v>125.88482303805085</v>
      </c>
      <c r="L180" s="153">
        <f>550*VLOOKUP(A180,'Housing costs'!$A$2:$E$40,5,FALSE)</f>
        <v>27135.557659431186</v>
      </c>
      <c r="M180" s="154">
        <f>L180*K180+J180*Variables!$E$4</f>
        <v>3415954.8739963202</v>
      </c>
      <c r="N180" s="163">
        <f t="shared" si="18"/>
        <v>148.2696117306898</v>
      </c>
      <c r="O180" s="163">
        <f t="shared" si="18"/>
        <v>894.40694310511105</v>
      </c>
      <c r="P180" s="156">
        <f t="shared" si="15"/>
        <v>0</v>
      </c>
    </row>
    <row r="181" spans="1:16" ht="15.75" customHeight="1" x14ac:dyDescent="0.35">
      <c r="A181" s="146">
        <v>18</v>
      </c>
      <c r="B181" s="29" t="s">
        <v>45</v>
      </c>
      <c r="C181" s="29">
        <v>2027</v>
      </c>
      <c r="D181" s="160">
        <f>Population!L19</f>
        <v>2090.7190142477016</v>
      </c>
      <c r="E181" s="33" t="str">
        <f t="shared" si="14"/>
        <v>Small</v>
      </c>
      <c r="F181" s="150">
        <f t="shared" si="16"/>
        <v>5.88</v>
      </c>
      <c r="G181" s="150">
        <f t="shared" si="13"/>
        <v>355.56445820539142</v>
      </c>
      <c r="H181" s="172"/>
      <c r="I181" s="161">
        <v>0</v>
      </c>
      <c r="J181" s="162">
        <v>0</v>
      </c>
      <c r="K181" s="152">
        <f t="shared" si="17"/>
        <v>8.3335419891888591</v>
      </c>
      <c r="L181" s="153">
        <f>550*VLOOKUP(A181,'Housing costs'!$A$2:$E$40,5,FALSE)</f>
        <v>27135.557659431186</v>
      </c>
      <c r="M181" s="154">
        <f>L181*K181+J181*Variables!$E$4</f>
        <v>226135.30915492514</v>
      </c>
      <c r="N181" s="163">
        <f t="shared" si="18"/>
        <v>148.2696117306898</v>
      </c>
      <c r="O181" s="163">
        <f t="shared" si="18"/>
        <v>638.86210221793647</v>
      </c>
      <c r="P181" s="156">
        <f t="shared" si="15"/>
        <v>0</v>
      </c>
    </row>
    <row r="182" spans="1:16" ht="15.75" customHeight="1" x14ac:dyDescent="0.35">
      <c r="A182" s="146">
        <v>19</v>
      </c>
      <c r="B182" s="29" t="s">
        <v>46</v>
      </c>
      <c r="C182" s="29">
        <v>2027</v>
      </c>
      <c r="D182" s="160">
        <f>Population!L20</f>
        <v>30631.95188519825</v>
      </c>
      <c r="E182" s="33" t="str">
        <f t="shared" si="14"/>
        <v>Small</v>
      </c>
      <c r="F182" s="150">
        <f t="shared" si="16"/>
        <v>3.93</v>
      </c>
      <c r="G182" s="150">
        <f t="shared" si="13"/>
        <v>7794.3897926713098</v>
      </c>
      <c r="H182" s="172"/>
      <c r="I182" s="161">
        <v>0</v>
      </c>
      <c r="J182" s="162">
        <v>0</v>
      </c>
      <c r="K182" s="152">
        <f t="shared" si="17"/>
        <v>182.68101076573384</v>
      </c>
      <c r="L182" s="153">
        <f>550*VLOOKUP(A182,'Housing costs'!$A$2:$E$40,5,FALSE)</f>
        <v>61716.526353276349</v>
      </c>
      <c r="M182" s="154">
        <f>L182*K182+J182*Variables!$E$4</f>
        <v>11274437.415166574</v>
      </c>
      <c r="N182" s="163">
        <f t="shared" si="18"/>
        <v>148.2696117306898</v>
      </c>
      <c r="O182" s="163">
        <f t="shared" si="18"/>
        <v>1149.9517839922855</v>
      </c>
      <c r="P182" s="156">
        <f t="shared" si="15"/>
        <v>0</v>
      </c>
    </row>
    <row r="183" spans="1:16" ht="15.75" customHeight="1" x14ac:dyDescent="0.35">
      <c r="A183" s="146">
        <v>20</v>
      </c>
      <c r="B183" s="29" t="s">
        <v>47</v>
      </c>
      <c r="C183" s="29">
        <v>2027</v>
      </c>
      <c r="D183" s="160">
        <f>Population!L21</f>
        <v>3560.3582926952627</v>
      </c>
      <c r="E183" s="33" t="str">
        <f t="shared" si="14"/>
        <v>Small</v>
      </c>
      <c r="F183" s="150">
        <f t="shared" si="16"/>
        <v>3.94</v>
      </c>
      <c r="G183" s="150">
        <f t="shared" si="13"/>
        <v>903.64423672468592</v>
      </c>
      <c r="H183" s="172"/>
      <c r="I183" s="161">
        <v>0</v>
      </c>
      <c r="J183" s="162">
        <v>0</v>
      </c>
      <c r="K183" s="152">
        <f t="shared" si="17"/>
        <v>21.179161798234873</v>
      </c>
      <c r="L183" s="153">
        <f>550*VLOOKUP(A183,'Housing costs'!$A$2:$E$40,5,FALSE)</f>
        <v>27135.557659431186</v>
      </c>
      <c r="M183" s="154">
        <f>L183*K183+J183*Variables!$E$4</f>
        <v>574708.36615442461</v>
      </c>
      <c r="N183" s="163">
        <f t="shared" si="18"/>
        <v>148.2696117306898</v>
      </c>
      <c r="O183" s="163">
        <f t="shared" si="18"/>
        <v>894.40694310511105</v>
      </c>
      <c r="P183" s="156">
        <f t="shared" si="15"/>
        <v>0</v>
      </c>
    </row>
    <row r="184" spans="1:16" ht="15.75" customHeight="1" x14ac:dyDescent="0.35">
      <c r="A184" s="146">
        <v>1</v>
      </c>
      <c r="B184" s="147" t="s">
        <v>28</v>
      </c>
      <c r="C184" s="29">
        <v>2028</v>
      </c>
      <c r="D184" s="160">
        <f>Population!M2</f>
        <v>789943.21648581256</v>
      </c>
      <c r="E184" s="33" t="str">
        <f t="shared" si="14"/>
        <v>Medium</v>
      </c>
      <c r="F184" s="150">
        <f t="shared" si="16"/>
        <v>4.17</v>
      </c>
      <c r="G184" s="150">
        <f t="shared" si="13"/>
        <v>189434.82409731718</v>
      </c>
      <c r="H184" s="172"/>
      <c r="I184" s="161">
        <v>0</v>
      </c>
      <c r="J184" s="162">
        <v>0</v>
      </c>
      <c r="K184" s="152">
        <f t="shared" si="17"/>
        <v>4439.8786897808604</v>
      </c>
      <c r="L184" s="153">
        <f>550*VLOOKUP(A184,'Housing costs'!$A$2:$E$40,5,FALSE)</f>
        <v>51540.5</v>
      </c>
      <c r="M184" s="154">
        <f>L184*K184+J184*Variables!$E$4</f>
        <v>228833567.61065045</v>
      </c>
      <c r="N184" s="163">
        <f t="shared" si="18"/>
        <v>172.24</v>
      </c>
      <c r="O184" s="163">
        <f t="shared" si="18"/>
        <v>1149.9517839922855</v>
      </c>
      <c r="P184" s="156">
        <f t="shared" si="15"/>
        <v>0</v>
      </c>
    </row>
    <row r="185" spans="1:16" ht="15.75" customHeight="1" x14ac:dyDescent="0.35">
      <c r="A185" s="146">
        <v>2</v>
      </c>
      <c r="B185" s="147" t="s">
        <v>29</v>
      </c>
      <c r="C185" s="29">
        <v>2028</v>
      </c>
      <c r="D185" s="160">
        <f>Population!M3</f>
        <v>547370.62730431452</v>
      </c>
      <c r="E185" s="33" t="str">
        <f t="shared" si="14"/>
        <v>Medium</v>
      </c>
      <c r="F185" s="150">
        <f t="shared" si="16"/>
        <v>4.29</v>
      </c>
      <c r="G185" s="150">
        <f t="shared" si="13"/>
        <v>127592.22081685653</v>
      </c>
      <c r="H185" s="172"/>
      <c r="I185" s="161">
        <v>0</v>
      </c>
      <c r="J185" s="162">
        <v>0</v>
      </c>
      <c r="K185" s="152">
        <f t="shared" si="17"/>
        <v>2990.4426753950538</v>
      </c>
      <c r="L185" s="153">
        <f>550*VLOOKUP(A185,'Housing costs'!$A$2:$E$40,5,FALSE)</f>
        <v>69861.001051378509</v>
      </c>
      <c r="M185" s="154">
        <f>L185*K185+J185*Variables!$E$4</f>
        <v>208915318.88986102</v>
      </c>
      <c r="N185" s="163">
        <f t="shared" si="18"/>
        <v>61.51</v>
      </c>
      <c r="O185" s="163">
        <f t="shared" si="18"/>
        <v>638.86210221793647</v>
      </c>
      <c r="P185" s="156">
        <f t="shared" si="15"/>
        <v>0</v>
      </c>
    </row>
    <row r="186" spans="1:16" ht="15.75" customHeight="1" x14ac:dyDescent="0.35">
      <c r="A186" s="146">
        <v>3</v>
      </c>
      <c r="B186" s="147" t="s">
        <v>30</v>
      </c>
      <c r="C186" s="29">
        <v>2028</v>
      </c>
      <c r="D186" s="160">
        <f>Population!M4</f>
        <v>391977.11195605434</v>
      </c>
      <c r="E186" s="33" t="str">
        <f t="shared" si="14"/>
        <v>Medium</v>
      </c>
      <c r="F186" s="150">
        <f t="shared" si="16"/>
        <v>4.8600000000000003</v>
      </c>
      <c r="G186" s="150">
        <f t="shared" si="13"/>
        <v>80653.726739928868</v>
      </c>
      <c r="H186" s="172"/>
      <c r="I186" s="161">
        <v>0</v>
      </c>
      <c r="J186" s="162">
        <v>0</v>
      </c>
      <c r="K186" s="152">
        <f t="shared" si="17"/>
        <v>1890.3217204670655</v>
      </c>
      <c r="L186" s="153">
        <f>550*VLOOKUP(A186,'Housing costs'!$A$2:$E$40,5,FALSE)</f>
        <v>69861.001051378509</v>
      </c>
      <c r="M186" s="154">
        <f>L186*K186+J186*Variables!$E$4</f>
        <v>132059767.7009933</v>
      </c>
      <c r="N186" s="163">
        <f t="shared" si="18"/>
        <v>210.4560236092089</v>
      </c>
      <c r="O186" s="163">
        <f t="shared" si="18"/>
        <v>638.86210221793647</v>
      </c>
      <c r="P186" s="156">
        <f t="shared" si="15"/>
        <v>3638591.5053949612</v>
      </c>
    </row>
    <row r="187" spans="1:16" ht="15.75" customHeight="1" x14ac:dyDescent="0.35">
      <c r="A187" s="146">
        <v>4</v>
      </c>
      <c r="B187" s="147" t="s">
        <v>31</v>
      </c>
      <c r="C187" s="29">
        <v>2028</v>
      </c>
      <c r="D187" s="160">
        <f>Population!M5</f>
        <v>743084.10033275629</v>
      </c>
      <c r="E187" s="33" t="str">
        <f t="shared" si="14"/>
        <v>Medium</v>
      </c>
      <c r="F187" s="150">
        <f t="shared" si="16"/>
        <v>4.05</v>
      </c>
      <c r="G187" s="150">
        <f t="shared" si="13"/>
        <v>183477.55563771763</v>
      </c>
      <c r="H187" s="172"/>
      <c r="I187" s="161">
        <v>0</v>
      </c>
      <c r="J187" s="162">
        <v>0</v>
      </c>
      <c r="K187" s="152">
        <f t="shared" si="17"/>
        <v>4300.255210258998</v>
      </c>
      <c r="L187" s="153">
        <f>550*VLOOKUP(A187,'Housing costs'!$A$2:$E$40,5,FALSE)</f>
        <v>44962.5</v>
      </c>
      <c r="M187" s="154">
        <f>L187*K187+J187*Variables!$E$4</f>
        <v>193350224.89127019</v>
      </c>
      <c r="N187" s="163">
        <f t="shared" si="18"/>
        <v>104.57</v>
      </c>
      <c r="O187" s="163">
        <f t="shared" si="18"/>
        <v>894.40694310511105</v>
      </c>
      <c r="P187" s="156">
        <f t="shared" si="15"/>
        <v>0</v>
      </c>
    </row>
    <row r="188" spans="1:16" ht="15.75" customHeight="1" x14ac:dyDescent="0.35">
      <c r="A188" s="146">
        <v>5</v>
      </c>
      <c r="B188" s="147" t="s">
        <v>32</v>
      </c>
      <c r="C188" s="29">
        <v>2028</v>
      </c>
      <c r="D188" s="160">
        <f>Population!M6</f>
        <v>473459.89986389363</v>
      </c>
      <c r="E188" s="33" t="str">
        <f t="shared" si="14"/>
        <v>Medium</v>
      </c>
      <c r="F188" s="150">
        <f t="shared" si="16"/>
        <v>4.2</v>
      </c>
      <c r="G188" s="150">
        <f t="shared" si="13"/>
        <v>112728.54758664133</v>
      </c>
      <c r="H188" s="172"/>
      <c r="I188" s="161">
        <v>0</v>
      </c>
      <c r="J188" s="162">
        <v>0</v>
      </c>
      <c r="K188" s="152">
        <f t="shared" si="17"/>
        <v>2642.075334061883</v>
      </c>
      <c r="L188" s="153">
        <f>550*VLOOKUP(A188,'Housing costs'!$A$2:$E$40,5,FALSE)</f>
        <v>13560.251052998528</v>
      </c>
      <c r="M188" s="154">
        <f>L188*K188+J188*Variables!$E$4</f>
        <v>35827204.830814086</v>
      </c>
      <c r="N188" s="163">
        <f t="shared" si="18"/>
        <v>500</v>
      </c>
      <c r="O188" s="163">
        <f t="shared" si="18"/>
        <v>894.40694310511105</v>
      </c>
      <c r="P188" s="156">
        <f t="shared" si="15"/>
        <v>62680116.237663805</v>
      </c>
    </row>
    <row r="189" spans="1:16" ht="15.75" customHeight="1" x14ac:dyDescent="0.35">
      <c r="A189" s="146">
        <v>6</v>
      </c>
      <c r="B189" s="147" t="s">
        <v>33</v>
      </c>
      <c r="C189" s="29">
        <v>2028</v>
      </c>
      <c r="D189" s="160">
        <f>Population!M7</f>
        <v>539283.64833516523</v>
      </c>
      <c r="E189" s="33" t="str">
        <f t="shared" si="14"/>
        <v>Medium</v>
      </c>
      <c r="F189" s="150">
        <f t="shared" si="16"/>
        <v>4.59</v>
      </c>
      <c r="G189" s="150">
        <f t="shared" si="13"/>
        <v>117490.99092269395</v>
      </c>
      <c r="H189" s="172"/>
      <c r="I189" s="161">
        <v>0</v>
      </c>
      <c r="J189" s="162">
        <v>0</v>
      </c>
      <c r="K189" s="152">
        <f t="shared" si="17"/>
        <v>2753.6950997506065</v>
      </c>
      <c r="L189" s="153">
        <f>550*VLOOKUP(A189,'Housing costs'!$A$2:$E$40,5,FALSE)</f>
        <v>69861.001051378509</v>
      </c>
      <c r="M189" s="154">
        <f>L189*K189+J189*Variables!$E$4</f>
        <v>192375896.25885296</v>
      </c>
      <c r="N189" s="163">
        <f t="shared" si="18"/>
        <v>123.03</v>
      </c>
      <c r="O189" s="163">
        <f t="shared" si="18"/>
        <v>894.40694310511105</v>
      </c>
      <c r="P189" s="156">
        <f t="shared" si="15"/>
        <v>0</v>
      </c>
    </row>
    <row r="190" spans="1:16" ht="15.75" customHeight="1" x14ac:dyDescent="0.35">
      <c r="A190" s="146">
        <v>7</v>
      </c>
      <c r="B190" s="147" t="s">
        <v>34</v>
      </c>
      <c r="C190" s="29">
        <v>2028</v>
      </c>
      <c r="D190" s="160">
        <f>Population!M8</f>
        <v>303890.80076262396</v>
      </c>
      <c r="E190" s="33" t="str">
        <f t="shared" si="14"/>
        <v>Medium</v>
      </c>
      <c r="F190" s="150">
        <f t="shared" si="16"/>
        <v>3.94</v>
      </c>
      <c r="G190" s="150">
        <f t="shared" si="13"/>
        <v>77129.644863610141</v>
      </c>
      <c r="H190" s="172"/>
      <c r="I190" s="161">
        <v>0</v>
      </c>
      <c r="J190" s="162">
        <v>0</v>
      </c>
      <c r="K190" s="152">
        <f t="shared" si="17"/>
        <v>1807.7260514908558</v>
      </c>
      <c r="L190" s="153">
        <f>550*VLOOKUP(A190,'Housing costs'!$A$2:$E$40,5,FALSE)</f>
        <v>55115.5</v>
      </c>
      <c r="M190" s="154">
        <f>L190*K190+J190*Variables!$E$4</f>
        <v>99633725.190944254</v>
      </c>
      <c r="N190" s="163">
        <f t="shared" si="18"/>
        <v>246.06</v>
      </c>
      <c r="O190" s="163">
        <f t="shared" si="18"/>
        <v>894.40694310511105</v>
      </c>
      <c r="P190" s="156">
        <f t="shared" si="15"/>
        <v>0</v>
      </c>
    </row>
    <row r="191" spans="1:16" ht="15.75" customHeight="1" x14ac:dyDescent="0.35">
      <c r="A191" s="146">
        <v>8</v>
      </c>
      <c r="B191" s="146" t="s">
        <v>35</v>
      </c>
      <c r="C191" s="29">
        <v>2028</v>
      </c>
      <c r="D191" s="160">
        <f>Population!M9</f>
        <v>1008216.5563713411</v>
      </c>
      <c r="E191" s="33" t="str">
        <f t="shared" si="14"/>
        <v>Large</v>
      </c>
      <c r="F191" s="150">
        <f t="shared" si="16"/>
        <v>4.04</v>
      </c>
      <c r="G191" s="150">
        <f t="shared" si="13"/>
        <v>249558.55355726264</v>
      </c>
      <c r="H191" s="172"/>
      <c r="I191" s="161">
        <v>0</v>
      </c>
      <c r="J191" s="162">
        <v>0</v>
      </c>
      <c r="K191" s="152">
        <f t="shared" si="17"/>
        <v>5849.0285989982949</v>
      </c>
      <c r="L191" s="153">
        <f>550*VLOOKUP(A191,'Housing costs'!$A$2:$E$40,5,FALSE)</f>
        <v>43989</v>
      </c>
      <c r="M191" s="154">
        <f>L191*K191+J191*Variables!$E$4</f>
        <v>257292919.041336</v>
      </c>
      <c r="N191" s="163">
        <f t="shared" si="18"/>
        <v>172.24</v>
      </c>
      <c r="O191" s="163">
        <f t="shared" si="18"/>
        <v>894.40694310511105</v>
      </c>
      <c r="P191" s="156">
        <f t="shared" si="15"/>
        <v>0</v>
      </c>
    </row>
    <row r="192" spans="1:16" ht="15.75" customHeight="1" x14ac:dyDescent="0.35">
      <c r="A192" s="146">
        <v>9</v>
      </c>
      <c r="B192" s="147" t="s">
        <v>36</v>
      </c>
      <c r="C192" s="29">
        <v>2028</v>
      </c>
      <c r="D192" s="160">
        <f>Population!M10</f>
        <v>17706.453479164476</v>
      </c>
      <c r="E192" s="33" t="str">
        <f t="shared" si="14"/>
        <v>Small</v>
      </c>
      <c r="F192" s="150">
        <f t="shared" si="16"/>
        <v>4.26</v>
      </c>
      <c r="G192" s="150">
        <f t="shared" si="13"/>
        <v>4156.4444786771073</v>
      </c>
      <c r="H192" s="172"/>
      <c r="I192" s="161">
        <v>0</v>
      </c>
      <c r="J192" s="162">
        <v>0</v>
      </c>
      <c r="K192" s="152">
        <f t="shared" si="17"/>
        <v>97.416667468994547</v>
      </c>
      <c r="L192" s="153">
        <f>550*VLOOKUP(A192,'Housing costs'!$A$2:$E$40,5,FALSE)</f>
        <v>27135.557659431186</v>
      </c>
      <c r="M192" s="154">
        <f>L192*K192+J192*Variables!$E$4</f>
        <v>2643455.5970945358</v>
      </c>
      <c r="N192" s="163">
        <f t="shared" si="18"/>
        <v>148.2696117306898</v>
      </c>
      <c r="O192" s="163">
        <f t="shared" si="18"/>
        <v>894.40694310511105</v>
      </c>
      <c r="P192" s="156">
        <f t="shared" si="15"/>
        <v>0</v>
      </c>
    </row>
    <row r="193" spans="1:16" ht="15.75" customHeight="1" x14ac:dyDescent="0.35">
      <c r="A193" s="146">
        <v>10</v>
      </c>
      <c r="B193" s="147" t="s">
        <v>37</v>
      </c>
      <c r="C193" s="29">
        <v>2028</v>
      </c>
      <c r="D193" s="160">
        <f>Population!M11</f>
        <v>692776.86921275186</v>
      </c>
      <c r="E193" s="33" t="str">
        <f t="shared" si="14"/>
        <v>Medium</v>
      </c>
      <c r="F193" s="150">
        <f t="shared" si="16"/>
        <v>5.88</v>
      </c>
      <c r="G193" s="150">
        <f t="shared" si="13"/>
        <v>117819.19544434556</v>
      </c>
      <c r="H193" s="172"/>
      <c r="I193" s="161">
        <v>0</v>
      </c>
      <c r="J193" s="162">
        <v>0</v>
      </c>
      <c r="K193" s="152">
        <f t="shared" si="17"/>
        <v>2761.3873932268471</v>
      </c>
      <c r="L193" s="153">
        <f>550*VLOOKUP(A193,'Housing costs'!$A$2:$E$40,5,FALSE)</f>
        <v>132517.38989146583</v>
      </c>
      <c r="M193" s="154">
        <f>L193*K193+J193*Variables!$E$4</f>
        <v>365931849.8296206</v>
      </c>
      <c r="N193" s="163">
        <f t="shared" si="18"/>
        <v>1075</v>
      </c>
      <c r="O193" s="163">
        <f t="shared" si="18"/>
        <v>638.86210221793647</v>
      </c>
      <c r="P193" s="156">
        <f t="shared" si="15"/>
        <v>249778966.65050715</v>
      </c>
    </row>
    <row r="194" spans="1:16" ht="15.75" customHeight="1" x14ac:dyDescent="0.35">
      <c r="A194" s="146">
        <v>11</v>
      </c>
      <c r="B194" s="147" t="s">
        <v>38</v>
      </c>
      <c r="C194" s="29">
        <v>2028</v>
      </c>
      <c r="D194" s="160">
        <f>Population!M12</f>
        <v>917377.88318651554</v>
      </c>
      <c r="E194" s="33" t="str">
        <f t="shared" si="14"/>
        <v>Medium</v>
      </c>
      <c r="F194" s="150">
        <f t="shared" si="16"/>
        <v>4.47</v>
      </c>
      <c r="G194" s="150">
        <f t="shared" si="13"/>
        <v>205229.95149586478</v>
      </c>
      <c r="H194" s="172"/>
      <c r="I194" s="161">
        <v>0</v>
      </c>
      <c r="J194" s="162">
        <v>0</v>
      </c>
      <c r="K194" s="152">
        <f t="shared" si="17"/>
        <v>4810.0769881843007</v>
      </c>
      <c r="L194" s="153">
        <f>550*VLOOKUP(A194,'Housing costs'!$A$2:$E$40,5,FALSE)</f>
        <v>59950</v>
      </c>
      <c r="M194" s="154">
        <f>L194*K194+J194*Variables!$E$4</f>
        <v>288364115.44164884</v>
      </c>
      <c r="N194" s="163">
        <f t="shared" si="18"/>
        <v>106.62</v>
      </c>
      <c r="O194" s="163">
        <f t="shared" si="18"/>
        <v>894.40694310511105</v>
      </c>
      <c r="P194" s="156">
        <f t="shared" si="15"/>
        <v>0</v>
      </c>
    </row>
    <row r="195" spans="1:16" ht="15.75" customHeight="1" x14ac:dyDescent="0.35">
      <c r="A195" s="146">
        <v>12</v>
      </c>
      <c r="B195" s="147" t="s">
        <v>39</v>
      </c>
      <c r="C195" s="29">
        <v>2028</v>
      </c>
      <c r="D195" s="160">
        <f>Population!M13</f>
        <v>679235.7386136608</v>
      </c>
      <c r="E195" s="33" t="str">
        <f t="shared" si="14"/>
        <v>Medium</v>
      </c>
      <c r="F195" s="150">
        <f t="shared" si="16"/>
        <v>3.93</v>
      </c>
      <c r="G195" s="150">
        <f t="shared" si="13"/>
        <v>172833.52127574064</v>
      </c>
      <c r="H195" s="172"/>
      <c r="I195" s="161">
        <v>0</v>
      </c>
      <c r="J195" s="162">
        <v>0</v>
      </c>
      <c r="K195" s="152">
        <f t="shared" si="17"/>
        <v>4050.7856549001299</v>
      </c>
      <c r="L195" s="153">
        <f>550*VLOOKUP(A195,'Housing costs'!$A$2:$E$40,5,FALSE)</f>
        <v>82213.84551838084</v>
      </c>
      <c r="M195" s="154">
        <f>L195*K195+J195*Variables!$E$4</f>
        <v>333030666.06003243</v>
      </c>
      <c r="N195" s="163">
        <f t="shared" si="18"/>
        <v>210.4560236092089</v>
      </c>
      <c r="O195" s="163">
        <f t="shared" si="18"/>
        <v>1149.9517839922855</v>
      </c>
      <c r="P195" s="156">
        <f t="shared" si="15"/>
        <v>0</v>
      </c>
    </row>
    <row r="196" spans="1:16" ht="15.75" customHeight="1" x14ac:dyDescent="0.35">
      <c r="A196" s="146">
        <v>13</v>
      </c>
      <c r="B196" s="147" t="s">
        <v>40</v>
      </c>
      <c r="C196" s="29">
        <v>2028</v>
      </c>
      <c r="D196" s="160">
        <f>Population!M14</f>
        <v>517298.46730590326</v>
      </c>
      <c r="E196" s="33" t="str">
        <f t="shared" si="14"/>
        <v>Medium</v>
      </c>
      <c r="F196" s="150">
        <f t="shared" si="16"/>
        <v>4.78</v>
      </c>
      <c r="G196" s="150">
        <f t="shared" ref="G196:G243" si="19">D196/F196</f>
        <v>108221.43667487515</v>
      </c>
      <c r="H196" s="172"/>
      <c r="I196" s="161">
        <v>0</v>
      </c>
      <c r="J196" s="162">
        <v>0</v>
      </c>
      <c r="K196" s="152">
        <f t="shared" si="17"/>
        <v>2536.4399220673658</v>
      </c>
      <c r="L196" s="153">
        <f>550*VLOOKUP(A196,'Housing costs'!$A$2:$E$40,5,FALSE)</f>
        <v>27915.461930331818</v>
      </c>
      <c r="M196" s="154">
        <f>L196*K196+J196*Variables!$E$4</f>
        <v>70805892.083045349</v>
      </c>
      <c r="N196" s="163">
        <f t="shared" si="18"/>
        <v>210.4560236092089</v>
      </c>
      <c r="O196" s="163">
        <f t="shared" si="18"/>
        <v>894.40694310511105</v>
      </c>
      <c r="P196" s="156">
        <f t="shared" si="15"/>
        <v>0</v>
      </c>
    </row>
    <row r="197" spans="1:16" ht="15.75" customHeight="1" x14ac:dyDescent="0.35">
      <c r="A197" s="146">
        <v>14</v>
      </c>
      <c r="B197" s="147" t="s">
        <v>41</v>
      </c>
      <c r="C197" s="29">
        <v>2028</v>
      </c>
      <c r="D197" s="160">
        <f>Population!M15</f>
        <v>2434752.2905506804</v>
      </c>
      <c r="E197" s="33" t="str">
        <f t="shared" ref="E197:E243" si="20">IF(D197&lt;100000,"Small",IF(D197&lt;1000000,"Medium","Large"))</f>
        <v>Large</v>
      </c>
      <c r="F197" s="150">
        <f t="shared" si="16"/>
        <v>3.72</v>
      </c>
      <c r="G197" s="150">
        <f t="shared" si="19"/>
        <v>654503.30391147314</v>
      </c>
      <c r="H197" s="172"/>
      <c r="I197" s="161">
        <v>0</v>
      </c>
      <c r="J197" s="162">
        <v>0</v>
      </c>
      <c r="K197" s="152">
        <f t="shared" si="17"/>
        <v>15339.921185425017</v>
      </c>
      <c r="L197" s="153">
        <f>550*VLOOKUP(A197,'Housing costs'!$A$2:$E$40,5,FALSE)</f>
        <v>78019.578686493187</v>
      </c>
      <c r="M197" s="154">
        <f>L197*K197+J197*Variables!$E$4</f>
        <v>1196814187.970871</v>
      </c>
      <c r="N197" s="163">
        <f t="shared" si="18"/>
        <v>307.81660470879802</v>
      </c>
      <c r="O197" s="163">
        <f t="shared" si="18"/>
        <v>1661.0414657666347</v>
      </c>
      <c r="P197" s="156">
        <f t="shared" ref="P197:P243" si="21">IF(12*(N197-0.3*O197)*(G197/5)&lt;0,0,12*(N197-0.3*O197)*(G197/5))</f>
        <v>0</v>
      </c>
    </row>
    <row r="198" spans="1:16" ht="15.75" customHeight="1" x14ac:dyDescent="0.35">
      <c r="A198" s="146">
        <v>15</v>
      </c>
      <c r="B198" s="147" t="s">
        <v>42</v>
      </c>
      <c r="C198" s="29">
        <v>2028</v>
      </c>
      <c r="D198" s="160">
        <f>Population!M16</f>
        <v>105322.28854154905</v>
      </c>
      <c r="E198" s="33" t="str">
        <f t="shared" si="20"/>
        <v>Medium</v>
      </c>
      <c r="F198" s="150">
        <f t="shared" si="16"/>
        <v>4.72</v>
      </c>
      <c r="G198" s="150">
        <f t="shared" si="19"/>
        <v>22314.044182531579</v>
      </c>
      <c r="H198" s="172"/>
      <c r="I198" s="161">
        <v>0</v>
      </c>
      <c r="J198" s="162">
        <v>0</v>
      </c>
      <c r="K198" s="152">
        <f t="shared" si="17"/>
        <v>522.98541052808287</v>
      </c>
      <c r="L198" s="153">
        <f>550*VLOOKUP(A198,'Housing costs'!$A$2:$E$40,5,FALSE)</f>
        <v>27135.557659431186</v>
      </c>
      <c r="M198" s="154">
        <f>L198*K198+J198*Variables!$E$4</f>
        <v>14191500.762426082</v>
      </c>
      <c r="N198" s="163">
        <f t="shared" si="18"/>
        <v>148.2696117306898</v>
      </c>
      <c r="O198" s="163">
        <f t="shared" si="18"/>
        <v>1149.9517839922855</v>
      </c>
      <c r="P198" s="156">
        <f t="shared" si="21"/>
        <v>0</v>
      </c>
    </row>
    <row r="199" spans="1:16" ht="15.75" customHeight="1" x14ac:dyDescent="0.35">
      <c r="A199" s="146">
        <v>16</v>
      </c>
      <c r="B199" s="147" t="s">
        <v>43</v>
      </c>
      <c r="C199" s="29">
        <v>2028</v>
      </c>
      <c r="D199" s="160">
        <f>Population!M17</f>
        <v>104762.927669133</v>
      </c>
      <c r="E199" s="33" t="str">
        <f t="shared" si="20"/>
        <v>Medium</v>
      </c>
      <c r="F199" s="150">
        <f t="shared" si="16"/>
        <v>3.45</v>
      </c>
      <c r="G199" s="150">
        <f t="shared" si="19"/>
        <v>30366.065991053041</v>
      </c>
      <c r="H199" s="172"/>
      <c r="I199" s="161">
        <v>0</v>
      </c>
      <c r="J199" s="162">
        <v>0</v>
      </c>
      <c r="K199" s="152">
        <f t="shared" si="17"/>
        <v>711.70467166530216</v>
      </c>
      <c r="L199" s="153">
        <f>550*VLOOKUP(A199,'Housing costs'!$A$2:$E$40,5,FALSE)</f>
        <v>56397</v>
      </c>
      <c r="M199" s="154">
        <f>L199*K199+J199*Variables!$E$4</f>
        <v>40138008.367908046</v>
      </c>
      <c r="N199" s="163">
        <f t="shared" si="18"/>
        <v>147.63</v>
      </c>
      <c r="O199" s="163">
        <f t="shared" si="18"/>
        <v>1661.0414657666347</v>
      </c>
      <c r="P199" s="156">
        <f t="shared" si="21"/>
        <v>0</v>
      </c>
    </row>
    <row r="200" spans="1:16" ht="15.75" customHeight="1" x14ac:dyDescent="0.35">
      <c r="A200" s="146">
        <v>17</v>
      </c>
      <c r="B200" s="29" t="s">
        <v>44</v>
      </c>
      <c r="C200" s="29">
        <v>2028</v>
      </c>
      <c r="D200" s="160">
        <f>Population!M18</f>
        <v>26289.961003554316</v>
      </c>
      <c r="E200" s="33" t="str">
        <f t="shared" si="20"/>
        <v>Small</v>
      </c>
      <c r="F200" s="150">
        <f t="shared" si="16"/>
        <v>4.78</v>
      </c>
      <c r="G200" s="150">
        <f t="shared" si="19"/>
        <v>5499.9918417477647</v>
      </c>
      <c r="H200" s="172"/>
      <c r="I200" s="161">
        <v>0</v>
      </c>
      <c r="J200" s="162">
        <v>0</v>
      </c>
      <c r="K200" s="152">
        <f t="shared" si="17"/>
        <v>128.90605879096256</v>
      </c>
      <c r="L200" s="153">
        <f>550*VLOOKUP(A200,'Housing costs'!$A$2:$E$40,5,FALSE)</f>
        <v>27135.557659431186</v>
      </c>
      <c r="M200" s="154">
        <f>L200*K200+J200*Variables!$E$4</f>
        <v>3497937.7909721909</v>
      </c>
      <c r="N200" s="163">
        <f t="shared" si="18"/>
        <v>148.2696117306898</v>
      </c>
      <c r="O200" s="163">
        <f t="shared" si="18"/>
        <v>894.40694310511105</v>
      </c>
      <c r="P200" s="156">
        <f t="shared" si="21"/>
        <v>0</v>
      </c>
    </row>
    <row r="201" spans="1:16" ht="15.75" customHeight="1" x14ac:dyDescent="0.35">
      <c r="A201" s="146">
        <v>18</v>
      </c>
      <c r="B201" s="29" t="s">
        <v>45</v>
      </c>
      <c r="C201" s="29">
        <v>2028</v>
      </c>
      <c r="D201" s="160">
        <f>Population!M19</f>
        <v>2140.8962705896461</v>
      </c>
      <c r="E201" s="33" t="str">
        <f t="shared" si="20"/>
        <v>Small</v>
      </c>
      <c r="F201" s="150">
        <f t="shared" si="16"/>
        <v>5.88</v>
      </c>
      <c r="G201" s="150">
        <f t="shared" si="19"/>
        <v>364.09800520232079</v>
      </c>
      <c r="H201" s="172"/>
      <c r="I201" s="161">
        <v>0</v>
      </c>
      <c r="J201" s="162">
        <v>0</v>
      </c>
      <c r="K201" s="152">
        <f t="shared" si="17"/>
        <v>8.533546996929374</v>
      </c>
      <c r="L201" s="153">
        <f>550*VLOOKUP(A201,'Housing costs'!$A$2:$E$40,5,FALSE)</f>
        <v>27135.557659431186</v>
      </c>
      <c r="M201" s="154">
        <f>L201*K201+J201*Variables!$E$4</f>
        <v>231562.55657464286</v>
      </c>
      <c r="N201" s="163">
        <f t="shared" si="18"/>
        <v>148.2696117306898</v>
      </c>
      <c r="O201" s="163">
        <f t="shared" si="18"/>
        <v>638.86210221793647</v>
      </c>
      <c r="P201" s="156">
        <f t="shared" si="21"/>
        <v>0</v>
      </c>
    </row>
    <row r="202" spans="1:16" ht="15.75" customHeight="1" x14ac:dyDescent="0.35">
      <c r="A202" s="146">
        <v>19</v>
      </c>
      <c r="B202" s="29" t="s">
        <v>46</v>
      </c>
      <c r="C202" s="29">
        <v>2028</v>
      </c>
      <c r="D202" s="160">
        <f>Population!M20</f>
        <v>31367.118730443006</v>
      </c>
      <c r="E202" s="33" t="str">
        <f t="shared" si="20"/>
        <v>Small</v>
      </c>
      <c r="F202" s="150">
        <f t="shared" si="16"/>
        <v>3.93</v>
      </c>
      <c r="G202" s="150">
        <f t="shared" si="19"/>
        <v>7981.4551476954211</v>
      </c>
      <c r="H202" s="172"/>
      <c r="I202" s="161">
        <v>0</v>
      </c>
      <c r="J202" s="162">
        <v>0</v>
      </c>
      <c r="K202" s="152">
        <f t="shared" si="17"/>
        <v>187.06535502411134</v>
      </c>
      <c r="L202" s="153">
        <f>550*VLOOKUP(A202,'Housing costs'!$A$2:$E$40,5,FALSE)</f>
        <v>61716.526353276349</v>
      </c>
      <c r="M202" s="154">
        <f>L202*K202+J202*Variables!$E$4</f>
        <v>11545023.913130565</v>
      </c>
      <c r="N202" s="163">
        <f t="shared" si="18"/>
        <v>148.2696117306898</v>
      </c>
      <c r="O202" s="163">
        <f t="shared" si="18"/>
        <v>1149.9517839922855</v>
      </c>
      <c r="P202" s="156">
        <f t="shared" si="21"/>
        <v>0</v>
      </c>
    </row>
    <row r="203" spans="1:16" ht="15.75" customHeight="1" x14ac:dyDescent="0.35">
      <c r="A203" s="146">
        <v>20</v>
      </c>
      <c r="B203" s="29" t="s">
        <v>47</v>
      </c>
      <c r="C203" s="29">
        <v>2028</v>
      </c>
      <c r="D203" s="160">
        <f>Population!M21</f>
        <v>3645.8068917199485</v>
      </c>
      <c r="E203" s="33" t="str">
        <f t="shared" si="20"/>
        <v>Small</v>
      </c>
      <c r="F203" s="150">
        <f t="shared" si="16"/>
        <v>3.94</v>
      </c>
      <c r="G203" s="150">
        <f t="shared" si="19"/>
        <v>925.33169840607832</v>
      </c>
      <c r="H203" s="172"/>
      <c r="I203" s="161">
        <v>0</v>
      </c>
      <c r="J203" s="162">
        <v>0</v>
      </c>
      <c r="K203" s="152">
        <f t="shared" si="17"/>
        <v>21.687461681392392</v>
      </c>
      <c r="L203" s="153">
        <f>550*VLOOKUP(A203,'Housing costs'!$A$2:$E$40,5,FALSE)</f>
        <v>27135.557659431186</v>
      </c>
      <c r="M203" s="154">
        <f>L203*K203+J203*Variables!$E$4</f>
        <v>588501.3669421277</v>
      </c>
      <c r="N203" s="163">
        <f t="shared" si="18"/>
        <v>148.2696117306898</v>
      </c>
      <c r="O203" s="163">
        <f t="shared" si="18"/>
        <v>894.40694310511105</v>
      </c>
      <c r="P203" s="156">
        <f t="shared" si="21"/>
        <v>0</v>
      </c>
    </row>
    <row r="204" spans="1:16" ht="15.75" customHeight="1" x14ac:dyDescent="0.35">
      <c r="A204" s="146">
        <v>1</v>
      </c>
      <c r="B204" s="147" t="s">
        <v>28</v>
      </c>
      <c r="C204" s="29">
        <v>2029</v>
      </c>
      <c r="D204" s="160">
        <f>Population!N2</f>
        <v>808901.85368147225</v>
      </c>
      <c r="E204" s="33" t="str">
        <f t="shared" si="20"/>
        <v>Medium</v>
      </c>
      <c r="F204" s="150">
        <f t="shared" si="16"/>
        <v>4.17</v>
      </c>
      <c r="G204" s="150">
        <f t="shared" si="19"/>
        <v>193981.25987565282</v>
      </c>
      <c r="H204" s="172"/>
      <c r="I204" s="161">
        <v>0</v>
      </c>
      <c r="J204" s="162">
        <v>0</v>
      </c>
      <c r="K204" s="152">
        <f t="shared" si="17"/>
        <v>4546.435778335639</v>
      </c>
      <c r="L204" s="153">
        <f>550*VLOOKUP(A204,'Housing costs'!$A$2:$E$40,5,FALSE)</f>
        <v>51540.5</v>
      </c>
      <c r="M204" s="154">
        <f>L204*K204+J204*Variables!$E$4</f>
        <v>234325573.23330802</v>
      </c>
      <c r="N204" s="163">
        <f t="shared" si="18"/>
        <v>172.24</v>
      </c>
      <c r="O204" s="163">
        <f t="shared" si="18"/>
        <v>1149.9517839922855</v>
      </c>
      <c r="P204" s="156">
        <f t="shared" si="21"/>
        <v>0</v>
      </c>
    </row>
    <row r="205" spans="1:16" ht="15.75" customHeight="1" x14ac:dyDescent="0.35">
      <c r="A205" s="146">
        <v>2</v>
      </c>
      <c r="B205" s="147" t="s">
        <v>29</v>
      </c>
      <c r="C205" s="29">
        <v>2029</v>
      </c>
      <c r="D205" s="160">
        <f>Population!N3</f>
        <v>560507.52235961822</v>
      </c>
      <c r="E205" s="33" t="str">
        <f t="shared" si="20"/>
        <v>Medium</v>
      </c>
      <c r="F205" s="150">
        <f t="shared" si="16"/>
        <v>4.29</v>
      </c>
      <c r="G205" s="150">
        <f t="shared" si="19"/>
        <v>130654.43411646113</v>
      </c>
      <c r="H205" s="172"/>
      <c r="I205" s="161">
        <v>0</v>
      </c>
      <c r="J205" s="162">
        <v>0</v>
      </c>
      <c r="K205" s="152">
        <f t="shared" si="17"/>
        <v>3062.2132996045984</v>
      </c>
      <c r="L205" s="153">
        <f>550*VLOOKUP(A205,'Housing costs'!$A$2:$E$40,5,FALSE)</f>
        <v>69861.001051378509</v>
      </c>
      <c r="M205" s="154">
        <f>L205*K205+J205*Variables!$E$4</f>
        <v>213929286.5432221</v>
      </c>
      <c r="N205" s="163">
        <f t="shared" si="18"/>
        <v>61.51</v>
      </c>
      <c r="O205" s="163">
        <f t="shared" si="18"/>
        <v>638.86210221793647</v>
      </c>
      <c r="P205" s="156">
        <f t="shared" si="21"/>
        <v>0</v>
      </c>
    </row>
    <row r="206" spans="1:16" ht="15.75" customHeight="1" x14ac:dyDescent="0.35">
      <c r="A206" s="146">
        <v>3</v>
      </c>
      <c r="B206" s="147" t="s">
        <v>30</v>
      </c>
      <c r="C206" s="29">
        <v>2029</v>
      </c>
      <c r="D206" s="160">
        <f>Population!N4</f>
        <v>401384.56264299975</v>
      </c>
      <c r="E206" s="33" t="str">
        <f t="shared" si="20"/>
        <v>Medium</v>
      </c>
      <c r="F206" s="150">
        <f t="shared" si="16"/>
        <v>4.8600000000000003</v>
      </c>
      <c r="G206" s="150">
        <f t="shared" si="19"/>
        <v>82589.416181687193</v>
      </c>
      <c r="H206" s="172"/>
      <c r="I206" s="161">
        <v>0</v>
      </c>
      <c r="J206" s="162">
        <v>0</v>
      </c>
      <c r="K206" s="152">
        <f t="shared" si="17"/>
        <v>1935.6894417583244</v>
      </c>
      <c r="L206" s="153">
        <f>550*VLOOKUP(A206,'Housing costs'!$A$2:$E$40,5,FALSE)</f>
        <v>69861.001051378509</v>
      </c>
      <c r="M206" s="154">
        <f>L206*K206+J206*Variables!$E$4</f>
        <v>135229202.12582058</v>
      </c>
      <c r="N206" s="163">
        <f t="shared" si="18"/>
        <v>210.4560236092089</v>
      </c>
      <c r="O206" s="163">
        <f t="shared" si="18"/>
        <v>638.86210221793647</v>
      </c>
      <c r="P206" s="156">
        <f t="shared" si="21"/>
        <v>3725917.7015244421</v>
      </c>
    </row>
    <row r="207" spans="1:16" ht="15.75" customHeight="1" x14ac:dyDescent="0.35">
      <c r="A207" s="146">
        <v>4</v>
      </c>
      <c r="B207" s="147" t="s">
        <v>31</v>
      </c>
      <c r="C207" s="29">
        <v>2029</v>
      </c>
      <c r="D207" s="160">
        <f>Population!N5</f>
        <v>760918.11874074268</v>
      </c>
      <c r="E207" s="33" t="str">
        <f t="shared" si="20"/>
        <v>Medium</v>
      </c>
      <c r="F207" s="150">
        <f t="shared" si="16"/>
        <v>4.05</v>
      </c>
      <c r="G207" s="150">
        <f t="shared" si="19"/>
        <v>187881.0169730229</v>
      </c>
      <c r="H207" s="172"/>
      <c r="I207" s="161">
        <v>0</v>
      </c>
      <c r="J207" s="162">
        <v>0</v>
      </c>
      <c r="K207" s="152">
        <f t="shared" si="17"/>
        <v>4403.46133530527</v>
      </c>
      <c r="L207" s="153">
        <f>550*VLOOKUP(A207,'Housing costs'!$A$2:$E$40,5,FALSE)</f>
        <v>44962.5</v>
      </c>
      <c r="M207" s="154">
        <f>L207*K207+J207*Variables!$E$4</f>
        <v>197990630.28866321</v>
      </c>
      <c r="N207" s="163">
        <f t="shared" si="18"/>
        <v>104.57</v>
      </c>
      <c r="O207" s="163">
        <f t="shared" si="18"/>
        <v>894.40694310511105</v>
      </c>
      <c r="P207" s="156">
        <f t="shared" si="21"/>
        <v>0</v>
      </c>
    </row>
    <row r="208" spans="1:16" ht="15.75" customHeight="1" x14ac:dyDescent="0.35">
      <c r="A208" s="146">
        <v>5</v>
      </c>
      <c r="B208" s="147" t="s">
        <v>32</v>
      </c>
      <c r="C208" s="29">
        <v>2029</v>
      </c>
      <c r="D208" s="160">
        <f>Population!N6</f>
        <v>484822.93746062717</v>
      </c>
      <c r="E208" s="33" t="str">
        <f t="shared" si="20"/>
        <v>Medium</v>
      </c>
      <c r="F208" s="150">
        <f t="shared" si="16"/>
        <v>4.2</v>
      </c>
      <c r="G208" s="150">
        <f t="shared" si="19"/>
        <v>115434.03272872075</v>
      </c>
      <c r="H208" s="172"/>
      <c r="I208" s="161">
        <v>0</v>
      </c>
      <c r="J208" s="162">
        <v>0</v>
      </c>
      <c r="K208" s="152">
        <f t="shared" si="17"/>
        <v>2705.4851420794148</v>
      </c>
      <c r="L208" s="153">
        <f>550*VLOOKUP(A208,'Housing costs'!$A$2:$E$40,5,FALSE)</f>
        <v>13560.251052998528</v>
      </c>
      <c r="M208" s="154">
        <f>L208*K208+J208*Variables!$E$4</f>
        <v>36687057.746754259</v>
      </c>
      <c r="N208" s="163">
        <f t="shared" si="18"/>
        <v>500</v>
      </c>
      <c r="O208" s="163">
        <f t="shared" si="18"/>
        <v>894.40694310511105</v>
      </c>
      <c r="P208" s="156">
        <f t="shared" si="21"/>
        <v>64184439.027367756</v>
      </c>
    </row>
    <row r="209" spans="1:16" ht="15.75" customHeight="1" x14ac:dyDescent="0.35">
      <c r="A209" s="146">
        <v>6</v>
      </c>
      <c r="B209" s="147" t="s">
        <v>33</v>
      </c>
      <c r="C209" s="29">
        <v>2029</v>
      </c>
      <c r="D209" s="160">
        <f>Population!N7</f>
        <v>552226.45589520934</v>
      </c>
      <c r="E209" s="33" t="str">
        <f t="shared" si="20"/>
        <v>Medium</v>
      </c>
      <c r="F209" s="150">
        <f t="shared" si="16"/>
        <v>4.59</v>
      </c>
      <c r="G209" s="150">
        <f t="shared" si="19"/>
        <v>120310.77470483864</v>
      </c>
      <c r="H209" s="172"/>
      <c r="I209" s="161">
        <v>0</v>
      </c>
      <c r="J209" s="162">
        <v>0</v>
      </c>
      <c r="K209" s="152">
        <f t="shared" si="17"/>
        <v>2819.7837821446883</v>
      </c>
      <c r="L209" s="153">
        <f>550*VLOOKUP(A209,'Housing costs'!$A$2:$E$40,5,FALSE)</f>
        <v>69861.001051378509</v>
      </c>
      <c r="M209" s="154">
        <f>L209*K209+J209*Variables!$E$4</f>
        <v>196992917.76907015</v>
      </c>
      <c r="N209" s="163">
        <f t="shared" si="18"/>
        <v>123.03</v>
      </c>
      <c r="O209" s="163">
        <f t="shared" si="18"/>
        <v>894.40694310511105</v>
      </c>
      <c r="P209" s="156">
        <f t="shared" si="21"/>
        <v>0</v>
      </c>
    </row>
    <row r="210" spans="1:16" ht="15.75" customHeight="1" x14ac:dyDescent="0.35">
      <c r="A210" s="146">
        <v>7</v>
      </c>
      <c r="B210" s="147" t="s">
        <v>34</v>
      </c>
      <c r="C210" s="29">
        <v>2029</v>
      </c>
      <c r="D210" s="160">
        <f>Population!N8</f>
        <v>311184.17998092697</v>
      </c>
      <c r="E210" s="33" t="str">
        <f t="shared" si="20"/>
        <v>Medium</v>
      </c>
      <c r="F210" s="150">
        <f t="shared" si="16"/>
        <v>3.94</v>
      </c>
      <c r="G210" s="150">
        <f t="shared" si="19"/>
        <v>78980.756340336797</v>
      </c>
      <c r="H210" s="172"/>
      <c r="I210" s="161">
        <v>0</v>
      </c>
      <c r="J210" s="162">
        <v>0</v>
      </c>
      <c r="K210" s="152">
        <f t="shared" si="17"/>
        <v>1851.1114767266554</v>
      </c>
      <c r="L210" s="153">
        <f>550*VLOOKUP(A210,'Housing costs'!$A$2:$E$40,5,FALSE)</f>
        <v>55115.5</v>
      </c>
      <c r="M210" s="154">
        <f>L210*K210+J210*Variables!$E$4</f>
        <v>102024934.59552798</v>
      </c>
      <c r="N210" s="163">
        <f t="shared" si="18"/>
        <v>246.06</v>
      </c>
      <c r="O210" s="163">
        <f t="shared" si="18"/>
        <v>894.40694310511105</v>
      </c>
      <c r="P210" s="156">
        <f t="shared" si="21"/>
        <v>0</v>
      </c>
    </row>
    <row r="211" spans="1:16" ht="15.75" customHeight="1" x14ac:dyDescent="0.35">
      <c r="A211" s="146">
        <v>8</v>
      </c>
      <c r="B211" s="146" t="s">
        <v>35</v>
      </c>
      <c r="C211" s="29">
        <v>2029</v>
      </c>
      <c r="D211" s="160">
        <f>Population!N9</f>
        <v>1032413.7537242535</v>
      </c>
      <c r="E211" s="33" t="str">
        <f t="shared" si="20"/>
        <v>Large</v>
      </c>
      <c r="F211" s="150">
        <f t="shared" si="16"/>
        <v>4.04</v>
      </c>
      <c r="G211" s="150">
        <f t="shared" si="19"/>
        <v>255547.95884263702</v>
      </c>
      <c r="H211" s="172"/>
      <c r="I211" s="161">
        <v>0</v>
      </c>
      <c r="J211" s="162">
        <v>0</v>
      </c>
      <c r="K211" s="152">
        <f t="shared" si="17"/>
        <v>5989.4052853743779</v>
      </c>
      <c r="L211" s="153">
        <f>550*VLOOKUP(A211,'Housing costs'!$A$2:$E$40,5,FALSE)</f>
        <v>43989</v>
      </c>
      <c r="M211" s="154">
        <f>L211*K211+J211*Variables!$E$4</f>
        <v>263467949.09833351</v>
      </c>
      <c r="N211" s="163">
        <f t="shared" si="18"/>
        <v>172.24</v>
      </c>
      <c r="O211" s="163">
        <f t="shared" si="18"/>
        <v>894.40694310511105</v>
      </c>
      <c r="P211" s="156">
        <f t="shared" si="21"/>
        <v>0</v>
      </c>
    </row>
    <row r="212" spans="1:16" ht="15.75" customHeight="1" x14ac:dyDescent="0.35">
      <c r="A212" s="146">
        <v>9</v>
      </c>
      <c r="B212" s="147" t="s">
        <v>36</v>
      </c>
      <c r="C212" s="29">
        <v>2029</v>
      </c>
      <c r="D212" s="160">
        <f>Population!N10</f>
        <v>18131.408362664428</v>
      </c>
      <c r="E212" s="33" t="str">
        <f t="shared" si="20"/>
        <v>Small</v>
      </c>
      <c r="F212" s="150">
        <f t="shared" si="16"/>
        <v>4.26</v>
      </c>
      <c r="G212" s="150">
        <f t="shared" si="19"/>
        <v>4256.1991461653588</v>
      </c>
      <c r="H212" s="172"/>
      <c r="I212" s="161">
        <v>0</v>
      </c>
      <c r="J212" s="162">
        <v>0</v>
      </c>
      <c r="K212" s="152">
        <f t="shared" si="17"/>
        <v>99.754667488251471</v>
      </c>
      <c r="L212" s="153">
        <f>550*VLOOKUP(A212,'Housing costs'!$A$2:$E$40,5,FALSE)</f>
        <v>27135.557659431186</v>
      </c>
      <c r="M212" s="154">
        <f>L212*K212+J212*Variables!$E$4</f>
        <v>2706898.5314248335</v>
      </c>
      <c r="N212" s="163">
        <f t="shared" si="18"/>
        <v>148.2696117306898</v>
      </c>
      <c r="O212" s="163">
        <f t="shared" si="18"/>
        <v>894.40694310511105</v>
      </c>
      <c r="P212" s="156">
        <f t="shared" si="21"/>
        <v>0</v>
      </c>
    </row>
    <row r="213" spans="1:16" ht="15.75" customHeight="1" x14ac:dyDescent="0.35">
      <c r="A213" s="146">
        <v>10</v>
      </c>
      <c r="B213" s="147" t="s">
        <v>37</v>
      </c>
      <c r="C213" s="29">
        <v>2029</v>
      </c>
      <c r="D213" s="160">
        <f>Population!N11</f>
        <v>709403.51407385804</v>
      </c>
      <c r="E213" s="33" t="str">
        <f t="shared" si="20"/>
        <v>Medium</v>
      </c>
      <c r="F213" s="150">
        <f t="shared" si="16"/>
        <v>5.88</v>
      </c>
      <c r="G213" s="150">
        <f t="shared" si="19"/>
        <v>120646.85613500988</v>
      </c>
      <c r="H213" s="172"/>
      <c r="I213" s="161">
        <v>0</v>
      </c>
      <c r="J213" s="162">
        <v>0</v>
      </c>
      <c r="K213" s="152">
        <f t="shared" si="17"/>
        <v>2827.6606906643137</v>
      </c>
      <c r="L213" s="153">
        <f>550*VLOOKUP(A213,'Housing costs'!$A$2:$E$40,5,FALSE)</f>
        <v>132517.38989146583</v>
      </c>
      <c r="M213" s="154">
        <f>L213*K213+J213*Variables!$E$4</f>
        <v>374714214.22553444</v>
      </c>
      <c r="N213" s="163">
        <f t="shared" si="18"/>
        <v>1075</v>
      </c>
      <c r="O213" s="163">
        <f t="shared" si="18"/>
        <v>638.86210221793647</v>
      </c>
      <c r="P213" s="156">
        <f t="shared" si="21"/>
        <v>255773661.85011935</v>
      </c>
    </row>
    <row r="214" spans="1:16" ht="15.75" customHeight="1" x14ac:dyDescent="0.35">
      <c r="A214" s="146">
        <v>11</v>
      </c>
      <c r="B214" s="147" t="s">
        <v>38</v>
      </c>
      <c r="C214" s="29">
        <v>2029</v>
      </c>
      <c r="D214" s="160">
        <f>Population!N12</f>
        <v>939394.95238299214</v>
      </c>
      <c r="E214" s="33" t="str">
        <f t="shared" si="20"/>
        <v>Medium</v>
      </c>
      <c r="F214" s="150">
        <f t="shared" si="16"/>
        <v>4.47</v>
      </c>
      <c r="G214" s="150">
        <f t="shared" si="19"/>
        <v>210155.47033176559</v>
      </c>
      <c r="H214" s="172"/>
      <c r="I214" s="161">
        <v>0</v>
      </c>
      <c r="J214" s="162">
        <v>0</v>
      </c>
      <c r="K214" s="152">
        <f t="shared" si="17"/>
        <v>4925.5188359008171</v>
      </c>
      <c r="L214" s="153">
        <f>550*VLOOKUP(A214,'Housing costs'!$A$2:$E$40,5,FALSE)</f>
        <v>59950</v>
      </c>
      <c r="M214" s="154">
        <f>L214*K214+J214*Variables!$E$4</f>
        <v>295284854.21225399</v>
      </c>
      <c r="N214" s="163">
        <f t="shared" si="18"/>
        <v>106.62</v>
      </c>
      <c r="O214" s="163">
        <f t="shared" si="18"/>
        <v>894.40694310511105</v>
      </c>
      <c r="P214" s="156">
        <f t="shared" si="21"/>
        <v>0</v>
      </c>
    </row>
    <row r="215" spans="1:16" ht="15.75" customHeight="1" x14ac:dyDescent="0.35">
      <c r="A215" s="146">
        <v>12</v>
      </c>
      <c r="B215" s="147" t="s">
        <v>39</v>
      </c>
      <c r="C215" s="29">
        <v>2029</v>
      </c>
      <c r="D215" s="160">
        <f>Population!N13</f>
        <v>695537.3963403888</v>
      </c>
      <c r="E215" s="33" t="str">
        <f t="shared" si="20"/>
        <v>Medium</v>
      </c>
      <c r="F215" s="150">
        <f t="shared" si="16"/>
        <v>3.93</v>
      </c>
      <c r="G215" s="150">
        <f t="shared" si="19"/>
        <v>176981.52578635846</v>
      </c>
      <c r="H215" s="172"/>
      <c r="I215" s="161">
        <v>0</v>
      </c>
      <c r="J215" s="162">
        <v>0</v>
      </c>
      <c r="K215" s="152">
        <f t="shared" si="17"/>
        <v>4148.004510617815</v>
      </c>
      <c r="L215" s="153">
        <f>550*VLOOKUP(A215,'Housing costs'!$A$2:$E$40,5,FALSE)</f>
        <v>82213.84551838084</v>
      </c>
      <c r="M215" s="154">
        <f>L215*K215+J215*Variables!$E$4</f>
        <v>341023402.04547995</v>
      </c>
      <c r="N215" s="163">
        <f t="shared" si="18"/>
        <v>210.4560236092089</v>
      </c>
      <c r="O215" s="163">
        <f t="shared" si="18"/>
        <v>1149.9517839922855</v>
      </c>
      <c r="P215" s="156">
        <f t="shared" si="21"/>
        <v>0</v>
      </c>
    </row>
    <row r="216" spans="1:16" ht="15.75" customHeight="1" x14ac:dyDescent="0.35">
      <c r="A216" s="146">
        <v>13</v>
      </c>
      <c r="B216" s="147" t="s">
        <v>40</v>
      </c>
      <c r="C216" s="29">
        <v>2029</v>
      </c>
      <c r="D216" s="160">
        <f>Population!N14</f>
        <v>529713.63052124507</v>
      </c>
      <c r="E216" s="33" t="str">
        <f t="shared" si="20"/>
        <v>Medium</v>
      </c>
      <c r="F216" s="150">
        <f t="shared" si="16"/>
        <v>4.78</v>
      </c>
      <c r="G216" s="150">
        <f t="shared" si="19"/>
        <v>110818.75115507218</v>
      </c>
      <c r="H216" s="172"/>
      <c r="I216" s="161">
        <v>0</v>
      </c>
      <c r="J216" s="162">
        <v>0</v>
      </c>
      <c r="K216" s="152">
        <f t="shared" si="17"/>
        <v>2597.3144801970338</v>
      </c>
      <c r="L216" s="153">
        <f>550*VLOOKUP(A216,'Housing costs'!$A$2:$E$40,5,FALSE)</f>
        <v>27915.461930331818</v>
      </c>
      <c r="M216" s="154">
        <f>L216*K216+J216*Variables!$E$4</f>
        <v>72505233.493039876</v>
      </c>
      <c r="N216" s="163">
        <f t="shared" si="18"/>
        <v>210.4560236092089</v>
      </c>
      <c r="O216" s="163">
        <f t="shared" si="18"/>
        <v>894.40694310511105</v>
      </c>
      <c r="P216" s="156">
        <f t="shared" si="21"/>
        <v>0</v>
      </c>
    </row>
    <row r="217" spans="1:16" ht="15.75" customHeight="1" x14ac:dyDescent="0.35">
      <c r="A217" s="146">
        <v>14</v>
      </c>
      <c r="B217" s="147" t="s">
        <v>41</v>
      </c>
      <c r="C217" s="29">
        <v>2029</v>
      </c>
      <c r="D217" s="160">
        <f>Population!N15</f>
        <v>2493186.3455238971</v>
      </c>
      <c r="E217" s="33" t="str">
        <f t="shared" si="20"/>
        <v>Large</v>
      </c>
      <c r="F217" s="150">
        <f t="shared" ref="F217:F243" si="22">F197</f>
        <v>3.72</v>
      </c>
      <c r="G217" s="150">
        <f t="shared" si="19"/>
        <v>670211.38320534863</v>
      </c>
      <c r="H217" s="172"/>
      <c r="I217" s="161">
        <v>0</v>
      </c>
      <c r="J217" s="162">
        <v>0</v>
      </c>
      <c r="K217" s="152">
        <f t="shared" ref="K217:K243" si="23">G217-G197</f>
        <v>15708.079293875489</v>
      </c>
      <c r="L217" s="153">
        <f>550*VLOOKUP(A217,'Housing costs'!$A$2:$E$40,5,FALSE)</f>
        <v>78019.578686493187</v>
      </c>
      <c r="M217" s="154">
        <f>L217*K217+J217*Variables!$E$4</f>
        <v>1225537728.482193</v>
      </c>
      <c r="N217" s="163">
        <f t="shared" ref="N217:O243" si="24">N197</f>
        <v>307.81660470879802</v>
      </c>
      <c r="O217" s="163">
        <f t="shared" si="24"/>
        <v>1661.0414657666347</v>
      </c>
      <c r="P217" s="156">
        <f t="shared" si="21"/>
        <v>0</v>
      </c>
    </row>
    <row r="218" spans="1:16" ht="15.75" customHeight="1" x14ac:dyDescent="0.35">
      <c r="A218" s="146">
        <v>15</v>
      </c>
      <c r="B218" s="147" t="s">
        <v>42</v>
      </c>
      <c r="C218" s="29">
        <v>2029</v>
      </c>
      <c r="D218" s="160">
        <f>Population!N16</f>
        <v>107850.02346654625</v>
      </c>
      <c r="E218" s="33" t="str">
        <f t="shared" si="20"/>
        <v>Medium</v>
      </c>
      <c r="F218" s="150">
        <f t="shared" si="22"/>
        <v>4.72</v>
      </c>
      <c r="G218" s="150">
        <f t="shared" si="19"/>
        <v>22849.581242912343</v>
      </c>
      <c r="H218" s="172"/>
      <c r="I218" s="161">
        <v>0</v>
      </c>
      <c r="J218" s="162">
        <v>0</v>
      </c>
      <c r="K218" s="152">
        <f t="shared" si="23"/>
        <v>535.53706038076416</v>
      </c>
      <c r="L218" s="153">
        <f>550*VLOOKUP(A218,'Housing costs'!$A$2:$E$40,5,FALSE)</f>
        <v>27135.557659431186</v>
      </c>
      <c r="M218" s="154">
        <f>L218*K218+J218*Variables!$E$4</f>
        <v>14532096.780724507</v>
      </c>
      <c r="N218" s="163">
        <f t="shared" si="24"/>
        <v>148.2696117306898</v>
      </c>
      <c r="O218" s="163">
        <f t="shared" si="24"/>
        <v>1149.9517839922855</v>
      </c>
      <c r="P218" s="156">
        <f t="shared" si="21"/>
        <v>0</v>
      </c>
    </row>
    <row r="219" spans="1:16" ht="15.75" customHeight="1" x14ac:dyDescent="0.35">
      <c r="A219" s="146">
        <v>16</v>
      </c>
      <c r="B219" s="147" t="s">
        <v>43</v>
      </c>
      <c r="C219" s="29">
        <v>2029</v>
      </c>
      <c r="D219" s="160">
        <f>Population!N17</f>
        <v>107277.23793319221</v>
      </c>
      <c r="E219" s="33" t="str">
        <f t="shared" si="20"/>
        <v>Medium</v>
      </c>
      <c r="F219" s="150">
        <f t="shared" si="22"/>
        <v>3.45</v>
      </c>
      <c r="G219" s="150">
        <f t="shared" si="19"/>
        <v>31094.851574838322</v>
      </c>
      <c r="H219" s="172"/>
      <c r="I219" s="161">
        <v>0</v>
      </c>
      <c r="J219" s="162">
        <v>0</v>
      </c>
      <c r="K219" s="152">
        <f t="shared" si="23"/>
        <v>728.78558378528032</v>
      </c>
      <c r="L219" s="153">
        <f>550*VLOOKUP(A219,'Housing costs'!$A$2:$E$40,5,FALSE)</f>
        <v>56397</v>
      </c>
      <c r="M219" s="154">
        <f>L219*K219+J219*Variables!$E$4</f>
        <v>41101320.568738453</v>
      </c>
      <c r="N219" s="163">
        <f t="shared" si="24"/>
        <v>147.63</v>
      </c>
      <c r="O219" s="163">
        <f t="shared" si="24"/>
        <v>1661.0414657666347</v>
      </c>
      <c r="P219" s="156">
        <f t="shared" si="21"/>
        <v>0</v>
      </c>
    </row>
    <row r="220" spans="1:16" ht="15.75" customHeight="1" x14ac:dyDescent="0.35">
      <c r="A220" s="146">
        <v>17</v>
      </c>
      <c r="B220" s="29" t="s">
        <v>44</v>
      </c>
      <c r="C220" s="29">
        <v>2029</v>
      </c>
      <c r="D220" s="160">
        <f>Population!N18</f>
        <v>26920.920067639625</v>
      </c>
      <c r="E220" s="33" t="str">
        <f t="shared" si="20"/>
        <v>Small</v>
      </c>
      <c r="F220" s="150">
        <f t="shared" si="22"/>
        <v>4.78</v>
      </c>
      <c r="G220" s="150">
        <f t="shared" si="19"/>
        <v>5631.9916459497117</v>
      </c>
      <c r="H220" s="172"/>
      <c r="I220" s="161">
        <v>0</v>
      </c>
      <c r="J220" s="162">
        <v>0</v>
      </c>
      <c r="K220" s="152">
        <f t="shared" si="23"/>
        <v>131.99980420194697</v>
      </c>
      <c r="L220" s="153">
        <f>550*VLOOKUP(A220,'Housing costs'!$A$2:$E$40,5,FALSE)</f>
        <v>27135.557659431186</v>
      </c>
      <c r="M220" s="154">
        <f>L220*K220+J220*Variables!$E$4</f>
        <v>3581888.2979555591</v>
      </c>
      <c r="N220" s="163">
        <f t="shared" si="24"/>
        <v>148.2696117306898</v>
      </c>
      <c r="O220" s="163">
        <f t="shared" si="24"/>
        <v>894.40694310511105</v>
      </c>
      <c r="P220" s="156">
        <f t="shared" si="21"/>
        <v>0</v>
      </c>
    </row>
    <row r="221" spans="1:16" ht="15.75" customHeight="1" x14ac:dyDescent="0.35">
      <c r="A221" s="146">
        <v>18</v>
      </c>
      <c r="B221" s="29" t="s">
        <v>45</v>
      </c>
      <c r="C221" s="29">
        <v>2029</v>
      </c>
      <c r="D221" s="160">
        <f>Population!N19</f>
        <v>2192.2777810837983</v>
      </c>
      <c r="E221" s="33" t="str">
        <f t="shared" si="20"/>
        <v>Small</v>
      </c>
      <c r="F221" s="150">
        <f t="shared" si="22"/>
        <v>5.88</v>
      </c>
      <c r="G221" s="150">
        <f t="shared" si="19"/>
        <v>372.83635732717659</v>
      </c>
      <c r="H221" s="172"/>
      <c r="I221" s="161">
        <v>0</v>
      </c>
      <c r="J221" s="162">
        <v>0</v>
      </c>
      <c r="K221" s="152">
        <f t="shared" si="23"/>
        <v>8.738352124855794</v>
      </c>
      <c r="L221" s="153">
        <f>550*VLOOKUP(A221,'Housing costs'!$A$2:$E$40,5,FALSE)</f>
        <v>27135.557659431186</v>
      </c>
      <c r="M221" s="154">
        <f>L221*K221+J221*Variables!$E$4</f>
        <v>237120.05793243743</v>
      </c>
      <c r="N221" s="163">
        <f t="shared" si="24"/>
        <v>148.2696117306898</v>
      </c>
      <c r="O221" s="163">
        <f t="shared" si="24"/>
        <v>638.86210221793647</v>
      </c>
      <c r="P221" s="156">
        <f t="shared" si="21"/>
        <v>0</v>
      </c>
    </row>
    <row r="222" spans="1:16" ht="15.75" customHeight="1" x14ac:dyDescent="0.35">
      <c r="A222" s="146">
        <v>19</v>
      </c>
      <c r="B222" s="29" t="s">
        <v>46</v>
      </c>
      <c r="C222" s="29">
        <v>2029</v>
      </c>
      <c r="D222" s="160">
        <f>Population!N20</f>
        <v>32119.929579973643</v>
      </c>
      <c r="E222" s="33" t="str">
        <f t="shared" si="20"/>
        <v>Small</v>
      </c>
      <c r="F222" s="150">
        <f t="shared" si="22"/>
        <v>3.93</v>
      </c>
      <c r="G222" s="150">
        <f t="shared" si="19"/>
        <v>8173.0100712401127</v>
      </c>
      <c r="H222" s="172"/>
      <c r="I222" s="161">
        <v>0</v>
      </c>
      <c r="J222" s="162">
        <v>0</v>
      </c>
      <c r="K222" s="152">
        <f t="shared" si="23"/>
        <v>191.55492354469152</v>
      </c>
      <c r="L222" s="153">
        <f>550*VLOOKUP(A222,'Housing costs'!$A$2:$E$40,5,FALSE)</f>
        <v>61716.526353276349</v>
      </c>
      <c r="M222" s="154">
        <f>L222*K222+J222*Variables!$E$4</f>
        <v>11822104.487045791</v>
      </c>
      <c r="N222" s="163">
        <f t="shared" si="24"/>
        <v>148.2696117306898</v>
      </c>
      <c r="O222" s="163">
        <f t="shared" si="24"/>
        <v>1149.9517839922855</v>
      </c>
      <c r="P222" s="156">
        <f t="shared" si="21"/>
        <v>0</v>
      </c>
    </row>
    <row r="223" spans="1:16" ht="15.75" customHeight="1" x14ac:dyDescent="0.35">
      <c r="A223" s="146">
        <v>20</v>
      </c>
      <c r="B223" s="29" t="s">
        <v>47</v>
      </c>
      <c r="C223" s="29">
        <v>2029</v>
      </c>
      <c r="D223" s="160">
        <f>Population!N21</f>
        <v>3733.3062571212281</v>
      </c>
      <c r="E223" s="33" t="str">
        <f t="shared" si="20"/>
        <v>Small</v>
      </c>
      <c r="F223" s="150">
        <f t="shared" si="22"/>
        <v>3.94</v>
      </c>
      <c r="G223" s="150">
        <f t="shared" si="19"/>
        <v>947.53965916782442</v>
      </c>
      <c r="H223" s="172"/>
      <c r="I223" s="161">
        <v>0</v>
      </c>
      <c r="J223" s="162">
        <v>0</v>
      </c>
      <c r="K223" s="152">
        <f t="shared" si="23"/>
        <v>22.207960761746108</v>
      </c>
      <c r="L223" s="153">
        <f>550*VLOOKUP(A223,'Housing costs'!$A$2:$E$40,5,FALSE)</f>
        <v>27135.557659431186</v>
      </c>
      <c r="M223" s="154">
        <f>L223*K223+J223*Variables!$E$4</f>
        <v>602625.39974874689</v>
      </c>
      <c r="N223" s="163">
        <f t="shared" si="24"/>
        <v>148.2696117306898</v>
      </c>
      <c r="O223" s="163">
        <f t="shared" si="24"/>
        <v>894.40694310511105</v>
      </c>
      <c r="P223" s="156">
        <f t="shared" si="21"/>
        <v>0</v>
      </c>
    </row>
    <row r="224" spans="1:16" ht="15.75" customHeight="1" x14ac:dyDescent="0.35">
      <c r="A224" s="146">
        <v>1</v>
      </c>
      <c r="B224" s="147" t="s">
        <v>28</v>
      </c>
      <c r="C224" s="29">
        <v>2030</v>
      </c>
      <c r="D224" s="160">
        <f>Population!O2</f>
        <v>828315.49816982751</v>
      </c>
      <c r="E224" s="33" t="str">
        <f t="shared" si="20"/>
        <v>Medium</v>
      </c>
      <c r="F224" s="150">
        <f t="shared" si="22"/>
        <v>4.17</v>
      </c>
      <c r="G224" s="150">
        <f t="shared" si="19"/>
        <v>198636.81011266846</v>
      </c>
      <c r="H224" s="172"/>
      <c r="I224" s="161">
        <v>0</v>
      </c>
      <c r="J224" s="162">
        <v>0</v>
      </c>
      <c r="K224" s="152">
        <f t="shared" si="23"/>
        <v>4655.5502370156464</v>
      </c>
      <c r="L224" s="153">
        <f>550*VLOOKUP(A224,'Housing costs'!$A$2:$E$40,5,FALSE)</f>
        <v>51540.5</v>
      </c>
      <c r="M224" s="154">
        <f>L224*K224+J224*Variables!$E$4</f>
        <v>239949386.99090493</v>
      </c>
      <c r="N224" s="163">
        <f t="shared" si="24"/>
        <v>172.24</v>
      </c>
      <c r="O224" s="163">
        <f t="shared" si="24"/>
        <v>1149.9517839922855</v>
      </c>
      <c r="P224" s="156">
        <f t="shared" si="21"/>
        <v>0</v>
      </c>
    </row>
    <row r="225" spans="1:16" ht="15.75" customHeight="1" x14ac:dyDescent="0.35">
      <c r="A225" s="146">
        <v>2</v>
      </c>
      <c r="B225" s="147" t="s">
        <v>29</v>
      </c>
      <c r="C225" s="29">
        <v>2030</v>
      </c>
      <c r="D225" s="160">
        <f>Population!O3</f>
        <v>573959.70289624901</v>
      </c>
      <c r="E225" s="33" t="str">
        <f t="shared" si="20"/>
        <v>Medium</v>
      </c>
      <c r="F225" s="150">
        <f t="shared" si="22"/>
        <v>4.29</v>
      </c>
      <c r="G225" s="150">
        <f t="shared" si="19"/>
        <v>133790.14053525619</v>
      </c>
      <c r="H225" s="172"/>
      <c r="I225" s="161">
        <v>0</v>
      </c>
      <c r="J225" s="162">
        <v>0</v>
      </c>
      <c r="K225" s="152">
        <f t="shared" si="23"/>
        <v>3135.70641879506</v>
      </c>
      <c r="L225" s="153">
        <f>550*VLOOKUP(A225,'Housing costs'!$A$2:$E$40,5,FALSE)</f>
        <v>69861.001051378509</v>
      </c>
      <c r="M225" s="154">
        <f>L225*K225+J225*Variables!$E$4</f>
        <v>219063589.42025602</v>
      </c>
      <c r="N225" s="163">
        <f t="shared" si="24"/>
        <v>61.51</v>
      </c>
      <c r="O225" s="163">
        <f t="shared" si="24"/>
        <v>638.86210221793647</v>
      </c>
      <c r="P225" s="156">
        <f t="shared" si="21"/>
        <v>0</v>
      </c>
    </row>
    <row r="226" spans="1:16" ht="15.75" customHeight="1" x14ac:dyDescent="0.35">
      <c r="A226" s="146">
        <v>3</v>
      </c>
      <c r="B226" s="147" t="s">
        <v>30</v>
      </c>
      <c r="C226" s="29">
        <v>2030</v>
      </c>
      <c r="D226" s="160">
        <f>Population!O4</f>
        <v>411017.79214643169</v>
      </c>
      <c r="E226" s="33" t="str">
        <f t="shared" si="20"/>
        <v>Medium</v>
      </c>
      <c r="F226" s="150">
        <f t="shared" si="22"/>
        <v>4.8600000000000003</v>
      </c>
      <c r="G226" s="150">
        <f t="shared" si="19"/>
        <v>84571.562170047662</v>
      </c>
      <c r="H226" s="172"/>
      <c r="I226" s="161">
        <v>0</v>
      </c>
      <c r="J226" s="162">
        <v>0</v>
      </c>
      <c r="K226" s="152">
        <f t="shared" si="23"/>
        <v>1982.1459883604693</v>
      </c>
      <c r="L226" s="153">
        <f>550*VLOOKUP(A226,'Housing costs'!$A$2:$E$40,5,FALSE)</f>
        <v>69861.001051378509</v>
      </c>
      <c r="M226" s="154">
        <f>L226*K226+J226*Variables!$E$4</f>
        <v>138474702.97683644</v>
      </c>
      <c r="N226" s="163">
        <f t="shared" si="24"/>
        <v>210.4560236092089</v>
      </c>
      <c r="O226" s="163">
        <f t="shared" si="24"/>
        <v>638.86210221793647</v>
      </c>
      <c r="P226" s="156">
        <f t="shared" si="21"/>
        <v>3815339.726361027</v>
      </c>
    </row>
    <row r="227" spans="1:16" ht="15.75" customHeight="1" x14ac:dyDescent="0.35">
      <c r="A227" s="146">
        <v>4</v>
      </c>
      <c r="B227" s="147" t="s">
        <v>31</v>
      </c>
      <c r="C227" s="29">
        <v>2030</v>
      </c>
      <c r="D227" s="160">
        <f>Population!O5</f>
        <v>779180.15359052038</v>
      </c>
      <c r="E227" s="33" t="str">
        <f t="shared" si="20"/>
        <v>Medium</v>
      </c>
      <c r="F227" s="150">
        <f t="shared" si="22"/>
        <v>4.05</v>
      </c>
      <c r="G227" s="150">
        <f t="shared" si="19"/>
        <v>192390.16138037542</v>
      </c>
      <c r="H227" s="172"/>
      <c r="I227" s="161">
        <v>0</v>
      </c>
      <c r="J227" s="162">
        <v>0</v>
      </c>
      <c r="K227" s="152">
        <f t="shared" si="23"/>
        <v>4509.1444073525199</v>
      </c>
      <c r="L227" s="153">
        <f>550*VLOOKUP(A227,'Housing costs'!$A$2:$E$40,5,FALSE)</f>
        <v>44962.5</v>
      </c>
      <c r="M227" s="154">
        <f>L227*K227+J227*Variables!$E$4</f>
        <v>202742405.41558766</v>
      </c>
      <c r="N227" s="163">
        <f t="shared" si="24"/>
        <v>104.57</v>
      </c>
      <c r="O227" s="163">
        <f t="shared" si="24"/>
        <v>894.40694310511105</v>
      </c>
      <c r="P227" s="156">
        <f t="shared" si="21"/>
        <v>0</v>
      </c>
    </row>
    <row r="228" spans="1:16" ht="15.75" customHeight="1" x14ac:dyDescent="0.35">
      <c r="A228" s="146">
        <v>5</v>
      </c>
      <c r="B228" s="147" t="s">
        <v>32</v>
      </c>
      <c r="C228" s="29">
        <v>2030</v>
      </c>
      <c r="D228" s="160">
        <f>Population!O6</f>
        <v>496458.6879596822</v>
      </c>
      <c r="E228" s="33" t="str">
        <f t="shared" si="20"/>
        <v>Medium</v>
      </c>
      <c r="F228" s="150">
        <f t="shared" si="22"/>
        <v>4.2</v>
      </c>
      <c r="G228" s="150">
        <f t="shared" si="19"/>
        <v>118204.44951421003</v>
      </c>
      <c r="H228" s="172"/>
      <c r="I228" s="161">
        <v>0</v>
      </c>
      <c r="J228" s="162">
        <v>0</v>
      </c>
      <c r="K228" s="152">
        <f t="shared" si="23"/>
        <v>2770.4167854892876</v>
      </c>
      <c r="L228" s="153">
        <f>550*VLOOKUP(A228,'Housing costs'!$A$2:$E$40,5,FALSE)</f>
        <v>13560.251052998528</v>
      </c>
      <c r="M228" s="154">
        <f>L228*K228+J228*Variables!$E$4</f>
        <v>37567547.132675909</v>
      </c>
      <c r="N228" s="163">
        <f t="shared" si="24"/>
        <v>500</v>
      </c>
      <c r="O228" s="163">
        <f t="shared" si="24"/>
        <v>894.40694310511105</v>
      </c>
      <c r="P228" s="156">
        <f t="shared" si="21"/>
        <v>65724865.564024575</v>
      </c>
    </row>
    <row r="229" spans="1:16" ht="15.75" customHeight="1" x14ac:dyDescent="0.35">
      <c r="A229" s="146">
        <v>6</v>
      </c>
      <c r="B229" s="147" t="s">
        <v>33</v>
      </c>
      <c r="C229" s="29">
        <v>2030</v>
      </c>
      <c r="D229" s="160">
        <f>Population!O7</f>
        <v>565479.89083669428</v>
      </c>
      <c r="E229" s="33" t="str">
        <f t="shared" si="20"/>
        <v>Medium</v>
      </c>
      <c r="F229" s="150">
        <f t="shared" si="22"/>
        <v>4.59</v>
      </c>
      <c r="G229" s="150">
        <f t="shared" si="19"/>
        <v>123198.23329775475</v>
      </c>
      <c r="H229" s="172"/>
      <c r="I229" s="161">
        <v>0</v>
      </c>
      <c r="J229" s="162">
        <v>0</v>
      </c>
      <c r="K229" s="152">
        <f t="shared" si="23"/>
        <v>2887.4585929161112</v>
      </c>
      <c r="L229" s="153">
        <f>550*VLOOKUP(A229,'Housing costs'!$A$2:$E$40,5,FALSE)</f>
        <v>69861.001051378509</v>
      </c>
      <c r="M229" s="154">
        <f>L229*K229+J229*Variables!$E$4</f>
        <v>201720747.79552436</v>
      </c>
      <c r="N229" s="163">
        <f t="shared" si="24"/>
        <v>123.03</v>
      </c>
      <c r="O229" s="163">
        <f t="shared" si="24"/>
        <v>894.40694310511105</v>
      </c>
      <c r="P229" s="156">
        <f t="shared" si="21"/>
        <v>0</v>
      </c>
    </row>
    <row r="230" spans="1:16" ht="15.75" customHeight="1" x14ac:dyDescent="0.35">
      <c r="A230" s="146">
        <v>7</v>
      </c>
      <c r="B230" s="147" t="s">
        <v>34</v>
      </c>
      <c r="C230" s="29">
        <v>2030</v>
      </c>
      <c r="D230" s="160">
        <f>Population!O8</f>
        <v>318652.6003004692</v>
      </c>
      <c r="E230" s="33" t="str">
        <f t="shared" si="20"/>
        <v>Medium</v>
      </c>
      <c r="F230" s="150">
        <f t="shared" si="22"/>
        <v>3.94</v>
      </c>
      <c r="G230" s="150">
        <f t="shared" si="19"/>
        <v>80876.29449250488</v>
      </c>
      <c r="H230" s="172"/>
      <c r="I230" s="161">
        <v>0</v>
      </c>
      <c r="J230" s="162">
        <v>0</v>
      </c>
      <c r="K230" s="152">
        <f t="shared" si="23"/>
        <v>1895.5381521680829</v>
      </c>
      <c r="L230" s="153">
        <f>550*VLOOKUP(A230,'Housing costs'!$A$2:$E$40,5,FALSE)</f>
        <v>55115.5</v>
      </c>
      <c r="M230" s="154">
        <f>L230*K230+J230*Variables!$E$4</f>
        <v>104473533.02581997</v>
      </c>
      <c r="N230" s="163">
        <f t="shared" si="24"/>
        <v>246.06</v>
      </c>
      <c r="O230" s="163">
        <f t="shared" si="24"/>
        <v>894.40694310511105</v>
      </c>
      <c r="P230" s="156">
        <f t="shared" si="21"/>
        <v>0</v>
      </c>
    </row>
    <row r="231" spans="1:16" ht="15.75" customHeight="1" x14ac:dyDescent="0.35">
      <c r="A231" s="146">
        <v>8</v>
      </c>
      <c r="B231" s="146" t="s">
        <v>35</v>
      </c>
      <c r="C231" s="29">
        <v>2030</v>
      </c>
      <c r="D231" s="160">
        <f>Population!O9</f>
        <v>1057191.6838136355</v>
      </c>
      <c r="E231" s="33" t="str">
        <f t="shared" si="20"/>
        <v>Large</v>
      </c>
      <c r="F231" s="150">
        <f t="shared" si="22"/>
        <v>4.04</v>
      </c>
      <c r="G231" s="150">
        <f t="shared" si="19"/>
        <v>261681.10985486026</v>
      </c>
      <c r="H231" s="172"/>
      <c r="I231" s="161">
        <v>0</v>
      </c>
      <c r="J231" s="162">
        <v>0</v>
      </c>
      <c r="K231" s="152">
        <f t="shared" si="23"/>
        <v>6133.151012223243</v>
      </c>
      <c r="L231" s="153">
        <f>550*VLOOKUP(A231,'Housing costs'!$A$2:$E$40,5,FALSE)</f>
        <v>43989</v>
      </c>
      <c r="M231" s="154">
        <f>L231*K231+J231*Variables!$E$4</f>
        <v>269791179.87668824</v>
      </c>
      <c r="N231" s="163">
        <f t="shared" si="24"/>
        <v>172.24</v>
      </c>
      <c r="O231" s="163">
        <f t="shared" si="24"/>
        <v>894.40694310511105</v>
      </c>
      <c r="P231" s="156">
        <f t="shared" si="21"/>
        <v>0</v>
      </c>
    </row>
    <row r="232" spans="1:16" ht="15.75" customHeight="1" x14ac:dyDescent="0.35">
      <c r="A232" s="146">
        <v>9</v>
      </c>
      <c r="B232" s="147" t="s">
        <v>36</v>
      </c>
      <c r="C232" s="29">
        <v>2030</v>
      </c>
      <c r="D232" s="160">
        <f>Population!O10</f>
        <v>18566.56216336837</v>
      </c>
      <c r="E232" s="33" t="str">
        <f t="shared" si="20"/>
        <v>Small</v>
      </c>
      <c r="F232" s="150">
        <f t="shared" si="22"/>
        <v>4.26</v>
      </c>
      <c r="G232" s="150">
        <f t="shared" si="19"/>
        <v>4358.3479256733262</v>
      </c>
      <c r="H232" s="172"/>
      <c r="I232" s="161">
        <v>0</v>
      </c>
      <c r="J232" s="162">
        <v>0</v>
      </c>
      <c r="K232" s="152">
        <f t="shared" si="23"/>
        <v>102.14877950796745</v>
      </c>
      <c r="L232" s="153">
        <f>550*VLOOKUP(A232,'Housing costs'!$A$2:$E$40,5,FALSE)</f>
        <v>27135.557659431186</v>
      </c>
      <c r="M232" s="154">
        <f>L232*K232+J232*Variables!$E$4</f>
        <v>2771864.0961789736</v>
      </c>
      <c r="N232" s="163">
        <f t="shared" si="24"/>
        <v>148.2696117306898</v>
      </c>
      <c r="O232" s="163">
        <f t="shared" si="24"/>
        <v>894.40694310511105</v>
      </c>
      <c r="P232" s="156">
        <f t="shared" si="21"/>
        <v>0</v>
      </c>
    </row>
    <row r="233" spans="1:16" ht="15.75" customHeight="1" x14ac:dyDescent="0.35">
      <c r="A233" s="146">
        <v>10</v>
      </c>
      <c r="B233" s="147" t="s">
        <v>37</v>
      </c>
      <c r="C233" s="29">
        <v>2030</v>
      </c>
      <c r="D233" s="160">
        <f>Population!O11</f>
        <v>726429.19841163047</v>
      </c>
      <c r="E233" s="33" t="str">
        <f t="shared" si="20"/>
        <v>Medium</v>
      </c>
      <c r="F233" s="150">
        <f t="shared" si="22"/>
        <v>5.88</v>
      </c>
      <c r="G233" s="150">
        <f t="shared" si="19"/>
        <v>123542.38068225008</v>
      </c>
      <c r="H233" s="172"/>
      <c r="I233" s="161">
        <v>0</v>
      </c>
      <c r="J233" s="162">
        <v>0</v>
      </c>
      <c r="K233" s="152">
        <f t="shared" si="23"/>
        <v>2895.5245472402021</v>
      </c>
      <c r="L233" s="153">
        <f>550*VLOOKUP(A233,'Housing costs'!$A$2:$E$40,5,FALSE)</f>
        <v>132517.38989146583</v>
      </c>
      <c r="M233" s="154">
        <f>L233*K233+J233*Variables!$E$4</f>
        <v>383707355.36693996</v>
      </c>
      <c r="N233" s="163">
        <f t="shared" si="24"/>
        <v>1075</v>
      </c>
      <c r="O233" s="163">
        <f t="shared" si="24"/>
        <v>638.86210221793647</v>
      </c>
      <c r="P233" s="156">
        <f t="shared" si="21"/>
        <v>261912229.73452213</v>
      </c>
    </row>
    <row r="234" spans="1:16" ht="15.75" customHeight="1" x14ac:dyDescent="0.35">
      <c r="A234" s="146">
        <v>11</v>
      </c>
      <c r="B234" s="147" t="s">
        <v>38</v>
      </c>
      <c r="C234" s="29">
        <v>2030</v>
      </c>
      <c r="D234" s="160">
        <f>Population!O12</f>
        <v>961940.43124018377</v>
      </c>
      <c r="E234" s="33" t="str">
        <f t="shared" si="20"/>
        <v>Medium</v>
      </c>
      <c r="F234" s="150">
        <f t="shared" si="22"/>
        <v>4.47</v>
      </c>
      <c r="G234" s="150">
        <f t="shared" si="19"/>
        <v>215199.20161972792</v>
      </c>
      <c r="H234" s="172"/>
      <c r="I234" s="161">
        <v>0</v>
      </c>
      <c r="J234" s="162">
        <v>0</v>
      </c>
      <c r="K234" s="152">
        <f t="shared" si="23"/>
        <v>5043.7312879623205</v>
      </c>
      <c r="L234" s="153">
        <f>550*VLOOKUP(A234,'Housing costs'!$A$2:$E$40,5,FALSE)</f>
        <v>59950</v>
      </c>
      <c r="M234" s="154">
        <f>L234*K234+J234*Variables!$E$4</f>
        <v>302371690.71334112</v>
      </c>
      <c r="N234" s="163">
        <f t="shared" si="24"/>
        <v>106.62</v>
      </c>
      <c r="O234" s="163">
        <f t="shared" si="24"/>
        <v>894.40694310511105</v>
      </c>
      <c r="P234" s="156">
        <f t="shared" si="21"/>
        <v>0</v>
      </c>
    </row>
    <row r="235" spans="1:16" ht="15.75" customHeight="1" x14ac:dyDescent="0.35">
      <c r="A235" s="146">
        <v>12</v>
      </c>
      <c r="B235" s="147" t="s">
        <v>39</v>
      </c>
      <c r="C235" s="29">
        <v>2030</v>
      </c>
      <c r="D235" s="160">
        <f>Population!O13</f>
        <v>712230.29385255801</v>
      </c>
      <c r="E235" s="33" t="str">
        <f t="shared" si="20"/>
        <v>Medium</v>
      </c>
      <c r="F235" s="150">
        <f t="shared" si="22"/>
        <v>3.93</v>
      </c>
      <c r="G235" s="150">
        <f t="shared" si="19"/>
        <v>181229.08240523105</v>
      </c>
      <c r="H235" s="172"/>
      <c r="I235" s="161">
        <v>0</v>
      </c>
      <c r="J235" s="162">
        <v>0</v>
      </c>
      <c r="K235" s="152">
        <f t="shared" si="23"/>
        <v>4247.5566188725934</v>
      </c>
      <c r="L235" s="153">
        <f>550*VLOOKUP(A235,'Housing costs'!$A$2:$E$40,5,FALSE)</f>
        <v>82213.84551838084</v>
      </c>
      <c r="M235" s="154">
        <f>L235*K235+J235*Variables!$E$4</f>
        <v>349207963.69456744</v>
      </c>
      <c r="N235" s="163">
        <f t="shared" si="24"/>
        <v>210.4560236092089</v>
      </c>
      <c r="O235" s="163">
        <f t="shared" si="24"/>
        <v>1149.9517839922855</v>
      </c>
      <c r="P235" s="156">
        <f t="shared" si="21"/>
        <v>0</v>
      </c>
    </row>
    <row r="236" spans="1:16" ht="15.75" customHeight="1" x14ac:dyDescent="0.35">
      <c r="A236" s="146">
        <v>13</v>
      </c>
      <c r="B236" s="147" t="s">
        <v>40</v>
      </c>
      <c r="C236" s="29">
        <v>2030</v>
      </c>
      <c r="D236" s="160">
        <f>Population!O14</f>
        <v>542426.7576537549</v>
      </c>
      <c r="E236" s="33" t="str">
        <f t="shared" si="20"/>
        <v>Medium</v>
      </c>
      <c r="F236" s="150">
        <f t="shared" si="22"/>
        <v>4.78</v>
      </c>
      <c r="G236" s="150">
        <f t="shared" si="19"/>
        <v>113478.40118279391</v>
      </c>
      <c r="H236" s="172"/>
      <c r="I236" s="161">
        <v>0</v>
      </c>
      <c r="J236" s="162">
        <v>0</v>
      </c>
      <c r="K236" s="152">
        <f t="shared" si="23"/>
        <v>2659.6500277217274</v>
      </c>
      <c r="L236" s="153">
        <f>550*VLOOKUP(A236,'Housing costs'!$A$2:$E$40,5,FALSE)</f>
        <v>27915.461930331818</v>
      </c>
      <c r="M236" s="154">
        <f>L236*K236+J236*Variables!$E$4</f>
        <v>74245359.096871838</v>
      </c>
      <c r="N236" s="163">
        <f t="shared" si="24"/>
        <v>210.4560236092089</v>
      </c>
      <c r="O236" s="163">
        <f t="shared" si="24"/>
        <v>894.40694310511105</v>
      </c>
      <c r="P236" s="156">
        <f t="shared" si="21"/>
        <v>0</v>
      </c>
    </row>
    <row r="237" spans="1:16" ht="15.75" customHeight="1" x14ac:dyDescent="0.35">
      <c r="A237" s="146">
        <v>14</v>
      </c>
      <c r="B237" s="147" t="s">
        <v>41</v>
      </c>
      <c r="C237" s="29">
        <v>2030</v>
      </c>
      <c r="D237" s="160">
        <f>Population!O15</f>
        <v>2553022.8178164703</v>
      </c>
      <c r="E237" s="33" t="str">
        <f t="shared" si="20"/>
        <v>Large</v>
      </c>
      <c r="F237" s="150">
        <f t="shared" si="22"/>
        <v>3.72</v>
      </c>
      <c r="G237" s="150">
        <f t="shared" si="19"/>
        <v>686296.45640227688</v>
      </c>
      <c r="H237" s="172"/>
      <c r="I237" s="161">
        <v>0</v>
      </c>
      <c r="J237" s="162">
        <v>0</v>
      </c>
      <c r="K237" s="152">
        <f t="shared" si="23"/>
        <v>16085.07319692825</v>
      </c>
      <c r="L237" s="153">
        <f>550*VLOOKUP(A237,'Housing costs'!$A$2:$E$40,5,FALSE)</f>
        <v>78019.578686493187</v>
      </c>
      <c r="M237" s="154">
        <f>L237*K237+J237*Variables!$E$4</f>
        <v>1254950633.9657462</v>
      </c>
      <c r="N237" s="163">
        <f t="shared" si="24"/>
        <v>307.81660470879802</v>
      </c>
      <c r="O237" s="163">
        <f t="shared" si="24"/>
        <v>1661.0414657666347</v>
      </c>
      <c r="P237" s="156">
        <f t="shared" si="21"/>
        <v>0</v>
      </c>
    </row>
    <row r="238" spans="1:16" ht="15.75" customHeight="1" x14ac:dyDescent="0.35">
      <c r="A238" s="146">
        <v>15</v>
      </c>
      <c r="B238" s="147" t="s">
        <v>42</v>
      </c>
      <c r="C238" s="29">
        <v>2030</v>
      </c>
      <c r="D238" s="160">
        <f>Population!O16</f>
        <v>110438.42402974334</v>
      </c>
      <c r="E238" s="33" t="str">
        <f t="shared" si="20"/>
        <v>Medium</v>
      </c>
      <c r="F238" s="150">
        <f t="shared" si="22"/>
        <v>4.72</v>
      </c>
      <c r="G238" s="150">
        <f t="shared" si="19"/>
        <v>23397.971192742236</v>
      </c>
      <c r="H238" s="172"/>
      <c r="I238" s="161">
        <v>0</v>
      </c>
      <c r="J238" s="162">
        <v>0</v>
      </c>
      <c r="K238" s="152">
        <f t="shared" si="23"/>
        <v>548.38994982989243</v>
      </c>
      <c r="L238" s="153">
        <f>550*VLOOKUP(A238,'Housing costs'!$A$2:$E$40,5,FALSE)</f>
        <v>27135.557659431186</v>
      </c>
      <c r="M238" s="154">
        <f>L238*K238+J238*Variables!$E$4</f>
        <v>14880867.103461621</v>
      </c>
      <c r="N238" s="163">
        <f t="shared" si="24"/>
        <v>148.2696117306898</v>
      </c>
      <c r="O238" s="163">
        <f t="shared" si="24"/>
        <v>1149.9517839922855</v>
      </c>
      <c r="P238" s="156">
        <f t="shared" si="21"/>
        <v>0</v>
      </c>
    </row>
    <row r="239" spans="1:16" ht="15.75" customHeight="1" x14ac:dyDescent="0.35">
      <c r="A239" s="146">
        <v>16</v>
      </c>
      <c r="B239" s="147" t="s">
        <v>43</v>
      </c>
      <c r="C239" s="29">
        <v>2030</v>
      </c>
      <c r="D239" s="160">
        <f>Population!O17</f>
        <v>109851.89164358881</v>
      </c>
      <c r="E239" s="33" t="str">
        <f t="shared" si="20"/>
        <v>Medium</v>
      </c>
      <c r="F239" s="150">
        <f t="shared" si="22"/>
        <v>3.45</v>
      </c>
      <c r="G239" s="150">
        <f t="shared" si="19"/>
        <v>31841.128012634435</v>
      </c>
      <c r="H239" s="172"/>
      <c r="I239" s="161">
        <v>0</v>
      </c>
      <c r="J239" s="162">
        <v>0</v>
      </c>
      <c r="K239" s="152">
        <f t="shared" si="23"/>
        <v>746.2764377961139</v>
      </c>
      <c r="L239" s="153">
        <f>550*VLOOKUP(A239,'Housing costs'!$A$2:$E$40,5,FALSE)</f>
        <v>56397</v>
      </c>
      <c r="M239" s="154">
        <f>L239*K239+J239*Variables!$E$4</f>
        <v>42087752.262387432</v>
      </c>
      <c r="N239" s="163">
        <f t="shared" si="24"/>
        <v>147.63</v>
      </c>
      <c r="O239" s="163">
        <f t="shared" si="24"/>
        <v>1661.0414657666347</v>
      </c>
      <c r="P239" s="156">
        <f t="shared" si="21"/>
        <v>0</v>
      </c>
    </row>
    <row r="240" spans="1:16" ht="15.75" customHeight="1" x14ac:dyDescent="0.35">
      <c r="A240" s="146">
        <v>17</v>
      </c>
      <c r="B240" s="29" t="s">
        <v>44</v>
      </c>
      <c r="C240" s="29">
        <v>2030</v>
      </c>
      <c r="D240" s="160">
        <f>Population!O18</f>
        <v>27567.022149262975</v>
      </c>
      <c r="E240" s="33" t="str">
        <f t="shared" si="20"/>
        <v>Small</v>
      </c>
      <c r="F240" s="150">
        <f t="shared" si="22"/>
        <v>4.78</v>
      </c>
      <c r="G240" s="150">
        <f t="shared" si="19"/>
        <v>5767.1594454525048</v>
      </c>
      <c r="H240" s="172"/>
      <c r="I240" s="161">
        <v>0</v>
      </c>
      <c r="J240" s="162">
        <v>0</v>
      </c>
      <c r="K240" s="152">
        <f t="shared" si="23"/>
        <v>135.16779950279306</v>
      </c>
      <c r="L240" s="153">
        <f>550*VLOOKUP(A240,'Housing costs'!$A$2:$E$40,5,FALSE)</f>
        <v>27135.557659431186</v>
      </c>
      <c r="M240" s="154">
        <f>L240*K240+J240*Variables!$E$4</f>
        <v>3667853.6171064749</v>
      </c>
      <c r="N240" s="163">
        <f t="shared" si="24"/>
        <v>148.2696117306898</v>
      </c>
      <c r="O240" s="163">
        <f t="shared" si="24"/>
        <v>894.40694310511105</v>
      </c>
      <c r="P240" s="156">
        <f t="shared" si="21"/>
        <v>0</v>
      </c>
    </row>
    <row r="241" spans="1:16" ht="15.75" customHeight="1" x14ac:dyDescent="0.35">
      <c r="A241" s="146">
        <v>18</v>
      </c>
      <c r="B241" s="29" t="s">
        <v>45</v>
      </c>
      <c r="C241" s="29">
        <v>2030</v>
      </c>
      <c r="D241" s="160">
        <f>Population!O19</f>
        <v>2244.892447829809</v>
      </c>
      <c r="E241" s="33" t="str">
        <f t="shared" si="20"/>
        <v>Small</v>
      </c>
      <c r="F241" s="150">
        <f t="shared" si="22"/>
        <v>5.88</v>
      </c>
      <c r="G241" s="150">
        <f t="shared" si="19"/>
        <v>381.78442990302875</v>
      </c>
      <c r="H241" s="172"/>
      <c r="I241" s="161">
        <v>0</v>
      </c>
      <c r="J241" s="162">
        <v>0</v>
      </c>
      <c r="K241" s="152">
        <f t="shared" si="23"/>
        <v>8.9480725758521658</v>
      </c>
      <c r="L241" s="153">
        <f>550*VLOOKUP(A241,'Housing costs'!$A$2:$E$40,5,FALSE)</f>
        <v>27135.557659431186</v>
      </c>
      <c r="M241" s="154">
        <f>L241*K241+J241*Variables!$E$4</f>
        <v>242810.93932281138</v>
      </c>
      <c r="N241" s="163">
        <f t="shared" si="24"/>
        <v>148.2696117306898</v>
      </c>
      <c r="O241" s="163">
        <f t="shared" si="24"/>
        <v>638.86210221793647</v>
      </c>
      <c r="P241" s="156">
        <f t="shared" si="21"/>
        <v>0</v>
      </c>
    </row>
    <row r="242" spans="1:16" ht="15.75" customHeight="1" x14ac:dyDescent="0.35">
      <c r="A242" s="146">
        <v>19</v>
      </c>
      <c r="B242" s="29" t="s">
        <v>46</v>
      </c>
      <c r="C242" s="29">
        <v>2030</v>
      </c>
      <c r="D242" s="160">
        <f>Population!O20</f>
        <v>32890.807889893011</v>
      </c>
      <c r="E242" s="33" t="str">
        <f t="shared" si="20"/>
        <v>Small</v>
      </c>
      <c r="F242" s="150">
        <f t="shared" si="22"/>
        <v>3.93</v>
      </c>
      <c r="G242" s="150">
        <f t="shared" si="19"/>
        <v>8369.1623129498748</v>
      </c>
      <c r="H242" s="172"/>
      <c r="I242" s="161">
        <v>0</v>
      </c>
      <c r="J242" s="162">
        <v>0</v>
      </c>
      <c r="K242" s="152">
        <f t="shared" si="23"/>
        <v>196.15224170976217</v>
      </c>
      <c r="L242" s="153">
        <f>550*VLOOKUP(A242,'Housing costs'!$A$2:$E$40,5,FALSE)</f>
        <v>61716.526353276349</v>
      </c>
      <c r="M242" s="154">
        <f>L242*K242+J242*Variables!$E$4</f>
        <v>12105834.99473477</v>
      </c>
      <c r="N242" s="163">
        <f t="shared" si="24"/>
        <v>148.2696117306898</v>
      </c>
      <c r="O242" s="163">
        <f t="shared" si="24"/>
        <v>1149.9517839922855</v>
      </c>
      <c r="P242" s="156">
        <f t="shared" si="21"/>
        <v>0</v>
      </c>
    </row>
    <row r="243" spans="1:16" ht="15.75" customHeight="1" x14ac:dyDescent="0.35">
      <c r="A243" s="146">
        <v>20</v>
      </c>
      <c r="B243" s="29" t="s">
        <v>47</v>
      </c>
      <c r="C243" s="29">
        <v>2030</v>
      </c>
      <c r="D243" s="160">
        <f>Population!O21</f>
        <v>3822.9056072921371</v>
      </c>
      <c r="E243" s="33" t="str">
        <f t="shared" si="20"/>
        <v>Small</v>
      </c>
      <c r="F243" s="150">
        <f t="shared" si="22"/>
        <v>3.94</v>
      </c>
      <c r="G243" s="150">
        <f t="shared" si="19"/>
        <v>970.28061098785213</v>
      </c>
      <c r="H243" s="172"/>
      <c r="I243" s="161">
        <v>0</v>
      </c>
      <c r="J243" s="162">
        <v>0</v>
      </c>
      <c r="K243" s="152">
        <f t="shared" si="23"/>
        <v>22.740951820027703</v>
      </c>
      <c r="L243" s="153">
        <f>550*VLOOKUP(A243,'Housing costs'!$A$2:$E$40,5,FALSE)</f>
        <v>27135.557659431186</v>
      </c>
      <c r="M243" s="154">
        <f>L243*K243+J243*Variables!$E$4</f>
        <v>617088.4093427083</v>
      </c>
      <c r="N243" s="163">
        <f t="shared" si="24"/>
        <v>148.2696117306898</v>
      </c>
      <c r="O243" s="163">
        <f t="shared" si="24"/>
        <v>894.40694310511105</v>
      </c>
      <c r="P243" s="156">
        <f t="shared" si="21"/>
        <v>0</v>
      </c>
    </row>
    <row r="244" spans="1:16" ht="15.75" customHeight="1" x14ac:dyDescent="0.35">
      <c r="I244" s="164"/>
      <c r="L244" s="165"/>
      <c r="M244" s="166">
        <f>SUM(M44:M243)</f>
        <v>34724916716.236572</v>
      </c>
      <c r="P244" s="166">
        <f>SUM(P8:P243)</f>
        <v>3499795167.676352</v>
      </c>
    </row>
    <row r="245" spans="1:16" ht="15.75" customHeight="1" x14ac:dyDescent="0.35">
      <c r="I245" s="164"/>
      <c r="L245" s="165"/>
    </row>
    <row r="246" spans="1:16" ht="15.75" customHeight="1" x14ac:dyDescent="0.35">
      <c r="I246" s="164"/>
      <c r="L246" s="165"/>
    </row>
    <row r="247" spans="1:16" ht="15.75" customHeight="1" x14ac:dyDescent="0.35">
      <c r="I247" s="164"/>
      <c r="L247" s="165"/>
    </row>
    <row r="248" spans="1:16" ht="15.75" customHeight="1" x14ac:dyDescent="0.35">
      <c r="I248" s="164"/>
      <c r="L248" s="165"/>
    </row>
    <row r="249" spans="1:16" ht="15.75" customHeight="1" x14ac:dyDescent="0.35">
      <c r="I249" s="164"/>
      <c r="L249" s="165"/>
    </row>
    <row r="250" spans="1:16" ht="15.75" customHeight="1" x14ac:dyDescent="0.35">
      <c r="I250" s="164"/>
      <c r="L250" s="165"/>
    </row>
    <row r="251" spans="1:16" ht="15.75" customHeight="1" x14ac:dyDescent="0.35">
      <c r="I251" s="164"/>
      <c r="L251" s="165"/>
    </row>
    <row r="252" spans="1:16" ht="15.75" customHeight="1" x14ac:dyDescent="0.35">
      <c r="I252" s="164"/>
      <c r="L252" s="165"/>
    </row>
    <row r="253" spans="1:16" ht="15.75" customHeight="1" x14ac:dyDescent="0.35">
      <c r="I253" s="164"/>
      <c r="L253" s="165"/>
    </row>
    <row r="254" spans="1:16" ht="15.75" customHeight="1" x14ac:dyDescent="0.35">
      <c r="I254" s="164"/>
      <c r="L254" s="165"/>
    </row>
    <row r="255" spans="1:16" ht="15.75" customHeight="1" x14ac:dyDescent="0.35">
      <c r="I255" s="164"/>
      <c r="L255" s="165"/>
    </row>
    <row r="256" spans="1:16" ht="15.75" customHeight="1" x14ac:dyDescent="0.35">
      <c r="I256" s="164"/>
      <c r="L256" s="165"/>
    </row>
    <row r="257" spans="9:12" ht="15.75" customHeight="1" x14ac:dyDescent="0.35">
      <c r="I257" s="164"/>
      <c r="L257" s="165"/>
    </row>
    <row r="258" spans="9:12" ht="15.75" customHeight="1" x14ac:dyDescent="0.35">
      <c r="I258" s="164"/>
      <c r="L258" s="165"/>
    </row>
    <row r="259" spans="9:12" ht="15.75" customHeight="1" x14ac:dyDescent="0.35">
      <c r="I259" s="164"/>
      <c r="L259" s="165"/>
    </row>
    <row r="260" spans="9:12" ht="15.75" customHeight="1" x14ac:dyDescent="0.35">
      <c r="I260" s="164"/>
      <c r="L260" s="165"/>
    </row>
    <row r="261" spans="9:12" ht="15.75" customHeight="1" x14ac:dyDescent="0.35">
      <c r="I261" s="164"/>
      <c r="L261" s="165"/>
    </row>
    <row r="262" spans="9:12" ht="15.75" customHeight="1" x14ac:dyDescent="0.35">
      <c r="I262" s="164"/>
      <c r="L262" s="165"/>
    </row>
    <row r="263" spans="9:12" ht="15.75" customHeight="1" x14ac:dyDescent="0.35">
      <c r="I263" s="164"/>
      <c r="L263" s="165"/>
    </row>
    <row r="264" spans="9:12" ht="15.75" customHeight="1" x14ac:dyDescent="0.35">
      <c r="I264" s="164"/>
      <c r="L264" s="165"/>
    </row>
    <row r="265" spans="9:12" ht="15.75" customHeight="1" x14ac:dyDescent="0.35">
      <c r="I265" s="164"/>
      <c r="L265" s="165"/>
    </row>
    <row r="266" spans="9:12" ht="15.75" customHeight="1" x14ac:dyDescent="0.35">
      <c r="I266" s="164"/>
      <c r="L266" s="165"/>
    </row>
    <row r="267" spans="9:12" ht="15.75" customHeight="1" x14ac:dyDescent="0.35">
      <c r="I267" s="164"/>
      <c r="L267" s="165"/>
    </row>
    <row r="268" spans="9:12" ht="15.75" customHeight="1" x14ac:dyDescent="0.35">
      <c r="I268" s="164"/>
      <c r="L268" s="165"/>
    </row>
    <row r="269" spans="9:12" ht="15.75" customHeight="1" x14ac:dyDescent="0.35">
      <c r="I269" s="164"/>
      <c r="L269" s="165"/>
    </row>
    <row r="270" spans="9:12" ht="15.75" customHeight="1" x14ac:dyDescent="0.35">
      <c r="I270" s="164"/>
      <c r="L270" s="165"/>
    </row>
    <row r="271" spans="9:12" ht="15.75" customHeight="1" x14ac:dyDescent="0.35">
      <c r="I271" s="164"/>
      <c r="L271" s="165"/>
    </row>
    <row r="272" spans="9:12" ht="15.75" customHeight="1" x14ac:dyDescent="0.35">
      <c r="I272" s="164"/>
      <c r="L272" s="165"/>
    </row>
    <row r="273" spans="9:12" ht="15.75" customHeight="1" x14ac:dyDescent="0.35">
      <c r="I273" s="164"/>
      <c r="L273" s="165"/>
    </row>
    <row r="274" spans="9:12" ht="15.75" customHeight="1" x14ac:dyDescent="0.35">
      <c r="I274" s="164"/>
      <c r="L274" s="165"/>
    </row>
    <row r="275" spans="9:12" ht="15.75" customHeight="1" x14ac:dyDescent="0.35">
      <c r="I275" s="164"/>
      <c r="L275" s="165"/>
    </row>
    <row r="276" spans="9:12" ht="15.75" customHeight="1" x14ac:dyDescent="0.35">
      <c r="I276" s="164"/>
      <c r="L276" s="165"/>
    </row>
    <row r="277" spans="9:12" ht="15.75" customHeight="1" x14ac:dyDescent="0.35">
      <c r="I277" s="164"/>
      <c r="L277" s="165"/>
    </row>
    <row r="278" spans="9:12" ht="15.75" customHeight="1" x14ac:dyDescent="0.35">
      <c r="I278" s="164"/>
      <c r="L278" s="165"/>
    </row>
    <row r="279" spans="9:12" ht="15.75" customHeight="1" x14ac:dyDescent="0.35">
      <c r="I279" s="164"/>
      <c r="L279" s="165"/>
    </row>
    <row r="280" spans="9:12" ht="15.75" customHeight="1" x14ac:dyDescent="0.35">
      <c r="I280" s="164"/>
      <c r="L280" s="165"/>
    </row>
    <row r="281" spans="9:12" ht="15.75" customHeight="1" x14ac:dyDescent="0.35">
      <c r="I281" s="164"/>
      <c r="L281" s="165"/>
    </row>
    <row r="282" spans="9:12" ht="15.75" customHeight="1" x14ac:dyDescent="0.35">
      <c r="I282" s="164"/>
      <c r="L282" s="165"/>
    </row>
    <row r="283" spans="9:12" ht="15.75" customHeight="1" x14ac:dyDescent="0.35">
      <c r="I283" s="164"/>
      <c r="L283" s="165"/>
    </row>
    <row r="284" spans="9:12" ht="15.75" customHeight="1" x14ac:dyDescent="0.35">
      <c r="I284" s="164"/>
      <c r="L284" s="165"/>
    </row>
    <row r="285" spans="9:12" ht="15.75" customHeight="1" x14ac:dyDescent="0.35">
      <c r="I285" s="164"/>
      <c r="L285" s="165"/>
    </row>
    <row r="286" spans="9:12" ht="15.75" customHeight="1" x14ac:dyDescent="0.35">
      <c r="I286" s="164"/>
      <c r="L286" s="165"/>
    </row>
    <row r="287" spans="9:12" ht="15.75" customHeight="1" x14ac:dyDescent="0.35">
      <c r="I287" s="164"/>
      <c r="L287" s="165"/>
    </row>
    <row r="288" spans="9:12" ht="15.75" customHeight="1" x14ac:dyDescent="0.35">
      <c r="I288" s="164"/>
      <c r="L288" s="165"/>
    </row>
    <row r="289" spans="9:12" ht="15.75" customHeight="1" x14ac:dyDescent="0.35">
      <c r="I289" s="164"/>
      <c r="L289" s="165"/>
    </row>
    <row r="290" spans="9:12" ht="15.75" customHeight="1" x14ac:dyDescent="0.35">
      <c r="I290" s="164"/>
      <c r="L290" s="165"/>
    </row>
    <row r="291" spans="9:12" ht="15.75" customHeight="1" x14ac:dyDescent="0.35">
      <c r="I291" s="164"/>
      <c r="L291" s="165"/>
    </row>
    <row r="292" spans="9:12" ht="15.75" customHeight="1" x14ac:dyDescent="0.35">
      <c r="I292" s="164"/>
      <c r="L292" s="165"/>
    </row>
    <row r="293" spans="9:12" ht="15.75" customHeight="1" x14ac:dyDescent="0.35">
      <c r="I293" s="164"/>
      <c r="L293" s="165"/>
    </row>
    <row r="294" spans="9:12" ht="15.75" customHeight="1" x14ac:dyDescent="0.35">
      <c r="I294" s="164"/>
      <c r="L294" s="165"/>
    </row>
    <row r="295" spans="9:12" ht="15.75" customHeight="1" x14ac:dyDescent="0.35">
      <c r="I295" s="164"/>
      <c r="L295" s="165"/>
    </row>
    <row r="296" spans="9:12" ht="15.75" customHeight="1" x14ac:dyDescent="0.35">
      <c r="I296" s="164"/>
      <c r="L296" s="165"/>
    </row>
    <row r="297" spans="9:12" ht="15.75" customHeight="1" x14ac:dyDescent="0.35">
      <c r="I297" s="164"/>
      <c r="L297" s="165"/>
    </row>
    <row r="298" spans="9:12" ht="15.75" customHeight="1" x14ac:dyDescent="0.35">
      <c r="I298" s="164"/>
      <c r="L298" s="165"/>
    </row>
    <row r="299" spans="9:12" ht="15.75" customHeight="1" x14ac:dyDescent="0.35">
      <c r="I299" s="164"/>
      <c r="L299" s="165"/>
    </row>
    <row r="300" spans="9:12" ht="15.75" customHeight="1" x14ac:dyDescent="0.35">
      <c r="I300" s="164"/>
      <c r="L300" s="165"/>
    </row>
    <row r="301" spans="9:12" ht="15.75" customHeight="1" x14ac:dyDescent="0.35">
      <c r="I301" s="164"/>
      <c r="L301" s="165"/>
    </row>
    <row r="302" spans="9:12" ht="15.75" customHeight="1" x14ac:dyDescent="0.35">
      <c r="I302" s="164"/>
      <c r="L302" s="165"/>
    </row>
    <row r="303" spans="9:12" ht="15.75" customHeight="1" x14ac:dyDescent="0.35">
      <c r="I303" s="164"/>
      <c r="L303" s="165"/>
    </row>
    <row r="304" spans="9:12" ht="15.75" customHeight="1" x14ac:dyDescent="0.35">
      <c r="I304" s="164"/>
      <c r="L304" s="165"/>
    </row>
    <row r="305" spans="9:12" ht="15.75" customHeight="1" x14ac:dyDescent="0.35">
      <c r="I305" s="164"/>
      <c r="L305" s="165"/>
    </row>
    <row r="306" spans="9:12" ht="15.75" customHeight="1" x14ac:dyDescent="0.35">
      <c r="I306" s="164"/>
      <c r="L306" s="165"/>
    </row>
    <row r="307" spans="9:12" ht="15.75" customHeight="1" x14ac:dyDescent="0.35">
      <c r="I307" s="164"/>
      <c r="L307" s="165"/>
    </row>
    <row r="308" spans="9:12" ht="15.75" customHeight="1" x14ac:dyDescent="0.35">
      <c r="I308" s="164"/>
      <c r="L308" s="165"/>
    </row>
    <row r="309" spans="9:12" ht="15.75" customHeight="1" x14ac:dyDescent="0.35">
      <c r="I309" s="164"/>
      <c r="L309" s="165"/>
    </row>
    <row r="310" spans="9:12" ht="15.75" customHeight="1" x14ac:dyDescent="0.35">
      <c r="I310" s="164"/>
      <c r="L310" s="165"/>
    </row>
    <row r="311" spans="9:12" ht="15.75" customHeight="1" x14ac:dyDescent="0.35">
      <c r="I311" s="164"/>
      <c r="L311" s="165"/>
    </row>
    <row r="312" spans="9:12" ht="15.75" customHeight="1" x14ac:dyDescent="0.35">
      <c r="I312" s="164"/>
      <c r="L312" s="165"/>
    </row>
    <row r="313" spans="9:12" ht="15.75" customHeight="1" x14ac:dyDescent="0.35">
      <c r="I313" s="164"/>
      <c r="L313" s="165"/>
    </row>
    <row r="314" spans="9:12" ht="15.75" customHeight="1" x14ac:dyDescent="0.35">
      <c r="I314" s="164"/>
      <c r="L314" s="165"/>
    </row>
    <row r="315" spans="9:12" ht="15.75" customHeight="1" x14ac:dyDescent="0.35">
      <c r="I315" s="164"/>
      <c r="L315" s="165"/>
    </row>
    <row r="316" spans="9:12" ht="15.75" customHeight="1" x14ac:dyDescent="0.35">
      <c r="I316" s="164"/>
      <c r="L316" s="165"/>
    </row>
    <row r="317" spans="9:12" ht="15.75" customHeight="1" x14ac:dyDescent="0.35">
      <c r="I317" s="164"/>
      <c r="L317" s="165"/>
    </row>
    <row r="318" spans="9:12" ht="15.75" customHeight="1" x14ac:dyDescent="0.35">
      <c r="I318" s="164"/>
      <c r="L318" s="165"/>
    </row>
    <row r="319" spans="9:12" ht="15.75" customHeight="1" x14ac:dyDescent="0.35">
      <c r="I319" s="164"/>
      <c r="L319" s="165"/>
    </row>
    <row r="320" spans="9:12" ht="15.75" customHeight="1" x14ac:dyDescent="0.35">
      <c r="I320" s="164"/>
      <c r="L320" s="165"/>
    </row>
    <row r="321" spans="9:12" ht="15.75" customHeight="1" x14ac:dyDescent="0.35">
      <c r="I321" s="164"/>
      <c r="L321" s="165"/>
    </row>
    <row r="322" spans="9:12" ht="15.75" customHeight="1" x14ac:dyDescent="0.35">
      <c r="I322" s="164"/>
      <c r="L322" s="165"/>
    </row>
    <row r="323" spans="9:12" ht="15.75" customHeight="1" x14ac:dyDescent="0.35">
      <c r="I323" s="164"/>
      <c r="L323" s="165"/>
    </row>
    <row r="324" spans="9:12" ht="15.75" customHeight="1" x14ac:dyDescent="0.35">
      <c r="I324" s="164"/>
      <c r="L324" s="165"/>
    </row>
    <row r="325" spans="9:12" ht="15.75" customHeight="1" x14ac:dyDescent="0.35">
      <c r="I325" s="164"/>
      <c r="L325" s="165"/>
    </row>
    <row r="326" spans="9:12" ht="15.75" customHeight="1" x14ac:dyDescent="0.35">
      <c r="I326" s="164"/>
      <c r="L326" s="165"/>
    </row>
    <row r="327" spans="9:12" ht="15.75" customHeight="1" x14ac:dyDescent="0.35">
      <c r="I327" s="164"/>
      <c r="L327" s="165"/>
    </row>
    <row r="328" spans="9:12" ht="15.75" customHeight="1" x14ac:dyDescent="0.35">
      <c r="I328" s="164"/>
      <c r="L328" s="165"/>
    </row>
    <row r="329" spans="9:12" ht="15.75" customHeight="1" x14ac:dyDescent="0.35">
      <c r="I329" s="164"/>
      <c r="L329" s="165"/>
    </row>
    <row r="330" spans="9:12" ht="15.75" customHeight="1" x14ac:dyDescent="0.35">
      <c r="I330" s="164"/>
      <c r="L330" s="165"/>
    </row>
    <row r="331" spans="9:12" ht="15.75" customHeight="1" x14ac:dyDescent="0.35">
      <c r="I331" s="164"/>
      <c r="L331" s="165"/>
    </row>
    <row r="332" spans="9:12" ht="15.75" customHeight="1" x14ac:dyDescent="0.35">
      <c r="I332" s="164"/>
      <c r="L332" s="165"/>
    </row>
    <row r="333" spans="9:12" ht="15.75" customHeight="1" x14ac:dyDescent="0.35">
      <c r="I333" s="164"/>
      <c r="L333" s="165"/>
    </row>
    <row r="334" spans="9:12" ht="15.75" customHeight="1" x14ac:dyDescent="0.35">
      <c r="I334" s="164"/>
      <c r="L334" s="165"/>
    </row>
    <row r="335" spans="9:12" ht="15.75" customHeight="1" x14ac:dyDescent="0.35">
      <c r="I335" s="164"/>
      <c r="L335" s="165"/>
    </row>
    <row r="336" spans="9:12" ht="15.75" customHeight="1" x14ac:dyDescent="0.35">
      <c r="I336" s="164"/>
      <c r="L336" s="165"/>
    </row>
    <row r="337" spans="9:12" ht="15.75" customHeight="1" x14ac:dyDescent="0.35">
      <c r="I337" s="164"/>
      <c r="L337" s="165"/>
    </row>
    <row r="338" spans="9:12" ht="15.75" customHeight="1" x14ac:dyDescent="0.35">
      <c r="I338" s="164"/>
      <c r="L338" s="165"/>
    </row>
    <row r="339" spans="9:12" ht="15.75" customHeight="1" x14ac:dyDescent="0.35">
      <c r="I339" s="164"/>
      <c r="L339" s="165"/>
    </row>
    <row r="340" spans="9:12" ht="15.75" customHeight="1" x14ac:dyDescent="0.35">
      <c r="I340" s="164"/>
      <c r="L340" s="165"/>
    </row>
    <row r="341" spans="9:12" ht="15.75" customHeight="1" x14ac:dyDescent="0.35">
      <c r="I341" s="164"/>
      <c r="L341" s="165"/>
    </row>
    <row r="342" spans="9:12" ht="15.75" customHeight="1" x14ac:dyDescent="0.35">
      <c r="I342" s="164"/>
      <c r="L342" s="165"/>
    </row>
    <row r="343" spans="9:12" ht="15.75" customHeight="1" x14ac:dyDescent="0.35">
      <c r="I343" s="164"/>
      <c r="L343" s="165"/>
    </row>
    <row r="344" spans="9:12" ht="15.75" customHeight="1" x14ac:dyDescent="0.35">
      <c r="I344" s="164"/>
      <c r="L344" s="165"/>
    </row>
    <row r="345" spans="9:12" ht="15.75" customHeight="1" x14ac:dyDescent="0.35">
      <c r="I345" s="164"/>
      <c r="L345" s="165"/>
    </row>
    <row r="346" spans="9:12" ht="15.75" customHeight="1" x14ac:dyDescent="0.35">
      <c r="I346" s="164"/>
      <c r="L346" s="165"/>
    </row>
    <row r="347" spans="9:12" ht="15.75" customHeight="1" x14ac:dyDescent="0.35">
      <c r="I347" s="164"/>
      <c r="L347" s="165"/>
    </row>
    <row r="348" spans="9:12" ht="15.75" customHeight="1" x14ac:dyDescent="0.35">
      <c r="I348" s="164"/>
      <c r="L348" s="165"/>
    </row>
    <row r="349" spans="9:12" ht="15.75" customHeight="1" x14ac:dyDescent="0.35">
      <c r="I349" s="164"/>
      <c r="L349" s="165"/>
    </row>
    <row r="350" spans="9:12" ht="15.75" customHeight="1" x14ac:dyDescent="0.35">
      <c r="I350" s="164"/>
      <c r="L350" s="165"/>
    </row>
    <row r="351" spans="9:12" ht="15.75" customHeight="1" x14ac:dyDescent="0.35">
      <c r="I351" s="164"/>
      <c r="L351" s="165"/>
    </row>
    <row r="352" spans="9:12" ht="15.75" customHeight="1" x14ac:dyDescent="0.35">
      <c r="I352" s="164"/>
      <c r="L352" s="165"/>
    </row>
    <row r="353" spans="9:12" ht="15.75" customHeight="1" x14ac:dyDescent="0.35">
      <c r="I353" s="164"/>
      <c r="L353" s="165"/>
    </row>
    <row r="354" spans="9:12" ht="15.75" customHeight="1" x14ac:dyDescent="0.35">
      <c r="I354" s="164"/>
      <c r="L354" s="165"/>
    </row>
    <row r="355" spans="9:12" ht="15.75" customHeight="1" x14ac:dyDescent="0.35">
      <c r="I355" s="164"/>
      <c r="L355" s="165"/>
    </row>
    <row r="356" spans="9:12" ht="15.75" customHeight="1" x14ac:dyDescent="0.35">
      <c r="I356" s="164"/>
      <c r="L356" s="165"/>
    </row>
    <row r="357" spans="9:12" ht="15.75" customHeight="1" x14ac:dyDescent="0.35">
      <c r="I357" s="164"/>
      <c r="L357" s="165"/>
    </row>
    <row r="358" spans="9:12" ht="15.75" customHeight="1" x14ac:dyDescent="0.35">
      <c r="I358" s="164"/>
      <c r="L358" s="165"/>
    </row>
    <row r="359" spans="9:12" ht="15.75" customHeight="1" x14ac:dyDescent="0.35">
      <c r="I359" s="164"/>
      <c r="L359" s="165"/>
    </row>
    <row r="360" spans="9:12" ht="15.75" customHeight="1" x14ac:dyDescent="0.35">
      <c r="I360" s="164"/>
      <c r="L360" s="165"/>
    </row>
    <row r="361" spans="9:12" ht="15.75" customHeight="1" x14ac:dyDescent="0.35">
      <c r="I361" s="164"/>
      <c r="L361" s="165"/>
    </row>
    <row r="362" spans="9:12" ht="15.75" customHeight="1" x14ac:dyDescent="0.35">
      <c r="I362" s="164"/>
      <c r="L362" s="165"/>
    </row>
    <row r="363" spans="9:12" ht="15.75" customHeight="1" x14ac:dyDescent="0.35">
      <c r="I363" s="164"/>
      <c r="L363" s="165"/>
    </row>
    <row r="364" spans="9:12" ht="15.75" customHeight="1" x14ac:dyDescent="0.35">
      <c r="I364" s="164"/>
      <c r="L364" s="165"/>
    </row>
    <row r="365" spans="9:12" ht="15.75" customHeight="1" x14ac:dyDescent="0.35">
      <c r="I365" s="164"/>
      <c r="L365" s="165"/>
    </row>
    <row r="366" spans="9:12" ht="15.75" customHeight="1" x14ac:dyDescent="0.35">
      <c r="I366" s="164"/>
      <c r="L366" s="165"/>
    </row>
    <row r="367" spans="9:12" ht="15.75" customHeight="1" x14ac:dyDescent="0.35">
      <c r="I367" s="164"/>
      <c r="L367" s="165"/>
    </row>
    <row r="368" spans="9:12" ht="15.75" customHeight="1" x14ac:dyDescent="0.35">
      <c r="I368" s="164"/>
      <c r="L368" s="165"/>
    </row>
    <row r="369" spans="9:12" ht="15.75" customHeight="1" x14ac:dyDescent="0.35">
      <c r="I369" s="164"/>
      <c r="L369" s="165"/>
    </row>
    <row r="370" spans="9:12" ht="15.75" customHeight="1" x14ac:dyDescent="0.35">
      <c r="I370" s="164"/>
      <c r="L370" s="165"/>
    </row>
    <row r="371" spans="9:12" ht="15.75" customHeight="1" x14ac:dyDescent="0.35">
      <c r="I371" s="164"/>
      <c r="L371" s="165"/>
    </row>
    <row r="372" spans="9:12" ht="15.75" customHeight="1" x14ac:dyDescent="0.35">
      <c r="I372" s="164"/>
      <c r="L372" s="165"/>
    </row>
    <row r="373" spans="9:12" ht="15.75" customHeight="1" x14ac:dyDescent="0.35">
      <c r="I373" s="164"/>
      <c r="L373" s="165"/>
    </row>
    <row r="374" spans="9:12" ht="15.75" customHeight="1" x14ac:dyDescent="0.35">
      <c r="I374" s="164"/>
      <c r="L374" s="165"/>
    </row>
    <row r="375" spans="9:12" ht="15.75" customHeight="1" x14ac:dyDescent="0.35">
      <c r="I375" s="164"/>
      <c r="L375" s="165"/>
    </row>
    <row r="376" spans="9:12" ht="15.75" customHeight="1" x14ac:dyDescent="0.35">
      <c r="I376" s="164"/>
      <c r="L376" s="165"/>
    </row>
    <row r="377" spans="9:12" ht="15.75" customHeight="1" x14ac:dyDescent="0.35">
      <c r="I377" s="164"/>
      <c r="L377" s="165"/>
    </row>
    <row r="378" spans="9:12" ht="15.75" customHeight="1" x14ac:dyDescent="0.35">
      <c r="I378" s="164"/>
      <c r="L378" s="165"/>
    </row>
    <row r="379" spans="9:12" ht="15.75" customHeight="1" x14ac:dyDescent="0.35">
      <c r="I379" s="164"/>
      <c r="L379" s="165"/>
    </row>
    <row r="380" spans="9:12" ht="15.75" customHeight="1" x14ac:dyDescent="0.35">
      <c r="I380" s="164"/>
      <c r="L380" s="165"/>
    </row>
    <row r="381" spans="9:12" ht="15.75" customHeight="1" x14ac:dyDescent="0.35">
      <c r="I381" s="164"/>
      <c r="L381" s="165"/>
    </row>
    <row r="382" spans="9:12" ht="15.75" customHeight="1" x14ac:dyDescent="0.35">
      <c r="I382" s="164"/>
      <c r="L382" s="165"/>
    </row>
    <row r="383" spans="9:12" ht="15.75" customHeight="1" x14ac:dyDescent="0.35">
      <c r="I383" s="164"/>
      <c r="L383" s="165"/>
    </row>
    <row r="384" spans="9:12" ht="15.75" customHeight="1" x14ac:dyDescent="0.35">
      <c r="I384" s="164"/>
      <c r="L384" s="165"/>
    </row>
    <row r="385" spans="9:12" ht="15.75" customHeight="1" x14ac:dyDescent="0.35">
      <c r="I385" s="164"/>
      <c r="L385" s="165"/>
    </row>
    <row r="386" spans="9:12" ht="15.75" customHeight="1" x14ac:dyDescent="0.35">
      <c r="I386" s="164"/>
      <c r="L386" s="165"/>
    </row>
    <row r="387" spans="9:12" ht="15.75" customHeight="1" x14ac:dyDescent="0.35">
      <c r="I387" s="164"/>
      <c r="L387" s="165"/>
    </row>
    <row r="388" spans="9:12" ht="15.75" customHeight="1" x14ac:dyDescent="0.35">
      <c r="I388" s="164"/>
      <c r="L388" s="165"/>
    </row>
    <row r="389" spans="9:12" ht="15.75" customHeight="1" x14ac:dyDescent="0.35">
      <c r="I389" s="164"/>
      <c r="L389" s="165"/>
    </row>
    <row r="390" spans="9:12" ht="15.75" customHeight="1" x14ac:dyDescent="0.35">
      <c r="I390" s="164"/>
      <c r="L390" s="165"/>
    </row>
    <row r="391" spans="9:12" ht="15.75" customHeight="1" x14ac:dyDescent="0.35">
      <c r="I391" s="164"/>
      <c r="L391" s="165"/>
    </row>
    <row r="392" spans="9:12" ht="15.75" customHeight="1" x14ac:dyDescent="0.35">
      <c r="I392" s="164"/>
      <c r="L392" s="165"/>
    </row>
    <row r="393" spans="9:12" ht="15.75" customHeight="1" x14ac:dyDescent="0.35">
      <c r="I393" s="164"/>
      <c r="L393" s="165"/>
    </row>
    <row r="394" spans="9:12" ht="15.75" customHeight="1" x14ac:dyDescent="0.35">
      <c r="I394" s="164"/>
      <c r="L394" s="165"/>
    </row>
    <row r="395" spans="9:12" ht="15.75" customHeight="1" x14ac:dyDescent="0.35">
      <c r="I395" s="164"/>
      <c r="L395" s="165"/>
    </row>
    <row r="396" spans="9:12" ht="15.75" customHeight="1" x14ac:dyDescent="0.35">
      <c r="I396" s="164"/>
      <c r="L396" s="165"/>
    </row>
    <row r="397" spans="9:12" ht="15.75" customHeight="1" x14ac:dyDescent="0.35">
      <c r="I397" s="164"/>
      <c r="L397" s="165"/>
    </row>
    <row r="398" spans="9:12" ht="15.75" customHeight="1" x14ac:dyDescent="0.35">
      <c r="I398" s="164"/>
      <c r="L398" s="165"/>
    </row>
    <row r="399" spans="9:12" ht="15.75" customHeight="1" x14ac:dyDescent="0.35">
      <c r="I399" s="164"/>
      <c r="L399" s="165"/>
    </row>
    <row r="400" spans="9:12" ht="15.75" customHeight="1" x14ac:dyDescent="0.35">
      <c r="I400" s="164"/>
      <c r="L400" s="165"/>
    </row>
    <row r="401" spans="9:12" ht="15.75" customHeight="1" x14ac:dyDescent="0.35">
      <c r="I401" s="164"/>
      <c r="L401" s="165"/>
    </row>
    <row r="402" spans="9:12" ht="15.75" customHeight="1" x14ac:dyDescent="0.35">
      <c r="I402" s="164"/>
      <c r="L402" s="165"/>
    </row>
    <row r="403" spans="9:12" ht="15.75" customHeight="1" x14ac:dyDescent="0.35">
      <c r="I403" s="164"/>
      <c r="L403" s="165"/>
    </row>
    <row r="404" spans="9:12" ht="15.75" customHeight="1" x14ac:dyDescent="0.35">
      <c r="I404" s="164"/>
      <c r="L404" s="165"/>
    </row>
    <row r="405" spans="9:12" ht="15.75" customHeight="1" x14ac:dyDescent="0.35">
      <c r="I405" s="164"/>
      <c r="L405" s="165"/>
    </row>
    <row r="406" spans="9:12" ht="15.75" customHeight="1" x14ac:dyDescent="0.35">
      <c r="I406" s="164"/>
      <c r="L406" s="165"/>
    </row>
    <row r="407" spans="9:12" ht="15.75" customHeight="1" x14ac:dyDescent="0.35">
      <c r="I407" s="164"/>
      <c r="L407" s="165"/>
    </row>
    <row r="408" spans="9:12" ht="15.75" customHeight="1" x14ac:dyDescent="0.35">
      <c r="I408" s="164"/>
      <c r="L408" s="165"/>
    </row>
    <row r="409" spans="9:12" ht="15.75" customHeight="1" x14ac:dyDescent="0.35">
      <c r="I409" s="164"/>
      <c r="L409" s="165"/>
    </row>
    <row r="410" spans="9:12" ht="15.75" customHeight="1" x14ac:dyDescent="0.35">
      <c r="I410" s="164"/>
      <c r="L410" s="165"/>
    </row>
    <row r="411" spans="9:12" ht="15.75" customHeight="1" x14ac:dyDescent="0.35">
      <c r="I411" s="164"/>
      <c r="L411" s="165"/>
    </row>
    <row r="412" spans="9:12" ht="15.75" customHeight="1" x14ac:dyDescent="0.35">
      <c r="I412" s="164"/>
      <c r="L412" s="165"/>
    </row>
    <row r="413" spans="9:12" ht="15.75" customHeight="1" x14ac:dyDescent="0.35">
      <c r="I413" s="164"/>
      <c r="L413" s="165"/>
    </row>
    <row r="414" spans="9:12" ht="15.75" customHeight="1" x14ac:dyDescent="0.35">
      <c r="I414" s="164"/>
      <c r="L414" s="165"/>
    </row>
    <row r="415" spans="9:12" ht="15.75" customHeight="1" x14ac:dyDescent="0.35">
      <c r="I415" s="164"/>
      <c r="L415" s="165"/>
    </row>
    <row r="416" spans="9:12" ht="15.75" customHeight="1" x14ac:dyDescent="0.35">
      <c r="I416" s="164"/>
      <c r="L416" s="165"/>
    </row>
    <row r="417" spans="9:12" ht="15.75" customHeight="1" x14ac:dyDescent="0.35">
      <c r="I417" s="164"/>
      <c r="L417" s="165"/>
    </row>
    <row r="418" spans="9:12" ht="15.75" customHeight="1" x14ac:dyDescent="0.35">
      <c r="I418" s="164"/>
      <c r="L418" s="165"/>
    </row>
    <row r="419" spans="9:12" ht="15.75" customHeight="1" x14ac:dyDescent="0.35">
      <c r="I419" s="164"/>
      <c r="L419" s="165"/>
    </row>
    <row r="420" spans="9:12" ht="15.75" customHeight="1" x14ac:dyDescent="0.35">
      <c r="I420" s="164"/>
      <c r="L420" s="165"/>
    </row>
    <row r="421" spans="9:12" ht="15.75" customHeight="1" x14ac:dyDescent="0.35">
      <c r="I421" s="164"/>
      <c r="L421" s="165"/>
    </row>
    <row r="422" spans="9:12" ht="15.75" customHeight="1" x14ac:dyDescent="0.35">
      <c r="I422" s="164"/>
      <c r="L422" s="165"/>
    </row>
    <row r="423" spans="9:12" ht="15.75" customHeight="1" x14ac:dyDescent="0.35">
      <c r="I423" s="164"/>
      <c r="L423" s="165"/>
    </row>
    <row r="424" spans="9:12" ht="15.75" customHeight="1" x14ac:dyDescent="0.35">
      <c r="I424" s="164"/>
      <c r="L424" s="165"/>
    </row>
    <row r="425" spans="9:12" ht="15.75" customHeight="1" x14ac:dyDescent="0.35">
      <c r="I425" s="164"/>
      <c r="L425" s="165"/>
    </row>
    <row r="426" spans="9:12" ht="15.75" customHeight="1" x14ac:dyDescent="0.35">
      <c r="I426" s="164"/>
      <c r="L426" s="165"/>
    </row>
    <row r="427" spans="9:12" ht="15.75" customHeight="1" x14ac:dyDescent="0.35">
      <c r="I427" s="164"/>
      <c r="L427" s="165"/>
    </row>
    <row r="428" spans="9:12" ht="15.75" customHeight="1" x14ac:dyDescent="0.35">
      <c r="I428" s="164"/>
      <c r="L428" s="165"/>
    </row>
    <row r="429" spans="9:12" ht="15.75" customHeight="1" x14ac:dyDescent="0.35">
      <c r="I429" s="164"/>
      <c r="L429" s="165"/>
    </row>
    <row r="430" spans="9:12" ht="15.75" customHeight="1" x14ac:dyDescent="0.35">
      <c r="I430" s="164"/>
      <c r="L430" s="165"/>
    </row>
    <row r="431" spans="9:12" ht="15.75" customHeight="1" x14ac:dyDescent="0.35">
      <c r="I431" s="164"/>
      <c r="L431" s="165"/>
    </row>
    <row r="432" spans="9:12" ht="15.75" customHeight="1" x14ac:dyDescent="0.35">
      <c r="I432" s="164"/>
      <c r="L432" s="165"/>
    </row>
    <row r="433" spans="9:12" ht="15.75" customHeight="1" x14ac:dyDescent="0.35">
      <c r="I433" s="164"/>
      <c r="L433" s="165"/>
    </row>
    <row r="434" spans="9:12" ht="15.75" customHeight="1" x14ac:dyDescent="0.35">
      <c r="I434" s="164"/>
      <c r="L434" s="165"/>
    </row>
    <row r="435" spans="9:12" ht="15.75" customHeight="1" x14ac:dyDescent="0.35">
      <c r="I435" s="164"/>
      <c r="L435" s="165"/>
    </row>
    <row r="436" spans="9:12" ht="15.75" customHeight="1" x14ac:dyDescent="0.35">
      <c r="I436" s="164"/>
      <c r="L436" s="165"/>
    </row>
    <row r="437" spans="9:12" ht="15.75" customHeight="1" x14ac:dyDescent="0.35">
      <c r="I437" s="164"/>
      <c r="L437" s="165"/>
    </row>
    <row r="438" spans="9:12" ht="15.75" customHeight="1" x14ac:dyDescent="0.35">
      <c r="I438" s="164"/>
      <c r="L438" s="165"/>
    </row>
    <row r="439" spans="9:12" ht="15.75" customHeight="1" x14ac:dyDescent="0.35">
      <c r="I439" s="164"/>
      <c r="L439" s="165"/>
    </row>
    <row r="440" spans="9:12" ht="15.75" customHeight="1" x14ac:dyDescent="0.35">
      <c r="I440" s="164"/>
      <c r="L440" s="165"/>
    </row>
    <row r="441" spans="9:12" ht="15.75" customHeight="1" x14ac:dyDescent="0.35">
      <c r="I441" s="164"/>
      <c r="L441" s="165"/>
    </row>
    <row r="442" spans="9:12" ht="15.75" customHeight="1" x14ac:dyDescent="0.35">
      <c r="I442" s="164"/>
      <c r="L442" s="165"/>
    </row>
    <row r="443" spans="9:12" ht="15.75" customHeight="1" x14ac:dyDescent="0.35">
      <c r="I443" s="164"/>
      <c r="L443" s="165"/>
    </row>
    <row r="444" spans="9:12" ht="15.75" customHeight="1" x14ac:dyDescent="0.35">
      <c r="I444" s="164"/>
      <c r="L444" s="165"/>
    </row>
    <row r="445" spans="9:12" ht="15.75" customHeight="1" x14ac:dyDescent="0.35">
      <c r="I445" s="164"/>
      <c r="L445" s="165"/>
    </row>
    <row r="446" spans="9:12" ht="15.75" customHeight="1" x14ac:dyDescent="0.35">
      <c r="I446" s="164"/>
      <c r="L446" s="165"/>
    </row>
    <row r="447" spans="9:12" ht="15.75" customHeight="1" x14ac:dyDescent="0.35">
      <c r="I447" s="164"/>
      <c r="L447" s="165"/>
    </row>
    <row r="448" spans="9:12" ht="15.75" customHeight="1" x14ac:dyDescent="0.35">
      <c r="I448" s="164"/>
      <c r="L448" s="165"/>
    </row>
    <row r="449" spans="9:12" ht="15.75" customHeight="1" x14ac:dyDescent="0.35">
      <c r="I449" s="164"/>
      <c r="L449" s="165"/>
    </row>
    <row r="450" spans="9:12" ht="15.75" customHeight="1" x14ac:dyDescent="0.35">
      <c r="I450" s="164"/>
      <c r="L450" s="165"/>
    </row>
    <row r="451" spans="9:12" ht="15.75" customHeight="1" x14ac:dyDescent="0.35">
      <c r="I451" s="164"/>
      <c r="L451" s="165"/>
    </row>
    <row r="452" spans="9:12" ht="15.75" customHeight="1" x14ac:dyDescent="0.35">
      <c r="I452" s="164"/>
      <c r="L452" s="165"/>
    </row>
    <row r="453" spans="9:12" ht="15.75" customHeight="1" x14ac:dyDescent="0.35">
      <c r="I453" s="164"/>
      <c r="L453" s="165"/>
    </row>
    <row r="454" spans="9:12" ht="15.75" customHeight="1" x14ac:dyDescent="0.35">
      <c r="I454" s="164"/>
      <c r="L454" s="165"/>
    </row>
    <row r="455" spans="9:12" ht="15.75" customHeight="1" x14ac:dyDescent="0.35">
      <c r="I455" s="164"/>
      <c r="L455" s="165"/>
    </row>
    <row r="456" spans="9:12" ht="15.75" customHeight="1" x14ac:dyDescent="0.35">
      <c r="I456" s="164"/>
      <c r="L456" s="165"/>
    </row>
    <row r="457" spans="9:12" ht="15.75" customHeight="1" x14ac:dyDescent="0.35">
      <c r="I457" s="164"/>
      <c r="L457" s="165"/>
    </row>
    <row r="458" spans="9:12" ht="15.75" customHeight="1" x14ac:dyDescent="0.35">
      <c r="I458" s="164"/>
      <c r="L458" s="165"/>
    </row>
    <row r="459" spans="9:12" ht="15.75" customHeight="1" x14ac:dyDescent="0.35">
      <c r="I459" s="164"/>
      <c r="L459" s="165"/>
    </row>
    <row r="460" spans="9:12" ht="15.75" customHeight="1" x14ac:dyDescent="0.35">
      <c r="I460" s="164"/>
      <c r="L460" s="165"/>
    </row>
    <row r="461" spans="9:12" ht="15.75" customHeight="1" x14ac:dyDescent="0.35">
      <c r="I461" s="164"/>
      <c r="L461" s="165"/>
    </row>
    <row r="462" spans="9:12" ht="15.75" customHeight="1" x14ac:dyDescent="0.35">
      <c r="I462" s="164"/>
      <c r="L462" s="165"/>
    </row>
    <row r="463" spans="9:12" ht="15.75" customHeight="1" x14ac:dyDescent="0.35">
      <c r="I463" s="164"/>
      <c r="L463" s="165"/>
    </row>
    <row r="464" spans="9:12" ht="15.75" customHeight="1" x14ac:dyDescent="0.35">
      <c r="I464" s="164"/>
      <c r="L464" s="165"/>
    </row>
    <row r="465" spans="9:12" ht="15.75" customHeight="1" x14ac:dyDescent="0.35">
      <c r="I465" s="164"/>
      <c r="L465" s="165"/>
    </row>
    <row r="466" spans="9:12" ht="15.75" customHeight="1" x14ac:dyDescent="0.35">
      <c r="I466" s="164"/>
      <c r="L466" s="165"/>
    </row>
    <row r="467" spans="9:12" ht="15.75" customHeight="1" x14ac:dyDescent="0.35">
      <c r="I467" s="164"/>
      <c r="L467" s="165"/>
    </row>
    <row r="468" spans="9:12" ht="15.75" customHeight="1" x14ac:dyDescent="0.35">
      <c r="I468" s="164"/>
      <c r="L468" s="165"/>
    </row>
    <row r="469" spans="9:12" ht="15.75" customHeight="1" x14ac:dyDescent="0.35">
      <c r="I469" s="164"/>
      <c r="L469" s="165"/>
    </row>
    <row r="470" spans="9:12" ht="15.75" customHeight="1" x14ac:dyDescent="0.35">
      <c r="I470" s="164"/>
      <c r="L470" s="165"/>
    </row>
    <row r="471" spans="9:12" ht="15.75" customHeight="1" x14ac:dyDescent="0.35">
      <c r="I471" s="164"/>
      <c r="L471" s="165"/>
    </row>
    <row r="472" spans="9:12" ht="15.75" customHeight="1" x14ac:dyDescent="0.35">
      <c r="I472" s="164"/>
      <c r="L472" s="165"/>
    </row>
    <row r="473" spans="9:12" ht="15.75" customHeight="1" x14ac:dyDescent="0.35">
      <c r="I473" s="164"/>
      <c r="L473" s="165"/>
    </row>
    <row r="474" spans="9:12" ht="15.75" customHeight="1" x14ac:dyDescent="0.35">
      <c r="I474" s="164"/>
      <c r="L474" s="165"/>
    </row>
    <row r="475" spans="9:12" ht="15.75" customHeight="1" x14ac:dyDescent="0.35">
      <c r="I475" s="164"/>
      <c r="L475" s="165"/>
    </row>
    <row r="476" spans="9:12" ht="15.75" customHeight="1" x14ac:dyDescent="0.35">
      <c r="I476" s="164"/>
      <c r="L476" s="165"/>
    </row>
    <row r="477" spans="9:12" ht="15.75" customHeight="1" x14ac:dyDescent="0.35">
      <c r="I477" s="164"/>
      <c r="L477" s="165"/>
    </row>
    <row r="478" spans="9:12" ht="15.75" customHeight="1" x14ac:dyDescent="0.35">
      <c r="I478" s="164"/>
      <c r="L478" s="165"/>
    </row>
    <row r="479" spans="9:12" ht="15.75" customHeight="1" x14ac:dyDescent="0.35">
      <c r="I479" s="164"/>
      <c r="L479" s="165"/>
    </row>
    <row r="480" spans="9:12" ht="15.75" customHeight="1" x14ac:dyDescent="0.35">
      <c r="I480" s="164"/>
      <c r="L480" s="165"/>
    </row>
    <row r="481" spans="9:12" ht="15.75" customHeight="1" x14ac:dyDescent="0.35">
      <c r="I481" s="164"/>
      <c r="L481" s="165"/>
    </row>
    <row r="482" spans="9:12" ht="15.75" customHeight="1" x14ac:dyDescent="0.35">
      <c r="I482" s="164"/>
      <c r="L482" s="165"/>
    </row>
    <row r="483" spans="9:12" ht="15.75" customHeight="1" x14ac:dyDescent="0.35">
      <c r="I483" s="164"/>
      <c r="L483" s="165"/>
    </row>
    <row r="484" spans="9:12" ht="15.75" customHeight="1" x14ac:dyDescent="0.35">
      <c r="I484" s="164"/>
      <c r="L484" s="165"/>
    </row>
    <row r="485" spans="9:12" ht="15.75" customHeight="1" x14ac:dyDescent="0.35">
      <c r="I485" s="164"/>
      <c r="L485" s="165"/>
    </row>
    <row r="486" spans="9:12" ht="15.75" customHeight="1" x14ac:dyDescent="0.35">
      <c r="I486" s="164"/>
      <c r="L486" s="165"/>
    </row>
    <row r="487" spans="9:12" ht="15.75" customHeight="1" x14ac:dyDescent="0.35">
      <c r="I487" s="164"/>
      <c r="L487" s="165"/>
    </row>
    <row r="488" spans="9:12" ht="15.75" customHeight="1" x14ac:dyDescent="0.35">
      <c r="I488" s="164"/>
      <c r="L488" s="165"/>
    </row>
    <row r="489" spans="9:12" ht="15.75" customHeight="1" x14ac:dyDescent="0.35">
      <c r="I489" s="164"/>
      <c r="L489" s="165"/>
    </row>
    <row r="490" spans="9:12" ht="15.75" customHeight="1" x14ac:dyDescent="0.35">
      <c r="I490" s="164"/>
      <c r="L490" s="165"/>
    </row>
    <row r="491" spans="9:12" ht="15.75" customHeight="1" x14ac:dyDescent="0.35">
      <c r="I491" s="164"/>
      <c r="L491" s="165"/>
    </row>
    <row r="492" spans="9:12" ht="15.75" customHeight="1" x14ac:dyDescent="0.35">
      <c r="I492" s="164"/>
      <c r="L492" s="165"/>
    </row>
    <row r="493" spans="9:12" ht="15.75" customHeight="1" x14ac:dyDescent="0.35">
      <c r="I493" s="164"/>
      <c r="L493" s="165"/>
    </row>
    <row r="494" spans="9:12" ht="15.75" customHeight="1" x14ac:dyDescent="0.35">
      <c r="I494" s="164"/>
      <c r="L494" s="165"/>
    </row>
    <row r="495" spans="9:12" ht="15.75" customHeight="1" x14ac:dyDescent="0.35">
      <c r="I495" s="164"/>
      <c r="L495" s="165"/>
    </row>
    <row r="496" spans="9:12" ht="15.75" customHeight="1" x14ac:dyDescent="0.35">
      <c r="I496" s="164"/>
      <c r="L496" s="165"/>
    </row>
    <row r="497" spans="9:12" ht="15.75" customHeight="1" x14ac:dyDescent="0.35">
      <c r="I497" s="164"/>
      <c r="L497" s="165"/>
    </row>
    <row r="498" spans="9:12" ht="15.75" customHeight="1" x14ac:dyDescent="0.35">
      <c r="I498" s="164"/>
      <c r="L498" s="165"/>
    </row>
    <row r="499" spans="9:12" ht="15.75" customHeight="1" x14ac:dyDescent="0.35">
      <c r="I499" s="164"/>
      <c r="L499" s="165"/>
    </row>
    <row r="500" spans="9:12" ht="15.75" customHeight="1" x14ac:dyDescent="0.35">
      <c r="I500" s="164"/>
      <c r="L500" s="165"/>
    </row>
    <row r="501" spans="9:12" ht="15.75" customHeight="1" x14ac:dyDescent="0.35">
      <c r="I501" s="164"/>
      <c r="L501" s="165"/>
    </row>
    <row r="502" spans="9:12" ht="15.75" customHeight="1" x14ac:dyDescent="0.35">
      <c r="I502" s="164"/>
      <c r="L502" s="165"/>
    </row>
    <row r="503" spans="9:12" ht="15.75" customHeight="1" x14ac:dyDescent="0.35">
      <c r="I503" s="164"/>
      <c r="L503" s="165"/>
    </row>
    <row r="504" spans="9:12" ht="15.75" customHeight="1" x14ac:dyDescent="0.35">
      <c r="I504" s="164"/>
      <c r="L504" s="165"/>
    </row>
    <row r="505" spans="9:12" ht="15.75" customHeight="1" x14ac:dyDescent="0.35">
      <c r="I505" s="164"/>
      <c r="L505" s="165"/>
    </row>
    <row r="506" spans="9:12" ht="15.75" customHeight="1" x14ac:dyDescent="0.35">
      <c r="I506" s="164"/>
      <c r="L506" s="165"/>
    </row>
    <row r="507" spans="9:12" ht="15.75" customHeight="1" x14ac:dyDescent="0.35">
      <c r="I507" s="164"/>
      <c r="L507" s="165"/>
    </row>
    <row r="508" spans="9:12" ht="15.75" customHeight="1" x14ac:dyDescent="0.35">
      <c r="I508" s="164"/>
      <c r="L508" s="165"/>
    </row>
    <row r="509" spans="9:12" ht="15.75" customHeight="1" x14ac:dyDescent="0.35">
      <c r="I509" s="164"/>
      <c r="L509" s="165"/>
    </row>
    <row r="510" spans="9:12" ht="15.75" customHeight="1" x14ac:dyDescent="0.35">
      <c r="I510" s="164"/>
      <c r="L510" s="165"/>
    </row>
    <row r="511" spans="9:12" ht="15.75" customHeight="1" x14ac:dyDescent="0.35">
      <c r="I511" s="164"/>
      <c r="L511" s="165"/>
    </row>
    <row r="512" spans="9:12" ht="15.75" customHeight="1" x14ac:dyDescent="0.35">
      <c r="I512" s="164"/>
      <c r="L512" s="165"/>
    </row>
    <row r="513" spans="9:12" ht="15.75" customHeight="1" x14ac:dyDescent="0.35">
      <c r="I513" s="164"/>
      <c r="L513" s="165"/>
    </row>
    <row r="514" spans="9:12" ht="15.75" customHeight="1" x14ac:dyDescent="0.35">
      <c r="I514" s="164"/>
      <c r="L514" s="165"/>
    </row>
    <row r="515" spans="9:12" ht="15.75" customHeight="1" x14ac:dyDescent="0.35">
      <c r="I515" s="164"/>
      <c r="L515" s="165"/>
    </row>
    <row r="516" spans="9:12" ht="15.75" customHeight="1" x14ac:dyDescent="0.35">
      <c r="I516" s="164"/>
      <c r="L516" s="165"/>
    </row>
    <row r="517" spans="9:12" ht="15.75" customHeight="1" x14ac:dyDescent="0.35">
      <c r="I517" s="164"/>
      <c r="L517" s="165"/>
    </row>
    <row r="518" spans="9:12" ht="15.75" customHeight="1" x14ac:dyDescent="0.35">
      <c r="I518" s="164"/>
      <c r="L518" s="165"/>
    </row>
    <row r="519" spans="9:12" ht="15.75" customHeight="1" x14ac:dyDescent="0.35">
      <c r="I519" s="164"/>
      <c r="L519" s="165"/>
    </row>
    <row r="520" spans="9:12" ht="15.75" customHeight="1" x14ac:dyDescent="0.35">
      <c r="I520" s="164"/>
      <c r="L520" s="165"/>
    </row>
    <row r="521" spans="9:12" ht="15.75" customHeight="1" x14ac:dyDescent="0.35">
      <c r="I521" s="164"/>
      <c r="L521" s="165"/>
    </row>
    <row r="522" spans="9:12" ht="15.75" customHeight="1" x14ac:dyDescent="0.35">
      <c r="I522" s="164"/>
      <c r="L522" s="165"/>
    </row>
    <row r="523" spans="9:12" ht="15.75" customHeight="1" x14ac:dyDescent="0.35">
      <c r="I523" s="164"/>
      <c r="L523" s="165"/>
    </row>
    <row r="524" spans="9:12" ht="15.75" customHeight="1" x14ac:dyDescent="0.35">
      <c r="I524" s="164"/>
      <c r="L524" s="165"/>
    </row>
    <row r="525" spans="9:12" ht="15.75" customHeight="1" x14ac:dyDescent="0.35">
      <c r="I525" s="164"/>
      <c r="L525" s="165"/>
    </row>
    <row r="526" spans="9:12" ht="15.75" customHeight="1" x14ac:dyDescent="0.35">
      <c r="I526" s="164"/>
      <c r="L526" s="165"/>
    </row>
    <row r="527" spans="9:12" ht="15.75" customHeight="1" x14ac:dyDescent="0.35">
      <c r="I527" s="164"/>
      <c r="L527" s="165"/>
    </row>
    <row r="528" spans="9:12" ht="15.75" customHeight="1" x14ac:dyDescent="0.35">
      <c r="I528" s="164"/>
      <c r="L528" s="165"/>
    </row>
    <row r="529" spans="9:12" ht="15.75" customHeight="1" x14ac:dyDescent="0.35">
      <c r="I529" s="164"/>
      <c r="L529" s="165"/>
    </row>
    <row r="530" spans="9:12" ht="15.75" customHeight="1" x14ac:dyDescent="0.35">
      <c r="I530" s="164"/>
      <c r="L530" s="165"/>
    </row>
    <row r="531" spans="9:12" ht="15.75" customHeight="1" x14ac:dyDescent="0.35">
      <c r="I531" s="164"/>
      <c r="L531" s="165"/>
    </row>
    <row r="532" spans="9:12" ht="15.75" customHeight="1" x14ac:dyDescent="0.35">
      <c r="I532" s="164"/>
      <c r="L532" s="165"/>
    </row>
    <row r="533" spans="9:12" ht="15.75" customHeight="1" x14ac:dyDescent="0.35">
      <c r="I533" s="164"/>
      <c r="L533" s="165"/>
    </row>
    <row r="534" spans="9:12" ht="15.75" customHeight="1" x14ac:dyDescent="0.35">
      <c r="I534" s="164"/>
      <c r="L534" s="165"/>
    </row>
    <row r="535" spans="9:12" ht="15.75" customHeight="1" x14ac:dyDescent="0.35">
      <c r="I535" s="164"/>
      <c r="L535" s="165"/>
    </row>
    <row r="536" spans="9:12" ht="15.75" customHeight="1" x14ac:dyDescent="0.35">
      <c r="I536" s="164"/>
      <c r="L536" s="165"/>
    </row>
    <row r="537" spans="9:12" ht="15.75" customHeight="1" x14ac:dyDescent="0.35">
      <c r="I537" s="164"/>
      <c r="L537" s="165"/>
    </row>
    <row r="538" spans="9:12" ht="15.75" customHeight="1" x14ac:dyDescent="0.35">
      <c r="I538" s="164"/>
      <c r="L538" s="165"/>
    </row>
    <row r="539" spans="9:12" ht="15.75" customHeight="1" x14ac:dyDescent="0.35">
      <c r="I539" s="164"/>
      <c r="L539" s="165"/>
    </row>
    <row r="540" spans="9:12" ht="15.75" customHeight="1" x14ac:dyDescent="0.35">
      <c r="I540" s="164"/>
      <c r="L540" s="165"/>
    </row>
    <row r="541" spans="9:12" ht="15.75" customHeight="1" x14ac:dyDescent="0.35">
      <c r="I541" s="164"/>
      <c r="L541" s="165"/>
    </row>
    <row r="542" spans="9:12" ht="15.75" customHeight="1" x14ac:dyDescent="0.35">
      <c r="I542" s="164"/>
      <c r="L542" s="165"/>
    </row>
    <row r="543" spans="9:12" ht="15.75" customHeight="1" x14ac:dyDescent="0.35">
      <c r="I543" s="164"/>
      <c r="L543" s="165"/>
    </row>
    <row r="544" spans="9:12" ht="15.75" customHeight="1" x14ac:dyDescent="0.35">
      <c r="I544" s="164"/>
      <c r="L544" s="165"/>
    </row>
    <row r="545" spans="9:12" ht="15.75" customHeight="1" x14ac:dyDescent="0.35">
      <c r="I545" s="164"/>
      <c r="L545" s="165"/>
    </row>
    <row r="546" spans="9:12" ht="15.75" customHeight="1" x14ac:dyDescent="0.35">
      <c r="I546" s="164"/>
      <c r="L546" s="165"/>
    </row>
    <row r="547" spans="9:12" ht="15.75" customHeight="1" x14ac:dyDescent="0.35">
      <c r="I547" s="164"/>
      <c r="L547" s="165"/>
    </row>
    <row r="548" spans="9:12" ht="15.75" customHeight="1" x14ac:dyDescent="0.35">
      <c r="I548" s="164"/>
      <c r="L548" s="165"/>
    </row>
    <row r="549" spans="9:12" ht="15.75" customHeight="1" x14ac:dyDescent="0.35">
      <c r="I549" s="164"/>
      <c r="L549" s="165"/>
    </row>
    <row r="550" spans="9:12" ht="15.75" customHeight="1" x14ac:dyDescent="0.35">
      <c r="I550" s="164"/>
      <c r="L550" s="165"/>
    </row>
    <row r="551" spans="9:12" ht="15.75" customHeight="1" x14ac:dyDescent="0.35">
      <c r="I551" s="164"/>
      <c r="L551" s="165"/>
    </row>
    <row r="552" spans="9:12" ht="15.75" customHeight="1" x14ac:dyDescent="0.35">
      <c r="I552" s="164"/>
      <c r="L552" s="165"/>
    </row>
    <row r="553" spans="9:12" ht="15.75" customHeight="1" x14ac:dyDescent="0.35">
      <c r="I553" s="164"/>
      <c r="L553" s="165"/>
    </row>
    <row r="554" spans="9:12" ht="15.75" customHeight="1" x14ac:dyDescent="0.35">
      <c r="I554" s="164"/>
      <c r="L554" s="165"/>
    </row>
    <row r="555" spans="9:12" ht="15.75" customHeight="1" x14ac:dyDescent="0.35">
      <c r="I555" s="164"/>
      <c r="L555" s="165"/>
    </row>
    <row r="556" spans="9:12" ht="15.75" customHeight="1" x14ac:dyDescent="0.35">
      <c r="I556" s="164"/>
      <c r="L556" s="165"/>
    </row>
    <row r="557" spans="9:12" ht="15.75" customHeight="1" x14ac:dyDescent="0.35">
      <c r="I557" s="164"/>
      <c r="L557" s="165"/>
    </row>
    <row r="558" spans="9:12" ht="15.75" customHeight="1" x14ac:dyDescent="0.35">
      <c r="I558" s="164"/>
      <c r="L558" s="165"/>
    </row>
    <row r="559" spans="9:12" ht="15.75" customHeight="1" x14ac:dyDescent="0.35">
      <c r="I559" s="164"/>
      <c r="L559" s="165"/>
    </row>
    <row r="560" spans="9:12" ht="15.75" customHeight="1" x14ac:dyDescent="0.35">
      <c r="I560" s="164"/>
      <c r="L560" s="165"/>
    </row>
    <row r="561" spans="9:12" ht="15.75" customHeight="1" x14ac:dyDescent="0.35">
      <c r="I561" s="164"/>
      <c r="L561" s="165"/>
    </row>
    <row r="562" spans="9:12" ht="15.75" customHeight="1" x14ac:dyDescent="0.35">
      <c r="I562" s="164"/>
      <c r="L562" s="165"/>
    </row>
    <row r="563" spans="9:12" ht="15.75" customHeight="1" x14ac:dyDescent="0.35">
      <c r="I563" s="164"/>
      <c r="L563" s="165"/>
    </row>
    <row r="564" spans="9:12" ht="15.75" customHeight="1" x14ac:dyDescent="0.35">
      <c r="I564" s="164"/>
      <c r="L564" s="165"/>
    </row>
    <row r="565" spans="9:12" ht="15.75" customHeight="1" x14ac:dyDescent="0.35">
      <c r="I565" s="164"/>
      <c r="L565" s="165"/>
    </row>
    <row r="566" spans="9:12" ht="15.75" customHeight="1" x14ac:dyDescent="0.35">
      <c r="I566" s="164"/>
      <c r="L566" s="165"/>
    </row>
    <row r="567" spans="9:12" ht="15.75" customHeight="1" x14ac:dyDescent="0.35">
      <c r="I567" s="164"/>
      <c r="L567" s="165"/>
    </row>
    <row r="568" spans="9:12" ht="15.75" customHeight="1" x14ac:dyDescent="0.35">
      <c r="I568" s="164"/>
      <c r="L568" s="165"/>
    </row>
    <row r="569" spans="9:12" ht="15.75" customHeight="1" x14ac:dyDescent="0.35">
      <c r="I569" s="164"/>
      <c r="L569" s="165"/>
    </row>
    <row r="570" spans="9:12" ht="15.75" customHeight="1" x14ac:dyDescent="0.35">
      <c r="I570" s="164"/>
      <c r="L570" s="165"/>
    </row>
    <row r="571" spans="9:12" ht="15.75" customHeight="1" x14ac:dyDescent="0.35">
      <c r="I571" s="164"/>
      <c r="L571" s="165"/>
    </row>
    <row r="572" spans="9:12" ht="15.75" customHeight="1" x14ac:dyDescent="0.35">
      <c r="I572" s="164"/>
      <c r="L572" s="165"/>
    </row>
    <row r="573" spans="9:12" ht="15.75" customHeight="1" x14ac:dyDescent="0.35">
      <c r="I573" s="164"/>
      <c r="L573" s="165"/>
    </row>
    <row r="574" spans="9:12" ht="15.75" customHeight="1" x14ac:dyDescent="0.35">
      <c r="I574" s="164"/>
      <c r="L574" s="165"/>
    </row>
    <row r="575" spans="9:12" ht="15.75" customHeight="1" x14ac:dyDescent="0.35">
      <c r="I575" s="164"/>
      <c r="L575" s="165"/>
    </row>
    <row r="576" spans="9:12" ht="15.75" customHeight="1" x14ac:dyDescent="0.35">
      <c r="I576" s="164"/>
      <c r="L576" s="165"/>
    </row>
    <row r="577" spans="9:12" ht="15.75" customHeight="1" x14ac:dyDescent="0.35">
      <c r="I577" s="164"/>
      <c r="L577" s="165"/>
    </row>
    <row r="578" spans="9:12" ht="15.75" customHeight="1" x14ac:dyDescent="0.35">
      <c r="I578" s="164"/>
      <c r="L578" s="165"/>
    </row>
    <row r="579" spans="9:12" ht="15.75" customHeight="1" x14ac:dyDescent="0.35">
      <c r="I579" s="164"/>
      <c r="L579" s="165"/>
    </row>
    <row r="580" spans="9:12" ht="15.75" customHeight="1" x14ac:dyDescent="0.35">
      <c r="I580" s="164"/>
      <c r="L580" s="165"/>
    </row>
    <row r="581" spans="9:12" ht="15.75" customHeight="1" x14ac:dyDescent="0.35">
      <c r="I581" s="164"/>
      <c r="L581" s="165"/>
    </row>
    <row r="582" spans="9:12" ht="15.75" customHeight="1" x14ac:dyDescent="0.35">
      <c r="I582" s="164"/>
      <c r="L582" s="165"/>
    </row>
    <row r="583" spans="9:12" ht="15.75" customHeight="1" x14ac:dyDescent="0.35">
      <c r="I583" s="164"/>
      <c r="L583" s="165"/>
    </row>
    <row r="584" spans="9:12" ht="15.75" customHeight="1" x14ac:dyDescent="0.35">
      <c r="I584" s="164"/>
      <c r="L584" s="165"/>
    </row>
    <row r="585" spans="9:12" ht="15.75" customHeight="1" x14ac:dyDescent="0.35">
      <c r="I585" s="164"/>
      <c r="L585" s="165"/>
    </row>
    <row r="586" spans="9:12" ht="15.75" customHeight="1" x14ac:dyDescent="0.35">
      <c r="I586" s="164"/>
      <c r="L586" s="165"/>
    </row>
    <row r="587" spans="9:12" ht="15.75" customHeight="1" x14ac:dyDescent="0.35">
      <c r="I587" s="164"/>
      <c r="L587" s="165"/>
    </row>
    <row r="588" spans="9:12" ht="15.75" customHeight="1" x14ac:dyDescent="0.35">
      <c r="I588" s="164"/>
      <c r="L588" s="165"/>
    </row>
    <row r="589" spans="9:12" ht="15.75" customHeight="1" x14ac:dyDescent="0.35">
      <c r="I589" s="164"/>
      <c r="L589" s="165"/>
    </row>
    <row r="590" spans="9:12" ht="15.75" customHeight="1" x14ac:dyDescent="0.35">
      <c r="I590" s="164"/>
      <c r="L590" s="165"/>
    </row>
    <row r="591" spans="9:12" ht="15.75" customHeight="1" x14ac:dyDescent="0.35">
      <c r="I591" s="164"/>
      <c r="L591" s="165"/>
    </row>
    <row r="592" spans="9:12" ht="15.75" customHeight="1" x14ac:dyDescent="0.35">
      <c r="I592" s="164"/>
      <c r="L592" s="165"/>
    </row>
    <row r="593" spans="9:12" ht="15.75" customHeight="1" x14ac:dyDescent="0.35">
      <c r="I593" s="164"/>
      <c r="L593" s="165"/>
    </row>
    <row r="594" spans="9:12" ht="15.75" customHeight="1" x14ac:dyDescent="0.35">
      <c r="I594" s="164"/>
      <c r="L594" s="165"/>
    </row>
    <row r="595" spans="9:12" ht="15.75" customHeight="1" x14ac:dyDescent="0.35">
      <c r="I595" s="164"/>
      <c r="L595" s="165"/>
    </row>
    <row r="596" spans="9:12" ht="15.75" customHeight="1" x14ac:dyDescent="0.35">
      <c r="I596" s="164"/>
      <c r="L596" s="165"/>
    </row>
    <row r="597" spans="9:12" ht="15.75" customHeight="1" x14ac:dyDescent="0.35">
      <c r="I597" s="164"/>
      <c r="L597" s="165"/>
    </row>
    <row r="598" spans="9:12" ht="15.75" customHeight="1" x14ac:dyDescent="0.35">
      <c r="I598" s="164"/>
      <c r="L598" s="165"/>
    </row>
    <row r="599" spans="9:12" ht="15.75" customHeight="1" x14ac:dyDescent="0.35">
      <c r="I599" s="164"/>
      <c r="L599" s="165"/>
    </row>
    <row r="600" spans="9:12" ht="15.75" customHeight="1" x14ac:dyDescent="0.35">
      <c r="I600" s="164"/>
      <c r="L600" s="165"/>
    </row>
    <row r="601" spans="9:12" ht="15.75" customHeight="1" x14ac:dyDescent="0.35">
      <c r="I601" s="164"/>
      <c r="L601" s="165"/>
    </row>
    <row r="602" spans="9:12" ht="15.75" customHeight="1" x14ac:dyDescent="0.35">
      <c r="I602" s="164"/>
      <c r="L602" s="165"/>
    </row>
    <row r="603" spans="9:12" ht="15.75" customHeight="1" x14ac:dyDescent="0.35">
      <c r="I603" s="164"/>
      <c r="L603" s="165"/>
    </row>
    <row r="604" spans="9:12" ht="15.75" customHeight="1" x14ac:dyDescent="0.35">
      <c r="I604" s="164"/>
      <c r="L604" s="165"/>
    </row>
    <row r="605" spans="9:12" ht="15.75" customHeight="1" x14ac:dyDescent="0.35">
      <c r="I605" s="164"/>
      <c r="L605" s="165"/>
    </row>
    <row r="606" spans="9:12" ht="15.75" customHeight="1" x14ac:dyDescent="0.35">
      <c r="I606" s="164"/>
      <c r="L606" s="165"/>
    </row>
    <row r="607" spans="9:12" ht="15.75" customHeight="1" x14ac:dyDescent="0.35">
      <c r="I607" s="164"/>
      <c r="L607" s="165"/>
    </row>
    <row r="608" spans="9:12" ht="15.75" customHeight="1" x14ac:dyDescent="0.35">
      <c r="I608" s="164"/>
      <c r="L608" s="165"/>
    </row>
    <row r="609" spans="9:12" ht="15.75" customHeight="1" x14ac:dyDescent="0.35">
      <c r="I609" s="164"/>
      <c r="L609" s="165"/>
    </row>
    <row r="610" spans="9:12" ht="15.75" customHeight="1" x14ac:dyDescent="0.35">
      <c r="I610" s="164"/>
      <c r="L610" s="165"/>
    </row>
    <row r="611" spans="9:12" ht="15.75" customHeight="1" x14ac:dyDescent="0.35">
      <c r="I611" s="164"/>
      <c r="L611" s="165"/>
    </row>
    <row r="612" spans="9:12" ht="15.75" customHeight="1" x14ac:dyDescent="0.35">
      <c r="I612" s="164"/>
      <c r="L612" s="165"/>
    </row>
    <row r="613" spans="9:12" ht="15.75" customHeight="1" x14ac:dyDescent="0.35">
      <c r="I613" s="164"/>
      <c r="L613" s="165"/>
    </row>
    <row r="614" spans="9:12" ht="15.75" customHeight="1" x14ac:dyDescent="0.35">
      <c r="I614" s="164"/>
      <c r="L614" s="165"/>
    </row>
    <row r="615" spans="9:12" ht="15.75" customHeight="1" x14ac:dyDescent="0.35">
      <c r="I615" s="164"/>
      <c r="L615" s="165"/>
    </row>
    <row r="616" spans="9:12" ht="15.75" customHeight="1" x14ac:dyDescent="0.35">
      <c r="I616" s="164"/>
      <c r="L616" s="165"/>
    </row>
    <row r="617" spans="9:12" ht="15.75" customHeight="1" x14ac:dyDescent="0.35">
      <c r="I617" s="164"/>
      <c r="L617" s="165"/>
    </row>
    <row r="618" spans="9:12" ht="15.75" customHeight="1" x14ac:dyDescent="0.35">
      <c r="I618" s="164"/>
      <c r="L618" s="165"/>
    </row>
    <row r="619" spans="9:12" ht="15.75" customHeight="1" x14ac:dyDescent="0.35">
      <c r="I619" s="164"/>
      <c r="L619" s="165"/>
    </row>
    <row r="620" spans="9:12" ht="15.75" customHeight="1" x14ac:dyDescent="0.35">
      <c r="I620" s="164"/>
      <c r="L620" s="165"/>
    </row>
    <row r="621" spans="9:12" ht="15.75" customHeight="1" x14ac:dyDescent="0.35">
      <c r="I621" s="164"/>
      <c r="L621" s="165"/>
    </row>
    <row r="622" spans="9:12" ht="15.75" customHeight="1" x14ac:dyDescent="0.35">
      <c r="I622" s="164"/>
      <c r="L622" s="165"/>
    </row>
    <row r="623" spans="9:12" ht="15.75" customHeight="1" x14ac:dyDescent="0.35">
      <c r="I623" s="164"/>
      <c r="L623" s="165"/>
    </row>
    <row r="624" spans="9:12" ht="15.75" customHeight="1" x14ac:dyDescent="0.35">
      <c r="I624" s="164"/>
      <c r="L624" s="165"/>
    </row>
    <row r="625" spans="9:12" ht="15.75" customHeight="1" x14ac:dyDescent="0.35">
      <c r="I625" s="164"/>
      <c r="L625" s="165"/>
    </row>
    <row r="626" spans="9:12" ht="15.75" customHeight="1" x14ac:dyDescent="0.35">
      <c r="I626" s="164"/>
      <c r="L626" s="165"/>
    </row>
    <row r="627" spans="9:12" ht="15.75" customHeight="1" x14ac:dyDescent="0.35">
      <c r="I627" s="164"/>
      <c r="L627" s="165"/>
    </row>
    <row r="628" spans="9:12" ht="15.75" customHeight="1" x14ac:dyDescent="0.35">
      <c r="I628" s="164"/>
      <c r="L628" s="165"/>
    </row>
    <row r="629" spans="9:12" ht="15.75" customHeight="1" x14ac:dyDescent="0.35">
      <c r="I629" s="164"/>
      <c r="L629" s="165"/>
    </row>
    <row r="630" spans="9:12" ht="15.75" customHeight="1" x14ac:dyDescent="0.35">
      <c r="I630" s="164"/>
      <c r="L630" s="165"/>
    </row>
    <row r="631" spans="9:12" ht="15.75" customHeight="1" x14ac:dyDescent="0.35">
      <c r="I631" s="164"/>
      <c r="L631" s="165"/>
    </row>
    <row r="632" spans="9:12" ht="15.75" customHeight="1" x14ac:dyDescent="0.35">
      <c r="I632" s="164"/>
      <c r="L632" s="165"/>
    </row>
    <row r="633" spans="9:12" ht="15.75" customHeight="1" x14ac:dyDescent="0.35">
      <c r="I633" s="164"/>
      <c r="L633" s="165"/>
    </row>
    <row r="634" spans="9:12" ht="15.75" customHeight="1" x14ac:dyDescent="0.35">
      <c r="I634" s="164"/>
      <c r="L634" s="165"/>
    </row>
    <row r="635" spans="9:12" ht="15.75" customHeight="1" x14ac:dyDescent="0.35">
      <c r="I635" s="164"/>
      <c r="L635" s="165"/>
    </row>
    <row r="636" spans="9:12" ht="15.75" customHeight="1" x14ac:dyDescent="0.35">
      <c r="I636" s="164"/>
      <c r="L636" s="165"/>
    </row>
    <row r="637" spans="9:12" ht="15.75" customHeight="1" x14ac:dyDescent="0.35">
      <c r="I637" s="164"/>
      <c r="L637" s="165"/>
    </row>
    <row r="638" spans="9:12" ht="15.75" customHeight="1" x14ac:dyDescent="0.35">
      <c r="I638" s="164"/>
      <c r="L638" s="165"/>
    </row>
    <row r="639" spans="9:12" ht="15.75" customHeight="1" x14ac:dyDescent="0.35">
      <c r="I639" s="164"/>
      <c r="L639" s="165"/>
    </row>
    <row r="640" spans="9:12" ht="15.75" customHeight="1" x14ac:dyDescent="0.35">
      <c r="I640" s="164"/>
      <c r="L640" s="165"/>
    </row>
    <row r="641" spans="9:12" ht="15.75" customHeight="1" x14ac:dyDescent="0.35">
      <c r="I641" s="164"/>
      <c r="L641" s="165"/>
    </row>
    <row r="642" spans="9:12" ht="15.75" customHeight="1" x14ac:dyDescent="0.35">
      <c r="I642" s="164"/>
      <c r="L642" s="165"/>
    </row>
    <row r="643" spans="9:12" ht="15.75" customHeight="1" x14ac:dyDescent="0.35">
      <c r="I643" s="164"/>
      <c r="L643" s="165"/>
    </row>
    <row r="644" spans="9:12" ht="15.75" customHeight="1" x14ac:dyDescent="0.35">
      <c r="I644" s="164"/>
      <c r="L644" s="165"/>
    </row>
    <row r="645" spans="9:12" ht="15.75" customHeight="1" x14ac:dyDescent="0.35">
      <c r="I645" s="164"/>
      <c r="L645" s="165"/>
    </row>
    <row r="646" spans="9:12" ht="15.75" customHeight="1" x14ac:dyDescent="0.35">
      <c r="I646" s="164"/>
      <c r="L646" s="165"/>
    </row>
    <row r="647" spans="9:12" ht="15.75" customHeight="1" x14ac:dyDescent="0.35">
      <c r="I647" s="164"/>
      <c r="L647" s="165"/>
    </row>
    <row r="648" spans="9:12" ht="15.75" customHeight="1" x14ac:dyDescent="0.35">
      <c r="I648" s="164"/>
      <c r="L648" s="165"/>
    </row>
    <row r="649" spans="9:12" ht="15.75" customHeight="1" x14ac:dyDescent="0.35">
      <c r="I649" s="164"/>
      <c r="L649" s="165"/>
    </row>
    <row r="650" spans="9:12" ht="15.75" customHeight="1" x14ac:dyDescent="0.35">
      <c r="I650" s="164"/>
      <c r="L650" s="165"/>
    </row>
    <row r="651" spans="9:12" ht="15.75" customHeight="1" x14ac:dyDescent="0.35">
      <c r="I651" s="164"/>
      <c r="L651" s="165"/>
    </row>
    <row r="652" spans="9:12" ht="15.75" customHeight="1" x14ac:dyDescent="0.35">
      <c r="I652" s="164"/>
      <c r="L652" s="165"/>
    </row>
    <row r="653" spans="9:12" ht="15.75" customHeight="1" x14ac:dyDescent="0.35">
      <c r="I653" s="164"/>
      <c r="L653" s="165"/>
    </row>
    <row r="654" spans="9:12" ht="15.75" customHeight="1" x14ac:dyDescent="0.35">
      <c r="I654" s="164"/>
      <c r="L654" s="165"/>
    </row>
    <row r="655" spans="9:12" ht="15.75" customHeight="1" x14ac:dyDescent="0.35">
      <c r="I655" s="164"/>
      <c r="L655" s="165"/>
    </row>
    <row r="656" spans="9:12" ht="15.75" customHeight="1" x14ac:dyDescent="0.35">
      <c r="I656" s="164"/>
      <c r="L656" s="165"/>
    </row>
    <row r="657" spans="9:12" ht="15.75" customHeight="1" x14ac:dyDescent="0.35">
      <c r="I657" s="164"/>
      <c r="L657" s="165"/>
    </row>
    <row r="658" spans="9:12" ht="15.75" customHeight="1" x14ac:dyDescent="0.35">
      <c r="I658" s="164"/>
      <c r="L658" s="165"/>
    </row>
    <row r="659" spans="9:12" ht="15.75" customHeight="1" x14ac:dyDescent="0.35">
      <c r="I659" s="164"/>
      <c r="L659" s="165"/>
    </row>
    <row r="660" spans="9:12" ht="15.75" customHeight="1" x14ac:dyDescent="0.35">
      <c r="I660" s="164"/>
      <c r="L660" s="165"/>
    </row>
    <row r="661" spans="9:12" ht="15.75" customHeight="1" x14ac:dyDescent="0.35">
      <c r="I661" s="164"/>
      <c r="L661" s="165"/>
    </row>
    <row r="662" spans="9:12" ht="15.75" customHeight="1" x14ac:dyDescent="0.35">
      <c r="I662" s="164"/>
      <c r="L662" s="165"/>
    </row>
    <row r="663" spans="9:12" ht="15.75" customHeight="1" x14ac:dyDescent="0.35">
      <c r="I663" s="164"/>
      <c r="L663" s="165"/>
    </row>
    <row r="664" spans="9:12" ht="15.75" customHeight="1" x14ac:dyDescent="0.35">
      <c r="I664" s="164"/>
      <c r="L664" s="165"/>
    </row>
    <row r="665" spans="9:12" ht="15.75" customHeight="1" x14ac:dyDescent="0.35">
      <c r="I665" s="164"/>
      <c r="L665" s="165"/>
    </row>
    <row r="666" spans="9:12" ht="15.75" customHeight="1" x14ac:dyDescent="0.35">
      <c r="I666" s="164"/>
      <c r="L666" s="165"/>
    </row>
    <row r="667" spans="9:12" ht="15.75" customHeight="1" x14ac:dyDescent="0.35">
      <c r="I667" s="164"/>
      <c r="L667" s="165"/>
    </row>
    <row r="668" spans="9:12" ht="15.75" customHeight="1" x14ac:dyDescent="0.35">
      <c r="I668" s="164"/>
      <c r="L668" s="165"/>
    </row>
    <row r="669" spans="9:12" ht="15.75" customHeight="1" x14ac:dyDescent="0.35">
      <c r="I669" s="164"/>
      <c r="L669" s="165"/>
    </row>
    <row r="670" spans="9:12" ht="15.75" customHeight="1" x14ac:dyDescent="0.35">
      <c r="I670" s="164"/>
      <c r="L670" s="165"/>
    </row>
    <row r="671" spans="9:12" ht="15.75" customHeight="1" x14ac:dyDescent="0.35">
      <c r="I671" s="164"/>
      <c r="L671" s="165"/>
    </row>
    <row r="672" spans="9:12" ht="15.75" customHeight="1" x14ac:dyDescent="0.35">
      <c r="I672" s="164"/>
      <c r="L672" s="165"/>
    </row>
    <row r="673" spans="9:12" ht="15.75" customHeight="1" x14ac:dyDescent="0.35">
      <c r="I673" s="164"/>
      <c r="L673" s="165"/>
    </row>
    <row r="674" spans="9:12" ht="15.75" customHeight="1" x14ac:dyDescent="0.35">
      <c r="I674" s="164"/>
      <c r="L674" s="165"/>
    </row>
    <row r="675" spans="9:12" ht="15.75" customHeight="1" x14ac:dyDescent="0.35">
      <c r="I675" s="164"/>
      <c r="L675" s="165"/>
    </row>
    <row r="676" spans="9:12" ht="15.75" customHeight="1" x14ac:dyDescent="0.35">
      <c r="I676" s="164"/>
      <c r="L676" s="165"/>
    </row>
    <row r="677" spans="9:12" ht="15.75" customHeight="1" x14ac:dyDescent="0.35">
      <c r="I677" s="164"/>
      <c r="L677" s="165"/>
    </row>
    <row r="678" spans="9:12" ht="15.75" customHeight="1" x14ac:dyDescent="0.35">
      <c r="I678" s="164"/>
      <c r="L678" s="165"/>
    </row>
    <row r="679" spans="9:12" ht="15.75" customHeight="1" x14ac:dyDescent="0.35">
      <c r="I679" s="164"/>
      <c r="L679" s="165"/>
    </row>
    <row r="680" spans="9:12" ht="15.75" customHeight="1" x14ac:dyDescent="0.35">
      <c r="I680" s="164"/>
      <c r="L680" s="165"/>
    </row>
    <row r="681" spans="9:12" ht="15.75" customHeight="1" x14ac:dyDescent="0.35">
      <c r="I681" s="164"/>
      <c r="L681" s="165"/>
    </row>
    <row r="682" spans="9:12" ht="15.75" customHeight="1" x14ac:dyDescent="0.35">
      <c r="I682" s="164"/>
      <c r="L682" s="165"/>
    </row>
    <row r="683" spans="9:12" ht="15.75" customHeight="1" x14ac:dyDescent="0.35">
      <c r="I683" s="164"/>
      <c r="L683" s="165"/>
    </row>
    <row r="684" spans="9:12" ht="15.75" customHeight="1" x14ac:dyDescent="0.35">
      <c r="I684" s="164"/>
      <c r="L684" s="165"/>
    </row>
    <row r="685" spans="9:12" ht="15.75" customHeight="1" x14ac:dyDescent="0.35">
      <c r="I685" s="164"/>
      <c r="L685" s="165"/>
    </row>
    <row r="686" spans="9:12" ht="15.75" customHeight="1" x14ac:dyDescent="0.35">
      <c r="I686" s="164"/>
      <c r="L686" s="165"/>
    </row>
    <row r="687" spans="9:12" ht="15.75" customHeight="1" x14ac:dyDescent="0.35">
      <c r="I687" s="164"/>
      <c r="L687" s="165"/>
    </row>
    <row r="688" spans="9:12" ht="15.75" customHeight="1" x14ac:dyDescent="0.35">
      <c r="I688" s="164"/>
      <c r="L688" s="165"/>
    </row>
    <row r="689" spans="9:12" ht="15.75" customHeight="1" x14ac:dyDescent="0.35">
      <c r="I689" s="164"/>
      <c r="L689" s="165"/>
    </row>
    <row r="690" spans="9:12" ht="15.75" customHeight="1" x14ac:dyDescent="0.35">
      <c r="I690" s="164"/>
      <c r="L690" s="165"/>
    </row>
    <row r="691" spans="9:12" ht="15.75" customHeight="1" x14ac:dyDescent="0.35">
      <c r="I691" s="164"/>
      <c r="L691" s="165"/>
    </row>
    <row r="692" spans="9:12" ht="15.75" customHeight="1" x14ac:dyDescent="0.35">
      <c r="I692" s="164"/>
      <c r="L692" s="165"/>
    </row>
    <row r="693" spans="9:12" ht="15.75" customHeight="1" x14ac:dyDescent="0.35">
      <c r="I693" s="164"/>
      <c r="L693" s="165"/>
    </row>
    <row r="694" spans="9:12" ht="15.75" customHeight="1" x14ac:dyDescent="0.35">
      <c r="I694" s="164"/>
      <c r="L694" s="165"/>
    </row>
    <row r="695" spans="9:12" ht="15.75" customHeight="1" x14ac:dyDescent="0.35">
      <c r="I695" s="164"/>
      <c r="L695" s="165"/>
    </row>
    <row r="696" spans="9:12" ht="15.75" customHeight="1" x14ac:dyDescent="0.35">
      <c r="I696" s="164"/>
      <c r="L696" s="165"/>
    </row>
    <row r="697" spans="9:12" ht="15.75" customHeight="1" x14ac:dyDescent="0.35">
      <c r="I697" s="164"/>
      <c r="L697" s="165"/>
    </row>
    <row r="698" spans="9:12" ht="15.75" customHeight="1" x14ac:dyDescent="0.35">
      <c r="I698" s="164"/>
      <c r="L698" s="165"/>
    </row>
    <row r="699" spans="9:12" ht="15.75" customHeight="1" x14ac:dyDescent="0.35">
      <c r="I699" s="164"/>
      <c r="L699" s="165"/>
    </row>
    <row r="700" spans="9:12" ht="15.75" customHeight="1" x14ac:dyDescent="0.35">
      <c r="I700" s="164"/>
      <c r="L700" s="165"/>
    </row>
    <row r="701" spans="9:12" ht="15.75" customHeight="1" x14ac:dyDescent="0.35">
      <c r="I701" s="164"/>
      <c r="L701" s="165"/>
    </row>
    <row r="702" spans="9:12" ht="15.75" customHeight="1" x14ac:dyDescent="0.35">
      <c r="I702" s="164"/>
      <c r="L702" s="165"/>
    </row>
    <row r="703" spans="9:12" ht="15.75" customHeight="1" x14ac:dyDescent="0.35">
      <c r="I703" s="164"/>
      <c r="L703" s="165"/>
    </row>
    <row r="704" spans="9:12" ht="15.75" customHeight="1" x14ac:dyDescent="0.35">
      <c r="I704" s="164"/>
      <c r="L704" s="165"/>
    </row>
    <row r="705" spans="9:12" ht="15.75" customHeight="1" x14ac:dyDescent="0.35">
      <c r="I705" s="164"/>
      <c r="L705" s="165"/>
    </row>
    <row r="706" spans="9:12" ht="15.75" customHeight="1" x14ac:dyDescent="0.35">
      <c r="I706" s="164"/>
      <c r="L706" s="165"/>
    </row>
    <row r="707" spans="9:12" ht="15.75" customHeight="1" x14ac:dyDescent="0.35">
      <c r="I707" s="164"/>
      <c r="L707" s="165"/>
    </row>
    <row r="708" spans="9:12" ht="15.75" customHeight="1" x14ac:dyDescent="0.35">
      <c r="I708" s="164"/>
      <c r="L708" s="165"/>
    </row>
    <row r="709" spans="9:12" ht="15.75" customHeight="1" x14ac:dyDescent="0.35">
      <c r="I709" s="164"/>
      <c r="L709" s="165"/>
    </row>
    <row r="710" spans="9:12" ht="15.75" customHeight="1" x14ac:dyDescent="0.35">
      <c r="I710" s="164"/>
      <c r="L710" s="165"/>
    </row>
    <row r="711" spans="9:12" ht="15.75" customHeight="1" x14ac:dyDescent="0.35">
      <c r="I711" s="164"/>
      <c r="L711" s="165"/>
    </row>
    <row r="712" spans="9:12" ht="15.75" customHeight="1" x14ac:dyDescent="0.35">
      <c r="I712" s="164"/>
      <c r="L712" s="165"/>
    </row>
    <row r="713" spans="9:12" ht="15.75" customHeight="1" x14ac:dyDescent="0.35">
      <c r="I713" s="164"/>
      <c r="L713" s="165"/>
    </row>
    <row r="714" spans="9:12" ht="15.75" customHeight="1" x14ac:dyDescent="0.35">
      <c r="I714" s="164"/>
      <c r="L714" s="165"/>
    </row>
    <row r="715" spans="9:12" ht="15.75" customHeight="1" x14ac:dyDescent="0.35">
      <c r="I715" s="164"/>
      <c r="L715" s="165"/>
    </row>
    <row r="716" spans="9:12" ht="15.75" customHeight="1" x14ac:dyDescent="0.35">
      <c r="I716" s="164"/>
      <c r="L716" s="165"/>
    </row>
    <row r="717" spans="9:12" ht="15.75" customHeight="1" x14ac:dyDescent="0.35">
      <c r="I717" s="164"/>
      <c r="L717" s="165"/>
    </row>
    <row r="718" spans="9:12" ht="15.75" customHeight="1" x14ac:dyDescent="0.35">
      <c r="I718" s="164"/>
      <c r="L718" s="165"/>
    </row>
    <row r="719" spans="9:12" ht="15.75" customHeight="1" x14ac:dyDescent="0.35">
      <c r="I719" s="164"/>
      <c r="L719" s="165"/>
    </row>
    <row r="720" spans="9:12" ht="15.75" customHeight="1" x14ac:dyDescent="0.35">
      <c r="I720" s="164"/>
      <c r="L720" s="165"/>
    </row>
    <row r="721" spans="9:12" ht="15.75" customHeight="1" x14ac:dyDescent="0.35">
      <c r="I721" s="164"/>
      <c r="L721" s="165"/>
    </row>
    <row r="722" spans="9:12" ht="15.75" customHeight="1" x14ac:dyDescent="0.35">
      <c r="I722" s="164"/>
      <c r="L722" s="165"/>
    </row>
    <row r="723" spans="9:12" ht="15.75" customHeight="1" x14ac:dyDescent="0.35">
      <c r="I723" s="164"/>
      <c r="L723" s="165"/>
    </row>
    <row r="724" spans="9:12" ht="15.75" customHeight="1" x14ac:dyDescent="0.35">
      <c r="I724" s="164"/>
      <c r="L724" s="165"/>
    </row>
    <row r="725" spans="9:12" ht="15.75" customHeight="1" x14ac:dyDescent="0.35">
      <c r="I725" s="164"/>
      <c r="L725" s="165"/>
    </row>
    <row r="726" spans="9:12" ht="15.75" customHeight="1" x14ac:dyDescent="0.35">
      <c r="I726" s="164"/>
      <c r="L726" s="165"/>
    </row>
    <row r="727" spans="9:12" ht="15.75" customHeight="1" x14ac:dyDescent="0.35">
      <c r="I727" s="164"/>
      <c r="L727" s="165"/>
    </row>
    <row r="728" spans="9:12" ht="15.75" customHeight="1" x14ac:dyDescent="0.35">
      <c r="I728" s="164"/>
      <c r="L728" s="165"/>
    </row>
    <row r="729" spans="9:12" ht="15.75" customHeight="1" x14ac:dyDescent="0.35">
      <c r="I729" s="164"/>
      <c r="L729" s="165"/>
    </row>
    <row r="730" spans="9:12" ht="15.75" customHeight="1" x14ac:dyDescent="0.35">
      <c r="I730" s="164"/>
      <c r="L730" s="165"/>
    </row>
    <row r="731" spans="9:12" ht="15.75" customHeight="1" x14ac:dyDescent="0.35">
      <c r="I731" s="164"/>
      <c r="L731" s="165"/>
    </row>
    <row r="732" spans="9:12" ht="15.75" customHeight="1" x14ac:dyDescent="0.35">
      <c r="I732" s="164"/>
      <c r="L732" s="165"/>
    </row>
    <row r="733" spans="9:12" ht="15.75" customHeight="1" x14ac:dyDescent="0.35">
      <c r="I733" s="164"/>
      <c r="L733" s="165"/>
    </row>
    <row r="734" spans="9:12" ht="15.75" customHeight="1" x14ac:dyDescent="0.35">
      <c r="I734" s="164"/>
      <c r="L734" s="165"/>
    </row>
    <row r="735" spans="9:12" ht="15.75" customHeight="1" x14ac:dyDescent="0.35">
      <c r="I735" s="164"/>
      <c r="L735" s="165"/>
    </row>
    <row r="736" spans="9:12" ht="15.75" customHeight="1" x14ac:dyDescent="0.35">
      <c r="I736" s="164"/>
      <c r="L736" s="165"/>
    </row>
    <row r="737" spans="9:12" ht="15.75" customHeight="1" x14ac:dyDescent="0.35">
      <c r="I737" s="164"/>
      <c r="L737" s="165"/>
    </row>
    <row r="738" spans="9:12" ht="15.75" customHeight="1" x14ac:dyDescent="0.35">
      <c r="I738" s="164"/>
      <c r="L738" s="165"/>
    </row>
    <row r="739" spans="9:12" ht="15.75" customHeight="1" x14ac:dyDescent="0.35">
      <c r="I739" s="164"/>
      <c r="L739" s="165"/>
    </row>
    <row r="740" spans="9:12" ht="15.75" customHeight="1" x14ac:dyDescent="0.35">
      <c r="I740" s="164"/>
      <c r="L740" s="165"/>
    </row>
    <row r="741" spans="9:12" ht="15.75" customHeight="1" x14ac:dyDescent="0.35">
      <c r="I741" s="164"/>
      <c r="L741" s="165"/>
    </row>
    <row r="742" spans="9:12" ht="15.75" customHeight="1" x14ac:dyDescent="0.35">
      <c r="I742" s="164"/>
      <c r="L742" s="165"/>
    </row>
    <row r="743" spans="9:12" ht="15.75" customHeight="1" x14ac:dyDescent="0.35">
      <c r="I743" s="164"/>
      <c r="L743" s="165"/>
    </row>
    <row r="744" spans="9:12" ht="15.75" customHeight="1" x14ac:dyDescent="0.35">
      <c r="I744" s="164"/>
      <c r="L744" s="165"/>
    </row>
    <row r="745" spans="9:12" ht="15.75" customHeight="1" x14ac:dyDescent="0.35">
      <c r="I745" s="164"/>
      <c r="L745" s="165"/>
    </row>
    <row r="746" spans="9:12" ht="15.75" customHeight="1" x14ac:dyDescent="0.35">
      <c r="I746" s="164"/>
      <c r="L746" s="165"/>
    </row>
    <row r="747" spans="9:12" ht="15.75" customHeight="1" x14ac:dyDescent="0.35">
      <c r="I747" s="164"/>
      <c r="L747" s="165"/>
    </row>
    <row r="748" spans="9:12" ht="15.75" customHeight="1" x14ac:dyDescent="0.35">
      <c r="I748" s="164"/>
      <c r="L748" s="165"/>
    </row>
    <row r="749" spans="9:12" ht="15.75" customHeight="1" x14ac:dyDescent="0.35">
      <c r="I749" s="164"/>
      <c r="L749" s="165"/>
    </row>
    <row r="750" spans="9:12" ht="15.75" customHeight="1" x14ac:dyDescent="0.35">
      <c r="I750" s="164"/>
      <c r="L750" s="165"/>
    </row>
    <row r="751" spans="9:12" ht="15.75" customHeight="1" x14ac:dyDescent="0.35">
      <c r="I751" s="164"/>
      <c r="L751" s="165"/>
    </row>
    <row r="752" spans="9:12" ht="15.75" customHeight="1" x14ac:dyDescent="0.35">
      <c r="I752" s="164"/>
      <c r="L752" s="165"/>
    </row>
    <row r="753" spans="9:12" ht="15.75" customHeight="1" x14ac:dyDescent="0.35">
      <c r="I753" s="164"/>
      <c r="L753" s="165"/>
    </row>
    <row r="754" spans="9:12" ht="15.75" customHeight="1" x14ac:dyDescent="0.35">
      <c r="I754" s="164"/>
      <c r="L754" s="165"/>
    </row>
    <row r="755" spans="9:12" ht="15.75" customHeight="1" x14ac:dyDescent="0.35">
      <c r="I755" s="164"/>
      <c r="L755" s="165"/>
    </row>
    <row r="756" spans="9:12" ht="15.75" customHeight="1" x14ac:dyDescent="0.35">
      <c r="I756" s="164"/>
      <c r="L756" s="165"/>
    </row>
    <row r="757" spans="9:12" ht="15.75" customHeight="1" x14ac:dyDescent="0.35">
      <c r="I757" s="164"/>
      <c r="L757" s="165"/>
    </row>
    <row r="758" spans="9:12" ht="15.75" customHeight="1" x14ac:dyDescent="0.35">
      <c r="I758" s="164"/>
      <c r="L758" s="165"/>
    </row>
    <row r="759" spans="9:12" ht="15.75" customHeight="1" x14ac:dyDescent="0.35">
      <c r="I759" s="164"/>
      <c r="L759" s="165"/>
    </row>
    <row r="760" spans="9:12" ht="15.75" customHeight="1" x14ac:dyDescent="0.35">
      <c r="I760" s="164"/>
      <c r="L760" s="165"/>
    </row>
    <row r="761" spans="9:12" ht="15.75" customHeight="1" x14ac:dyDescent="0.35">
      <c r="I761" s="164"/>
      <c r="L761" s="165"/>
    </row>
    <row r="762" spans="9:12" ht="15.75" customHeight="1" x14ac:dyDescent="0.35">
      <c r="I762" s="164"/>
      <c r="L762" s="165"/>
    </row>
    <row r="763" spans="9:12" ht="15.75" customHeight="1" x14ac:dyDescent="0.35">
      <c r="I763" s="164"/>
      <c r="L763" s="165"/>
    </row>
    <row r="764" spans="9:12" ht="15.75" customHeight="1" x14ac:dyDescent="0.35">
      <c r="I764" s="164"/>
      <c r="L764" s="165"/>
    </row>
    <row r="765" spans="9:12" ht="15.75" customHeight="1" x14ac:dyDescent="0.35">
      <c r="I765" s="164"/>
      <c r="L765" s="165"/>
    </row>
    <row r="766" spans="9:12" ht="15.75" customHeight="1" x14ac:dyDescent="0.35">
      <c r="I766" s="164"/>
      <c r="L766" s="165"/>
    </row>
    <row r="767" spans="9:12" ht="15.75" customHeight="1" x14ac:dyDescent="0.35">
      <c r="I767" s="164"/>
      <c r="L767" s="165"/>
    </row>
    <row r="768" spans="9:12" ht="15.75" customHeight="1" x14ac:dyDescent="0.35">
      <c r="I768" s="164"/>
      <c r="L768" s="165"/>
    </row>
    <row r="769" spans="9:12" ht="15.75" customHeight="1" x14ac:dyDescent="0.35">
      <c r="I769" s="164"/>
      <c r="L769" s="165"/>
    </row>
    <row r="770" spans="9:12" ht="15.75" customHeight="1" x14ac:dyDescent="0.35">
      <c r="I770" s="164"/>
      <c r="L770" s="165"/>
    </row>
    <row r="771" spans="9:12" ht="15.75" customHeight="1" x14ac:dyDescent="0.35">
      <c r="I771" s="164"/>
      <c r="L771" s="165"/>
    </row>
    <row r="772" spans="9:12" ht="15.75" customHeight="1" x14ac:dyDescent="0.35">
      <c r="I772" s="164"/>
      <c r="L772" s="165"/>
    </row>
    <row r="773" spans="9:12" ht="15.75" customHeight="1" x14ac:dyDescent="0.35">
      <c r="I773" s="164"/>
      <c r="L773" s="165"/>
    </row>
    <row r="774" spans="9:12" ht="15.75" customHeight="1" x14ac:dyDescent="0.35">
      <c r="I774" s="164"/>
      <c r="L774" s="165"/>
    </row>
    <row r="775" spans="9:12" ht="15.75" customHeight="1" x14ac:dyDescent="0.35">
      <c r="I775" s="164"/>
      <c r="L775" s="165"/>
    </row>
    <row r="776" spans="9:12" ht="15.75" customHeight="1" x14ac:dyDescent="0.35">
      <c r="I776" s="164"/>
      <c r="L776" s="165"/>
    </row>
    <row r="777" spans="9:12" ht="15.75" customHeight="1" x14ac:dyDescent="0.35">
      <c r="I777" s="164"/>
      <c r="L777" s="165"/>
    </row>
    <row r="778" spans="9:12" ht="15.75" customHeight="1" x14ac:dyDescent="0.35">
      <c r="I778" s="164"/>
      <c r="L778" s="165"/>
    </row>
    <row r="779" spans="9:12" ht="15.75" customHeight="1" x14ac:dyDescent="0.35">
      <c r="I779" s="164"/>
      <c r="L779" s="165"/>
    </row>
    <row r="780" spans="9:12" ht="15.75" customHeight="1" x14ac:dyDescent="0.35">
      <c r="I780" s="164"/>
      <c r="L780" s="165"/>
    </row>
    <row r="781" spans="9:12" ht="15.75" customHeight="1" x14ac:dyDescent="0.35">
      <c r="I781" s="164"/>
      <c r="L781" s="165"/>
    </row>
    <row r="782" spans="9:12" ht="15.75" customHeight="1" x14ac:dyDescent="0.35">
      <c r="I782" s="164"/>
      <c r="L782" s="165"/>
    </row>
    <row r="783" spans="9:12" ht="15.75" customHeight="1" x14ac:dyDescent="0.35">
      <c r="I783" s="164"/>
      <c r="L783" s="165"/>
    </row>
    <row r="784" spans="9:12" ht="15.75" customHeight="1" x14ac:dyDescent="0.35">
      <c r="I784" s="164"/>
      <c r="L784" s="165"/>
    </row>
    <row r="785" spans="9:12" ht="15.75" customHeight="1" x14ac:dyDescent="0.35">
      <c r="I785" s="164"/>
      <c r="L785" s="165"/>
    </row>
    <row r="786" spans="9:12" ht="15.75" customHeight="1" x14ac:dyDescent="0.35">
      <c r="I786" s="164"/>
      <c r="L786" s="165"/>
    </row>
    <row r="787" spans="9:12" ht="15.75" customHeight="1" x14ac:dyDescent="0.35">
      <c r="I787" s="164"/>
      <c r="L787" s="165"/>
    </row>
    <row r="788" spans="9:12" ht="15.75" customHeight="1" x14ac:dyDescent="0.35">
      <c r="I788" s="164"/>
      <c r="L788" s="165"/>
    </row>
    <row r="789" spans="9:12" ht="15.75" customHeight="1" x14ac:dyDescent="0.35">
      <c r="I789" s="164"/>
      <c r="L789" s="165"/>
    </row>
    <row r="790" spans="9:12" ht="15.75" customHeight="1" x14ac:dyDescent="0.35">
      <c r="I790" s="164"/>
      <c r="L790" s="165"/>
    </row>
    <row r="791" spans="9:12" ht="15.75" customHeight="1" x14ac:dyDescent="0.35">
      <c r="I791" s="164"/>
      <c r="L791" s="165"/>
    </row>
    <row r="792" spans="9:12" ht="15.75" customHeight="1" x14ac:dyDescent="0.35">
      <c r="I792" s="164"/>
      <c r="L792" s="165"/>
    </row>
    <row r="793" spans="9:12" ht="15.75" customHeight="1" x14ac:dyDescent="0.35">
      <c r="I793" s="164"/>
      <c r="L793" s="165"/>
    </row>
    <row r="794" spans="9:12" ht="15.75" customHeight="1" x14ac:dyDescent="0.35">
      <c r="I794" s="164"/>
      <c r="L794" s="165"/>
    </row>
    <row r="795" spans="9:12" ht="15.75" customHeight="1" x14ac:dyDescent="0.35">
      <c r="I795" s="164"/>
      <c r="L795" s="165"/>
    </row>
    <row r="796" spans="9:12" ht="15.75" customHeight="1" x14ac:dyDescent="0.35">
      <c r="I796" s="164"/>
      <c r="L796" s="165"/>
    </row>
    <row r="797" spans="9:12" ht="15.75" customHeight="1" x14ac:dyDescent="0.35">
      <c r="I797" s="164"/>
      <c r="L797" s="165"/>
    </row>
    <row r="798" spans="9:12" ht="15.75" customHeight="1" x14ac:dyDescent="0.35">
      <c r="I798" s="164"/>
      <c r="L798" s="165"/>
    </row>
    <row r="799" spans="9:12" ht="15.75" customHeight="1" x14ac:dyDescent="0.35">
      <c r="I799" s="164"/>
      <c r="L799" s="165"/>
    </row>
    <row r="800" spans="9:12" ht="15.75" customHeight="1" x14ac:dyDescent="0.35">
      <c r="I800" s="164"/>
      <c r="L800" s="165"/>
    </row>
    <row r="801" spans="9:12" ht="15.75" customHeight="1" x14ac:dyDescent="0.35">
      <c r="I801" s="164"/>
      <c r="L801" s="165"/>
    </row>
    <row r="802" spans="9:12" ht="15.75" customHeight="1" x14ac:dyDescent="0.35">
      <c r="I802" s="164"/>
      <c r="L802" s="165"/>
    </row>
    <row r="803" spans="9:12" ht="15.75" customHeight="1" x14ac:dyDescent="0.35">
      <c r="I803" s="164"/>
      <c r="L803" s="165"/>
    </row>
    <row r="804" spans="9:12" ht="15.75" customHeight="1" x14ac:dyDescent="0.35">
      <c r="I804" s="164"/>
      <c r="L804" s="165"/>
    </row>
    <row r="805" spans="9:12" ht="15.75" customHeight="1" x14ac:dyDescent="0.35">
      <c r="I805" s="164"/>
      <c r="L805" s="165"/>
    </row>
    <row r="806" spans="9:12" ht="15.75" customHeight="1" x14ac:dyDescent="0.35">
      <c r="I806" s="164"/>
      <c r="L806" s="165"/>
    </row>
    <row r="807" spans="9:12" ht="15.75" customHeight="1" x14ac:dyDescent="0.35">
      <c r="I807" s="164"/>
      <c r="L807" s="165"/>
    </row>
    <row r="808" spans="9:12" ht="15.75" customHeight="1" x14ac:dyDescent="0.35">
      <c r="I808" s="164"/>
      <c r="L808" s="165"/>
    </row>
    <row r="809" spans="9:12" ht="15.75" customHeight="1" x14ac:dyDescent="0.35">
      <c r="I809" s="164"/>
      <c r="L809" s="165"/>
    </row>
    <row r="810" spans="9:12" ht="15.75" customHeight="1" x14ac:dyDescent="0.35">
      <c r="I810" s="164"/>
      <c r="L810" s="165"/>
    </row>
    <row r="811" spans="9:12" ht="15.75" customHeight="1" x14ac:dyDescent="0.35">
      <c r="I811" s="164"/>
      <c r="L811" s="165"/>
    </row>
    <row r="812" spans="9:12" ht="15.75" customHeight="1" x14ac:dyDescent="0.35">
      <c r="I812" s="164"/>
      <c r="L812" s="165"/>
    </row>
    <row r="813" spans="9:12" ht="15.75" customHeight="1" x14ac:dyDescent="0.35">
      <c r="I813" s="164"/>
      <c r="L813" s="165"/>
    </row>
    <row r="814" spans="9:12" ht="15.75" customHeight="1" x14ac:dyDescent="0.35">
      <c r="I814" s="164"/>
      <c r="L814" s="165"/>
    </row>
    <row r="815" spans="9:12" ht="15.75" customHeight="1" x14ac:dyDescent="0.35">
      <c r="I815" s="164"/>
      <c r="L815" s="165"/>
    </row>
    <row r="816" spans="9:12" ht="15.75" customHeight="1" x14ac:dyDescent="0.35">
      <c r="I816" s="164"/>
      <c r="L816" s="165"/>
    </row>
    <row r="817" spans="9:12" ht="15.75" customHeight="1" x14ac:dyDescent="0.35">
      <c r="I817" s="164"/>
      <c r="L817" s="165"/>
    </row>
    <row r="818" spans="9:12" ht="15.75" customHeight="1" x14ac:dyDescent="0.35">
      <c r="I818" s="164"/>
      <c r="L818" s="165"/>
    </row>
    <row r="819" spans="9:12" ht="15.75" customHeight="1" x14ac:dyDescent="0.35">
      <c r="I819" s="164"/>
      <c r="L819" s="165"/>
    </row>
    <row r="820" spans="9:12" ht="15.75" customHeight="1" x14ac:dyDescent="0.35">
      <c r="I820" s="164"/>
      <c r="L820" s="165"/>
    </row>
    <row r="821" spans="9:12" ht="15.75" customHeight="1" x14ac:dyDescent="0.35">
      <c r="I821" s="164"/>
      <c r="L821" s="165"/>
    </row>
    <row r="822" spans="9:12" ht="15.75" customHeight="1" x14ac:dyDescent="0.35">
      <c r="I822" s="164"/>
      <c r="L822" s="165"/>
    </row>
    <row r="823" spans="9:12" ht="15.75" customHeight="1" x14ac:dyDescent="0.35">
      <c r="I823" s="164"/>
      <c r="L823" s="165"/>
    </row>
    <row r="824" spans="9:12" ht="15.75" customHeight="1" x14ac:dyDescent="0.35">
      <c r="I824" s="164"/>
      <c r="L824" s="165"/>
    </row>
    <row r="825" spans="9:12" ht="15.75" customHeight="1" x14ac:dyDescent="0.35">
      <c r="I825" s="164"/>
      <c r="L825" s="165"/>
    </row>
    <row r="826" spans="9:12" ht="15.75" customHeight="1" x14ac:dyDescent="0.35">
      <c r="I826" s="164"/>
      <c r="L826" s="165"/>
    </row>
    <row r="827" spans="9:12" ht="15.75" customHeight="1" x14ac:dyDescent="0.35">
      <c r="I827" s="164"/>
      <c r="L827" s="165"/>
    </row>
    <row r="828" spans="9:12" ht="15.75" customHeight="1" x14ac:dyDescent="0.35">
      <c r="I828" s="164"/>
      <c r="L828" s="165"/>
    </row>
    <row r="829" spans="9:12" ht="15.75" customHeight="1" x14ac:dyDescent="0.35">
      <c r="I829" s="164"/>
      <c r="L829" s="165"/>
    </row>
    <row r="830" spans="9:12" ht="15.75" customHeight="1" x14ac:dyDescent="0.35">
      <c r="I830" s="164"/>
      <c r="L830" s="165"/>
    </row>
    <row r="831" spans="9:12" ht="15.75" customHeight="1" x14ac:dyDescent="0.35">
      <c r="I831" s="164"/>
      <c r="L831" s="165"/>
    </row>
    <row r="832" spans="9:12" ht="15.75" customHeight="1" x14ac:dyDescent="0.35">
      <c r="I832" s="164"/>
      <c r="L832" s="165"/>
    </row>
    <row r="833" spans="9:12" ht="15.75" customHeight="1" x14ac:dyDescent="0.35">
      <c r="I833" s="164"/>
      <c r="L833" s="165"/>
    </row>
    <row r="834" spans="9:12" ht="15.75" customHeight="1" x14ac:dyDescent="0.35">
      <c r="I834" s="164"/>
      <c r="L834" s="165"/>
    </row>
    <row r="835" spans="9:12" ht="15.75" customHeight="1" x14ac:dyDescent="0.35">
      <c r="I835" s="164"/>
      <c r="L835" s="165"/>
    </row>
    <row r="836" spans="9:12" ht="15.75" customHeight="1" x14ac:dyDescent="0.35">
      <c r="I836" s="164"/>
      <c r="L836" s="165"/>
    </row>
    <row r="837" spans="9:12" ht="15.75" customHeight="1" x14ac:dyDescent="0.35">
      <c r="I837" s="164"/>
      <c r="L837" s="165"/>
    </row>
    <row r="838" spans="9:12" ht="15.75" customHeight="1" x14ac:dyDescent="0.35">
      <c r="I838" s="164"/>
      <c r="L838" s="165"/>
    </row>
    <row r="839" spans="9:12" ht="15.75" customHeight="1" x14ac:dyDescent="0.35">
      <c r="I839" s="164"/>
      <c r="L839" s="165"/>
    </row>
    <row r="840" spans="9:12" ht="15.75" customHeight="1" x14ac:dyDescent="0.35">
      <c r="I840" s="164"/>
      <c r="L840" s="165"/>
    </row>
    <row r="841" spans="9:12" ht="15.75" customHeight="1" x14ac:dyDescent="0.35">
      <c r="I841" s="164"/>
      <c r="L841" s="165"/>
    </row>
    <row r="842" spans="9:12" ht="15.75" customHeight="1" x14ac:dyDescent="0.35">
      <c r="I842" s="164"/>
      <c r="L842" s="165"/>
    </row>
    <row r="843" spans="9:12" ht="15.75" customHeight="1" x14ac:dyDescent="0.35">
      <c r="I843" s="164"/>
      <c r="L843" s="165"/>
    </row>
    <row r="844" spans="9:12" ht="15.75" customHeight="1" x14ac:dyDescent="0.35">
      <c r="I844" s="164"/>
      <c r="L844" s="165"/>
    </row>
    <row r="845" spans="9:12" ht="15.75" customHeight="1" x14ac:dyDescent="0.35">
      <c r="I845" s="164"/>
      <c r="L845" s="165"/>
    </row>
    <row r="846" spans="9:12" ht="15.75" customHeight="1" x14ac:dyDescent="0.35">
      <c r="I846" s="164"/>
      <c r="L846" s="165"/>
    </row>
    <row r="847" spans="9:12" ht="15.75" customHeight="1" x14ac:dyDescent="0.35">
      <c r="I847" s="164"/>
      <c r="L847" s="165"/>
    </row>
    <row r="848" spans="9:12" ht="15.75" customHeight="1" x14ac:dyDescent="0.35">
      <c r="I848" s="164"/>
      <c r="L848" s="165"/>
    </row>
    <row r="849" spans="9:12" ht="15.75" customHeight="1" x14ac:dyDescent="0.35">
      <c r="I849" s="164"/>
      <c r="L849" s="165"/>
    </row>
    <row r="850" spans="9:12" ht="15.75" customHeight="1" x14ac:dyDescent="0.35">
      <c r="I850" s="164"/>
      <c r="L850" s="165"/>
    </row>
    <row r="851" spans="9:12" ht="15.75" customHeight="1" x14ac:dyDescent="0.35">
      <c r="I851" s="164"/>
      <c r="L851" s="165"/>
    </row>
    <row r="852" spans="9:12" ht="15.75" customHeight="1" x14ac:dyDescent="0.35">
      <c r="I852" s="164"/>
      <c r="L852" s="165"/>
    </row>
    <row r="853" spans="9:12" ht="15.75" customHeight="1" x14ac:dyDescent="0.35">
      <c r="I853" s="164"/>
      <c r="L853" s="165"/>
    </row>
    <row r="854" spans="9:12" ht="15.75" customHeight="1" x14ac:dyDescent="0.35">
      <c r="I854" s="164"/>
      <c r="L854" s="165"/>
    </row>
    <row r="855" spans="9:12" ht="15.75" customHeight="1" x14ac:dyDescent="0.35">
      <c r="I855" s="164"/>
      <c r="L855" s="165"/>
    </row>
    <row r="856" spans="9:12" ht="15.75" customHeight="1" x14ac:dyDescent="0.35">
      <c r="I856" s="164"/>
      <c r="L856" s="165"/>
    </row>
    <row r="857" spans="9:12" ht="15.75" customHeight="1" x14ac:dyDescent="0.35">
      <c r="I857" s="164"/>
      <c r="L857" s="165"/>
    </row>
    <row r="858" spans="9:12" ht="15.75" customHeight="1" x14ac:dyDescent="0.35">
      <c r="I858" s="164"/>
      <c r="L858" s="165"/>
    </row>
    <row r="859" spans="9:12" ht="15.75" customHeight="1" x14ac:dyDescent="0.35">
      <c r="I859" s="164"/>
      <c r="L859" s="165"/>
    </row>
    <row r="860" spans="9:12" ht="15.75" customHeight="1" x14ac:dyDescent="0.35">
      <c r="I860" s="164"/>
      <c r="L860" s="165"/>
    </row>
    <row r="861" spans="9:12" ht="15.75" customHeight="1" x14ac:dyDescent="0.35">
      <c r="I861" s="164"/>
      <c r="L861" s="165"/>
    </row>
    <row r="862" spans="9:12" ht="15.75" customHeight="1" x14ac:dyDescent="0.35">
      <c r="I862" s="164"/>
      <c r="L862" s="165"/>
    </row>
    <row r="863" spans="9:12" ht="15.75" customHeight="1" x14ac:dyDescent="0.35">
      <c r="I863" s="164"/>
      <c r="L863" s="165"/>
    </row>
    <row r="864" spans="9:12" ht="15.75" customHeight="1" x14ac:dyDescent="0.35">
      <c r="I864" s="164"/>
      <c r="L864" s="165"/>
    </row>
    <row r="865" spans="9:12" ht="15.75" customHeight="1" x14ac:dyDescent="0.35">
      <c r="I865" s="164"/>
      <c r="L865" s="165"/>
    </row>
    <row r="866" spans="9:12" ht="15.75" customHeight="1" x14ac:dyDescent="0.35">
      <c r="I866" s="164"/>
      <c r="L866" s="165"/>
    </row>
    <row r="867" spans="9:12" ht="15.75" customHeight="1" x14ac:dyDescent="0.35">
      <c r="I867" s="164"/>
      <c r="L867" s="165"/>
    </row>
    <row r="868" spans="9:12" ht="15.75" customHeight="1" x14ac:dyDescent="0.35">
      <c r="I868" s="164"/>
      <c r="L868" s="165"/>
    </row>
    <row r="869" spans="9:12" ht="15.75" customHeight="1" x14ac:dyDescent="0.35">
      <c r="I869" s="164"/>
      <c r="L869" s="165"/>
    </row>
    <row r="870" spans="9:12" ht="15.75" customHeight="1" x14ac:dyDescent="0.35">
      <c r="I870" s="164"/>
      <c r="L870" s="165"/>
    </row>
    <row r="871" spans="9:12" ht="15.75" customHeight="1" x14ac:dyDescent="0.35">
      <c r="I871" s="164"/>
      <c r="L871" s="165"/>
    </row>
    <row r="872" spans="9:12" ht="15.75" customHeight="1" x14ac:dyDescent="0.35">
      <c r="I872" s="164"/>
      <c r="L872" s="165"/>
    </row>
    <row r="873" spans="9:12" ht="15.75" customHeight="1" x14ac:dyDescent="0.35">
      <c r="I873" s="164"/>
      <c r="L873" s="165"/>
    </row>
    <row r="874" spans="9:12" ht="15.75" customHeight="1" x14ac:dyDescent="0.35">
      <c r="I874" s="164"/>
      <c r="L874" s="165"/>
    </row>
    <row r="875" spans="9:12" ht="15.75" customHeight="1" x14ac:dyDescent="0.35">
      <c r="I875" s="164"/>
      <c r="L875" s="165"/>
    </row>
    <row r="876" spans="9:12" ht="15.75" customHeight="1" x14ac:dyDescent="0.35">
      <c r="I876" s="164"/>
      <c r="L876" s="165"/>
    </row>
    <row r="877" spans="9:12" ht="15.75" customHeight="1" x14ac:dyDescent="0.35">
      <c r="I877" s="164"/>
      <c r="L877" s="165"/>
    </row>
    <row r="878" spans="9:12" ht="15.75" customHeight="1" x14ac:dyDescent="0.35">
      <c r="I878" s="164"/>
      <c r="L878" s="165"/>
    </row>
    <row r="879" spans="9:12" ht="15.75" customHeight="1" x14ac:dyDescent="0.35">
      <c r="I879" s="164"/>
      <c r="L879" s="165"/>
    </row>
    <row r="880" spans="9:12" ht="15.75" customHeight="1" x14ac:dyDescent="0.35">
      <c r="I880" s="164"/>
      <c r="L880" s="165"/>
    </row>
    <row r="881" spans="9:12" ht="15.75" customHeight="1" x14ac:dyDescent="0.35">
      <c r="I881" s="164"/>
      <c r="L881" s="165"/>
    </row>
    <row r="882" spans="9:12" ht="15.75" customHeight="1" x14ac:dyDescent="0.35">
      <c r="I882" s="164"/>
      <c r="L882" s="165"/>
    </row>
    <row r="883" spans="9:12" ht="15.75" customHeight="1" x14ac:dyDescent="0.35">
      <c r="I883" s="164"/>
      <c r="L883" s="165"/>
    </row>
    <row r="884" spans="9:12" ht="15.75" customHeight="1" x14ac:dyDescent="0.35">
      <c r="I884" s="164"/>
      <c r="L884" s="165"/>
    </row>
    <row r="885" spans="9:12" ht="15.75" customHeight="1" x14ac:dyDescent="0.35">
      <c r="I885" s="164"/>
      <c r="L885" s="165"/>
    </row>
    <row r="886" spans="9:12" ht="15.75" customHeight="1" x14ac:dyDescent="0.35">
      <c r="I886" s="164"/>
      <c r="L886" s="165"/>
    </row>
    <row r="887" spans="9:12" ht="15.75" customHeight="1" x14ac:dyDescent="0.35">
      <c r="I887" s="164"/>
      <c r="L887" s="165"/>
    </row>
    <row r="888" spans="9:12" ht="15.75" customHeight="1" x14ac:dyDescent="0.35">
      <c r="I888" s="164"/>
      <c r="L888" s="165"/>
    </row>
    <row r="889" spans="9:12" ht="15.75" customHeight="1" x14ac:dyDescent="0.35">
      <c r="I889" s="164"/>
      <c r="L889" s="165"/>
    </row>
    <row r="890" spans="9:12" ht="15.75" customHeight="1" x14ac:dyDescent="0.35">
      <c r="I890" s="164"/>
      <c r="L890" s="165"/>
    </row>
    <row r="891" spans="9:12" ht="15.75" customHeight="1" x14ac:dyDescent="0.35">
      <c r="I891" s="164"/>
      <c r="L891" s="165"/>
    </row>
    <row r="892" spans="9:12" ht="15.75" customHeight="1" x14ac:dyDescent="0.35">
      <c r="I892" s="164"/>
      <c r="L892" s="165"/>
    </row>
    <row r="893" spans="9:12" ht="15.75" customHeight="1" x14ac:dyDescent="0.35">
      <c r="I893" s="164"/>
      <c r="L893" s="165"/>
    </row>
    <row r="894" spans="9:12" ht="15.75" customHeight="1" x14ac:dyDescent="0.35">
      <c r="I894" s="164"/>
      <c r="L894" s="165"/>
    </row>
    <row r="895" spans="9:12" ht="15.75" customHeight="1" x14ac:dyDescent="0.35">
      <c r="I895" s="164"/>
      <c r="L895" s="165"/>
    </row>
    <row r="896" spans="9:12" ht="15.75" customHeight="1" x14ac:dyDescent="0.35">
      <c r="I896" s="164"/>
      <c r="L896" s="165"/>
    </row>
    <row r="897" spans="9:12" ht="15.75" customHeight="1" x14ac:dyDescent="0.35">
      <c r="I897" s="164"/>
      <c r="L897" s="165"/>
    </row>
    <row r="898" spans="9:12" ht="15.75" customHeight="1" x14ac:dyDescent="0.35">
      <c r="I898" s="164"/>
      <c r="L898" s="165"/>
    </row>
    <row r="899" spans="9:12" ht="15.75" customHeight="1" x14ac:dyDescent="0.35">
      <c r="I899" s="164"/>
      <c r="L899" s="165"/>
    </row>
    <row r="900" spans="9:12" ht="15.75" customHeight="1" x14ac:dyDescent="0.35">
      <c r="I900" s="164"/>
      <c r="L900" s="165"/>
    </row>
    <row r="901" spans="9:12" ht="15.75" customHeight="1" x14ac:dyDescent="0.35">
      <c r="I901" s="164"/>
      <c r="L901" s="165"/>
    </row>
    <row r="902" spans="9:12" ht="15.75" customHeight="1" x14ac:dyDescent="0.35">
      <c r="I902" s="164"/>
      <c r="L902" s="165"/>
    </row>
    <row r="903" spans="9:12" ht="15.75" customHeight="1" x14ac:dyDescent="0.35">
      <c r="I903" s="164"/>
      <c r="L903" s="165"/>
    </row>
    <row r="904" spans="9:12" ht="15.75" customHeight="1" x14ac:dyDescent="0.35">
      <c r="I904" s="164"/>
      <c r="L904" s="165"/>
    </row>
    <row r="905" spans="9:12" ht="15.75" customHeight="1" x14ac:dyDescent="0.35">
      <c r="I905" s="164"/>
      <c r="L905" s="165"/>
    </row>
    <row r="906" spans="9:12" ht="15.75" customHeight="1" x14ac:dyDescent="0.35">
      <c r="I906" s="164"/>
      <c r="L906" s="165"/>
    </row>
    <row r="907" spans="9:12" ht="15.75" customHeight="1" x14ac:dyDescent="0.35">
      <c r="I907" s="164"/>
      <c r="L907" s="165"/>
    </row>
    <row r="908" spans="9:12" ht="15.75" customHeight="1" x14ac:dyDescent="0.35">
      <c r="I908" s="164"/>
      <c r="L908" s="165"/>
    </row>
    <row r="909" spans="9:12" ht="15.75" customHeight="1" x14ac:dyDescent="0.35">
      <c r="I909" s="164"/>
      <c r="L909" s="165"/>
    </row>
    <row r="910" spans="9:12" ht="15.75" customHeight="1" x14ac:dyDescent="0.35">
      <c r="I910" s="164"/>
      <c r="L910" s="165"/>
    </row>
    <row r="911" spans="9:12" ht="15.75" customHeight="1" x14ac:dyDescent="0.35">
      <c r="I911" s="164"/>
      <c r="L911" s="165"/>
    </row>
    <row r="912" spans="9:12" ht="15.75" customHeight="1" x14ac:dyDescent="0.35">
      <c r="I912" s="164"/>
      <c r="L912" s="165"/>
    </row>
    <row r="913" spans="9:12" ht="15.75" customHeight="1" x14ac:dyDescent="0.35">
      <c r="I913" s="164"/>
      <c r="L913" s="165"/>
    </row>
    <row r="914" spans="9:12" ht="15.75" customHeight="1" x14ac:dyDescent="0.35">
      <c r="I914" s="164"/>
      <c r="L914" s="165"/>
    </row>
    <row r="915" spans="9:12" ht="15.75" customHeight="1" x14ac:dyDescent="0.35">
      <c r="I915" s="164"/>
      <c r="L915" s="165"/>
    </row>
    <row r="916" spans="9:12" ht="15.75" customHeight="1" x14ac:dyDescent="0.35">
      <c r="I916" s="164"/>
      <c r="L916" s="165"/>
    </row>
    <row r="917" spans="9:12" ht="15.75" customHeight="1" x14ac:dyDescent="0.35">
      <c r="I917" s="164"/>
      <c r="L917" s="165"/>
    </row>
    <row r="918" spans="9:12" ht="15.75" customHeight="1" x14ac:dyDescent="0.35">
      <c r="I918" s="164"/>
      <c r="L918" s="165"/>
    </row>
    <row r="919" spans="9:12" ht="15.75" customHeight="1" x14ac:dyDescent="0.35">
      <c r="I919" s="164"/>
      <c r="L919" s="165"/>
    </row>
    <row r="920" spans="9:12" ht="15.75" customHeight="1" x14ac:dyDescent="0.35">
      <c r="I920" s="164"/>
      <c r="L920" s="165"/>
    </row>
    <row r="921" spans="9:12" ht="15.75" customHeight="1" x14ac:dyDescent="0.35">
      <c r="I921" s="164"/>
      <c r="L921" s="165"/>
    </row>
    <row r="922" spans="9:12" ht="15.75" customHeight="1" x14ac:dyDescent="0.35">
      <c r="I922" s="164"/>
      <c r="L922" s="165"/>
    </row>
    <row r="923" spans="9:12" ht="15.75" customHeight="1" x14ac:dyDescent="0.35">
      <c r="I923" s="164"/>
      <c r="L923" s="165"/>
    </row>
    <row r="924" spans="9:12" ht="15.75" customHeight="1" x14ac:dyDescent="0.35">
      <c r="I924" s="164"/>
      <c r="L924" s="165"/>
    </row>
    <row r="925" spans="9:12" ht="15.75" customHeight="1" x14ac:dyDescent="0.35">
      <c r="I925" s="164"/>
      <c r="L925" s="165"/>
    </row>
    <row r="926" spans="9:12" ht="15.75" customHeight="1" x14ac:dyDescent="0.35">
      <c r="I926" s="164"/>
      <c r="L926" s="165"/>
    </row>
    <row r="927" spans="9:12" ht="15.75" customHeight="1" x14ac:dyDescent="0.35">
      <c r="I927" s="164"/>
      <c r="L927" s="165"/>
    </row>
    <row r="928" spans="9:12" ht="15.75" customHeight="1" x14ac:dyDescent="0.35">
      <c r="I928" s="164"/>
      <c r="L928" s="165"/>
    </row>
    <row r="929" spans="9:12" ht="15.75" customHeight="1" x14ac:dyDescent="0.35">
      <c r="I929" s="164"/>
      <c r="L929" s="165"/>
    </row>
    <row r="930" spans="9:12" ht="15.75" customHeight="1" x14ac:dyDescent="0.35">
      <c r="I930" s="164"/>
      <c r="L930" s="165"/>
    </row>
    <row r="931" spans="9:12" ht="15.75" customHeight="1" x14ac:dyDescent="0.35">
      <c r="I931" s="164"/>
      <c r="L931" s="165"/>
    </row>
    <row r="932" spans="9:12" ht="15.75" customHeight="1" x14ac:dyDescent="0.35">
      <c r="I932" s="164"/>
      <c r="L932" s="165"/>
    </row>
    <row r="933" spans="9:12" ht="15.75" customHeight="1" x14ac:dyDescent="0.35">
      <c r="I933" s="164"/>
      <c r="L933" s="165"/>
    </row>
    <row r="934" spans="9:12" ht="15.75" customHeight="1" x14ac:dyDescent="0.35">
      <c r="I934" s="164"/>
      <c r="L934" s="165"/>
    </row>
    <row r="935" spans="9:12" ht="15.75" customHeight="1" x14ac:dyDescent="0.35">
      <c r="I935" s="164"/>
      <c r="L935" s="165"/>
    </row>
    <row r="936" spans="9:12" ht="15.75" customHeight="1" x14ac:dyDescent="0.35">
      <c r="I936" s="164"/>
      <c r="L936" s="165"/>
    </row>
    <row r="937" spans="9:12" ht="15.75" customHeight="1" x14ac:dyDescent="0.35">
      <c r="I937" s="164"/>
      <c r="L937" s="165"/>
    </row>
    <row r="938" spans="9:12" ht="15.75" customHeight="1" x14ac:dyDescent="0.35">
      <c r="I938" s="164"/>
      <c r="L938" s="165"/>
    </row>
    <row r="939" spans="9:12" ht="15.75" customHeight="1" x14ac:dyDescent="0.35">
      <c r="I939" s="164"/>
      <c r="L939" s="165"/>
    </row>
    <row r="940" spans="9:12" ht="15.75" customHeight="1" x14ac:dyDescent="0.35">
      <c r="I940" s="164"/>
      <c r="L940" s="165"/>
    </row>
    <row r="941" spans="9:12" ht="15.75" customHeight="1" x14ac:dyDescent="0.35">
      <c r="I941" s="164"/>
      <c r="L941" s="165"/>
    </row>
    <row r="942" spans="9:12" ht="15.75" customHeight="1" x14ac:dyDescent="0.35">
      <c r="I942" s="164"/>
      <c r="L942" s="165"/>
    </row>
    <row r="943" spans="9:12" ht="15.75" customHeight="1" x14ac:dyDescent="0.35">
      <c r="I943" s="164"/>
      <c r="L943" s="165"/>
    </row>
    <row r="944" spans="9:12" ht="15.75" customHeight="1" x14ac:dyDescent="0.35">
      <c r="I944" s="164"/>
      <c r="L944" s="165"/>
    </row>
    <row r="945" spans="9:12" ht="15.75" customHeight="1" x14ac:dyDescent="0.35">
      <c r="I945" s="164"/>
      <c r="L945" s="165"/>
    </row>
    <row r="946" spans="9:12" ht="15.75" customHeight="1" x14ac:dyDescent="0.35">
      <c r="I946" s="164"/>
      <c r="L946" s="165"/>
    </row>
    <row r="947" spans="9:12" ht="15.75" customHeight="1" x14ac:dyDescent="0.35">
      <c r="I947" s="164"/>
      <c r="L947" s="165"/>
    </row>
    <row r="948" spans="9:12" ht="15.75" customHeight="1" x14ac:dyDescent="0.35">
      <c r="I948" s="164"/>
      <c r="L948" s="165"/>
    </row>
    <row r="949" spans="9:12" ht="15.75" customHeight="1" x14ac:dyDescent="0.35">
      <c r="I949" s="164"/>
      <c r="L949" s="165"/>
    </row>
    <row r="950" spans="9:12" ht="15.75" customHeight="1" x14ac:dyDescent="0.35">
      <c r="I950" s="164"/>
      <c r="L950" s="165"/>
    </row>
    <row r="951" spans="9:12" ht="15.75" customHeight="1" x14ac:dyDescent="0.35">
      <c r="I951" s="164"/>
      <c r="L951" s="165"/>
    </row>
    <row r="952" spans="9:12" ht="15.75" customHeight="1" x14ac:dyDescent="0.35">
      <c r="I952" s="164"/>
      <c r="L952" s="165"/>
    </row>
    <row r="953" spans="9:12" ht="15.75" customHeight="1" x14ac:dyDescent="0.35">
      <c r="I953" s="164"/>
      <c r="L953" s="165"/>
    </row>
    <row r="954" spans="9:12" ht="15.75" customHeight="1" x14ac:dyDescent="0.35">
      <c r="I954" s="164"/>
      <c r="L954" s="165"/>
    </row>
    <row r="955" spans="9:12" ht="15.75" customHeight="1" x14ac:dyDescent="0.35">
      <c r="I955" s="164"/>
      <c r="L955" s="165"/>
    </row>
    <row r="956" spans="9:12" ht="15.75" customHeight="1" x14ac:dyDescent="0.35">
      <c r="I956" s="164"/>
      <c r="L956" s="165"/>
    </row>
    <row r="957" spans="9:12" ht="15.75" customHeight="1" x14ac:dyDescent="0.35">
      <c r="I957" s="164"/>
      <c r="L957" s="165"/>
    </row>
    <row r="958" spans="9:12" ht="15.75" customHeight="1" x14ac:dyDescent="0.35">
      <c r="I958" s="164"/>
      <c r="L958" s="165"/>
    </row>
    <row r="959" spans="9:12" ht="15.75" customHeight="1" x14ac:dyDescent="0.35">
      <c r="I959" s="164"/>
      <c r="L959" s="165"/>
    </row>
    <row r="960" spans="9:12" ht="15.75" customHeight="1" x14ac:dyDescent="0.35">
      <c r="I960" s="164"/>
      <c r="L960" s="165"/>
    </row>
    <row r="961" spans="9:12" ht="15.75" customHeight="1" x14ac:dyDescent="0.35">
      <c r="I961" s="164"/>
      <c r="L961" s="165"/>
    </row>
    <row r="962" spans="9:12" ht="15.75" customHeight="1" x14ac:dyDescent="0.35">
      <c r="I962" s="164"/>
      <c r="L962" s="165"/>
    </row>
    <row r="963" spans="9:12" ht="15.75" customHeight="1" x14ac:dyDescent="0.35">
      <c r="I963" s="164"/>
      <c r="L963" s="165"/>
    </row>
    <row r="964" spans="9:12" ht="15.75" customHeight="1" x14ac:dyDescent="0.35">
      <c r="I964" s="164"/>
      <c r="L964" s="165"/>
    </row>
    <row r="965" spans="9:12" ht="15.75" customHeight="1" x14ac:dyDescent="0.35">
      <c r="I965" s="164"/>
      <c r="L965" s="165"/>
    </row>
    <row r="966" spans="9:12" ht="15.75" customHeight="1" x14ac:dyDescent="0.35">
      <c r="I966" s="164"/>
      <c r="L966" s="165"/>
    </row>
    <row r="967" spans="9:12" ht="15.75" customHeight="1" x14ac:dyDescent="0.35">
      <c r="I967" s="164"/>
      <c r="L967" s="165"/>
    </row>
    <row r="968" spans="9:12" ht="15.75" customHeight="1" x14ac:dyDescent="0.35">
      <c r="I968" s="164"/>
      <c r="L968" s="165"/>
    </row>
    <row r="969" spans="9:12" ht="15.75" customHeight="1" x14ac:dyDescent="0.35">
      <c r="I969" s="164"/>
      <c r="L969" s="165"/>
    </row>
    <row r="970" spans="9:12" ht="15.75" customHeight="1" x14ac:dyDescent="0.35">
      <c r="I970" s="164"/>
      <c r="L970" s="165"/>
    </row>
    <row r="971" spans="9:12" ht="15.75" customHeight="1" x14ac:dyDescent="0.35">
      <c r="I971" s="164"/>
      <c r="L971" s="165"/>
    </row>
    <row r="972" spans="9:12" ht="15.75" customHeight="1" x14ac:dyDescent="0.35">
      <c r="I972" s="164"/>
      <c r="L972" s="165"/>
    </row>
    <row r="973" spans="9:12" ht="15.75" customHeight="1" x14ac:dyDescent="0.35">
      <c r="I973" s="164"/>
      <c r="L973" s="165"/>
    </row>
    <row r="974" spans="9:12" ht="15.75" customHeight="1" x14ac:dyDescent="0.35">
      <c r="I974" s="164"/>
      <c r="L974" s="165"/>
    </row>
    <row r="975" spans="9:12" ht="15.75" customHeight="1" x14ac:dyDescent="0.35">
      <c r="I975" s="164"/>
      <c r="L975" s="165"/>
    </row>
    <row r="976" spans="9:12" ht="15.75" customHeight="1" x14ac:dyDescent="0.35">
      <c r="I976" s="164"/>
      <c r="L976" s="165"/>
    </row>
    <row r="977" spans="9:12" ht="15.75" customHeight="1" x14ac:dyDescent="0.35">
      <c r="I977" s="164"/>
      <c r="L977" s="165"/>
    </row>
    <row r="978" spans="9:12" ht="15.75" customHeight="1" x14ac:dyDescent="0.35">
      <c r="I978" s="164"/>
      <c r="L978" s="165"/>
    </row>
    <row r="979" spans="9:12" ht="15.75" customHeight="1" x14ac:dyDescent="0.35">
      <c r="I979" s="164"/>
      <c r="L979" s="165"/>
    </row>
    <row r="980" spans="9:12" ht="15.75" customHeight="1" x14ac:dyDescent="0.35">
      <c r="I980" s="164"/>
      <c r="L980" s="165"/>
    </row>
    <row r="981" spans="9:12" ht="15.75" customHeight="1" x14ac:dyDescent="0.35">
      <c r="I981" s="164"/>
      <c r="L981" s="165"/>
    </row>
    <row r="982" spans="9:12" ht="15.75" customHeight="1" x14ac:dyDescent="0.35">
      <c r="I982" s="164"/>
      <c r="L982" s="165"/>
    </row>
    <row r="983" spans="9:12" ht="15.75" customHeight="1" x14ac:dyDescent="0.35">
      <c r="I983" s="164"/>
      <c r="L983" s="165"/>
    </row>
    <row r="984" spans="9:12" ht="15.75" customHeight="1" x14ac:dyDescent="0.35">
      <c r="I984" s="164"/>
      <c r="L984" s="165"/>
    </row>
    <row r="985" spans="9:12" ht="15.75" customHeight="1" x14ac:dyDescent="0.35">
      <c r="I985" s="164"/>
      <c r="L985" s="165"/>
    </row>
    <row r="986" spans="9:12" ht="15.75" customHeight="1" x14ac:dyDescent="0.35">
      <c r="I986" s="164"/>
      <c r="L986" s="165"/>
    </row>
    <row r="987" spans="9:12" ht="15.75" customHeight="1" x14ac:dyDescent="0.35">
      <c r="I987" s="164"/>
      <c r="L987" s="165"/>
    </row>
    <row r="988" spans="9:12" ht="15.75" customHeight="1" x14ac:dyDescent="0.35">
      <c r="I988" s="164"/>
      <c r="L988" s="165"/>
    </row>
    <row r="989" spans="9:12" ht="15.75" customHeight="1" x14ac:dyDescent="0.35">
      <c r="I989" s="164"/>
      <c r="L989" s="165"/>
    </row>
    <row r="990" spans="9:12" ht="15.75" customHeight="1" x14ac:dyDescent="0.35">
      <c r="I990" s="164"/>
      <c r="L990" s="165"/>
    </row>
    <row r="991" spans="9:12" ht="15.75" customHeight="1" x14ac:dyDescent="0.35">
      <c r="I991" s="164"/>
      <c r="L991" s="165"/>
    </row>
    <row r="992" spans="9:12" ht="15.75" customHeight="1" x14ac:dyDescent="0.35">
      <c r="I992" s="164"/>
      <c r="L992" s="165"/>
    </row>
    <row r="993" spans="9:12" ht="15.75" customHeight="1" x14ac:dyDescent="0.35">
      <c r="I993" s="164"/>
      <c r="L993" s="165"/>
    </row>
    <row r="994" spans="9:12" ht="15.75" customHeight="1" x14ac:dyDescent="0.35">
      <c r="I994" s="164"/>
      <c r="L994" s="165"/>
    </row>
    <row r="995" spans="9:12" ht="15.75" customHeight="1" x14ac:dyDescent="0.35">
      <c r="I995" s="164"/>
      <c r="L995" s="165"/>
    </row>
    <row r="996" spans="9:12" ht="15.75" customHeight="1" x14ac:dyDescent="0.35">
      <c r="I996" s="164"/>
      <c r="L996" s="165"/>
    </row>
    <row r="997" spans="9:12" ht="15.75" customHeight="1" x14ac:dyDescent="0.35">
      <c r="I997" s="164"/>
      <c r="L997" s="165"/>
    </row>
    <row r="998" spans="9:12" ht="15.75" customHeight="1" x14ac:dyDescent="0.35">
      <c r="I998" s="164"/>
      <c r="L998" s="165"/>
    </row>
    <row r="999" spans="9:12" ht="15.75" customHeight="1" x14ac:dyDescent="0.35">
      <c r="I999" s="164"/>
      <c r="L999" s="165"/>
    </row>
    <row r="1000" spans="9:12" ht="15.75" customHeight="1" x14ac:dyDescent="0.35">
      <c r="I1000" s="164"/>
      <c r="L1000" s="165"/>
    </row>
  </sheetData>
  <mergeCells count="2">
    <mergeCell ref="I2:M2"/>
    <mergeCell ref="N2:P2"/>
  </mergeCells>
  <conditionalFormatting sqref="L1:L1048576">
    <cfRule type="cellIs" dxfId="7" priority="4" operator="equal">
      <formula>$L$5</formula>
    </cfRule>
    <cfRule type="cellIs" dxfId="6" priority="3" operator="equal">
      <formula>$L$12</formula>
    </cfRule>
  </conditionalFormatting>
  <conditionalFormatting sqref="N1:N1048576">
    <cfRule type="cellIs" dxfId="0" priority="2" operator="equal">
      <formula>$N$6</formula>
    </cfRule>
    <cfRule type="cellIs" dxfId="1" priority="1" operator="equal">
      <formula>$N$12</formula>
    </cfRule>
  </conditionalFormatting>
  <pageMargins left="0.7" right="0.7" top="0.75" bottom="0.75" header="0" footer="0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151D5FCE-3445-4749-AB30-0769B5C6AB1A}">
            <xm:f>'Housing costs'!$K$28</xm:f>
            <x14:dxf>
              <font>
                <color rgb="FFFF0000"/>
              </font>
            </x14:dxf>
          </x14:cfRule>
          <xm:sqref>N1:P1048576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993"/>
  <sheetViews>
    <sheetView zoomScale="115" zoomScaleNormal="115" workbookViewId="0">
      <selection activeCell="A18" sqref="A18"/>
    </sheetView>
  </sheetViews>
  <sheetFormatPr defaultColWidth="12.58203125" defaultRowHeight="15" customHeight="1" x14ac:dyDescent="0.35"/>
  <cols>
    <col min="1" max="1" width="72.25" style="13" customWidth="1"/>
    <col min="2" max="2" width="14.25" style="13" customWidth="1"/>
    <col min="3" max="3" width="10.08203125" style="13" customWidth="1"/>
    <col min="4" max="4" width="5.5" style="13" customWidth="1"/>
    <col min="5" max="5" width="13.33203125" style="13" customWidth="1"/>
    <col min="6" max="6" width="11.25" style="13" customWidth="1"/>
    <col min="7" max="26" width="7.58203125" style="13" customWidth="1"/>
    <col min="27" max="16384" width="12.58203125" style="13"/>
  </cols>
  <sheetData>
    <row r="1" spans="1:26" s="18" customFormat="1" ht="29" x14ac:dyDescent="0.35">
      <c r="A1" s="15" t="s">
        <v>0</v>
      </c>
      <c r="B1" s="15" t="s">
        <v>2</v>
      </c>
      <c r="C1" s="15" t="s">
        <v>3</v>
      </c>
      <c r="D1" s="15" t="s">
        <v>4</v>
      </c>
      <c r="E1" s="16" t="s">
        <v>54</v>
      </c>
      <c r="F1" s="17" t="s">
        <v>8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5" x14ac:dyDescent="0.35">
      <c r="A2" s="4" t="s">
        <v>161</v>
      </c>
      <c r="B2" s="4" t="s">
        <v>11</v>
      </c>
      <c r="C2" s="5">
        <v>1.08</v>
      </c>
      <c r="D2" s="4"/>
      <c r="E2" s="6"/>
      <c r="F2" s="4" t="s">
        <v>12</v>
      </c>
    </row>
    <row r="3" spans="1:26" ht="14.5" x14ac:dyDescent="0.35">
      <c r="C3" s="4"/>
      <c r="E3" s="6"/>
    </row>
    <row r="4" spans="1:26" ht="14.5" x14ac:dyDescent="0.35">
      <c r="A4" s="114" t="s">
        <v>162</v>
      </c>
      <c r="B4" s="5" t="s">
        <v>27</v>
      </c>
      <c r="C4" s="10">
        <v>3000</v>
      </c>
      <c r="D4" s="5">
        <v>2014</v>
      </c>
      <c r="E4" s="6">
        <f>(C4)*C2</f>
        <v>3240</v>
      </c>
      <c r="F4" s="12" t="s">
        <v>160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5" x14ac:dyDescent="0.35">
      <c r="C5" s="4"/>
      <c r="E5" s="6"/>
    </row>
    <row r="6" spans="1:26" ht="14.5" x14ac:dyDescent="0.35">
      <c r="A6" s="13" t="s">
        <v>51</v>
      </c>
      <c r="B6" s="13" t="s">
        <v>11</v>
      </c>
      <c r="C6" s="115">
        <v>2.4E-2</v>
      </c>
      <c r="E6" s="6"/>
      <c r="F6" s="52" t="s">
        <v>65</v>
      </c>
    </row>
    <row r="7" spans="1:26" ht="14.5" x14ac:dyDescent="0.35">
      <c r="A7" s="13" t="s">
        <v>53</v>
      </c>
      <c r="B7" s="13" t="s">
        <v>11</v>
      </c>
      <c r="C7" s="116">
        <v>4.0350000000000001</v>
      </c>
      <c r="E7" s="6"/>
      <c r="F7" s="52" t="s">
        <v>58</v>
      </c>
    </row>
    <row r="8" spans="1:26" ht="14.5" x14ac:dyDescent="0.35">
      <c r="A8" s="5" t="s">
        <v>55</v>
      </c>
      <c r="B8" s="13" t="s">
        <v>11</v>
      </c>
      <c r="C8" s="116">
        <v>0.35799999999999998</v>
      </c>
      <c r="E8" s="6"/>
      <c r="F8" s="52" t="s">
        <v>59</v>
      </c>
    </row>
    <row r="9" spans="1:26" ht="14.5" x14ac:dyDescent="0.35">
      <c r="C9" s="4"/>
      <c r="E9" s="6"/>
    </row>
    <row r="10" spans="1:26" ht="14.5" x14ac:dyDescent="0.35">
      <c r="C10" s="4"/>
      <c r="E10" s="6"/>
    </row>
    <row r="11" spans="1:26" ht="14.5" x14ac:dyDescent="0.35">
      <c r="C11" s="4"/>
      <c r="E11" s="6"/>
    </row>
    <row r="12" spans="1:26" ht="14.5" x14ac:dyDescent="0.35">
      <c r="C12" s="4"/>
      <c r="E12" s="6"/>
    </row>
    <row r="13" spans="1:26" ht="14.5" x14ac:dyDescent="0.35">
      <c r="C13" s="4"/>
      <c r="E13" s="6"/>
    </row>
    <row r="14" spans="1:26" ht="15.75" customHeight="1" x14ac:dyDescent="0.35">
      <c r="C14" s="4"/>
      <c r="E14" s="6"/>
    </row>
    <row r="15" spans="1:26" ht="15.75" customHeight="1" x14ac:dyDescent="0.35">
      <c r="C15" s="4"/>
      <c r="E15" s="6"/>
    </row>
    <row r="16" spans="1:26" ht="15.75" customHeight="1" x14ac:dyDescent="0.35">
      <c r="C16" s="4"/>
      <c r="E16" s="6"/>
    </row>
    <row r="17" spans="3:5" ht="15.75" customHeight="1" x14ac:dyDescent="0.35">
      <c r="C17" s="4"/>
      <c r="E17" s="6"/>
    </row>
    <row r="18" spans="3:5" ht="15.75" customHeight="1" x14ac:dyDescent="0.35">
      <c r="C18" s="4"/>
      <c r="E18" s="6"/>
    </row>
    <row r="19" spans="3:5" ht="15.75" customHeight="1" x14ac:dyDescent="0.35">
      <c r="C19" s="4"/>
      <c r="E19" s="6"/>
    </row>
    <row r="20" spans="3:5" ht="15.75" customHeight="1" x14ac:dyDescent="0.35">
      <c r="C20" s="4"/>
      <c r="E20" s="6"/>
    </row>
    <row r="21" spans="3:5" ht="15.75" customHeight="1" x14ac:dyDescent="0.35">
      <c r="C21" s="4"/>
      <c r="E21" s="6"/>
    </row>
    <row r="22" spans="3:5" ht="15.75" customHeight="1" x14ac:dyDescent="0.35">
      <c r="C22" s="4"/>
      <c r="E22" s="6"/>
    </row>
    <row r="23" spans="3:5" ht="15.75" customHeight="1" x14ac:dyDescent="0.35">
      <c r="C23" s="4"/>
      <c r="E23" s="6"/>
    </row>
    <row r="24" spans="3:5" ht="15.75" customHeight="1" x14ac:dyDescent="0.35">
      <c r="C24" s="4"/>
      <c r="E24" s="6"/>
    </row>
    <row r="25" spans="3:5" ht="15.75" customHeight="1" x14ac:dyDescent="0.35">
      <c r="C25" s="4"/>
      <c r="E25" s="6"/>
    </row>
    <row r="26" spans="3:5" ht="15.75" customHeight="1" x14ac:dyDescent="0.35">
      <c r="C26" s="4"/>
      <c r="E26" s="6"/>
    </row>
    <row r="27" spans="3:5" ht="15.75" customHeight="1" x14ac:dyDescent="0.35">
      <c r="C27" s="4"/>
      <c r="E27" s="6"/>
    </row>
    <row r="28" spans="3:5" ht="15.75" customHeight="1" x14ac:dyDescent="0.35">
      <c r="C28" s="4"/>
      <c r="E28" s="6"/>
    </row>
    <row r="29" spans="3:5" ht="15.75" customHeight="1" x14ac:dyDescent="0.35">
      <c r="C29" s="4"/>
      <c r="E29" s="6"/>
    </row>
    <row r="30" spans="3:5" ht="15.75" customHeight="1" x14ac:dyDescent="0.35">
      <c r="C30" s="4"/>
      <c r="E30" s="6"/>
    </row>
    <row r="31" spans="3:5" ht="15.75" customHeight="1" x14ac:dyDescent="0.35">
      <c r="C31" s="4"/>
      <c r="E31" s="6"/>
    </row>
    <row r="32" spans="3:5" ht="15.75" customHeight="1" x14ac:dyDescent="0.35">
      <c r="C32" s="4"/>
      <c r="E32" s="6"/>
    </row>
    <row r="33" spans="3:5" ht="15.75" customHeight="1" x14ac:dyDescent="0.35">
      <c r="C33" s="4"/>
      <c r="E33" s="6"/>
    </row>
    <row r="34" spans="3:5" ht="15.75" customHeight="1" x14ac:dyDescent="0.35">
      <c r="C34" s="4"/>
      <c r="E34" s="6"/>
    </row>
    <row r="35" spans="3:5" ht="15.75" customHeight="1" x14ac:dyDescent="0.35">
      <c r="C35" s="4"/>
      <c r="E35" s="6"/>
    </row>
    <row r="36" spans="3:5" ht="15.75" customHeight="1" x14ac:dyDescent="0.35">
      <c r="C36" s="4"/>
      <c r="E36" s="6"/>
    </row>
    <row r="37" spans="3:5" ht="15.75" customHeight="1" x14ac:dyDescent="0.35">
      <c r="C37" s="4"/>
      <c r="E37" s="6"/>
    </row>
    <row r="38" spans="3:5" ht="15.75" customHeight="1" x14ac:dyDescent="0.35">
      <c r="C38" s="4"/>
      <c r="E38" s="6"/>
    </row>
    <row r="39" spans="3:5" ht="15.75" customHeight="1" x14ac:dyDescent="0.35">
      <c r="C39" s="4"/>
      <c r="E39" s="6"/>
    </row>
    <row r="40" spans="3:5" ht="15.75" customHeight="1" x14ac:dyDescent="0.35">
      <c r="C40" s="4"/>
      <c r="E40" s="6"/>
    </row>
    <row r="41" spans="3:5" ht="15.75" customHeight="1" x14ac:dyDescent="0.35">
      <c r="C41" s="4"/>
      <c r="E41" s="6"/>
    </row>
    <row r="42" spans="3:5" ht="15.75" customHeight="1" x14ac:dyDescent="0.35">
      <c r="C42" s="4"/>
      <c r="E42" s="6"/>
    </row>
    <row r="43" spans="3:5" ht="15.75" customHeight="1" x14ac:dyDescent="0.35">
      <c r="C43" s="4"/>
      <c r="E43" s="6"/>
    </row>
    <row r="44" spans="3:5" ht="15.75" customHeight="1" x14ac:dyDescent="0.35">
      <c r="C44" s="4"/>
      <c r="E44" s="6"/>
    </row>
    <row r="45" spans="3:5" ht="15.75" customHeight="1" x14ac:dyDescent="0.35">
      <c r="C45" s="4"/>
      <c r="E45" s="6"/>
    </row>
    <row r="46" spans="3:5" ht="15.75" customHeight="1" x14ac:dyDescent="0.35">
      <c r="C46" s="4"/>
      <c r="E46" s="6"/>
    </row>
    <row r="47" spans="3:5" ht="15.75" customHeight="1" x14ac:dyDescent="0.35">
      <c r="C47" s="4"/>
      <c r="E47" s="6"/>
    </row>
    <row r="48" spans="3:5" ht="15.75" customHeight="1" x14ac:dyDescent="0.35">
      <c r="C48" s="4"/>
      <c r="E48" s="6"/>
    </row>
    <row r="49" spans="3:5" ht="15.75" customHeight="1" x14ac:dyDescent="0.35">
      <c r="C49" s="4"/>
      <c r="E49" s="6"/>
    </row>
    <row r="50" spans="3:5" ht="15.75" customHeight="1" x14ac:dyDescent="0.35">
      <c r="C50" s="4"/>
      <c r="E50" s="6"/>
    </row>
    <row r="51" spans="3:5" ht="15.75" customHeight="1" x14ac:dyDescent="0.35">
      <c r="C51" s="4"/>
      <c r="E51" s="6"/>
    </row>
    <row r="52" spans="3:5" ht="15.75" customHeight="1" x14ac:dyDescent="0.35">
      <c r="C52" s="4"/>
      <c r="E52" s="6"/>
    </row>
    <row r="53" spans="3:5" ht="15.75" customHeight="1" x14ac:dyDescent="0.35">
      <c r="C53" s="4"/>
      <c r="E53" s="6"/>
    </row>
    <row r="54" spans="3:5" ht="15.75" customHeight="1" x14ac:dyDescent="0.35">
      <c r="C54" s="4"/>
      <c r="E54" s="6"/>
    </row>
    <row r="55" spans="3:5" ht="15.75" customHeight="1" x14ac:dyDescent="0.35">
      <c r="C55" s="4"/>
      <c r="E55" s="6"/>
    </row>
    <row r="56" spans="3:5" ht="15.75" customHeight="1" x14ac:dyDescent="0.35">
      <c r="C56" s="4"/>
      <c r="E56" s="6"/>
    </row>
    <row r="57" spans="3:5" ht="15.75" customHeight="1" x14ac:dyDescent="0.35">
      <c r="C57" s="4"/>
      <c r="E57" s="6"/>
    </row>
    <row r="58" spans="3:5" ht="15.75" customHeight="1" x14ac:dyDescent="0.35">
      <c r="C58" s="4"/>
      <c r="E58" s="6"/>
    </row>
    <row r="59" spans="3:5" ht="15.75" customHeight="1" x14ac:dyDescent="0.35">
      <c r="C59" s="4"/>
      <c r="E59" s="6"/>
    </row>
    <row r="60" spans="3:5" ht="15.75" customHeight="1" x14ac:dyDescent="0.35">
      <c r="C60" s="4"/>
      <c r="E60" s="6"/>
    </row>
    <row r="61" spans="3:5" ht="15.75" customHeight="1" x14ac:dyDescent="0.35">
      <c r="C61" s="4"/>
      <c r="E61" s="6"/>
    </row>
    <row r="62" spans="3:5" ht="15.75" customHeight="1" x14ac:dyDescent="0.35">
      <c r="C62" s="4"/>
      <c r="E62" s="6"/>
    </row>
    <row r="63" spans="3:5" ht="15.75" customHeight="1" x14ac:dyDescent="0.35">
      <c r="C63" s="4"/>
      <c r="E63" s="6"/>
    </row>
    <row r="64" spans="3:5" ht="15.75" customHeight="1" x14ac:dyDescent="0.35">
      <c r="C64" s="4"/>
      <c r="E64" s="6"/>
    </row>
    <row r="65" spans="3:5" ht="15.75" customHeight="1" x14ac:dyDescent="0.35">
      <c r="C65" s="4"/>
      <c r="E65" s="6"/>
    </row>
    <row r="66" spans="3:5" ht="15.75" customHeight="1" x14ac:dyDescent="0.35">
      <c r="C66" s="4"/>
      <c r="E66" s="6"/>
    </row>
    <row r="67" spans="3:5" ht="15.75" customHeight="1" x14ac:dyDescent="0.35">
      <c r="C67" s="4"/>
      <c r="E67" s="6"/>
    </row>
    <row r="68" spans="3:5" ht="15.75" customHeight="1" x14ac:dyDescent="0.35">
      <c r="C68" s="4"/>
      <c r="E68" s="6"/>
    </row>
    <row r="69" spans="3:5" ht="15.75" customHeight="1" x14ac:dyDescent="0.35">
      <c r="C69" s="4"/>
      <c r="E69" s="6"/>
    </row>
    <row r="70" spans="3:5" ht="15.75" customHeight="1" x14ac:dyDescent="0.35">
      <c r="C70" s="4"/>
      <c r="E70" s="6"/>
    </row>
    <row r="71" spans="3:5" ht="15.75" customHeight="1" x14ac:dyDescent="0.35">
      <c r="C71" s="4"/>
      <c r="E71" s="6"/>
    </row>
    <row r="72" spans="3:5" ht="15.75" customHeight="1" x14ac:dyDescent="0.35">
      <c r="C72" s="4"/>
      <c r="E72" s="6"/>
    </row>
    <row r="73" spans="3:5" ht="15.75" customHeight="1" x14ac:dyDescent="0.35">
      <c r="C73" s="4"/>
      <c r="E73" s="6"/>
    </row>
    <row r="74" spans="3:5" ht="15.75" customHeight="1" x14ac:dyDescent="0.35">
      <c r="C74" s="4"/>
      <c r="E74" s="6"/>
    </row>
    <row r="75" spans="3:5" ht="15.75" customHeight="1" x14ac:dyDescent="0.35">
      <c r="C75" s="4"/>
      <c r="E75" s="6"/>
    </row>
    <row r="76" spans="3:5" ht="15.75" customHeight="1" x14ac:dyDescent="0.35">
      <c r="C76" s="4"/>
      <c r="E76" s="6"/>
    </row>
    <row r="77" spans="3:5" ht="15.75" customHeight="1" x14ac:dyDescent="0.35">
      <c r="C77" s="4"/>
      <c r="E77" s="6"/>
    </row>
    <row r="78" spans="3:5" ht="15.75" customHeight="1" x14ac:dyDescent="0.35">
      <c r="C78" s="4"/>
      <c r="E78" s="6"/>
    </row>
    <row r="79" spans="3:5" ht="15.75" customHeight="1" x14ac:dyDescent="0.35">
      <c r="C79" s="4"/>
      <c r="E79" s="6"/>
    </row>
    <row r="80" spans="3:5" ht="15.75" customHeight="1" x14ac:dyDescent="0.35">
      <c r="C80" s="4"/>
      <c r="E80" s="6"/>
    </row>
    <row r="81" spans="3:5" ht="15.75" customHeight="1" x14ac:dyDescent="0.35">
      <c r="C81" s="4"/>
      <c r="E81" s="6"/>
    </row>
    <row r="82" spans="3:5" ht="15.75" customHeight="1" x14ac:dyDescent="0.35">
      <c r="C82" s="4"/>
      <c r="E82" s="6"/>
    </row>
    <row r="83" spans="3:5" ht="15.75" customHeight="1" x14ac:dyDescent="0.35">
      <c r="C83" s="4"/>
      <c r="E83" s="6"/>
    </row>
    <row r="84" spans="3:5" ht="15.75" customHeight="1" x14ac:dyDescent="0.35">
      <c r="C84" s="4"/>
      <c r="E84" s="6"/>
    </row>
    <row r="85" spans="3:5" ht="15.75" customHeight="1" x14ac:dyDescent="0.35">
      <c r="C85" s="4"/>
      <c r="E85" s="6"/>
    </row>
    <row r="86" spans="3:5" ht="15.75" customHeight="1" x14ac:dyDescent="0.35">
      <c r="C86" s="4"/>
      <c r="E86" s="6"/>
    </row>
    <row r="87" spans="3:5" ht="15.75" customHeight="1" x14ac:dyDescent="0.35">
      <c r="C87" s="4"/>
      <c r="E87" s="6"/>
    </row>
    <row r="88" spans="3:5" ht="15.75" customHeight="1" x14ac:dyDescent="0.35">
      <c r="C88" s="4"/>
      <c r="E88" s="6"/>
    </row>
    <row r="89" spans="3:5" ht="15.75" customHeight="1" x14ac:dyDescent="0.35">
      <c r="C89" s="4"/>
      <c r="E89" s="6"/>
    </row>
    <row r="90" spans="3:5" ht="15.75" customHeight="1" x14ac:dyDescent="0.35">
      <c r="C90" s="4"/>
      <c r="E90" s="6"/>
    </row>
    <row r="91" spans="3:5" ht="15.75" customHeight="1" x14ac:dyDescent="0.35">
      <c r="C91" s="4"/>
      <c r="E91" s="6"/>
    </row>
    <row r="92" spans="3:5" ht="15.75" customHeight="1" x14ac:dyDescent="0.35">
      <c r="C92" s="4"/>
      <c r="E92" s="6"/>
    </row>
    <row r="93" spans="3:5" ht="15.75" customHeight="1" x14ac:dyDescent="0.35">
      <c r="C93" s="4"/>
      <c r="E93" s="6"/>
    </row>
    <row r="94" spans="3:5" ht="15.75" customHeight="1" x14ac:dyDescent="0.35">
      <c r="C94" s="4"/>
      <c r="E94" s="6"/>
    </row>
    <row r="95" spans="3:5" ht="15.75" customHeight="1" x14ac:dyDescent="0.35">
      <c r="C95" s="4"/>
      <c r="E95" s="6"/>
    </row>
    <row r="96" spans="3:5" ht="15.75" customHeight="1" x14ac:dyDescent="0.35">
      <c r="C96" s="4"/>
      <c r="E96" s="6"/>
    </row>
    <row r="97" spans="3:5" ht="15.75" customHeight="1" x14ac:dyDescent="0.35">
      <c r="C97" s="4"/>
      <c r="E97" s="6"/>
    </row>
    <row r="98" spans="3:5" ht="15.75" customHeight="1" x14ac:dyDescent="0.35">
      <c r="C98" s="4"/>
      <c r="E98" s="6"/>
    </row>
    <row r="99" spans="3:5" ht="15.75" customHeight="1" x14ac:dyDescent="0.35">
      <c r="C99" s="4"/>
      <c r="E99" s="6"/>
    </row>
    <row r="100" spans="3:5" ht="15.75" customHeight="1" x14ac:dyDescent="0.35">
      <c r="C100" s="4"/>
      <c r="E100" s="6"/>
    </row>
    <row r="101" spans="3:5" ht="15.75" customHeight="1" x14ac:dyDescent="0.35">
      <c r="C101" s="4"/>
      <c r="E101" s="6"/>
    </row>
    <row r="102" spans="3:5" ht="15.75" customHeight="1" x14ac:dyDescent="0.35">
      <c r="C102" s="4"/>
      <c r="E102" s="6"/>
    </row>
    <row r="103" spans="3:5" ht="15.75" customHeight="1" x14ac:dyDescent="0.35">
      <c r="C103" s="4"/>
      <c r="E103" s="6"/>
    </row>
    <row r="104" spans="3:5" ht="15.75" customHeight="1" x14ac:dyDescent="0.35">
      <c r="C104" s="4"/>
      <c r="E104" s="6"/>
    </row>
    <row r="105" spans="3:5" ht="15.75" customHeight="1" x14ac:dyDescent="0.35">
      <c r="C105" s="4"/>
      <c r="E105" s="6"/>
    </row>
    <row r="106" spans="3:5" ht="15.75" customHeight="1" x14ac:dyDescent="0.35">
      <c r="C106" s="4"/>
      <c r="E106" s="6"/>
    </row>
    <row r="107" spans="3:5" ht="15.75" customHeight="1" x14ac:dyDescent="0.35">
      <c r="C107" s="4"/>
      <c r="E107" s="6"/>
    </row>
    <row r="108" spans="3:5" ht="15.75" customHeight="1" x14ac:dyDescent="0.35">
      <c r="C108" s="4"/>
      <c r="E108" s="6"/>
    </row>
    <row r="109" spans="3:5" ht="15.75" customHeight="1" x14ac:dyDescent="0.35">
      <c r="C109" s="4"/>
      <c r="E109" s="6"/>
    </row>
    <row r="110" spans="3:5" ht="15.75" customHeight="1" x14ac:dyDescent="0.35">
      <c r="C110" s="4"/>
      <c r="E110" s="6"/>
    </row>
    <row r="111" spans="3:5" ht="15.75" customHeight="1" x14ac:dyDescent="0.35">
      <c r="C111" s="4"/>
      <c r="E111" s="6"/>
    </row>
    <row r="112" spans="3:5" ht="15.75" customHeight="1" x14ac:dyDescent="0.35">
      <c r="C112" s="4"/>
      <c r="E112" s="6"/>
    </row>
    <row r="113" spans="3:5" ht="15.75" customHeight="1" x14ac:dyDescent="0.35">
      <c r="C113" s="4"/>
      <c r="E113" s="6"/>
    </row>
    <row r="114" spans="3:5" ht="15.75" customHeight="1" x14ac:dyDescent="0.35">
      <c r="C114" s="4"/>
      <c r="E114" s="6"/>
    </row>
    <row r="115" spans="3:5" ht="15.75" customHeight="1" x14ac:dyDescent="0.35">
      <c r="C115" s="4"/>
      <c r="E115" s="6"/>
    </row>
    <row r="116" spans="3:5" ht="15.75" customHeight="1" x14ac:dyDescent="0.35">
      <c r="C116" s="4"/>
      <c r="E116" s="6"/>
    </row>
    <row r="117" spans="3:5" ht="15.75" customHeight="1" x14ac:dyDescent="0.35">
      <c r="C117" s="4"/>
      <c r="E117" s="6"/>
    </row>
    <row r="118" spans="3:5" ht="15.75" customHeight="1" x14ac:dyDescent="0.35">
      <c r="C118" s="4"/>
      <c r="E118" s="6"/>
    </row>
    <row r="119" spans="3:5" ht="15.75" customHeight="1" x14ac:dyDescent="0.35">
      <c r="C119" s="4"/>
      <c r="E119" s="6"/>
    </row>
    <row r="120" spans="3:5" ht="15.75" customHeight="1" x14ac:dyDescent="0.35">
      <c r="C120" s="4"/>
      <c r="E120" s="6"/>
    </row>
    <row r="121" spans="3:5" ht="15.75" customHeight="1" x14ac:dyDescent="0.35">
      <c r="C121" s="4"/>
      <c r="E121" s="6"/>
    </row>
    <row r="122" spans="3:5" ht="15.75" customHeight="1" x14ac:dyDescent="0.35">
      <c r="C122" s="4"/>
      <c r="E122" s="6"/>
    </row>
    <row r="123" spans="3:5" ht="15.75" customHeight="1" x14ac:dyDescent="0.35">
      <c r="C123" s="4"/>
      <c r="E123" s="6"/>
    </row>
    <row r="124" spans="3:5" ht="15.75" customHeight="1" x14ac:dyDescent="0.35">
      <c r="C124" s="4"/>
      <c r="E124" s="6"/>
    </row>
    <row r="125" spans="3:5" ht="15.75" customHeight="1" x14ac:dyDescent="0.35">
      <c r="C125" s="4"/>
      <c r="E125" s="6"/>
    </row>
    <row r="126" spans="3:5" ht="15.75" customHeight="1" x14ac:dyDescent="0.35">
      <c r="C126" s="4"/>
      <c r="E126" s="6"/>
    </row>
    <row r="127" spans="3:5" ht="15.75" customHeight="1" x14ac:dyDescent="0.35">
      <c r="C127" s="4"/>
      <c r="E127" s="6"/>
    </row>
    <row r="128" spans="3:5" ht="15.75" customHeight="1" x14ac:dyDescent="0.35">
      <c r="C128" s="4"/>
      <c r="E128" s="6"/>
    </row>
    <row r="129" spans="3:5" ht="15.75" customHeight="1" x14ac:dyDescent="0.35">
      <c r="C129" s="4"/>
      <c r="E129" s="6"/>
    </row>
    <row r="130" spans="3:5" ht="15.75" customHeight="1" x14ac:dyDescent="0.35">
      <c r="C130" s="4"/>
      <c r="E130" s="6"/>
    </row>
    <row r="131" spans="3:5" ht="15.75" customHeight="1" x14ac:dyDescent="0.35">
      <c r="C131" s="4"/>
      <c r="E131" s="6"/>
    </row>
    <row r="132" spans="3:5" ht="15.75" customHeight="1" x14ac:dyDescent="0.35">
      <c r="C132" s="4"/>
      <c r="E132" s="6"/>
    </row>
    <row r="133" spans="3:5" ht="15.75" customHeight="1" x14ac:dyDescent="0.35">
      <c r="C133" s="4"/>
      <c r="E133" s="6"/>
    </row>
    <row r="134" spans="3:5" ht="15.75" customHeight="1" x14ac:dyDescent="0.35">
      <c r="C134" s="4"/>
      <c r="E134" s="6"/>
    </row>
    <row r="135" spans="3:5" ht="15.75" customHeight="1" x14ac:dyDescent="0.35">
      <c r="C135" s="4"/>
      <c r="E135" s="6"/>
    </row>
    <row r="136" spans="3:5" ht="15.75" customHeight="1" x14ac:dyDescent="0.35">
      <c r="C136" s="4"/>
      <c r="E136" s="6"/>
    </row>
    <row r="137" spans="3:5" ht="15.75" customHeight="1" x14ac:dyDescent="0.35">
      <c r="C137" s="4"/>
      <c r="E137" s="6"/>
    </row>
    <row r="138" spans="3:5" ht="15.75" customHeight="1" x14ac:dyDescent="0.35">
      <c r="C138" s="4"/>
      <c r="E138" s="6"/>
    </row>
    <row r="139" spans="3:5" ht="15.75" customHeight="1" x14ac:dyDescent="0.35">
      <c r="C139" s="4"/>
      <c r="E139" s="6"/>
    </row>
    <row r="140" spans="3:5" ht="15.75" customHeight="1" x14ac:dyDescent="0.35">
      <c r="C140" s="4"/>
      <c r="E140" s="6"/>
    </row>
    <row r="141" spans="3:5" ht="15.75" customHeight="1" x14ac:dyDescent="0.35">
      <c r="C141" s="4"/>
      <c r="E141" s="6"/>
    </row>
    <row r="142" spans="3:5" ht="15.75" customHeight="1" x14ac:dyDescent="0.35">
      <c r="C142" s="4"/>
      <c r="E142" s="6"/>
    </row>
    <row r="143" spans="3:5" ht="15.75" customHeight="1" x14ac:dyDescent="0.35">
      <c r="C143" s="4"/>
      <c r="E143" s="6"/>
    </row>
    <row r="144" spans="3:5" ht="15.75" customHeight="1" x14ac:dyDescent="0.35">
      <c r="C144" s="4"/>
      <c r="E144" s="6"/>
    </row>
    <row r="145" spans="3:5" ht="15.75" customHeight="1" x14ac:dyDescent="0.35">
      <c r="C145" s="4"/>
      <c r="E145" s="6"/>
    </row>
    <row r="146" spans="3:5" ht="15.75" customHeight="1" x14ac:dyDescent="0.35">
      <c r="C146" s="4"/>
      <c r="E146" s="6"/>
    </row>
    <row r="147" spans="3:5" ht="15.75" customHeight="1" x14ac:dyDescent="0.35">
      <c r="C147" s="4"/>
      <c r="E147" s="6"/>
    </row>
    <row r="148" spans="3:5" ht="15.75" customHeight="1" x14ac:dyDescent="0.35">
      <c r="C148" s="4"/>
      <c r="E148" s="6"/>
    </row>
    <row r="149" spans="3:5" ht="15.75" customHeight="1" x14ac:dyDescent="0.35">
      <c r="C149" s="4"/>
      <c r="E149" s="6"/>
    </row>
    <row r="150" spans="3:5" ht="15.75" customHeight="1" x14ac:dyDescent="0.35">
      <c r="C150" s="4"/>
      <c r="E150" s="6"/>
    </row>
    <row r="151" spans="3:5" ht="15.75" customHeight="1" x14ac:dyDescent="0.35">
      <c r="C151" s="4"/>
      <c r="E151" s="6"/>
    </row>
    <row r="152" spans="3:5" ht="15.75" customHeight="1" x14ac:dyDescent="0.35">
      <c r="C152" s="4"/>
      <c r="E152" s="6"/>
    </row>
    <row r="153" spans="3:5" ht="15.75" customHeight="1" x14ac:dyDescent="0.35">
      <c r="C153" s="4"/>
      <c r="E153" s="6"/>
    </row>
    <row r="154" spans="3:5" ht="15.75" customHeight="1" x14ac:dyDescent="0.35">
      <c r="C154" s="4"/>
      <c r="E154" s="6"/>
    </row>
    <row r="155" spans="3:5" ht="15.75" customHeight="1" x14ac:dyDescent="0.35">
      <c r="C155" s="4"/>
      <c r="E155" s="6"/>
    </row>
    <row r="156" spans="3:5" ht="15.75" customHeight="1" x14ac:dyDescent="0.35">
      <c r="C156" s="4"/>
      <c r="E156" s="6"/>
    </row>
    <row r="157" spans="3:5" ht="15.75" customHeight="1" x14ac:dyDescent="0.35">
      <c r="C157" s="4"/>
      <c r="E157" s="6"/>
    </row>
    <row r="158" spans="3:5" ht="15.75" customHeight="1" x14ac:dyDescent="0.35">
      <c r="C158" s="4"/>
      <c r="E158" s="6"/>
    </row>
    <row r="159" spans="3:5" ht="15.75" customHeight="1" x14ac:dyDescent="0.35">
      <c r="C159" s="4"/>
      <c r="E159" s="6"/>
    </row>
    <row r="160" spans="3:5" ht="15.75" customHeight="1" x14ac:dyDescent="0.35">
      <c r="C160" s="4"/>
      <c r="E160" s="6"/>
    </row>
    <row r="161" spans="3:5" ht="15.75" customHeight="1" x14ac:dyDescent="0.35">
      <c r="C161" s="4"/>
      <c r="E161" s="6"/>
    </row>
    <row r="162" spans="3:5" ht="15.75" customHeight="1" x14ac:dyDescent="0.35">
      <c r="C162" s="4"/>
      <c r="E162" s="6"/>
    </row>
    <row r="163" spans="3:5" ht="15.75" customHeight="1" x14ac:dyDescent="0.35">
      <c r="C163" s="4"/>
      <c r="E163" s="6"/>
    </row>
    <row r="164" spans="3:5" ht="15.75" customHeight="1" x14ac:dyDescent="0.35">
      <c r="C164" s="4"/>
      <c r="E164" s="6"/>
    </row>
    <row r="165" spans="3:5" ht="15.75" customHeight="1" x14ac:dyDescent="0.35">
      <c r="C165" s="4"/>
      <c r="E165" s="6"/>
    </row>
    <row r="166" spans="3:5" ht="15.75" customHeight="1" x14ac:dyDescent="0.35">
      <c r="C166" s="4"/>
      <c r="E166" s="6"/>
    </row>
    <row r="167" spans="3:5" ht="15.75" customHeight="1" x14ac:dyDescent="0.35">
      <c r="C167" s="4"/>
      <c r="E167" s="6"/>
    </row>
    <row r="168" spans="3:5" ht="15.75" customHeight="1" x14ac:dyDescent="0.35">
      <c r="C168" s="4"/>
      <c r="E168" s="6"/>
    </row>
    <row r="169" spans="3:5" ht="15.75" customHeight="1" x14ac:dyDescent="0.35">
      <c r="C169" s="4"/>
      <c r="E169" s="6"/>
    </row>
    <row r="170" spans="3:5" ht="15.75" customHeight="1" x14ac:dyDescent="0.35">
      <c r="C170" s="4"/>
      <c r="E170" s="6"/>
    </row>
    <row r="171" spans="3:5" ht="15.75" customHeight="1" x14ac:dyDescent="0.35">
      <c r="C171" s="4"/>
      <c r="E171" s="6"/>
    </row>
    <row r="172" spans="3:5" ht="15.75" customHeight="1" x14ac:dyDescent="0.35">
      <c r="C172" s="4"/>
      <c r="E172" s="6"/>
    </row>
    <row r="173" spans="3:5" ht="15.75" customHeight="1" x14ac:dyDescent="0.35">
      <c r="C173" s="4"/>
      <c r="E173" s="6"/>
    </row>
    <row r="174" spans="3:5" ht="15.75" customHeight="1" x14ac:dyDescent="0.35">
      <c r="C174" s="4"/>
      <c r="E174" s="6"/>
    </row>
    <row r="175" spans="3:5" ht="15.75" customHeight="1" x14ac:dyDescent="0.35">
      <c r="C175" s="4"/>
      <c r="E175" s="6"/>
    </row>
    <row r="176" spans="3:5" ht="15.75" customHeight="1" x14ac:dyDescent="0.35">
      <c r="C176" s="4"/>
      <c r="E176" s="6"/>
    </row>
    <row r="177" spans="3:5" ht="15.75" customHeight="1" x14ac:dyDescent="0.35">
      <c r="C177" s="4"/>
      <c r="E177" s="6"/>
    </row>
    <row r="178" spans="3:5" ht="15.75" customHeight="1" x14ac:dyDescent="0.35">
      <c r="C178" s="4"/>
      <c r="E178" s="6"/>
    </row>
    <row r="179" spans="3:5" ht="15.75" customHeight="1" x14ac:dyDescent="0.35">
      <c r="C179" s="4"/>
      <c r="E179" s="6"/>
    </row>
    <row r="180" spans="3:5" ht="15.75" customHeight="1" x14ac:dyDescent="0.35">
      <c r="C180" s="4"/>
      <c r="E180" s="6"/>
    </row>
    <row r="181" spans="3:5" ht="15.75" customHeight="1" x14ac:dyDescent="0.35">
      <c r="C181" s="4"/>
      <c r="E181" s="6"/>
    </row>
    <row r="182" spans="3:5" ht="15.75" customHeight="1" x14ac:dyDescent="0.35">
      <c r="C182" s="4"/>
      <c r="E182" s="6"/>
    </row>
    <row r="183" spans="3:5" ht="15.75" customHeight="1" x14ac:dyDescent="0.35">
      <c r="C183" s="4"/>
      <c r="E183" s="6"/>
    </row>
    <row r="184" spans="3:5" ht="15.75" customHeight="1" x14ac:dyDescent="0.35">
      <c r="C184" s="4"/>
      <c r="E184" s="6"/>
    </row>
    <row r="185" spans="3:5" ht="15.75" customHeight="1" x14ac:dyDescent="0.35">
      <c r="C185" s="4"/>
      <c r="E185" s="6"/>
    </row>
    <row r="186" spans="3:5" ht="15.75" customHeight="1" x14ac:dyDescent="0.35">
      <c r="C186" s="4"/>
      <c r="E186" s="6"/>
    </row>
    <row r="187" spans="3:5" ht="15.75" customHeight="1" x14ac:dyDescent="0.35">
      <c r="C187" s="4"/>
      <c r="E187" s="6"/>
    </row>
    <row r="188" spans="3:5" ht="15.75" customHeight="1" x14ac:dyDescent="0.35">
      <c r="C188" s="4"/>
      <c r="E188" s="6"/>
    </row>
    <row r="189" spans="3:5" ht="15.75" customHeight="1" x14ac:dyDescent="0.35">
      <c r="C189" s="4"/>
      <c r="E189" s="6"/>
    </row>
    <row r="190" spans="3:5" ht="15.75" customHeight="1" x14ac:dyDescent="0.35">
      <c r="C190" s="4"/>
      <c r="E190" s="6"/>
    </row>
    <row r="191" spans="3:5" ht="15.75" customHeight="1" x14ac:dyDescent="0.35">
      <c r="C191" s="4"/>
      <c r="E191" s="6"/>
    </row>
    <row r="192" spans="3:5" ht="15.75" customHeight="1" x14ac:dyDescent="0.35">
      <c r="C192" s="4"/>
      <c r="E192" s="6"/>
    </row>
    <row r="193" spans="3:5" ht="15.75" customHeight="1" x14ac:dyDescent="0.35">
      <c r="C193" s="4"/>
      <c r="E193" s="6"/>
    </row>
    <row r="194" spans="3:5" ht="15.75" customHeight="1" x14ac:dyDescent="0.35">
      <c r="C194" s="4"/>
      <c r="E194" s="6"/>
    </row>
    <row r="195" spans="3:5" ht="15.75" customHeight="1" x14ac:dyDescent="0.35">
      <c r="C195" s="4"/>
      <c r="E195" s="6"/>
    </row>
    <row r="196" spans="3:5" ht="15.75" customHeight="1" x14ac:dyDescent="0.35">
      <c r="C196" s="4"/>
      <c r="E196" s="6"/>
    </row>
    <row r="197" spans="3:5" ht="15.75" customHeight="1" x14ac:dyDescent="0.35">
      <c r="C197" s="4"/>
      <c r="E197" s="6"/>
    </row>
    <row r="198" spans="3:5" ht="15.75" customHeight="1" x14ac:dyDescent="0.35">
      <c r="C198" s="4"/>
      <c r="E198" s="6"/>
    </row>
    <row r="199" spans="3:5" ht="15.75" customHeight="1" x14ac:dyDescent="0.35">
      <c r="C199" s="4"/>
      <c r="E199" s="6"/>
    </row>
    <row r="200" spans="3:5" ht="15.75" customHeight="1" x14ac:dyDescent="0.35">
      <c r="C200" s="4"/>
      <c r="E200" s="6"/>
    </row>
    <row r="201" spans="3:5" ht="15.75" customHeight="1" x14ac:dyDescent="0.35">
      <c r="C201" s="4"/>
      <c r="E201" s="6"/>
    </row>
    <row r="202" spans="3:5" ht="15.75" customHeight="1" x14ac:dyDescent="0.35">
      <c r="C202" s="4"/>
      <c r="E202" s="6"/>
    </row>
    <row r="203" spans="3:5" ht="15.75" customHeight="1" x14ac:dyDescent="0.35">
      <c r="C203" s="4"/>
      <c r="E203" s="6"/>
    </row>
    <row r="204" spans="3:5" ht="15.75" customHeight="1" x14ac:dyDescent="0.35">
      <c r="C204" s="4"/>
      <c r="E204" s="6"/>
    </row>
    <row r="205" spans="3:5" ht="15.75" customHeight="1" x14ac:dyDescent="0.35">
      <c r="C205" s="4"/>
      <c r="E205" s="6"/>
    </row>
    <row r="206" spans="3:5" ht="15.75" customHeight="1" x14ac:dyDescent="0.35">
      <c r="C206" s="4"/>
      <c r="E206" s="6"/>
    </row>
    <row r="207" spans="3:5" ht="15.75" customHeight="1" x14ac:dyDescent="0.35">
      <c r="C207" s="4"/>
      <c r="E207" s="6"/>
    </row>
    <row r="208" spans="3:5" ht="15.75" customHeight="1" x14ac:dyDescent="0.35">
      <c r="C208" s="4"/>
      <c r="E208" s="6"/>
    </row>
    <row r="209" spans="3:5" ht="15.75" customHeight="1" x14ac:dyDescent="0.35">
      <c r="C209" s="4"/>
      <c r="E209" s="6"/>
    </row>
    <row r="210" spans="3:5" ht="15.75" customHeight="1" x14ac:dyDescent="0.35">
      <c r="C210" s="4"/>
      <c r="E210" s="6"/>
    </row>
    <row r="211" spans="3:5" ht="15.75" customHeight="1" x14ac:dyDescent="0.35">
      <c r="C211" s="4"/>
      <c r="E211" s="6"/>
    </row>
    <row r="212" spans="3:5" ht="15.75" customHeight="1" x14ac:dyDescent="0.35">
      <c r="C212" s="4"/>
      <c r="E212" s="6"/>
    </row>
    <row r="213" spans="3:5" ht="15.75" customHeight="1" x14ac:dyDescent="0.35">
      <c r="C213" s="4"/>
      <c r="E213" s="6"/>
    </row>
    <row r="214" spans="3:5" ht="15.75" customHeight="1" x14ac:dyDescent="0.35">
      <c r="C214" s="4"/>
      <c r="E214" s="6"/>
    </row>
    <row r="215" spans="3:5" ht="15.75" customHeight="1" x14ac:dyDescent="0.35">
      <c r="C215" s="4"/>
      <c r="E215" s="6"/>
    </row>
    <row r="216" spans="3:5" ht="15.75" customHeight="1" x14ac:dyDescent="0.35">
      <c r="C216" s="4"/>
      <c r="E216" s="6"/>
    </row>
    <row r="217" spans="3:5" ht="15.75" customHeight="1" x14ac:dyDescent="0.35">
      <c r="C217" s="4"/>
      <c r="E217" s="6"/>
    </row>
    <row r="218" spans="3:5" ht="15.75" customHeight="1" x14ac:dyDescent="0.35">
      <c r="C218" s="4"/>
      <c r="E218" s="6"/>
    </row>
    <row r="219" spans="3:5" ht="15.75" customHeight="1" x14ac:dyDescent="0.35">
      <c r="C219" s="4"/>
      <c r="E219" s="6"/>
    </row>
    <row r="220" spans="3:5" ht="15.75" customHeight="1" x14ac:dyDescent="0.35">
      <c r="C220" s="4"/>
      <c r="E220" s="6"/>
    </row>
    <row r="221" spans="3:5" ht="15.75" customHeight="1" x14ac:dyDescent="0.35">
      <c r="C221" s="4"/>
      <c r="E221" s="6"/>
    </row>
    <row r="222" spans="3:5" ht="15.75" customHeight="1" x14ac:dyDescent="0.35">
      <c r="C222" s="4"/>
      <c r="E222" s="6"/>
    </row>
    <row r="223" spans="3:5" ht="15.75" customHeight="1" x14ac:dyDescent="0.35">
      <c r="C223" s="4"/>
      <c r="E223" s="6"/>
    </row>
    <row r="224" spans="3:5" ht="15.75" customHeight="1" x14ac:dyDescent="0.35">
      <c r="C224" s="4"/>
      <c r="E224" s="6"/>
    </row>
    <row r="225" spans="3:5" ht="15.75" customHeight="1" x14ac:dyDescent="0.35">
      <c r="C225" s="4"/>
      <c r="E225" s="6"/>
    </row>
    <row r="226" spans="3:5" ht="15.75" customHeight="1" x14ac:dyDescent="0.35">
      <c r="C226" s="4"/>
      <c r="E226" s="6"/>
    </row>
    <row r="227" spans="3:5" ht="15.75" customHeight="1" x14ac:dyDescent="0.35">
      <c r="C227" s="4"/>
      <c r="E227" s="6"/>
    </row>
    <row r="228" spans="3:5" ht="15.75" customHeight="1" x14ac:dyDescent="0.35">
      <c r="C228" s="4"/>
      <c r="E228" s="6"/>
    </row>
    <row r="229" spans="3:5" ht="15.75" customHeight="1" x14ac:dyDescent="0.35">
      <c r="C229" s="4"/>
      <c r="E229" s="6"/>
    </row>
    <row r="230" spans="3:5" ht="15.75" customHeight="1" x14ac:dyDescent="0.35">
      <c r="C230" s="4"/>
      <c r="E230" s="6"/>
    </row>
    <row r="231" spans="3:5" ht="15.75" customHeight="1" x14ac:dyDescent="0.35">
      <c r="C231" s="4"/>
      <c r="E231" s="6"/>
    </row>
    <row r="232" spans="3:5" ht="15.75" customHeight="1" x14ac:dyDescent="0.35">
      <c r="C232" s="4"/>
      <c r="E232" s="6"/>
    </row>
    <row r="233" spans="3:5" ht="15.75" customHeight="1" x14ac:dyDescent="0.35">
      <c r="C233" s="4"/>
      <c r="E233" s="6"/>
    </row>
    <row r="234" spans="3:5" ht="15.75" customHeight="1" x14ac:dyDescent="0.35">
      <c r="C234" s="4"/>
      <c r="E234" s="6"/>
    </row>
    <row r="235" spans="3:5" ht="15.75" customHeight="1" x14ac:dyDescent="0.35">
      <c r="C235" s="4"/>
      <c r="E235" s="6"/>
    </row>
    <row r="236" spans="3:5" ht="15.75" customHeight="1" x14ac:dyDescent="0.35">
      <c r="C236" s="4"/>
      <c r="E236" s="6"/>
    </row>
    <row r="237" spans="3:5" ht="15.75" customHeight="1" x14ac:dyDescent="0.35">
      <c r="C237" s="4"/>
      <c r="E237" s="6"/>
    </row>
    <row r="238" spans="3:5" ht="15.75" customHeight="1" x14ac:dyDescent="0.35">
      <c r="C238" s="4"/>
      <c r="E238" s="6"/>
    </row>
    <row r="239" spans="3:5" ht="15.75" customHeight="1" x14ac:dyDescent="0.35">
      <c r="C239" s="4"/>
      <c r="E239" s="6"/>
    </row>
    <row r="240" spans="3:5" ht="15.75" customHeight="1" x14ac:dyDescent="0.35">
      <c r="C240" s="4"/>
      <c r="E240" s="6"/>
    </row>
    <row r="241" spans="3:5" ht="15.75" customHeight="1" x14ac:dyDescent="0.35">
      <c r="C241" s="4"/>
      <c r="E241" s="6"/>
    </row>
    <row r="242" spans="3:5" ht="15.75" customHeight="1" x14ac:dyDescent="0.35">
      <c r="C242" s="4"/>
      <c r="E242" s="6"/>
    </row>
    <row r="243" spans="3:5" ht="15.75" customHeight="1" x14ac:dyDescent="0.35">
      <c r="C243" s="4"/>
      <c r="E243" s="6"/>
    </row>
    <row r="244" spans="3:5" ht="15.75" customHeight="1" x14ac:dyDescent="0.35">
      <c r="C244" s="4"/>
      <c r="E244" s="6"/>
    </row>
    <row r="245" spans="3:5" ht="15.75" customHeight="1" x14ac:dyDescent="0.35">
      <c r="C245" s="4"/>
      <c r="E245" s="6"/>
    </row>
    <row r="246" spans="3:5" ht="15.75" customHeight="1" x14ac:dyDescent="0.35">
      <c r="C246" s="4"/>
      <c r="E246" s="6"/>
    </row>
    <row r="247" spans="3:5" ht="15.75" customHeight="1" x14ac:dyDescent="0.35">
      <c r="C247" s="4"/>
      <c r="E247" s="6"/>
    </row>
    <row r="248" spans="3:5" ht="15.75" customHeight="1" x14ac:dyDescent="0.35">
      <c r="C248" s="4"/>
      <c r="E248" s="6"/>
    </row>
    <row r="249" spans="3:5" ht="15.75" customHeight="1" x14ac:dyDescent="0.35">
      <c r="C249" s="4"/>
      <c r="E249" s="6"/>
    </row>
    <row r="250" spans="3:5" ht="15.75" customHeight="1" x14ac:dyDescent="0.35">
      <c r="C250" s="4"/>
      <c r="E250" s="6"/>
    </row>
    <row r="251" spans="3:5" ht="15.75" customHeight="1" x14ac:dyDescent="0.35">
      <c r="C251" s="4"/>
      <c r="E251" s="6"/>
    </row>
    <row r="252" spans="3:5" ht="15.75" customHeight="1" x14ac:dyDescent="0.35">
      <c r="C252" s="4"/>
      <c r="E252" s="6"/>
    </row>
    <row r="253" spans="3:5" ht="15.75" customHeight="1" x14ac:dyDescent="0.35">
      <c r="C253" s="4"/>
      <c r="E253" s="6"/>
    </row>
    <row r="254" spans="3:5" ht="15.75" customHeight="1" x14ac:dyDescent="0.35">
      <c r="C254" s="4"/>
      <c r="E254" s="6"/>
    </row>
    <row r="255" spans="3:5" ht="15.75" customHeight="1" x14ac:dyDescent="0.35">
      <c r="C255" s="4"/>
      <c r="E255" s="6"/>
    </row>
    <row r="256" spans="3:5" ht="15.75" customHeight="1" x14ac:dyDescent="0.35">
      <c r="C256" s="4"/>
      <c r="E256" s="6"/>
    </row>
    <row r="257" spans="3:5" ht="15.75" customHeight="1" x14ac:dyDescent="0.35">
      <c r="C257" s="4"/>
      <c r="E257" s="6"/>
    </row>
    <row r="258" spans="3:5" ht="15.75" customHeight="1" x14ac:dyDescent="0.35">
      <c r="C258" s="4"/>
      <c r="E258" s="6"/>
    </row>
    <row r="259" spans="3:5" ht="15.75" customHeight="1" x14ac:dyDescent="0.35">
      <c r="C259" s="4"/>
      <c r="E259" s="6"/>
    </row>
    <row r="260" spans="3:5" ht="15.75" customHeight="1" x14ac:dyDescent="0.35">
      <c r="C260" s="4"/>
      <c r="E260" s="6"/>
    </row>
    <row r="261" spans="3:5" ht="15.75" customHeight="1" x14ac:dyDescent="0.35">
      <c r="C261" s="4"/>
      <c r="E261" s="6"/>
    </row>
    <row r="262" spans="3:5" ht="15.75" customHeight="1" x14ac:dyDescent="0.35">
      <c r="C262" s="4"/>
      <c r="E262" s="6"/>
    </row>
    <row r="263" spans="3:5" ht="15.75" customHeight="1" x14ac:dyDescent="0.35">
      <c r="C263" s="4"/>
      <c r="E263" s="6"/>
    </row>
    <row r="264" spans="3:5" ht="15.75" customHeight="1" x14ac:dyDescent="0.35">
      <c r="C264" s="4"/>
      <c r="E264" s="6"/>
    </row>
    <row r="265" spans="3:5" ht="15.75" customHeight="1" x14ac:dyDescent="0.35">
      <c r="C265" s="4"/>
      <c r="E265" s="6"/>
    </row>
    <row r="266" spans="3:5" ht="15.75" customHeight="1" x14ac:dyDescent="0.35">
      <c r="C266" s="4"/>
      <c r="E266" s="6"/>
    </row>
    <row r="267" spans="3:5" ht="15.75" customHeight="1" x14ac:dyDescent="0.35">
      <c r="C267" s="4"/>
      <c r="E267" s="6"/>
    </row>
    <row r="268" spans="3:5" ht="15.75" customHeight="1" x14ac:dyDescent="0.35">
      <c r="C268" s="4"/>
      <c r="E268" s="6"/>
    </row>
    <row r="269" spans="3:5" ht="15.75" customHeight="1" x14ac:dyDescent="0.35">
      <c r="C269" s="4"/>
      <c r="E269" s="6"/>
    </row>
    <row r="270" spans="3:5" ht="15.75" customHeight="1" x14ac:dyDescent="0.35">
      <c r="C270" s="4"/>
      <c r="E270" s="6"/>
    </row>
    <row r="271" spans="3:5" ht="15.75" customHeight="1" x14ac:dyDescent="0.35">
      <c r="C271" s="4"/>
      <c r="E271" s="6"/>
    </row>
    <row r="272" spans="3:5" ht="15.75" customHeight="1" x14ac:dyDescent="0.35">
      <c r="C272" s="4"/>
      <c r="E272" s="6"/>
    </row>
    <row r="273" spans="3:5" ht="15.75" customHeight="1" x14ac:dyDescent="0.35">
      <c r="C273" s="4"/>
      <c r="E273" s="6"/>
    </row>
    <row r="274" spans="3:5" ht="15.75" customHeight="1" x14ac:dyDescent="0.35">
      <c r="C274" s="4"/>
      <c r="E274" s="6"/>
    </row>
    <row r="275" spans="3:5" ht="15.75" customHeight="1" x14ac:dyDescent="0.35">
      <c r="C275" s="4"/>
      <c r="E275" s="6"/>
    </row>
    <row r="276" spans="3:5" ht="15.75" customHeight="1" x14ac:dyDescent="0.35">
      <c r="C276" s="4"/>
      <c r="E276" s="6"/>
    </row>
    <row r="277" spans="3:5" ht="15.75" customHeight="1" x14ac:dyDescent="0.35">
      <c r="C277" s="4"/>
      <c r="E277" s="6"/>
    </row>
    <row r="278" spans="3:5" ht="15.75" customHeight="1" x14ac:dyDescent="0.35">
      <c r="C278" s="4"/>
      <c r="E278" s="6"/>
    </row>
    <row r="279" spans="3:5" ht="15.75" customHeight="1" x14ac:dyDescent="0.35">
      <c r="C279" s="4"/>
      <c r="E279" s="6"/>
    </row>
    <row r="280" spans="3:5" ht="15.75" customHeight="1" x14ac:dyDescent="0.35">
      <c r="C280" s="4"/>
      <c r="E280" s="6"/>
    </row>
    <row r="281" spans="3:5" ht="15.75" customHeight="1" x14ac:dyDescent="0.35">
      <c r="C281" s="4"/>
      <c r="E281" s="6"/>
    </row>
    <row r="282" spans="3:5" ht="15.75" customHeight="1" x14ac:dyDescent="0.35">
      <c r="C282" s="4"/>
      <c r="E282" s="6"/>
    </row>
    <row r="283" spans="3:5" ht="15.75" customHeight="1" x14ac:dyDescent="0.35">
      <c r="C283" s="4"/>
      <c r="E283" s="6"/>
    </row>
    <row r="284" spans="3:5" ht="15.75" customHeight="1" x14ac:dyDescent="0.35">
      <c r="C284" s="4"/>
      <c r="E284" s="6"/>
    </row>
    <row r="285" spans="3:5" ht="15.75" customHeight="1" x14ac:dyDescent="0.35">
      <c r="C285" s="4"/>
      <c r="E285" s="6"/>
    </row>
    <row r="286" spans="3:5" ht="15.75" customHeight="1" x14ac:dyDescent="0.35">
      <c r="C286" s="4"/>
      <c r="E286" s="6"/>
    </row>
    <row r="287" spans="3:5" ht="15.75" customHeight="1" x14ac:dyDescent="0.35">
      <c r="C287" s="4"/>
      <c r="E287" s="6"/>
    </row>
    <row r="288" spans="3:5" ht="15.75" customHeight="1" x14ac:dyDescent="0.35">
      <c r="C288" s="4"/>
      <c r="E288" s="6"/>
    </row>
    <row r="289" spans="3:5" ht="15.75" customHeight="1" x14ac:dyDescent="0.35">
      <c r="C289" s="4"/>
      <c r="E289" s="6"/>
    </row>
    <row r="290" spans="3:5" ht="15.75" customHeight="1" x14ac:dyDescent="0.35">
      <c r="C290" s="4"/>
      <c r="E290" s="6"/>
    </row>
    <row r="291" spans="3:5" ht="15.75" customHeight="1" x14ac:dyDescent="0.35">
      <c r="C291" s="4"/>
      <c r="E291" s="6"/>
    </row>
    <row r="292" spans="3:5" ht="15.75" customHeight="1" x14ac:dyDescent="0.35">
      <c r="C292" s="4"/>
      <c r="E292" s="6"/>
    </row>
    <row r="293" spans="3:5" ht="15.75" customHeight="1" x14ac:dyDescent="0.35">
      <c r="C293" s="4"/>
      <c r="E293" s="6"/>
    </row>
    <row r="294" spans="3:5" ht="15.75" customHeight="1" x14ac:dyDescent="0.35">
      <c r="C294" s="4"/>
      <c r="E294" s="6"/>
    </row>
    <row r="295" spans="3:5" ht="15.75" customHeight="1" x14ac:dyDescent="0.35">
      <c r="C295" s="4"/>
      <c r="E295" s="6"/>
    </row>
    <row r="296" spans="3:5" ht="15.75" customHeight="1" x14ac:dyDescent="0.35">
      <c r="C296" s="4"/>
      <c r="E296" s="6"/>
    </row>
    <row r="297" spans="3:5" ht="15.75" customHeight="1" x14ac:dyDescent="0.35">
      <c r="C297" s="4"/>
      <c r="E297" s="6"/>
    </row>
    <row r="298" spans="3:5" ht="15.75" customHeight="1" x14ac:dyDescent="0.35">
      <c r="C298" s="4"/>
      <c r="E298" s="6"/>
    </row>
    <row r="299" spans="3:5" ht="15.75" customHeight="1" x14ac:dyDescent="0.35">
      <c r="C299" s="4"/>
      <c r="E299" s="6"/>
    </row>
    <row r="300" spans="3:5" ht="15.75" customHeight="1" x14ac:dyDescent="0.35">
      <c r="C300" s="4"/>
      <c r="E300" s="6"/>
    </row>
    <row r="301" spans="3:5" ht="15.75" customHeight="1" x14ac:dyDescent="0.35">
      <c r="C301" s="4"/>
      <c r="E301" s="6"/>
    </row>
    <row r="302" spans="3:5" ht="15.75" customHeight="1" x14ac:dyDescent="0.35">
      <c r="C302" s="4"/>
      <c r="E302" s="6"/>
    </row>
    <row r="303" spans="3:5" ht="15.75" customHeight="1" x14ac:dyDescent="0.35">
      <c r="C303" s="4"/>
      <c r="E303" s="6"/>
    </row>
    <row r="304" spans="3:5" ht="15.75" customHeight="1" x14ac:dyDescent="0.35">
      <c r="C304" s="4"/>
      <c r="E304" s="6"/>
    </row>
    <row r="305" spans="3:5" ht="15.75" customHeight="1" x14ac:dyDescent="0.35">
      <c r="C305" s="4"/>
      <c r="E305" s="6"/>
    </row>
    <row r="306" spans="3:5" ht="15.75" customHeight="1" x14ac:dyDescent="0.35">
      <c r="C306" s="4"/>
      <c r="E306" s="6"/>
    </row>
    <row r="307" spans="3:5" ht="15.75" customHeight="1" x14ac:dyDescent="0.35">
      <c r="C307" s="4"/>
      <c r="E307" s="6"/>
    </row>
    <row r="308" spans="3:5" ht="15.75" customHeight="1" x14ac:dyDescent="0.35">
      <c r="C308" s="4"/>
      <c r="E308" s="6"/>
    </row>
    <row r="309" spans="3:5" ht="15.75" customHeight="1" x14ac:dyDescent="0.35">
      <c r="C309" s="4"/>
      <c r="E309" s="6"/>
    </row>
    <row r="310" spans="3:5" ht="15.75" customHeight="1" x14ac:dyDescent="0.35">
      <c r="C310" s="4"/>
      <c r="E310" s="6"/>
    </row>
    <row r="311" spans="3:5" ht="15.75" customHeight="1" x14ac:dyDescent="0.35">
      <c r="C311" s="4"/>
      <c r="E311" s="6"/>
    </row>
    <row r="312" spans="3:5" ht="15.75" customHeight="1" x14ac:dyDescent="0.35">
      <c r="C312" s="4"/>
      <c r="E312" s="6"/>
    </row>
    <row r="313" spans="3:5" ht="15.75" customHeight="1" x14ac:dyDescent="0.35">
      <c r="C313" s="4"/>
      <c r="E313" s="6"/>
    </row>
    <row r="314" spans="3:5" ht="15.75" customHeight="1" x14ac:dyDescent="0.35">
      <c r="C314" s="4"/>
      <c r="E314" s="6"/>
    </row>
    <row r="315" spans="3:5" ht="15.75" customHeight="1" x14ac:dyDescent="0.35">
      <c r="C315" s="4"/>
      <c r="E315" s="6"/>
    </row>
    <row r="316" spans="3:5" ht="15.75" customHeight="1" x14ac:dyDescent="0.35">
      <c r="C316" s="4"/>
      <c r="E316" s="6"/>
    </row>
    <row r="317" spans="3:5" ht="15.75" customHeight="1" x14ac:dyDescent="0.35">
      <c r="C317" s="4"/>
      <c r="E317" s="6"/>
    </row>
    <row r="318" spans="3:5" ht="15.75" customHeight="1" x14ac:dyDescent="0.35">
      <c r="C318" s="4"/>
      <c r="E318" s="6"/>
    </row>
    <row r="319" spans="3:5" ht="15.75" customHeight="1" x14ac:dyDescent="0.35">
      <c r="C319" s="4"/>
      <c r="E319" s="6"/>
    </row>
    <row r="320" spans="3:5" ht="15.75" customHeight="1" x14ac:dyDescent="0.35">
      <c r="C320" s="4"/>
      <c r="E320" s="6"/>
    </row>
    <row r="321" spans="3:5" ht="15.75" customHeight="1" x14ac:dyDescent="0.35">
      <c r="C321" s="4"/>
      <c r="E321" s="6"/>
    </row>
    <row r="322" spans="3:5" ht="15.75" customHeight="1" x14ac:dyDescent="0.35">
      <c r="C322" s="4"/>
      <c r="E322" s="6"/>
    </row>
    <row r="323" spans="3:5" ht="15.75" customHeight="1" x14ac:dyDescent="0.35">
      <c r="C323" s="4"/>
      <c r="E323" s="6"/>
    </row>
    <row r="324" spans="3:5" ht="15.75" customHeight="1" x14ac:dyDescent="0.35">
      <c r="C324" s="4"/>
      <c r="E324" s="6"/>
    </row>
    <row r="325" spans="3:5" ht="15.75" customHeight="1" x14ac:dyDescent="0.35">
      <c r="C325" s="4"/>
      <c r="E325" s="6"/>
    </row>
    <row r="326" spans="3:5" ht="15.75" customHeight="1" x14ac:dyDescent="0.35">
      <c r="C326" s="4"/>
      <c r="E326" s="6"/>
    </row>
    <row r="327" spans="3:5" ht="15.75" customHeight="1" x14ac:dyDescent="0.35">
      <c r="C327" s="4"/>
      <c r="E327" s="6"/>
    </row>
    <row r="328" spans="3:5" ht="15.75" customHeight="1" x14ac:dyDescent="0.35">
      <c r="C328" s="4"/>
      <c r="E328" s="6"/>
    </row>
    <row r="329" spans="3:5" ht="15.75" customHeight="1" x14ac:dyDescent="0.35">
      <c r="C329" s="4"/>
      <c r="E329" s="6"/>
    </row>
    <row r="330" spans="3:5" ht="15.75" customHeight="1" x14ac:dyDescent="0.35">
      <c r="C330" s="4"/>
      <c r="E330" s="6"/>
    </row>
    <row r="331" spans="3:5" ht="15.75" customHeight="1" x14ac:dyDescent="0.35">
      <c r="C331" s="4"/>
      <c r="E331" s="6"/>
    </row>
    <row r="332" spans="3:5" ht="15.75" customHeight="1" x14ac:dyDescent="0.35">
      <c r="C332" s="4"/>
      <c r="E332" s="6"/>
    </row>
    <row r="333" spans="3:5" ht="15.75" customHeight="1" x14ac:dyDescent="0.35">
      <c r="C333" s="4"/>
      <c r="E333" s="6"/>
    </row>
    <row r="334" spans="3:5" ht="15.75" customHeight="1" x14ac:dyDescent="0.35">
      <c r="C334" s="4"/>
      <c r="E334" s="6"/>
    </row>
    <row r="335" spans="3:5" ht="15.75" customHeight="1" x14ac:dyDescent="0.35">
      <c r="C335" s="4"/>
      <c r="E335" s="6"/>
    </row>
    <row r="336" spans="3:5" ht="15.75" customHeight="1" x14ac:dyDescent="0.35">
      <c r="C336" s="4"/>
      <c r="E336" s="6"/>
    </row>
    <row r="337" spans="3:5" ht="15.75" customHeight="1" x14ac:dyDescent="0.35">
      <c r="C337" s="4"/>
      <c r="E337" s="6"/>
    </row>
    <row r="338" spans="3:5" ht="15.75" customHeight="1" x14ac:dyDescent="0.35">
      <c r="C338" s="4"/>
      <c r="E338" s="6"/>
    </row>
    <row r="339" spans="3:5" ht="15.75" customHeight="1" x14ac:dyDescent="0.35">
      <c r="C339" s="4"/>
      <c r="E339" s="6"/>
    </row>
    <row r="340" spans="3:5" ht="15.75" customHeight="1" x14ac:dyDescent="0.35">
      <c r="C340" s="4"/>
      <c r="E340" s="6"/>
    </row>
    <row r="341" spans="3:5" ht="15.75" customHeight="1" x14ac:dyDescent="0.35">
      <c r="C341" s="4"/>
      <c r="E341" s="6"/>
    </row>
    <row r="342" spans="3:5" ht="15.75" customHeight="1" x14ac:dyDescent="0.35">
      <c r="C342" s="4"/>
      <c r="E342" s="6"/>
    </row>
    <row r="343" spans="3:5" ht="15.75" customHeight="1" x14ac:dyDescent="0.35">
      <c r="C343" s="4"/>
      <c r="E343" s="6"/>
    </row>
    <row r="344" spans="3:5" ht="15.75" customHeight="1" x14ac:dyDescent="0.35">
      <c r="C344" s="4"/>
      <c r="E344" s="6"/>
    </row>
    <row r="345" spans="3:5" ht="15.75" customHeight="1" x14ac:dyDescent="0.35">
      <c r="C345" s="4"/>
      <c r="E345" s="6"/>
    </row>
    <row r="346" spans="3:5" ht="15.75" customHeight="1" x14ac:dyDescent="0.35">
      <c r="C346" s="4"/>
      <c r="E346" s="6"/>
    </row>
    <row r="347" spans="3:5" ht="15.75" customHeight="1" x14ac:dyDescent="0.35">
      <c r="C347" s="4"/>
      <c r="E347" s="6"/>
    </row>
    <row r="348" spans="3:5" ht="15.75" customHeight="1" x14ac:dyDescent="0.35">
      <c r="C348" s="4"/>
      <c r="E348" s="6"/>
    </row>
    <row r="349" spans="3:5" ht="15.75" customHeight="1" x14ac:dyDescent="0.35">
      <c r="C349" s="4"/>
      <c r="E349" s="6"/>
    </row>
    <row r="350" spans="3:5" ht="15.75" customHeight="1" x14ac:dyDescent="0.35">
      <c r="C350" s="4"/>
      <c r="E350" s="6"/>
    </row>
    <row r="351" spans="3:5" ht="15.75" customHeight="1" x14ac:dyDescent="0.35">
      <c r="C351" s="4"/>
      <c r="E351" s="6"/>
    </row>
    <row r="352" spans="3:5" ht="15.75" customHeight="1" x14ac:dyDescent="0.35">
      <c r="C352" s="4"/>
      <c r="E352" s="6"/>
    </row>
    <row r="353" spans="3:5" ht="15.75" customHeight="1" x14ac:dyDescent="0.35">
      <c r="C353" s="4"/>
      <c r="E353" s="6"/>
    </row>
    <row r="354" spans="3:5" ht="15.75" customHeight="1" x14ac:dyDescent="0.35">
      <c r="C354" s="4"/>
      <c r="E354" s="6"/>
    </row>
    <row r="355" spans="3:5" ht="15.75" customHeight="1" x14ac:dyDescent="0.35">
      <c r="C355" s="4"/>
      <c r="E355" s="6"/>
    </row>
    <row r="356" spans="3:5" ht="15.75" customHeight="1" x14ac:dyDescent="0.35">
      <c r="C356" s="4"/>
      <c r="E356" s="6"/>
    </row>
    <row r="357" spans="3:5" ht="15.75" customHeight="1" x14ac:dyDescent="0.35">
      <c r="C357" s="4"/>
      <c r="E357" s="6"/>
    </row>
    <row r="358" spans="3:5" ht="15.75" customHeight="1" x14ac:dyDescent="0.35">
      <c r="C358" s="4"/>
      <c r="E358" s="6"/>
    </row>
    <row r="359" spans="3:5" ht="15.75" customHeight="1" x14ac:dyDescent="0.35">
      <c r="C359" s="4"/>
      <c r="E359" s="6"/>
    </row>
    <row r="360" spans="3:5" ht="15.75" customHeight="1" x14ac:dyDescent="0.35">
      <c r="C360" s="4"/>
      <c r="E360" s="6"/>
    </row>
    <row r="361" spans="3:5" ht="15.75" customHeight="1" x14ac:dyDescent="0.35">
      <c r="C361" s="4"/>
      <c r="E361" s="6"/>
    </row>
    <row r="362" spans="3:5" ht="15.75" customHeight="1" x14ac:dyDescent="0.35">
      <c r="C362" s="4"/>
      <c r="E362" s="6"/>
    </row>
    <row r="363" spans="3:5" ht="15.75" customHeight="1" x14ac:dyDescent="0.35">
      <c r="C363" s="4"/>
      <c r="E363" s="6"/>
    </row>
    <row r="364" spans="3:5" ht="15.75" customHeight="1" x14ac:dyDescent="0.35">
      <c r="C364" s="4"/>
      <c r="E364" s="6"/>
    </row>
    <row r="365" spans="3:5" ht="15.75" customHeight="1" x14ac:dyDescent="0.35">
      <c r="C365" s="4"/>
      <c r="E365" s="6"/>
    </row>
    <row r="366" spans="3:5" ht="15.75" customHeight="1" x14ac:dyDescent="0.35">
      <c r="C366" s="4"/>
      <c r="E366" s="6"/>
    </row>
    <row r="367" spans="3:5" ht="15.75" customHeight="1" x14ac:dyDescent="0.35">
      <c r="C367" s="4"/>
      <c r="E367" s="6"/>
    </row>
    <row r="368" spans="3:5" ht="15.75" customHeight="1" x14ac:dyDescent="0.35">
      <c r="C368" s="4"/>
      <c r="E368" s="6"/>
    </row>
    <row r="369" spans="3:5" ht="15.75" customHeight="1" x14ac:dyDescent="0.35">
      <c r="C369" s="4"/>
      <c r="E369" s="6"/>
    </row>
    <row r="370" spans="3:5" ht="15.75" customHeight="1" x14ac:dyDescent="0.35">
      <c r="C370" s="4"/>
      <c r="E370" s="6"/>
    </row>
    <row r="371" spans="3:5" ht="15.75" customHeight="1" x14ac:dyDescent="0.35">
      <c r="C371" s="4"/>
      <c r="E371" s="6"/>
    </row>
    <row r="372" spans="3:5" ht="15.75" customHeight="1" x14ac:dyDescent="0.35">
      <c r="C372" s="4"/>
      <c r="E372" s="6"/>
    </row>
    <row r="373" spans="3:5" ht="15.75" customHeight="1" x14ac:dyDescent="0.35">
      <c r="C373" s="4"/>
      <c r="E373" s="6"/>
    </row>
    <row r="374" spans="3:5" ht="15.75" customHeight="1" x14ac:dyDescent="0.35">
      <c r="C374" s="4"/>
      <c r="E374" s="6"/>
    </row>
    <row r="375" spans="3:5" ht="15.75" customHeight="1" x14ac:dyDescent="0.35">
      <c r="C375" s="4"/>
      <c r="E375" s="6"/>
    </row>
    <row r="376" spans="3:5" ht="15.75" customHeight="1" x14ac:dyDescent="0.35">
      <c r="C376" s="4"/>
      <c r="E376" s="6"/>
    </row>
    <row r="377" spans="3:5" ht="15.75" customHeight="1" x14ac:dyDescent="0.35">
      <c r="C377" s="4"/>
      <c r="E377" s="6"/>
    </row>
    <row r="378" spans="3:5" ht="15.75" customHeight="1" x14ac:dyDescent="0.35">
      <c r="C378" s="4"/>
      <c r="E378" s="6"/>
    </row>
    <row r="379" spans="3:5" ht="15.75" customHeight="1" x14ac:dyDescent="0.35">
      <c r="C379" s="4"/>
      <c r="E379" s="6"/>
    </row>
    <row r="380" spans="3:5" ht="15.75" customHeight="1" x14ac:dyDescent="0.35">
      <c r="C380" s="4"/>
      <c r="E380" s="6"/>
    </row>
    <row r="381" spans="3:5" ht="15.75" customHeight="1" x14ac:dyDescent="0.35">
      <c r="C381" s="4"/>
      <c r="E381" s="6"/>
    </row>
    <row r="382" spans="3:5" ht="15.75" customHeight="1" x14ac:dyDescent="0.35">
      <c r="C382" s="4"/>
      <c r="E382" s="6"/>
    </row>
    <row r="383" spans="3:5" ht="15.75" customHeight="1" x14ac:dyDescent="0.35">
      <c r="C383" s="4"/>
      <c r="E383" s="6"/>
    </row>
    <row r="384" spans="3:5" ht="15.75" customHeight="1" x14ac:dyDescent="0.35">
      <c r="C384" s="4"/>
      <c r="E384" s="6"/>
    </row>
    <row r="385" spans="3:5" ht="15.75" customHeight="1" x14ac:dyDescent="0.35">
      <c r="C385" s="4"/>
      <c r="E385" s="6"/>
    </row>
    <row r="386" spans="3:5" ht="15.75" customHeight="1" x14ac:dyDescent="0.35">
      <c r="C386" s="4"/>
      <c r="E386" s="6"/>
    </row>
    <row r="387" spans="3:5" ht="15.75" customHeight="1" x14ac:dyDescent="0.35">
      <c r="C387" s="4"/>
      <c r="E387" s="6"/>
    </row>
    <row r="388" spans="3:5" ht="15.75" customHeight="1" x14ac:dyDescent="0.35">
      <c r="C388" s="4"/>
      <c r="E388" s="6"/>
    </row>
    <row r="389" spans="3:5" ht="15.75" customHeight="1" x14ac:dyDescent="0.35">
      <c r="C389" s="4"/>
      <c r="E389" s="6"/>
    </row>
    <row r="390" spans="3:5" ht="15.75" customHeight="1" x14ac:dyDescent="0.35">
      <c r="C390" s="4"/>
      <c r="E390" s="6"/>
    </row>
    <row r="391" spans="3:5" ht="15.75" customHeight="1" x14ac:dyDescent="0.35">
      <c r="C391" s="4"/>
      <c r="E391" s="6"/>
    </row>
    <row r="392" spans="3:5" ht="15.75" customHeight="1" x14ac:dyDescent="0.35">
      <c r="C392" s="4"/>
      <c r="E392" s="6"/>
    </row>
    <row r="393" spans="3:5" ht="15.75" customHeight="1" x14ac:dyDescent="0.35">
      <c r="C393" s="4"/>
      <c r="E393" s="6"/>
    </row>
    <row r="394" spans="3:5" ht="15.75" customHeight="1" x14ac:dyDescent="0.35">
      <c r="C394" s="4"/>
      <c r="E394" s="6"/>
    </row>
    <row r="395" spans="3:5" ht="15.75" customHeight="1" x14ac:dyDescent="0.35">
      <c r="C395" s="4"/>
      <c r="E395" s="6"/>
    </row>
    <row r="396" spans="3:5" ht="15.75" customHeight="1" x14ac:dyDescent="0.35">
      <c r="C396" s="4"/>
      <c r="E396" s="6"/>
    </row>
    <row r="397" spans="3:5" ht="15.75" customHeight="1" x14ac:dyDescent="0.35">
      <c r="C397" s="4"/>
      <c r="E397" s="6"/>
    </row>
    <row r="398" spans="3:5" ht="15.75" customHeight="1" x14ac:dyDescent="0.35">
      <c r="C398" s="4"/>
      <c r="E398" s="6"/>
    </row>
    <row r="399" spans="3:5" ht="15.75" customHeight="1" x14ac:dyDescent="0.35">
      <c r="C399" s="4"/>
      <c r="E399" s="6"/>
    </row>
    <row r="400" spans="3:5" ht="15.75" customHeight="1" x14ac:dyDescent="0.35">
      <c r="C400" s="4"/>
      <c r="E400" s="6"/>
    </row>
    <row r="401" spans="3:5" ht="15.75" customHeight="1" x14ac:dyDescent="0.35">
      <c r="C401" s="4"/>
      <c r="E401" s="6"/>
    </row>
    <row r="402" spans="3:5" ht="15.75" customHeight="1" x14ac:dyDescent="0.35">
      <c r="C402" s="4"/>
      <c r="E402" s="6"/>
    </row>
    <row r="403" spans="3:5" ht="15.75" customHeight="1" x14ac:dyDescent="0.35">
      <c r="C403" s="4"/>
      <c r="E403" s="6"/>
    </row>
    <row r="404" spans="3:5" ht="15.75" customHeight="1" x14ac:dyDescent="0.35">
      <c r="C404" s="4"/>
      <c r="E404" s="6"/>
    </row>
    <row r="405" spans="3:5" ht="15.75" customHeight="1" x14ac:dyDescent="0.35">
      <c r="C405" s="4"/>
      <c r="E405" s="6"/>
    </row>
    <row r="406" spans="3:5" ht="15.75" customHeight="1" x14ac:dyDescent="0.35">
      <c r="C406" s="4"/>
      <c r="E406" s="6"/>
    </row>
    <row r="407" spans="3:5" ht="15.75" customHeight="1" x14ac:dyDescent="0.35">
      <c r="C407" s="4"/>
      <c r="E407" s="6"/>
    </row>
    <row r="408" spans="3:5" ht="15.75" customHeight="1" x14ac:dyDescent="0.35">
      <c r="C408" s="4"/>
      <c r="E408" s="6"/>
    </row>
    <row r="409" spans="3:5" ht="15.75" customHeight="1" x14ac:dyDescent="0.35">
      <c r="C409" s="4"/>
      <c r="E409" s="6"/>
    </row>
    <row r="410" spans="3:5" ht="15.75" customHeight="1" x14ac:dyDescent="0.35">
      <c r="C410" s="4"/>
      <c r="E410" s="6"/>
    </row>
    <row r="411" spans="3:5" ht="15.75" customHeight="1" x14ac:dyDescent="0.35">
      <c r="C411" s="4"/>
      <c r="E411" s="6"/>
    </row>
    <row r="412" spans="3:5" ht="15.75" customHeight="1" x14ac:dyDescent="0.35">
      <c r="C412" s="4"/>
      <c r="E412" s="6"/>
    </row>
    <row r="413" spans="3:5" ht="15.75" customHeight="1" x14ac:dyDescent="0.35">
      <c r="C413" s="4"/>
      <c r="E413" s="6"/>
    </row>
    <row r="414" spans="3:5" ht="15.75" customHeight="1" x14ac:dyDescent="0.35">
      <c r="C414" s="4"/>
      <c r="E414" s="6"/>
    </row>
    <row r="415" spans="3:5" ht="15.75" customHeight="1" x14ac:dyDescent="0.35">
      <c r="C415" s="4"/>
      <c r="E415" s="6"/>
    </row>
    <row r="416" spans="3:5" ht="15.75" customHeight="1" x14ac:dyDescent="0.35">
      <c r="C416" s="4"/>
      <c r="E416" s="6"/>
    </row>
    <row r="417" spans="3:5" ht="15.75" customHeight="1" x14ac:dyDescent="0.35">
      <c r="C417" s="4"/>
      <c r="E417" s="6"/>
    </row>
    <row r="418" spans="3:5" ht="15.75" customHeight="1" x14ac:dyDescent="0.35">
      <c r="C418" s="4"/>
      <c r="E418" s="6"/>
    </row>
    <row r="419" spans="3:5" ht="15.75" customHeight="1" x14ac:dyDescent="0.35">
      <c r="C419" s="4"/>
      <c r="E419" s="6"/>
    </row>
    <row r="420" spans="3:5" ht="15.75" customHeight="1" x14ac:dyDescent="0.35">
      <c r="C420" s="4"/>
      <c r="E420" s="6"/>
    </row>
    <row r="421" spans="3:5" ht="15.75" customHeight="1" x14ac:dyDescent="0.35">
      <c r="C421" s="4"/>
      <c r="E421" s="6"/>
    </row>
    <row r="422" spans="3:5" ht="15.75" customHeight="1" x14ac:dyDescent="0.35">
      <c r="C422" s="4"/>
      <c r="E422" s="6"/>
    </row>
    <row r="423" spans="3:5" ht="15.75" customHeight="1" x14ac:dyDescent="0.35">
      <c r="C423" s="4"/>
      <c r="E423" s="6"/>
    </row>
    <row r="424" spans="3:5" ht="15.75" customHeight="1" x14ac:dyDescent="0.35">
      <c r="C424" s="4"/>
      <c r="E424" s="6"/>
    </row>
    <row r="425" spans="3:5" ht="15.75" customHeight="1" x14ac:dyDescent="0.35">
      <c r="C425" s="4"/>
      <c r="E425" s="6"/>
    </row>
    <row r="426" spans="3:5" ht="15.75" customHeight="1" x14ac:dyDescent="0.35">
      <c r="C426" s="4"/>
      <c r="E426" s="6"/>
    </row>
    <row r="427" spans="3:5" ht="15.75" customHeight="1" x14ac:dyDescent="0.35">
      <c r="C427" s="4"/>
      <c r="E427" s="6"/>
    </row>
    <row r="428" spans="3:5" ht="15.75" customHeight="1" x14ac:dyDescent="0.35">
      <c r="C428" s="4"/>
      <c r="E428" s="6"/>
    </row>
    <row r="429" spans="3:5" ht="15.75" customHeight="1" x14ac:dyDescent="0.35">
      <c r="C429" s="4"/>
      <c r="E429" s="6"/>
    </row>
    <row r="430" spans="3:5" ht="15.75" customHeight="1" x14ac:dyDescent="0.35">
      <c r="C430" s="4"/>
      <c r="E430" s="6"/>
    </row>
    <row r="431" spans="3:5" ht="15.75" customHeight="1" x14ac:dyDescent="0.35">
      <c r="C431" s="4"/>
      <c r="E431" s="6"/>
    </row>
    <row r="432" spans="3:5" ht="15.75" customHeight="1" x14ac:dyDescent="0.35">
      <c r="C432" s="4"/>
      <c r="E432" s="6"/>
    </row>
    <row r="433" spans="3:5" ht="15.75" customHeight="1" x14ac:dyDescent="0.35">
      <c r="C433" s="4"/>
      <c r="E433" s="6"/>
    </row>
    <row r="434" spans="3:5" ht="15.75" customHeight="1" x14ac:dyDescent="0.35">
      <c r="C434" s="4"/>
      <c r="E434" s="6"/>
    </row>
    <row r="435" spans="3:5" ht="15.75" customHeight="1" x14ac:dyDescent="0.35">
      <c r="C435" s="4"/>
      <c r="E435" s="6"/>
    </row>
    <row r="436" spans="3:5" ht="15.75" customHeight="1" x14ac:dyDescent="0.35">
      <c r="C436" s="4"/>
      <c r="E436" s="6"/>
    </row>
    <row r="437" spans="3:5" ht="15.75" customHeight="1" x14ac:dyDescent="0.35">
      <c r="C437" s="4"/>
      <c r="E437" s="6"/>
    </row>
    <row r="438" spans="3:5" ht="15.75" customHeight="1" x14ac:dyDescent="0.35">
      <c r="C438" s="4"/>
      <c r="E438" s="6"/>
    </row>
    <row r="439" spans="3:5" ht="15.75" customHeight="1" x14ac:dyDescent="0.35">
      <c r="C439" s="4"/>
      <c r="E439" s="6"/>
    </row>
    <row r="440" spans="3:5" ht="15.75" customHeight="1" x14ac:dyDescent="0.35">
      <c r="C440" s="4"/>
      <c r="E440" s="6"/>
    </row>
    <row r="441" spans="3:5" ht="15.75" customHeight="1" x14ac:dyDescent="0.35">
      <c r="C441" s="4"/>
      <c r="E441" s="6"/>
    </row>
    <row r="442" spans="3:5" ht="15.75" customHeight="1" x14ac:dyDescent="0.35">
      <c r="C442" s="4"/>
      <c r="E442" s="6"/>
    </row>
    <row r="443" spans="3:5" ht="15.75" customHeight="1" x14ac:dyDescent="0.35">
      <c r="C443" s="4"/>
      <c r="E443" s="6"/>
    </row>
    <row r="444" spans="3:5" ht="15.75" customHeight="1" x14ac:dyDescent="0.35">
      <c r="C444" s="4"/>
      <c r="E444" s="6"/>
    </row>
    <row r="445" spans="3:5" ht="15.75" customHeight="1" x14ac:dyDescent="0.35">
      <c r="C445" s="4"/>
      <c r="E445" s="6"/>
    </row>
    <row r="446" spans="3:5" ht="15.75" customHeight="1" x14ac:dyDescent="0.35">
      <c r="C446" s="4"/>
      <c r="E446" s="6"/>
    </row>
    <row r="447" spans="3:5" ht="15.75" customHeight="1" x14ac:dyDescent="0.35">
      <c r="C447" s="4"/>
      <c r="E447" s="6"/>
    </row>
    <row r="448" spans="3:5" ht="15.75" customHeight="1" x14ac:dyDescent="0.35">
      <c r="C448" s="4"/>
      <c r="E448" s="6"/>
    </row>
    <row r="449" spans="3:5" ht="15.75" customHeight="1" x14ac:dyDescent="0.35">
      <c r="C449" s="4"/>
      <c r="E449" s="6"/>
    </row>
    <row r="450" spans="3:5" ht="15.75" customHeight="1" x14ac:dyDescent="0.35">
      <c r="C450" s="4"/>
      <c r="E450" s="6"/>
    </row>
    <row r="451" spans="3:5" ht="15.75" customHeight="1" x14ac:dyDescent="0.35">
      <c r="C451" s="4"/>
      <c r="E451" s="6"/>
    </row>
    <row r="452" spans="3:5" ht="15.75" customHeight="1" x14ac:dyDescent="0.35">
      <c r="C452" s="4"/>
      <c r="E452" s="6"/>
    </row>
    <row r="453" spans="3:5" ht="15.75" customHeight="1" x14ac:dyDescent="0.35">
      <c r="C453" s="4"/>
      <c r="E453" s="6"/>
    </row>
    <row r="454" spans="3:5" ht="15.75" customHeight="1" x14ac:dyDescent="0.35">
      <c r="C454" s="4"/>
      <c r="E454" s="6"/>
    </row>
    <row r="455" spans="3:5" ht="15.75" customHeight="1" x14ac:dyDescent="0.35">
      <c r="C455" s="4"/>
      <c r="E455" s="6"/>
    </row>
    <row r="456" spans="3:5" ht="15.75" customHeight="1" x14ac:dyDescent="0.35">
      <c r="C456" s="4"/>
      <c r="E456" s="6"/>
    </row>
    <row r="457" spans="3:5" ht="15.75" customHeight="1" x14ac:dyDescent="0.35">
      <c r="C457" s="4"/>
      <c r="E457" s="6"/>
    </row>
    <row r="458" spans="3:5" ht="15.75" customHeight="1" x14ac:dyDescent="0.35">
      <c r="C458" s="4"/>
      <c r="E458" s="6"/>
    </row>
    <row r="459" spans="3:5" ht="15.75" customHeight="1" x14ac:dyDescent="0.35">
      <c r="C459" s="4"/>
      <c r="E459" s="6"/>
    </row>
    <row r="460" spans="3:5" ht="15.75" customHeight="1" x14ac:dyDescent="0.35">
      <c r="C460" s="4"/>
      <c r="E460" s="6"/>
    </row>
    <row r="461" spans="3:5" ht="15.75" customHeight="1" x14ac:dyDescent="0.35">
      <c r="C461" s="4"/>
      <c r="E461" s="6"/>
    </row>
    <row r="462" spans="3:5" ht="15.75" customHeight="1" x14ac:dyDescent="0.35">
      <c r="C462" s="4"/>
      <c r="E462" s="6"/>
    </row>
    <row r="463" spans="3:5" ht="15.75" customHeight="1" x14ac:dyDescent="0.35">
      <c r="C463" s="4"/>
      <c r="E463" s="6"/>
    </row>
    <row r="464" spans="3:5" ht="15.75" customHeight="1" x14ac:dyDescent="0.35">
      <c r="C464" s="4"/>
      <c r="E464" s="6"/>
    </row>
    <row r="465" spans="3:5" ht="15.75" customHeight="1" x14ac:dyDescent="0.35">
      <c r="C465" s="4"/>
      <c r="E465" s="6"/>
    </row>
    <row r="466" spans="3:5" ht="15.75" customHeight="1" x14ac:dyDescent="0.35">
      <c r="C466" s="4"/>
      <c r="E466" s="6"/>
    </row>
    <row r="467" spans="3:5" ht="15.75" customHeight="1" x14ac:dyDescent="0.35">
      <c r="C467" s="4"/>
      <c r="E467" s="6"/>
    </row>
    <row r="468" spans="3:5" ht="15.75" customHeight="1" x14ac:dyDescent="0.35">
      <c r="C468" s="4"/>
      <c r="E468" s="6"/>
    </row>
    <row r="469" spans="3:5" ht="15.75" customHeight="1" x14ac:dyDescent="0.35">
      <c r="C469" s="4"/>
      <c r="E469" s="6"/>
    </row>
    <row r="470" spans="3:5" ht="15.75" customHeight="1" x14ac:dyDescent="0.35">
      <c r="C470" s="4"/>
      <c r="E470" s="6"/>
    </row>
    <row r="471" spans="3:5" ht="15.75" customHeight="1" x14ac:dyDescent="0.35">
      <c r="C471" s="4"/>
      <c r="E471" s="6"/>
    </row>
    <row r="472" spans="3:5" ht="15.75" customHeight="1" x14ac:dyDescent="0.35">
      <c r="C472" s="4"/>
      <c r="E472" s="6"/>
    </row>
    <row r="473" spans="3:5" ht="15.75" customHeight="1" x14ac:dyDescent="0.35">
      <c r="C473" s="4"/>
      <c r="E473" s="6"/>
    </row>
    <row r="474" spans="3:5" ht="15.75" customHeight="1" x14ac:dyDescent="0.35">
      <c r="C474" s="4"/>
      <c r="E474" s="6"/>
    </row>
    <row r="475" spans="3:5" ht="15.75" customHeight="1" x14ac:dyDescent="0.35">
      <c r="C475" s="4"/>
      <c r="E475" s="6"/>
    </row>
    <row r="476" spans="3:5" ht="15.75" customHeight="1" x14ac:dyDescent="0.35">
      <c r="C476" s="4"/>
      <c r="E476" s="6"/>
    </row>
    <row r="477" spans="3:5" ht="15.75" customHeight="1" x14ac:dyDescent="0.35">
      <c r="C477" s="4"/>
      <c r="E477" s="6"/>
    </row>
    <row r="478" spans="3:5" ht="15.75" customHeight="1" x14ac:dyDescent="0.35">
      <c r="C478" s="4"/>
      <c r="E478" s="6"/>
    </row>
    <row r="479" spans="3:5" ht="15.75" customHeight="1" x14ac:dyDescent="0.35">
      <c r="C479" s="4"/>
      <c r="E479" s="6"/>
    </row>
    <row r="480" spans="3:5" ht="15.75" customHeight="1" x14ac:dyDescent="0.35">
      <c r="C480" s="4"/>
      <c r="E480" s="6"/>
    </row>
    <row r="481" spans="3:5" ht="15.75" customHeight="1" x14ac:dyDescent="0.35">
      <c r="C481" s="4"/>
      <c r="E481" s="6"/>
    </row>
    <row r="482" spans="3:5" ht="15.75" customHeight="1" x14ac:dyDescent="0.35">
      <c r="C482" s="4"/>
      <c r="E482" s="6"/>
    </row>
    <row r="483" spans="3:5" ht="15.75" customHeight="1" x14ac:dyDescent="0.35">
      <c r="C483" s="4"/>
      <c r="E483" s="6"/>
    </row>
    <row r="484" spans="3:5" ht="15.75" customHeight="1" x14ac:dyDescent="0.35">
      <c r="C484" s="4"/>
      <c r="E484" s="6"/>
    </row>
    <row r="485" spans="3:5" ht="15.75" customHeight="1" x14ac:dyDescent="0.35">
      <c r="C485" s="4"/>
      <c r="E485" s="6"/>
    </row>
    <row r="486" spans="3:5" ht="15.75" customHeight="1" x14ac:dyDescent="0.35">
      <c r="C486" s="4"/>
      <c r="E486" s="6"/>
    </row>
    <row r="487" spans="3:5" ht="15.75" customHeight="1" x14ac:dyDescent="0.35">
      <c r="C487" s="4"/>
      <c r="E487" s="6"/>
    </row>
    <row r="488" spans="3:5" ht="15.75" customHeight="1" x14ac:dyDescent="0.35">
      <c r="C488" s="4"/>
      <c r="E488" s="6"/>
    </row>
    <row r="489" spans="3:5" ht="15.75" customHeight="1" x14ac:dyDescent="0.35">
      <c r="C489" s="4"/>
      <c r="E489" s="6"/>
    </row>
    <row r="490" spans="3:5" ht="15.75" customHeight="1" x14ac:dyDescent="0.35">
      <c r="C490" s="4"/>
      <c r="E490" s="6"/>
    </row>
    <row r="491" spans="3:5" ht="15.75" customHeight="1" x14ac:dyDescent="0.35">
      <c r="C491" s="4"/>
      <c r="E491" s="6"/>
    </row>
    <row r="492" spans="3:5" ht="15.75" customHeight="1" x14ac:dyDescent="0.35">
      <c r="C492" s="4"/>
      <c r="E492" s="6"/>
    </row>
    <row r="493" spans="3:5" ht="15.75" customHeight="1" x14ac:dyDescent="0.35">
      <c r="C493" s="4"/>
      <c r="E493" s="6"/>
    </row>
    <row r="494" spans="3:5" ht="15.75" customHeight="1" x14ac:dyDescent="0.35">
      <c r="C494" s="4"/>
      <c r="E494" s="6"/>
    </row>
    <row r="495" spans="3:5" ht="15.75" customHeight="1" x14ac:dyDescent="0.35">
      <c r="C495" s="4"/>
      <c r="E495" s="6"/>
    </row>
    <row r="496" spans="3:5" ht="15.75" customHeight="1" x14ac:dyDescent="0.35">
      <c r="C496" s="4"/>
      <c r="E496" s="6"/>
    </row>
    <row r="497" spans="3:5" ht="15.75" customHeight="1" x14ac:dyDescent="0.35">
      <c r="C497" s="4"/>
      <c r="E497" s="6"/>
    </row>
    <row r="498" spans="3:5" ht="15.75" customHeight="1" x14ac:dyDescent="0.35">
      <c r="C498" s="4"/>
      <c r="E498" s="6"/>
    </row>
    <row r="499" spans="3:5" ht="15.75" customHeight="1" x14ac:dyDescent="0.35">
      <c r="C499" s="4"/>
      <c r="E499" s="6"/>
    </row>
    <row r="500" spans="3:5" ht="15.75" customHeight="1" x14ac:dyDescent="0.35">
      <c r="C500" s="4"/>
      <c r="E500" s="6"/>
    </row>
    <row r="501" spans="3:5" ht="15.75" customHeight="1" x14ac:dyDescent="0.35">
      <c r="C501" s="4"/>
      <c r="E501" s="6"/>
    </row>
    <row r="502" spans="3:5" ht="15.75" customHeight="1" x14ac:dyDescent="0.35">
      <c r="C502" s="4"/>
      <c r="E502" s="6"/>
    </row>
    <row r="503" spans="3:5" ht="15.75" customHeight="1" x14ac:dyDescent="0.35">
      <c r="C503" s="4"/>
      <c r="E503" s="6"/>
    </row>
    <row r="504" spans="3:5" ht="15.75" customHeight="1" x14ac:dyDescent="0.35">
      <c r="C504" s="4"/>
      <c r="E504" s="6"/>
    </row>
    <row r="505" spans="3:5" ht="15.75" customHeight="1" x14ac:dyDescent="0.35">
      <c r="C505" s="4"/>
      <c r="E505" s="6"/>
    </row>
    <row r="506" spans="3:5" ht="15.75" customHeight="1" x14ac:dyDescent="0.35">
      <c r="C506" s="4"/>
      <c r="E506" s="6"/>
    </row>
    <row r="507" spans="3:5" ht="15.75" customHeight="1" x14ac:dyDescent="0.35">
      <c r="C507" s="4"/>
      <c r="E507" s="6"/>
    </row>
    <row r="508" spans="3:5" ht="15.75" customHeight="1" x14ac:dyDescent="0.35">
      <c r="C508" s="4"/>
      <c r="E508" s="6"/>
    </row>
    <row r="509" spans="3:5" ht="15.75" customHeight="1" x14ac:dyDescent="0.35">
      <c r="C509" s="4"/>
      <c r="E509" s="6"/>
    </row>
    <row r="510" spans="3:5" ht="15.75" customHeight="1" x14ac:dyDescent="0.35">
      <c r="C510" s="4"/>
      <c r="E510" s="6"/>
    </row>
    <row r="511" spans="3:5" ht="15.75" customHeight="1" x14ac:dyDescent="0.35">
      <c r="C511" s="4"/>
      <c r="E511" s="6"/>
    </row>
    <row r="512" spans="3:5" ht="15.75" customHeight="1" x14ac:dyDescent="0.35">
      <c r="C512" s="4"/>
      <c r="E512" s="6"/>
    </row>
    <row r="513" spans="3:5" ht="15.75" customHeight="1" x14ac:dyDescent="0.35">
      <c r="C513" s="4"/>
      <c r="E513" s="6"/>
    </row>
    <row r="514" spans="3:5" ht="15.75" customHeight="1" x14ac:dyDescent="0.35">
      <c r="C514" s="4"/>
      <c r="E514" s="6"/>
    </row>
    <row r="515" spans="3:5" ht="15.75" customHeight="1" x14ac:dyDescent="0.35">
      <c r="C515" s="4"/>
      <c r="E515" s="6"/>
    </row>
    <row r="516" spans="3:5" ht="15.75" customHeight="1" x14ac:dyDescent="0.35">
      <c r="C516" s="4"/>
      <c r="E516" s="6"/>
    </row>
    <row r="517" spans="3:5" ht="15.75" customHeight="1" x14ac:dyDescent="0.35">
      <c r="C517" s="4"/>
      <c r="E517" s="6"/>
    </row>
    <row r="518" spans="3:5" ht="15.75" customHeight="1" x14ac:dyDescent="0.35">
      <c r="C518" s="4"/>
      <c r="E518" s="6"/>
    </row>
    <row r="519" spans="3:5" ht="15.75" customHeight="1" x14ac:dyDescent="0.35">
      <c r="C519" s="4"/>
      <c r="E519" s="6"/>
    </row>
    <row r="520" spans="3:5" ht="15.75" customHeight="1" x14ac:dyDescent="0.35">
      <c r="C520" s="4"/>
      <c r="E520" s="6"/>
    </row>
    <row r="521" spans="3:5" ht="15.75" customHeight="1" x14ac:dyDescent="0.35">
      <c r="C521" s="4"/>
      <c r="E521" s="6"/>
    </row>
    <row r="522" spans="3:5" ht="15.75" customHeight="1" x14ac:dyDescent="0.35">
      <c r="C522" s="4"/>
      <c r="E522" s="6"/>
    </row>
    <row r="523" spans="3:5" ht="15.75" customHeight="1" x14ac:dyDescent="0.35">
      <c r="C523" s="4"/>
      <c r="E523" s="6"/>
    </row>
    <row r="524" spans="3:5" ht="15.75" customHeight="1" x14ac:dyDescent="0.35">
      <c r="C524" s="4"/>
      <c r="E524" s="6"/>
    </row>
    <row r="525" spans="3:5" ht="15.75" customHeight="1" x14ac:dyDescent="0.35">
      <c r="C525" s="4"/>
      <c r="E525" s="6"/>
    </row>
    <row r="526" spans="3:5" ht="15.75" customHeight="1" x14ac:dyDescent="0.35">
      <c r="C526" s="4"/>
      <c r="E526" s="6"/>
    </row>
    <row r="527" spans="3:5" ht="15.75" customHeight="1" x14ac:dyDescent="0.35">
      <c r="C527" s="4"/>
      <c r="E527" s="6"/>
    </row>
    <row r="528" spans="3:5" ht="15.75" customHeight="1" x14ac:dyDescent="0.35">
      <c r="C528" s="4"/>
      <c r="E528" s="6"/>
    </row>
    <row r="529" spans="3:5" ht="15.75" customHeight="1" x14ac:dyDescent="0.35">
      <c r="C529" s="4"/>
      <c r="E529" s="6"/>
    </row>
    <row r="530" spans="3:5" ht="15.75" customHeight="1" x14ac:dyDescent="0.35">
      <c r="C530" s="4"/>
      <c r="E530" s="6"/>
    </row>
    <row r="531" spans="3:5" ht="15.75" customHeight="1" x14ac:dyDescent="0.35">
      <c r="C531" s="4"/>
      <c r="E531" s="6"/>
    </row>
    <row r="532" spans="3:5" ht="15.75" customHeight="1" x14ac:dyDescent="0.35">
      <c r="C532" s="4"/>
      <c r="E532" s="6"/>
    </row>
    <row r="533" spans="3:5" ht="15.75" customHeight="1" x14ac:dyDescent="0.35">
      <c r="C533" s="4"/>
      <c r="E533" s="6"/>
    </row>
    <row r="534" spans="3:5" ht="15.75" customHeight="1" x14ac:dyDescent="0.35">
      <c r="C534" s="4"/>
      <c r="E534" s="6"/>
    </row>
    <row r="535" spans="3:5" ht="15.75" customHeight="1" x14ac:dyDescent="0.35">
      <c r="C535" s="4"/>
      <c r="E535" s="6"/>
    </row>
    <row r="536" spans="3:5" ht="15.75" customHeight="1" x14ac:dyDescent="0.35">
      <c r="C536" s="4"/>
      <c r="E536" s="6"/>
    </row>
    <row r="537" spans="3:5" ht="15.75" customHeight="1" x14ac:dyDescent="0.35">
      <c r="C537" s="4"/>
      <c r="E537" s="6"/>
    </row>
    <row r="538" spans="3:5" ht="15.75" customHeight="1" x14ac:dyDescent="0.35">
      <c r="C538" s="4"/>
      <c r="E538" s="6"/>
    </row>
    <row r="539" spans="3:5" ht="15.75" customHeight="1" x14ac:dyDescent="0.35">
      <c r="C539" s="4"/>
      <c r="E539" s="6"/>
    </row>
    <row r="540" spans="3:5" ht="15.75" customHeight="1" x14ac:dyDescent="0.35">
      <c r="C540" s="4"/>
      <c r="E540" s="6"/>
    </row>
    <row r="541" spans="3:5" ht="15.75" customHeight="1" x14ac:dyDescent="0.35">
      <c r="C541" s="4"/>
      <c r="E541" s="6"/>
    </row>
    <row r="542" spans="3:5" ht="15.75" customHeight="1" x14ac:dyDescent="0.35">
      <c r="C542" s="4"/>
      <c r="E542" s="6"/>
    </row>
    <row r="543" spans="3:5" ht="15.75" customHeight="1" x14ac:dyDescent="0.35">
      <c r="C543" s="4"/>
      <c r="E543" s="6"/>
    </row>
    <row r="544" spans="3:5" ht="15.75" customHeight="1" x14ac:dyDescent="0.35">
      <c r="C544" s="4"/>
      <c r="E544" s="6"/>
    </row>
    <row r="545" spans="3:5" ht="15.75" customHeight="1" x14ac:dyDescent="0.35">
      <c r="C545" s="4"/>
      <c r="E545" s="6"/>
    </row>
    <row r="546" spans="3:5" ht="15.75" customHeight="1" x14ac:dyDescent="0.35">
      <c r="C546" s="4"/>
      <c r="E546" s="6"/>
    </row>
    <row r="547" spans="3:5" ht="15.75" customHeight="1" x14ac:dyDescent="0.35">
      <c r="C547" s="4"/>
      <c r="E547" s="6"/>
    </row>
    <row r="548" spans="3:5" ht="15.75" customHeight="1" x14ac:dyDescent="0.35">
      <c r="C548" s="4"/>
      <c r="E548" s="6"/>
    </row>
    <row r="549" spans="3:5" ht="15.75" customHeight="1" x14ac:dyDescent="0.35">
      <c r="C549" s="4"/>
      <c r="E549" s="6"/>
    </row>
    <row r="550" spans="3:5" ht="15.75" customHeight="1" x14ac:dyDescent="0.35">
      <c r="C550" s="4"/>
      <c r="E550" s="6"/>
    </row>
    <row r="551" spans="3:5" ht="15.75" customHeight="1" x14ac:dyDescent="0.35">
      <c r="C551" s="4"/>
      <c r="E551" s="6"/>
    </row>
    <row r="552" spans="3:5" ht="15.75" customHeight="1" x14ac:dyDescent="0.35">
      <c r="C552" s="4"/>
      <c r="E552" s="6"/>
    </row>
    <row r="553" spans="3:5" ht="15.75" customHeight="1" x14ac:dyDescent="0.35">
      <c r="C553" s="4"/>
      <c r="E553" s="6"/>
    </row>
    <row r="554" spans="3:5" ht="15.75" customHeight="1" x14ac:dyDescent="0.35">
      <c r="C554" s="4"/>
      <c r="E554" s="6"/>
    </row>
    <row r="555" spans="3:5" ht="15.75" customHeight="1" x14ac:dyDescent="0.35">
      <c r="C555" s="4"/>
      <c r="E555" s="6"/>
    </row>
    <row r="556" spans="3:5" ht="15.75" customHeight="1" x14ac:dyDescent="0.35">
      <c r="C556" s="4"/>
      <c r="E556" s="6"/>
    </row>
    <row r="557" spans="3:5" ht="15.75" customHeight="1" x14ac:dyDescent="0.35">
      <c r="C557" s="4"/>
      <c r="E557" s="6"/>
    </row>
    <row r="558" spans="3:5" ht="15.75" customHeight="1" x14ac:dyDescent="0.35">
      <c r="C558" s="4"/>
      <c r="E558" s="6"/>
    </row>
    <row r="559" spans="3:5" ht="15.75" customHeight="1" x14ac:dyDescent="0.35">
      <c r="C559" s="4"/>
      <c r="E559" s="6"/>
    </row>
    <row r="560" spans="3:5" ht="15.75" customHeight="1" x14ac:dyDescent="0.35">
      <c r="C560" s="4"/>
      <c r="E560" s="6"/>
    </row>
    <row r="561" spans="3:5" ht="15.75" customHeight="1" x14ac:dyDescent="0.35">
      <c r="C561" s="4"/>
      <c r="E561" s="6"/>
    </row>
    <row r="562" spans="3:5" ht="15.75" customHeight="1" x14ac:dyDescent="0.35">
      <c r="C562" s="4"/>
      <c r="E562" s="6"/>
    </row>
    <row r="563" spans="3:5" ht="15.75" customHeight="1" x14ac:dyDescent="0.35">
      <c r="C563" s="4"/>
      <c r="E563" s="6"/>
    </row>
    <row r="564" spans="3:5" ht="15.75" customHeight="1" x14ac:dyDescent="0.35">
      <c r="C564" s="4"/>
      <c r="E564" s="6"/>
    </row>
    <row r="565" spans="3:5" ht="15.75" customHeight="1" x14ac:dyDescent="0.35">
      <c r="C565" s="4"/>
      <c r="E565" s="6"/>
    </row>
    <row r="566" spans="3:5" ht="15.75" customHeight="1" x14ac:dyDescent="0.35">
      <c r="C566" s="4"/>
      <c r="E566" s="6"/>
    </row>
    <row r="567" spans="3:5" ht="15.75" customHeight="1" x14ac:dyDescent="0.35">
      <c r="C567" s="4"/>
      <c r="E567" s="6"/>
    </row>
    <row r="568" spans="3:5" ht="15.75" customHeight="1" x14ac:dyDescent="0.35">
      <c r="C568" s="4"/>
      <c r="E568" s="6"/>
    </row>
    <row r="569" spans="3:5" ht="15.75" customHeight="1" x14ac:dyDescent="0.35">
      <c r="C569" s="4"/>
      <c r="E569" s="6"/>
    </row>
    <row r="570" spans="3:5" ht="15.75" customHeight="1" x14ac:dyDescent="0.35">
      <c r="C570" s="4"/>
      <c r="E570" s="6"/>
    </row>
    <row r="571" spans="3:5" ht="15.75" customHeight="1" x14ac:dyDescent="0.35">
      <c r="C571" s="4"/>
      <c r="E571" s="6"/>
    </row>
    <row r="572" spans="3:5" ht="15.75" customHeight="1" x14ac:dyDescent="0.35">
      <c r="C572" s="4"/>
      <c r="E572" s="6"/>
    </row>
    <row r="573" spans="3:5" ht="15.75" customHeight="1" x14ac:dyDescent="0.35">
      <c r="C573" s="4"/>
      <c r="E573" s="6"/>
    </row>
    <row r="574" spans="3:5" ht="15.75" customHeight="1" x14ac:dyDescent="0.35">
      <c r="C574" s="4"/>
      <c r="E574" s="6"/>
    </row>
    <row r="575" spans="3:5" ht="15.75" customHeight="1" x14ac:dyDescent="0.35">
      <c r="C575" s="4"/>
      <c r="E575" s="6"/>
    </row>
    <row r="576" spans="3:5" ht="15.75" customHeight="1" x14ac:dyDescent="0.35">
      <c r="C576" s="4"/>
      <c r="E576" s="6"/>
    </row>
    <row r="577" spans="3:5" ht="15.75" customHeight="1" x14ac:dyDescent="0.35">
      <c r="C577" s="4"/>
      <c r="E577" s="6"/>
    </row>
    <row r="578" spans="3:5" ht="15.75" customHeight="1" x14ac:dyDescent="0.35">
      <c r="C578" s="4"/>
      <c r="E578" s="6"/>
    </row>
    <row r="579" spans="3:5" ht="15.75" customHeight="1" x14ac:dyDescent="0.35">
      <c r="C579" s="4"/>
      <c r="E579" s="6"/>
    </row>
    <row r="580" spans="3:5" ht="15.75" customHeight="1" x14ac:dyDescent="0.35">
      <c r="C580" s="4"/>
      <c r="E580" s="6"/>
    </row>
    <row r="581" spans="3:5" ht="15.75" customHeight="1" x14ac:dyDescent="0.35">
      <c r="C581" s="4"/>
      <c r="E581" s="6"/>
    </row>
    <row r="582" spans="3:5" ht="15.75" customHeight="1" x14ac:dyDescent="0.35">
      <c r="C582" s="4"/>
      <c r="E582" s="6"/>
    </row>
    <row r="583" spans="3:5" ht="15.75" customHeight="1" x14ac:dyDescent="0.35">
      <c r="C583" s="4"/>
      <c r="E583" s="6"/>
    </row>
    <row r="584" spans="3:5" ht="15.75" customHeight="1" x14ac:dyDescent="0.35">
      <c r="C584" s="4"/>
      <c r="E584" s="6"/>
    </row>
    <row r="585" spans="3:5" ht="15.75" customHeight="1" x14ac:dyDescent="0.35">
      <c r="C585" s="4"/>
      <c r="E585" s="6"/>
    </row>
    <row r="586" spans="3:5" ht="15.75" customHeight="1" x14ac:dyDescent="0.35">
      <c r="C586" s="4"/>
      <c r="E586" s="6"/>
    </row>
    <row r="587" spans="3:5" ht="15.75" customHeight="1" x14ac:dyDescent="0.35">
      <c r="C587" s="4"/>
      <c r="E587" s="6"/>
    </row>
    <row r="588" spans="3:5" ht="15.75" customHeight="1" x14ac:dyDescent="0.35">
      <c r="C588" s="4"/>
      <c r="E588" s="6"/>
    </row>
    <row r="589" spans="3:5" ht="15.75" customHeight="1" x14ac:dyDescent="0.35">
      <c r="C589" s="4"/>
      <c r="E589" s="6"/>
    </row>
    <row r="590" spans="3:5" ht="15.75" customHeight="1" x14ac:dyDescent="0.35">
      <c r="C590" s="4"/>
      <c r="E590" s="6"/>
    </row>
    <row r="591" spans="3:5" ht="15.75" customHeight="1" x14ac:dyDescent="0.35">
      <c r="C591" s="4"/>
      <c r="E591" s="6"/>
    </row>
    <row r="592" spans="3:5" ht="15.75" customHeight="1" x14ac:dyDescent="0.35">
      <c r="C592" s="4"/>
      <c r="E592" s="6"/>
    </row>
    <row r="593" spans="3:5" ht="15.75" customHeight="1" x14ac:dyDescent="0.35">
      <c r="C593" s="4"/>
      <c r="E593" s="6"/>
    </row>
    <row r="594" spans="3:5" ht="15.75" customHeight="1" x14ac:dyDescent="0.35">
      <c r="C594" s="4"/>
      <c r="E594" s="6"/>
    </row>
    <row r="595" spans="3:5" ht="15.75" customHeight="1" x14ac:dyDescent="0.35">
      <c r="C595" s="4"/>
      <c r="E595" s="6"/>
    </row>
    <row r="596" spans="3:5" ht="15.75" customHeight="1" x14ac:dyDescent="0.35">
      <c r="C596" s="4"/>
      <c r="E596" s="6"/>
    </row>
    <row r="597" spans="3:5" ht="15.75" customHeight="1" x14ac:dyDescent="0.35">
      <c r="C597" s="4"/>
      <c r="E597" s="6"/>
    </row>
    <row r="598" spans="3:5" ht="15.75" customHeight="1" x14ac:dyDescent="0.35">
      <c r="C598" s="4"/>
      <c r="E598" s="6"/>
    </row>
    <row r="599" spans="3:5" ht="15.75" customHeight="1" x14ac:dyDescent="0.35">
      <c r="C599" s="4"/>
      <c r="E599" s="6"/>
    </row>
    <row r="600" spans="3:5" ht="15.75" customHeight="1" x14ac:dyDescent="0.35">
      <c r="C600" s="4"/>
      <c r="E600" s="6"/>
    </row>
    <row r="601" spans="3:5" ht="15.75" customHeight="1" x14ac:dyDescent="0.35">
      <c r="C601" s="4"/>
      <c r="E601" s="6"/>
    </row>
    <row r="602" spans="3:5" ht="15.75" customHeight="1" x14ac:dyDescent="0.35">
      <c r="C602" s="4"/>
      <c r="E602" s="6"/>
    </row>
    <row r="603" spans="3:5" ht="15.75" customHeight="1" x14ac:dyDescent="0.35">
      <c r="C603" s="4"/>
      <c r="E603" s="6"/>
    </row>
    <row r="604" spans="3:5" ht="15.75" customHeight="1" x14ac:dyDescent="0.35">
      <c r="C604" s="4"/>
      <c r="E604" s="6"/>
    </row>
    <row r="605" spans="3:5" ht="15.75" customHeight="1" x14ac:dyDescent="0.35">
      <c r="C605" s="4"/>
      <c r="E605" s="6"/>
    </row>
    <row r="606" spans="3:5" ht="15.75" customHeight="1" x14ac:dyDescent="0.35">
      <c r="C606" s="4"/>
      <c r="E606" s="6"/>
    </row>
    <row r="607" spans="3:5" ht="15.75" customHeight="1" x14ac:dyDescent="0.35">
      <c r="C607" s="4"/>
      <c r="E607" s="6"/>
    </row>
    <row r="608" spans="3:5" ht="15.75" customHeight="1" x14ac:dyDescent="0.35">
      <c r="C608" s="4"/>
      <c r="E608" s="6"/>
    </row>
    <row r="609" spans="3:5" ht="15.75" customHeight="1" x14ac:dyDescent="0.35">
      <c r="C609" s="4"/>
      <c r="E609" s="6"/>
    </row>
    <row r="610" spans="3:5" ht="15.75" customHeight="1" x14ac:dyDescent="0.35">
      <c r="C610" s="4"/>
      <c r="E610" s="6"/>
    </row>
    <row r="611" spans="3:5" ht="15.75" customHeight="1" x14ac:dyDescent="0.35">
      <c r="C611" s="4"/>
      <c r="E611" s="6"/>
    </row>
    <row r="612" spans="3:5" ht="15.75" customHeight="1" x14ac:dyDescent="0.35">
      <c r="C612" s="4"/>
      <c r="E612" s="6"/>
    </row>
    <row r="613" spans="3:5" ht="15.75" customHeight="1" x14ac:dyDescent="0.35">
      <c r="C613" s="4"/>
      <c r="E613" s="6"/>
    </row>
    <row r="614" spans="3:5" ht="15.75" customHeight="1" x14ac:dyDescent="0.35">
      <c r="C614" s="4"/>
      <c r="E614" s="6"/>
    </row>
    <row r="615" spans="3:5" ht="15.75" customHeight="1" x14ac:dyDescent="0.35">
      <c r="C615" s="4"/>
      <c r="E615" s="6"/>
    </row>
    <row r="616" spans="3:5" ht="15.75" customHeight="1" x14ac:dyDescent="0.35">
      <c r="C616" s="4"/>
      <c r="E616" s="6"/>
    </row>
    <row r="617" spans="3:5" ht="15.75" customHeight="1" x14ac:dyDescent="0.35">
      <c r="C617" s="4"/>
      <c r="E617" s="6"/>
    </row>
    <row r="618" spans="3:5" ht="15.75" customHeight="1" x14ac:dyDescent="0.35">
      <c r="C618" s="4"/>
      <c r="E618" s="6"/>
    </row>
    <row r="619" spans="3:5" ht="15.75" customHeight="1" x14ac:dyDescent="0.35">
      <c r="C619" s="4"/>
      <c r="E619" s="6"/>
    </row>
    <row r="620" spans="3:5" ht="15.75" customHeight="1" x14ac:dyDescent="0.35">
      <c r="C620" s="4"/>
      <c r="E620" s="6"/>
    </row>
    <row r="621" spans="3:5" ht="15.75" customHeight="1" x14ac:dyDescent="0.35">
      <c r="C621" s="4"/>
      <c r="E621" s="6"/>
    </row>
    <row r="622" spans="3:5" ht="15.75" customHeight="1" x14ac:dyDescent="0.35">
      <c r="C622" s="4"/>
      <c r="E622" s="6"/>
    </row>
    <row r="623" spans="3:5" ht="15.75" customHeight="1" x14ac:dyDescent="0.35">
      <c r="C623" s="4"/>
      <c r="E623" s="6"/>
    </row>
    <row r="624" spans="3:5" ht="15.75" customHeight="1" x14ac:dyDescent="0.35">
      <c r="C624" s="4"/>
      <c r="E624" s="6"/>
    </row>
    <row r="625" spans="3:5" ht="15.75" customHeight="1" x14ac:dyDescent="0.35">
      <c r="C625" s="4"/>
      <c r="E625" s="6"/>
    </row>
    <row r="626" spans="3:5" ht="15.75" customHeight="1" x14ac:dyDescent="0.35">
      <c r="C626" s="4"/>
      <c r="E626" s="6"/>
    </row>
    <row r="627" spans="3:5" ht="15.75" customHeight="1" x14ac:dyDescent="0.35">
      <c r="C627" s="4"/>
      <c r="E627" s="6"/>
    </row>
    <row r="628" spans="3:5" ht="15.75" customHeight="1" x14ac:dyDescent="0.35">
      <c r="C628" s="4"/>
      <c r="E628" s="6"/>
    </row>
    <row r="629" spans="3:5" ht="15.75" customHeight="1" x14ac:dyDescent="0.35">
      <c r="C629" s="4"/>
      <c r="E629" s="6"/>
    </row>
    <row r="630" spans="3:5" ht="15.75" customHeight="1" x14ac:dyDescent="0.35">
      <c r="C630" s="4"/>
      <c r="E630" s="6"/>
    </row>
    <row r="631" spans="3:5" ht="15.75" customHeight="1" x14ac:dyDescent="0.35">
      <c r="C631" s="4"/>
      <c r="E631" s="6"/>
    </row>
    <row r="632" spans="3:5" ht="15.75" customHeight="1" x14ac:dyDescent="0.35">
      <c r="C632" s="4"/>
      <c r="E632" s="6"/>
    </row>
    <row r="633" spans="3:5" ht="15.75" customHeight="1" x14ac:dyDescent="0.35">
      <c r="C633" s="4"/>
      <c r="E633" s="6"/>
    </row>
    <row r="634" spans="3:5" ht="15.75" customHeight="1" x14ac:dyDescent="0.35">
      <c r="C634" s="4"/>
      <c r="E634" s="6"/>
    </row>
    <row r="635" spans="3:5" ht="15.75" customHeight="1" x14ac:dyDescent="0.35">
      <c r="C635" s="4"/>
      <c r="E635" s="6"/>
    </row>
    <row r="636" spans="3:5" ht="15.75" customHeight="1" x14ac:dyDescent="0.35">
      <c r="C636" s="4"/>
      <c r="E636" s="6"/>
    </row>
    <row r="637" spans="3:5" ht="15.75" customHeight="1" x14ac:dyDescent="0.35">
      <c r="C637" s="4"/>
      <c r="E637" s="6"/>
    </row>
    <row r="638" spans="3:5" ht="15.75" customHeight="1" x14ac:dyDescent="0.35">
      <c r="C638" s="4"/>
      <c r="E638" s="6"/>
    </row>
    <row r="639" spans="3:5" ht="15.75" customHeight="1" x14ac:dyDescent="0.35">
      <c r="C639" s="4"/>
      <c r="E639" s="6"/>
    </row>
    <row r="640" spans="3:5" ht="15.75" customHeight="1" x14ac:dyDescent="0.35">
      <c r="C640" s="4"/>
      <c r="E640" s="6"/>
    </row>
    <row r="641" spans="3:5" ht="15.75" customHeight="1" x14ac:dyDescent="0.35">
      <c r="C641" s="4"/>
      <c r="E641" s="6"/>
    </row>
    <row r="642" spans="3:5" ht="15.75" customHeight="1" x14ac:dyDescent="0.35">
      <c r="C642" s="4"/>
      <c r="E642" s="6"/>
    </row>
    <row r="643" spans="3:5" ht="15.75" customHeight="1" x14ac:dyDescent="0.35">
      <c r="C643" s="4"/>
      <c r="E643" s="6"/>
    </row>
    <row r="644" spans="3:5" ht="15.75" customHeight="1" x14ac:dyDescent="0.35">
      <c r="C644" s="4"/>
      <c r="E644" s="6"/>
    </row>
    <row r="645" spans="3:5" ht="15.75" customHeight="1" x14ac:dyDescent="0.35">
      <c r="C645" s="4"/>
      <c r="E645" s="6"/>
    </row>
    <row r="646" spans="3:5" ht="15.75" customHeight="1" x14ac:dyDescent="0.35">
      <c r="C646" s="4"/>
      <c r="E646" s="6"/>
    </row>
    <row r="647" spans="3:5" ht="15.75" customHeight="1" x14ac:dyDescent="0.35">
      <c r="C647" s="4"/>
      <c r="E647" s="6"/>
    </row>
    <row r="648" spans="3:5" ht="15.75" customHeight="1" x14ac:dyDescent="0.35">
      <c r="C648" s="4"/>
      <c r="E648" s="6"/>
    </row>
    <row r="649" spans="3:5" ht="15.75" customHeight="1" x14ac:dyDescent="0.35">
      <c r="C649" s="4"/>
      <c r="E649" s="6"/>
    </row>
    <row r="650" spans="3:5" ht="15.75" customHeight="1" x14ac:dyDescent="0.35">
      <c r="C650" s="4"/>
      <c r="E650" s="6"/>
    </row>
    <row r="651" spans="3:5" ht="15.75" customHeight="1" x14ac:dyDescent="0.35">
      <c r="C651" s="4"/>
      <c r="E651" s="6"/>
    </row>
    <row r="652" spans="3:5" ht="15.75" customHeight="1" x14ac:dyDescent="0.35">
      <c r="C652" s="4"/>
      <c r="E652" s="6"/>
    </row>
    <row r="653" spans="3:5" ht="15.75" customHeight="1" x14ac:dyDescent="0.35">
      <c r="C653" s="4"/>
      <c r="E653" s="6"/>
    </row>
    <row r="654" spans="3:5" ht="15.75" customHeight="1" x14ac:dyDescent="0.35">
      <c r="C654" s="4"/>
      <c r="E654" s="6"/>
    </row>
    <row r="655" spans="3:5" ht="15.75" customHeight="1" x14ac:dyDescent="0.35">
      <c r="C655" s="4"/>
      <c r="E655" s="6"/>
    </row>
    <row r="656" spans="3:5" ht="15.75" customHeight="1" x14ac:dyDescent="0.35">
      <c r="C656" s="4"/>
      <c r="E656" s="6"/>
    </row>
    <row r="657" spans="3:5" ht="15.75" customHeight="1" x14ac:dyDescent="0.35">
      <c r="C657" s="4"/>
      <c r="E657" s="6"/>
    </row>
    <row r="658" spans="3:5" ht="15.75" customHeight="1" x14ac:dyDescent="0.35">
      <c r="C658" s="4"/>
      <c r="E658" s="6"/>
    </row>
    <row r="659" spans="3:5" ht="15.75" customHeight="1" x14ac:dyDescent="0.35">
      <c r="C659" s="4"/>
      <c r="E659" s="6"/>
    </row>
    <row r="660" spans="3:5" ht="15.75" customHeight="1" x14ac:dyDescent="0.35">
      <c r="C660" s="4"/>
      <c r="E660" s="6"/>
    </row>
    <row r="661" spans="3:5" ht="15.75" customHeight="1" x14ac:dyDescent="0.35">
      <c r="C661" s="4"/>
      <c r="E661" s="6"/>
    </row>
    <row r="662" spans="3:5" ht="15.75" customHeight="1" x14ac:dyDescent="0.35">
      <c r="C662" s="4"/>
      <c r="E662" s="6"/>
    </row>
    <row r="663" spans="3:5" ht="15.75" customHeight="1" x14ac:dyDescent="0.35">
      <c r="C663" s="4"/>
      <c r="E663" s="6"/>
    </row>
    <row r="664" spans="3:5" ht="15.75" customHeight="1" x14ac:dyDescent="0.35">
      <c r="C664" s="4"/>
      <c r="E664" s="6"/>
    </row>
    <row r="665" spans="3:5" ht="15.75" customHeight="1" x14ac:dyDescent="0.35">
      <c r="C665" s="4"/>
      <c r="E665" s="6"/>
    </row>
    <row r="666" spans="3:5" ht="15.75" customHeight="1" x14ac:dyDescent="0.35">
      <c r="C666" s="4"/>
      <c r="E666" s="6"/>
    </row>
    <row r="667" spans="3:5" ht="15.75" customHeight="1" x14ac:dyDescent="0.35">
      <c r="C667" s="4"/>
      <c r="E667" s="6"/>
    </row>
    <row r="668" spans="3:5" ht="15.75" customHeight="1" x14ac:dyDescent="0.35">
      <c r="C668" s="4"/>
      <c r="E668" s="6"/>
    </row>
    <row r="669" spans="3:5" ht="15.75" customHeight="1" x14ac:dyDescent="0.35">
      <c r="C669" s="4"/>
      <c r="E669" s="6"/>
    </row>
    <row r="670" spans="3:5" ht="15.75" customHeight="1" x14ac:dyDescent="0.35">
      <c r="C670" s="4"/>
      <c r="E670" s="6"/>
    </row>
    <row r="671" spans="3:5" ht="15.75" customHeight="1" x14ac:dyDescent="0.35">
      <c r="C671" s="4"/>
      <c r="E671" s="6"/>
    </row>
    <row r="672" spans="3:5" ht="15.75" customHeight="1" x14ac:dyDescent="0.35">
      <c r="C672" s="4"/>
      <c r="E672" s="6"/>
    </row>
    <row r="673" spans="3:5" ht="15.75" customHeight="1" x14ac:dyDescent="0.35">
      <c r="C673" s="4"/>
      <c r="E673" s="6"/>
    </row>
    <row r="674" spans="3:5" ht="15.75" customHeight="1" x14ac:dyDescent="0.35">
      <c r="C674" s="4"/>
      <c r="E674" s="6"/>
    </row>
    <row r="675" spans="3:5" ht="15.75" customHeight="1" x14ac:dyDescent="0.35">
      <c r="C675" s="4"/>
      <c r="E675" s="6"/>
    </row>
    <row r="676" spans="3:5" ht="15.75" customHeight="1" x14ac:dyDescent="0.35">
      <c r="C676" s="4"/>
      <c r="E676" s="6"/>
    </row>
    <row r="677" spans="3:5" ht="15.75" customHeight="1" x14ac:dyDescent="0.35">
      <c r="C677" s="4"/>
      <c r="E677" s="6"/>
    </row>
    <row r="678" spans="3:5" ht="15.75" customHeight="1" x14ac:dyDescent="0.35">
      <c r="C678" s="4"/>
      <c r="E678" s="6"/>
    </row>
    <row r="679" spans="3:5" ht="15.75" customHeight="1" x14ac:dyDescent="0.35">
      <c r="C679" s="4"/>
      <c r="E679" s="6"/>
    </row>
    <row r="680" spans="3:5" ht="15.75" customHeight="1" x14ac:dyDescent="0.35">
      <c r="C680" s="4"/>
      <c r="E680" s="6"/>
    </row>
    <row r="681" spans="3:5" ht="15.75" customHeight="1" x14ac:dyDescent="0.35">
      <c r="C681" s="4"/>
      <c r="E681" s="6"/>
    </row>
    <row r="682" spans="3:5" ht="15.75" customHeight="1" x14ac:dyDescent="0.35">
      <c r="C682" s="4"/>
      <c r="E682" s="6"/>
    </row>
    <row r="683" spans="3:5" ht="15.75" customHeight="1" x14ac:dyDescent="0.35">
      <c r="C683" s="4"/>
      <c r="E683" s="6"/>
    </row>
    <row r="684" spans="3:5" ht="15.75" customHeight="1" x14ac:dyDescent="0.35">
      <c r="C684" s="4"/>
      <c r="E684" s="6"/>
    </row>
    <row r="685" spans="3:5" ht="15.75" customHeight="1" x14ac:dyDescent="0.35">
      <c r="C685" s="4"/>
      <c r="E685" s="6"/>
    </row>
    <row r="686" spans="3:5" ht="15.75" customHeight="1" x14ac:dyDescent="0.35">
      <c r="C686" s="4"/>
      <c r="E686" s="6"/>
    </row>
    <row r="687" spans="3:5" ht="15.75" customHeight="1" x14ac:dyDescent="0.35">
      <c r="C687" s="4"/>
      <c r="E687" s="6"/>
    </row>
    <row r="688" spans="3:5" ht="15.75" customHeight="1" x14ac:dyDescent="0.35">
      <c r="C688" s="4"/>
      <c r="E688" s="6"/>
    </row>
    <row r="689" spans="3:5" ht="15.75" customHeight="1" x14ac:dyDescent="0.35">
      <c r="C689" s="4"/>
      <c r="E689" s="6"/>
    </row>
    <row r="690" spans="3:5" ht="15.75" customHeight="1" x14ac:dyDescent="0.35">
      <c r="C690" s="4"/>
      <c r="E690" s="6"/>
    </row>
    <row r="691" spans="3:5" ht="15.75" customHeight="1" x14ac:dyDescent="0.35">
      <c r="C691" s="4"/>
      <c r="E691" s="6"/>
    </row>
    <row r="692" spans="3:5" ht="15.75" customHeight="1" x14ac:dyDescent="0.35">
      <c r="C692" s="4"/>
      <c r="E692" s="6"/>
    </row>
    <row r="693" spans="3:5" ht="15.75" customHeight="1" x14ac:dyDescent="0.35">
      <c r="C693" s="4"/>
      <c r="E693" s="6"/>
    </row>
    <row r="694" spans="3:5" ht="15.75" customHeight="1" x14ac:dyDescent="0.35">
      <c r="C694" s="4"/>
      <c r="E694" s="6"/>
    </row>
    <row r="695" spans="3:5" ht="15.75" customHeight="1" x14ac:dyDescent="0.35">
      <c r="C695" s="4"/>
      <c r="E695" s="6"/>
    </row>
    <row r="696" spans="3:5" ht="15.75" customHeight="1" x14ac:dyDescent="0.35">
      <c r="C696" s="4"/>
      <c r="E696" s="6"/>
    </row>
    <row r="697" spans="3:5" ht="15.75" customHeight="1" x14ac:dyDescent="0.35">
      <c r="C697" s="4"/>
      <c r="E697" s="6"/>
    </row>
    <row r="698" spans="3:5" ht="15.75" customHeight="1" x14ac:dyDescent="0.35">
      <c r="C698" s="4"/>
      <c r="E698" s="6"/>
    </row>
    <row r="699" spans="3:5" ht="15.75" customHeight="1" x14ac:dyDescent="0.35">
      <c r="C699" s="4"/>
      <c r="E699" s="6"/>
    </row>
    <row r="700" spans="3:5" ht="15.75" customHeight="1" x14ac:dyDescent="0.35">
      <c r="C700" s="4"/>
      <c r="E700" s="6"/>
    </row>
    <row r="701" spans="3:5" ht="15.75" customHeight="1" x14ac:dyDescent="0.35">
      <c r="C701" s="4"/>
      <c r="E701" s="6"/>
    </row>
    <row r="702" spans="3:5" ht="15.75" customHeight="1" x14ac:dyDescent="0.35">
      <c r="C702" s="4"/>
      <c r="E702" s="6"/>
    </row>
    <row r="703" spans="3:5" ht="15.75" customHeight="1" x14ac:dyDescent="0.35">
      <c r="C703" s="4"/>
      <c r="E703" s="6"/>
    </row>
    <row r="704" spans="3:5" ht="15.75" customHeight="1" x14ac:dyDescent="0.35">
      <c r="C704" s="4"/>
      <c r="E704" s="6"/>
    </row>
    <row r="705" spans="3:5" ht="15.75" customHeight="1" x14ac:dyDescent="0.35">
      <c r="C705" s="4"/>
      <c r="E705" s="6"/>
    </row>
    <row r="706" spans="3:5" ht="15.75" customHeight="1" x14ac:dyDescent="0.35">
      <c r="C706" s="4"/>
      <c r="E706" s="6"/>
    </row>
    <row r="707" spans="3:5" ht="15.75" customHeight="1" x14ac:dyDescent="0.35">
      <c r="C707" s="4"/>
      <c r="E707" s="6"/>
    </row>
    <row r="708" spans="3:5" ht="15.75" customHeight="1" x14ac:dyDescent="0.35">
      <c r="C708" s="4"/>
      <c r="E708" s="6"/>
    </row>
    <row r="709" spans="3:5" ht="15.75" customHeight="1" x14ac:dyDescent="0.35">
      <c r="C709" s="4"/>
      <c r="E709" s="6"/>
    </row>
    <row r="710" spans="3:5" ht="15.75" customHeight="1" x14ac:dyDescent="0.35">
      <c r="C710" s="4"/>
      <c r="E710" s="6"/>
    </row>
    <row r="711" spans="3:5" ht="15.75" customHeight="1" x14ac:dyDescent="0.35">
      <c r="C711" s="4"/>
      <c r="E711" s="6"/>
    </row>
    <row r="712" spans="3:5" ht="15.75" customHeight="1" x14ac:dyDescent="0.35">
      <c r="C712" s="4"/>
      <c r="E712" s="6"/>
    </row>
    <row r="713" spans="3:5" ht="15.75" customHeight="1" x14ac:dyDescent="0.35">
      <c r="C713" s="4"/>
      <c r="E713" s="6"/>
    </row>
    <row r="714" spans="3:5" ht="15.75" customHeight="1" x14ac:dyDescent="0.35">
      <c r="C714" s="4"/>
      <c r="E714" s="6"/>
    </row>
    <row r="715" spans="3:5" ht="15.75" customHeight="1" x14ac:dyDescent="0.35">
      <c r="C715" s="4"/>
      <c r="E715" s="6"/>
    </row>
    <row r="716" spans="3:5" ht="15.75" customHeight="1" x14ac:dyDescent="0.35">
      <c r="C716" s="4"/>
      <c r="E716" s="6"/>
    </row>
    <row r="717" spans="3:5" ht="15.75" customHeight="1" x14ac:dyDescent="0.35">
      <c r="C717" s="4"/>
      <c r="E717" s="6"/>
    </row>
    <row r="718" spans="3:5" ht="15.75" customHeight="1" x14ac:dyDescent="0.35">
      <c r="C718" s="4"/>
      <c r="E718" s="6"/>
    </row>
    <row r="719" spans="3:5" ht="15.75" customHeight="1" x14ac:dyDescent="0.35">
      <c r="C719" s="4"/>
      <c r="E719" s="6"/>
    </row>
    <row r="720" spans="3:5" ht="15.75" customHeight="1" x14ac:dyDescent="0.35">
      <c r="C720" s="4"/>
      <c r="E720" s="6"/>
    </row>
    <row r="721" spans="3:5" ht="15.75" customHeight="1" x14ac:dyDescent="0.35">
      <c r="C721" s="4"/>
      <c r="E721" s="6"/>
    </row>
    <row r="722" spans="3:5" ht="15.75" customHeight="1" x14ac:dyDescent="0.35">
      <c r="C722" s="4"/>
      <c r="E722" s="6"/>
    </row>
    <row r="723" spans="3:5" ht="15.75" customHeight="1" x14ac:dyDescent="0.35">
      <c r="C723" s="4"/>
      <c r="E723" s="6"/>
    </row>
    <row r="724" spans="3:5" ht="15.75" customHeight="1" x14ac:dyDescent="0.35">
      <c r="C724" s="4"/>
      <c r="E724" s="6"/>
    </row>
    <row r="725" spans="3:5" ht="15.75" customHeight="1" x14ac:dyDescent="0.35">
      <c r="C725" s="4"/>
      <c r="E725" s="6"/>
    </row>
    <row r="726" spans="3:5" ht="15.75" customHeight="1" x14ac:dyDescent="0.35">
      <c r="C726" s="4"/>
      <c r="E726" s="6"/>
    </row>
    <row r="727" spans="3:5" ht="15.75" customHeight="1" x14ac:dyDescent="0.35">
      <c r="C727" s="4"/>
      <c r="E727" s="6"/>
    </row>
    <row r="728" spans="3:5" ht="15.75" customHeight="1" x14ac:dyDescent="0.35">
      <c r="C728" s="4"/>
      <c r="E728" s="6"/>
    </row>
    <row r="729" spans="3:5" ht="15.75" customHeight="1" x14ac:dyDescent="0.35">
      <c r="C729" s="4"/>
      <c r="E729" s="6"/>
    </row>
    <row r="730" spans="3:5" ht="15.75" customHeight="1" x14ac:dyDescent="0.35">
      <c r="C730" s="4"/>
      <c r="E730" s="6"/>
    </row>
    <row r="731" spans="3:5" ht="15.75" customHeight="1" x14ac:dyDescent="0.35">
      <c r="C731" s="4"/>
      <c r="E731" s="6"/>
    </row>
    <row r="732" spans="3:5" ht="15.75" customHeight="1" x14ac:dyDescent="0.35">
      <c r="C732" s="4"/>
      <c r="E732" s="6"/>
    </row>
    <row r="733" spans="3:5" ht="15.75" customHeight="1" x14ac:dyDescent="0.35">
      <c r="C733" s="4"/>
      <c r="E733" s="6"/>
    </row>
    <row r="734" spans="3:5" ht="15.75" customHeight="1" x14ac:dyDescent="0.35">
      <c r="C734" s="4"/>
      <c r="E734" s="6"/>
    </row>
    <row r="735" spans="3:5" ht="15.75" customHeight="1" x14ac:dyDescent="0.35">
      <c r="C735" s="4"/>
      <c r="E735" s="6"/>
    </row>
    <row r="736" spans="3:5" ht="15.75" customHeight="1" x14ac:dyDescent="0.35">
      <c r="C736" s="4"/>
      <c r="E736" s="6"/>
    </row>
    <row r="737" spans="3:5" ht="15.75" customHeight="1" x14ac:dyDescent="0.35">
      <c r="C737" s="4"/>
      <c r="E737" s="6"/>
    </row>
    <row r="738" spans="3:5" ht="15.75" customHeight="1" x14ac:dyDescent="0.35">
      <c r="C738" s="4"/>
      <c r="E738" s="6"/>
    </row>
    <row r="739" spans="3:5" ht="15.75" customHeight="1" x14ac:dyDescent="0.35">
      <c r="C739" s="4"/>
      <c r="E739" s="6"/>
    </row>
    <row r="740" spans="3:5" ht="15.75" customHeight="1" x14ac:dyDescent="0.35">
      <c r="C740" s="4"/>
      <c r="E740" s="6"/>
    </row>
    <row r="741" spans="3:5" ht="15.75" customHeight="1" x14ac:dyDescent="0.35">
      <c r="C741" s="4"/>
      <c r="E741" s="6"/>
    </row>
    <row r="742" spans="3:5" ht="15.75" customHeight="1" x14ac:dyDescent="0.35">
      <c r="C742" s="4"/>
      <c r="E742" s="6"/>
    </row>
    <row r="743" spans="3:5" ht="15.75" customHeight="1" x14ac:dyDescent="0.35">
      <c r="C743" s="4"/>
      <c r="E743" s="6"/>
    </row>
    <row r="744" spans="3:5" ht="15.75" customHeight="1" x14ac:dyDescent="0.35">
      <c r="C744" s="4"/>
      <c r="E744" s="6"/>
    </row>
    <row r="745" spans="3:5" ht="15.75" customHeight="1" x14ac:dyDescent="0.35">
      <c r="C745" s="4"/>
      <c r="E745" s="6"/>
    </row>
    <row r="746" spans="3:5" ht="15.75" customHeight="1" x14ac:dyDescent="0.35">
      <c r="C746" s="4"/>
      <c r="E746" s="6"/>
    </row>
    <row r="747" spans="3:5" ht="15.75" customHeight="1" x14ac:dyDescent="0.35">
      <c r="C747" s="4"/>
      <c r="E747" s="6"/>
    </row>
    <row r="748" spans="3:5" ht="15.75" customHeight="1" x14ac:dyDescent="0.35">
      <c r="C748" s="4"/>
      <c r="E748" s="6"/>
    </row>
    <row r="749" spans="3:5" ht="15.75" customHeight="1" x14ac:dyDescent="0.35">
      <c r="C749" s="4"/>
      <c r="E749" s="6"/>
    </row>
    <row r="750" spans="3:5" ht="15.75" customHeight="1" x14ac:dyDescent="0.35">
      <c r="C750" s="4"/>
      <c r="E750" s="6"/>
    </row>
    <row r="751" spans="3:5" ht="15.75" customHeight="1" x14ac:dyDescent="0.35">
      <c r="C751" s="4"/>
      <c r="E751" s="6"/>
    </row>
    <row r="752" spans="3:5" ht="15.75" customHeight="1" x14ac:dyDescent="0.35">
      <c r="C752" s="4"/>
      <c r="E752" s="6"/>
    </row>
    <row r="753" spans="3:5" ht="15.75" customHeight="1" x14ac:dyDescent="0.35">
      <c r="C753" s="4"/>
      <c r="E753" s="6"/>
    </row>
    <row r="754" spans="3:5" ht="15.75" customHeight="1" x14ac:dyDescent="0.35">
      <c r="C754" s="4"/>
      <c r="E754" s="6"/>
    </row>
    <row r="755" spans="3:5" ht="15.75" customHeight="1" x14ac:dyDescent="0.35">
      <c r="C755" s="4"/>
      <c r="E755" s="6"/>
    </row>
    <row r="756" spans="3:5" ht="15.75" customHeight="1" x14ac:dyDescent="0.35">
      <c r="C756" s="4"/>
      <c r="E756" s="6"/>
    </row>
    <row r="757" spans="3:5" ht="15.75" customHeight="1" x14ac:dyDescent="0.35">
      <c r="C757" s="4"/>
      <c r="E757" s="6"/>
    </row>
    <row r="758" spans="3:5" ht="15.75" customHeight="1" x14ac:dyDescent="0.35">
      <c r="C758" s="4"/>
      <c r="E758" s="6"/>
    </row>
    <row r="759" spans="3:5" ht="15.75" customHeight="1" x14ac:dyDescent="0.35">
      <c r="C759" s="4"/>
      <c r="E759" s="6"/>
    </row>
    <row r="760" spans="3:5" ht="15.75" customHeight="1" x14ac:dyDescent="0.35">
      <c r="C760" s="4"/>
      <c r="E760" s="6"/>
    </row>
    <row r="761" spans="3:5" ht="15.75" customHeight="1" x14ac:dyDescent="0.35">
      <c r="C761" s="4"/>
      <c r="E761" s="6"/>
    </row>
    <row r="762" spans="3:5" ht="15.75" customHeight="1" x14ac:dyDescent="0.35">
      <c r="C762" s="4"/>
      <c r="E762" s="6"/>
    </row>
    <row r="763" spans="3:5" ht="15.75" customHeight="1" x14ac:dyDescent="0.35">
      <c r="C763" s="4"/>
      <c r="E763" s="6"/>
    </row>
    <row r="764" spans="3:5" ht="15.75" customHeight="1" x14ac:dyDescent="0.35">
      <c r="C764" s="4"/>
      <c r="E764" s="6"/>
    </row>
    <row r="765" spans="3:5" ht="15.75" customHeight="1" x14ac:dyDescent="0.35">
      <c r="C765" s="4"/>
      <c r="E765" s="6"/>
    </row>
    <row r="766" spans="3:5" ht="15.75" customHeight="1" x14ac:dyDescent="0.35">
      <c r="C766" s="4"/>
      <c r="E766" s="6"/>
    </row>
    <row r="767" spans="3:5" ht="15.75" customHeight="1" x14ac:dyDescent="0.35">
      <c r="C767" s="4"/>
      <c r="E767" s="6"/>
    </row>
    <row r="768" spans="3:5" ht="15.75" customHeight="1" x14ac:dyDescent="0.35">
      <c r="C768" s="4"/>
      <c r="E768" s="6"/>
    </row>
    <row r="769" spans="3:5" ht="15.75" customHeight="1" x14ac:dyDescent="0.35">
      <c r="C769" s="4"/>
      <c r="E769" s="6"/>
    </row>
    <row r="770" spans="3:5" ht="15.75" customHeight="1" x14ac:dyDescent="0.35">
      <c r="C770" s="4"/>
      <c r="E770" s="6"/>
    </row>
    <row r="771" spans="3:5" ht="15.75" customHeight="1" x14ac:dyDescent="0.35">
      <c r="C771" s="4"/>
      <c r="E771" s="6"/>
    </row>
    <row r="772" spans="3:5" ht="15.75" customHeight="1" x14ac:dyDescent="0.35">
      <c r="C772" s="4"/>
      <c r="E772" s="6"/>
    </row>
    <row r="773" spans="3:5" ht="15.75" customHeight="1" x14ac:dyDescent="0.35">
      <c r="C773" s="4"/>
      <c r="E773" s="6"/>
    </row>
    <row r="774" spans="3:5" ht="15.75" customHeight="1" x14ac:dyDescent="0.35">
      <c r="C774" s="4"/>
      <c r="E774" s="6"/>
    </row>
    <row r="775" spans="3:5" ht="15.75" customHeight="1" x14ac:dyDescent="0.35">
      <c r="C775" s="4"/>
      <c r="E775" s="6"/>
    </row>
    <row r="776" spans="3:5" ht="15.75" customHeight="1" x14ac:dyDescent="0.35">
      <c r="C776" s="4"/>
      <c r="E776" s="6"/>
    </row>
    <row r="777" spans="3:5" ht="15.75" customHeight="1" x14ac:dyDescent="0.35">
      <c r="C777" s="4"/>
      <c r="E777" s="6"/>
    </row>
    <row r="778" spans="3:5" ht="15.75" customHeight="1" x14ac:dyDescent="0.35">
      <c r="C778" s="4"/>
      <c r="E778" s="6"/>
    </row>
    <row r="779" spans="3:5" ht="15.75" customHeight="1" x14ac:dyDescent="0.35">
      <c r="C779" s="4"/>
      <c r="E779" s="6"/>
    </row>
    <row r="780" spans="3:5" ht="15.75" customHeight="1" x14ac:dyDescent="0.35">
      <c r="C780" s="4"/>
      <c r="E780" s="6"/>
    </row>
    <row r="781" spans="3:5" ht="15.75" customHeight="1" x14ac:dyDescent="0.35">
      <c r="C781" s="4"/>
      <c r="E781" s="6"/>
    </row>
    <row r="782" spans="3:5" ht="15.75" customHeight="1" x14ac:dyDescent="0.35">
      <c r="C782" s="4"/>
      <c r="E782" s="6"/>
    </row>
    <row r="783" spans="3:5" ht="15.75" customHeight="1" x14ac:dyDescent="0.35">
      <c r="C783" s="4"/>
      <c r="E783" s="6"/>
    </row>
    <row r="784" spans="3:5" ht="15.75" customHeight="1" x14ac:dyDescent="0.35">
      <c r="C784" s="4"/>
      <c r="E784" s="6"/>
    </row>
    <row r="785" spans="3:5" ht="15.75" customHeight="1" x14ac:dyDescent="0.35">
      <c r="C785" s="4"/>
      <c r="E785" s="6"/>
    </row>
    <row r="786" spans="3:5" ht="15.75" customHeight="1" x14ac:dyDescent="0.35">
      <c r="C786" s="4"/>
      <c r="E786" s="6"/>
    </row>
    <row r="787" spans="3:5" ht="15.75" customHeight="1" x14ac:dyDescent="0.35">
      <c r="C787" s="4"/>
      <c r="E787" s="6"/>
    </row>
    <row r="788" spans="3:5" ht="15.75" customHeight="1" x14ac:dyDescent="0.35">
      <c r="C788" s="4"/>
      <c r="E788" s="6"/>
    </row>
    <row r="789" spans="3:5" ht="15.75" customHeight="1" x14ac:dyDescent="0.35">
      <c r="C789" s="4"/>
      <c r="E789" s="6"/>
    </row>
    <row r="790" spans="3:5" ht="15.75" customHeight="1" x14ac:dyDescent="0.35">
      <c r="C790" s="4"/>
      <c r="E790" s="6"/>
    </row>
    <row r="791" spans="3:5" ht="15.75" customHeight="1" x14ac:dyDescent="0.35">
      <c r="C791" s="4"/>
      <c r="E791" s="6"/>
    </row>
    <row r="792" spans="3:5" ht="15.75" customHeight="1" x14ac:dyDescent="0.35">
      <c r="C792" s="4"/>
      <c r="E792" s="6"/>
    </row>
    <row r="793" spans="3:5" ht="15.75" customHeight="1" x14ac:dyDescent="0.35">
      <c r="C793" s="4"/>
      <c r="E793" s="6"/>
    </row>
    <row r="794" spans="3:5" ht="15.75" customHeight="1" x14ac:dyDescent="0.35">
      <c r="C794" s="4"/>
      <c r="E794" s="6"/>
    </row>
    <row r="795" spans="3:5" ht="15.75" customHeight="1" x14ac:dyDescent="0.35">
      <c r="C795" s="4"/>
      <c r="E795" s="6"/>
    </row>
    <row r="796" spans="3:5" ht="15.75" customHeight="1" x14ac:dyDescent="0.35">
      <c r="C796" s="4"/>
      <c r="E796" s="6"/>
    </row>
    <row r="797" spans="3:5" ht="15.75" customHeight="1" x14ac:dyDescent="0.35">
      <c r="C797" s="4"/>
      <c r="E797" s="6"/>
    </row>
    <row r="798" spans="3:5" ht="15.75" customHeight="1" x14ac:dyDescent="0.35">
      <c r="C798" s="4"/>
      <c r="E798" s="6"/>
    </row>
    <row r="799" spans="3:5" ht="15.75" customHeight="1" x14ac:dyDescent="0.35">
      <c r="C799" s="4"/>
      <c r="E799" s="6"/>
    </row>
    <row r="800" spans="3:5" ht="15.75" customHeight="1" x14ac:dyDescent="0.35">
      <c r="C800" s="4"/>
      <c r="E800" s="6"/>
    </row>
    <row r="801" spans="3:5" ht="15.75" customHeight="1" x14ac:dyDescent="0.35">
      <c r="C801" s="4"/>
      <c r="E801" s="6"/>
    </row>
    <row r="802" spans="3:5" ht="15.75" customHeight="1" x14ac:dyDescent="0.35">
      <c r="C802" s="4"/>
      <c r="E802" s="6"/>
    </row>
    <row r="803" spans="3:5" ht="15.75" customHeight="1" x14ac:dyDescent="0.35">
      <c r="C803" s="4"/>
      <c r="E803" s="6"/>
    </row>
    <row r="804" spans="3:5" ht="15.75" customHeight="1" x14ac:dyDescent="0.35">
      <c r="C804" s="4"/>
      <c r="E804" s="6"/>
    </row>
    <row r="805" spans="3:5" ht="15.75" customHeight="1" x14ac:dyDescent="0.35">
      <c r="C805" s="4"/>
      <c r="E805" s="6"/>
    </row>
    <row r="806" spans="3:5" ht="15.75" customHeight="1" x14ac:dyDescent="0.35">
      <c r="C806" s="4"/>
      <c r="E806" s="6"/>
    </row>
    <row r="807" spans="3:5" ht="15.75" customHeight="1" x14ac:dyDescent="0.35">
      <c r="C807" s="4"/>
      <c r="E807" s="6"/>
    </row>
    <row r="808" spans="3:5" ht="15.75" customHeight="1" x14ac:dyDescent="0.35">
      <c r="C808" s="4"/>
      <c r="E808" s="6"/>
    </row>
    <row r="809" spans="3:5" ht="15.75" customHeight="1" x14ac:dyDescent="0.35">
      <c r="C809" s="4"/>
      <c r="E809" s="6"/>
    </row>
    <row r="810" spans="3:5" ht="15.75" customHeight="1" x14ac:dyDescent="0.35">
      <c r="C810" s="4"/>
      <c r="E810" s="6"/>
    </row>
    <row r="811" spans="3:5" ht="15.75" customHeight="1" x14ac:dyDescent="0.35">
      <c r="C811" s="4"/>
      <c r="E811" s="6"/>
    </row>
    <row r="812" spans="3:5" ht="15.75" customHeight="1" x14ac:dyDescent="0.35">
      <c r="C812" s="4"/>
      <c r="E812" s="6"/>
    </row>
    <row r="813" spans="3:5" ht="15.75" customHeight="1" x14ac:dyDescent="0.35">
      <c r="C813" s="4"/>
      <c r="E813" s="6"/>
    </row>
    <row r="814" spans="3:5" ht="15.75" customHeight="1" x14ac:dyDescent="0.35">
      <c r="C814" s="4"/>
      <c r="E814" s="6"/>
    </row>
    <row r="815" spans="3:5" ht="15.75" customHeight="1" x14ac:dyDescent="0.35">
      <c r="C815" s="4"/>
      <c r="E815" s="6"/>
    </row>
    <row r="816" spans="3:5" ht="15.75" customHeight="1" x14ac:dyDescent="0.35">
      <c r="C816" s="4"/>
      <c r="E816" s="6"/>
    </row>
    <row r="817" spans="3:5" ht="15.75" customHeight="1" x14ac:dyDescent="0.35">
      <c r="C817" s="4"/>
      <c r="E817" s="6"/>
    </row>
    <row r="818" spans="3:5" ht="15.75" customHeight="1" x14ac:dyDescent="0.35">
      <c r="C818" s="4"/>
      <c r="E818" s="6"/>
    </row>
    <row r="819" spans="3:5" ht="15.75" customHeight="1" x14ac:dyDescent="0.35">
      <c r="C819" s="4"/>
      <c r="E819" s="6"/>
    </row>
    <row r="820" spans="3:5" ht="15.75" customHeight="1" x14ac:dyDescent="0.35">
      <c r="C820" s="4"/>
      <c r="E820" s="6"/>
    </row>
    <row r="821" spans="3:5" ht="15.75" customHeight="1" x14ac:dyDescent="0.35">
      <c r="C821" s="4"/>
      <c r="E821" s="6"/>
    </row>
    <row r="822" spans="3:5" ht="15.75" customHeight="1" x14ac:dyDescent="0.35">
      <c r="C822" s="4"/>
      <c r="E822" s="6"/>
    </row>
    <row r="823" spans="3:5" ht="15.75" customHeight="1" x14ac:dyDescent="0.35">
      <c r="C823" s="4"/>
      <c r="E823" s="6"/>
    </row>
    <row r="824" spans="3:5" ht="15.75" customHeight="1" x14ac:dyDescent="0.35">
      <c r="C824" s="4"/>
      <c r="E824" s="6"/>
    </row>
    <row r="825" spans="3:5" ht="15.75" customHeight="1" x14ac:dyDescent="0.35">
      <c r="C825" s="4"/>
      <c r="E825" s="6"/>
    </row>
    <row r="826" spans="3:5" ht="15.75" customHeight="1" x14ac:dyDescent="0.35">
      <c r="C826" s="4"/>
      <c r="E826" s="6"/>
    </row>
    <row r="827" spans="3:5" ht="15.75" customHeight="1" x14ac:dyDescent="0.35">
      <c r="C827" s="4"/>
      <c r="E827" s="6"/>
    </row>
    <row r="828" spans="3:5" ht="15.75" customHeight="1" x14ac:dyDescent="0.35">
      <c r="C828" s="4"/>
      <c r="E828" s="6"/>
    </row>
    <row r="829" spans="3:5" ht="15.75" customHeight="1" x14ac:dyDescent="0.35">
      <c r="C829" s="4"/>
      <c r="E829" s="6"/>
    </row>
    <row r="830" spans="3:5" ht="15.75" customHeight="1" x14ac:dyDescent="0.35">
      <c r="C830" s="4"/>
      <c r="E830" s="6"/>
    </row>
    <row r="831" spans="3:5" ht="15.75" customHeight="1" x14ac:dyDescent="0.35">
      <c r="C831" s="4"/>
      <c r="E831" s="6"/>
    </row>
    <row r="832" spans="3:5" ht="15.75" customHeight="1" x14ac:dyDescent="0.35">
      <c r="C832" s="4"/>
      <c r="E832" s="6"/>
    </row>
    <row r="833" spans="3:5" ht="15.75" customHeight="1" x14ac:dyDescent="0.35">
      <c r="C833" s="4"/>
      <c r="E833" s="6"/>
    </row>
    <row r="834" spans="3:5" ht="15.75" customHeight="1" x14ac:dyDescent="0.35">
      <c r="C834" s="4"/>
      <c r="E834" s="6"/>
    </row>
    <row r="835" spans="3:5" ht="15.75" customHeight="1" x14ac:dyDescent="0.35">
      <c r="C835" s="4"/>
      <c r="E835" s="6"/>
    </row>
    <row r="836" spans="3:5" ht="15.75" customHeight="1" x14ac:dyDescent="0.35">
      <c r="C836" s="4"/>
      <c r="E836" s="6"/>
    </row>
    <row r="837" spans="3:5" ht="15.75" customHeight="1" x14ac:dyDescent="0.35">
      <c r="C837" s="4"/>
      <c r="E837" s="6"/>
    </row>
    <row r="838" spans="3:5" ht="15.75" customHeight="1" x14ac:dyDescent="0.35">
      <c r="C838" s="4"/>
      <c r="E838" s="6"/>
    </row>
    <row r="839" spans="3:5" ht="15.75" customHeight="1" x14ac:dyDescent="0.35">
      <c r="C839" s="4"/>
      <c r="E839" s="6"/>
    </row>
    <row r="840" spans="3:5" ht="15.75" customHeight="1" x14ac:dyDescent="0.35">
      <c r="C840" s="4"/>
      <c r="E840" s="6"/>
    </row>
    <row r="841" spans="3:5" ht="15.75" customHeight="1" x14ac:dyDescent="0.35">
      <c r="C841" s="4"/>
      <c r="E841" s="6"/>
    </row>
    <row r="842" spans="3:5" ht="15.75" customHeight="1" x14ac:dyDescent="0.35">
      <c r="C842" s="4"/>
      <c r="E842" s="6"/>
    </row>
    <row r="843" spans="3:5" ht="15.75" customHeight="1" x14ac:dyDescent="0.35">
      <c r="C843" s="4"/>
      <c r="E843" s="6"/>
    </row>
    <row r="844" spans="3:5" ht="15.75" customHeight="1" x14ac:dyDescent="0.35">
      <c r="C844" s="4"/>
      <c r="E844" s="6"/>
    </row>
    <row r="845" spans="3:5" ht="15.75" customHeight="1" x14ac:dyDescent="0.35">
      <c r="C845" s="4"/>
      <c r="E845" s="6"/>
    </row>
    <row r="846" spans="3:5" ht="15.75" customHeight="1" x14ac:dyDescent="0.35">
      <c r="C846" s="4"/>
      <c r="E846" s="6"/>
    </row>
    <row r="847" spans="3:5" ht="15.75" customHeight="1" x14ac:dyDescent="0.35">
      <c r="C847" s="4"/>
      <c r="E847" s="6"/>
    </row>
    <row r="848" spans="3:5" ht="15.75" customHeight="1" x14ac:dyDescent="0.35">
      <c r="C848" s="4"/>
      <c r="E848" s="6"/>
    </row>
    <row r="849" spans="3:5" ht="15.75" customHeight="1" x14ac:dyDescent="0.35">
      <c r="C849" s="4"/>
      <c r="E849" s="6"/>
    </row>
    <row r="850" spans="3:5" ht="15.75" customHeight="1" x14ac:dyDescent="0.35">
      <c r="C850" s="4"/>
      <c r="E850" s="6"/>
    </row>
    <row r="851" spans="3:5" ht="15.75" customHeight="1" x14ac:dyDescent="0.35">
      <c r="C851" s="4"/>
      <c r="E851" s="6"/>
    </row>
    <row r="852" spans="3:5" ht="15.75" customHeight="1" x14ac:dyDescent="0.35">
      <c r="C852" s="4"/>
      <c r="E852" s="6"/>
    </row>
    <row r="853" spans="3:5" ht="15.75" customHeight="1" x14ac:dyDescent="0.35">
      <c r="C853" s="4"/>
      <c r="E853" s="6"/>
    </row>
    <row r="854" spans="3:5" ht="15.75" customHeight="1" x14ac:dyDescent="0.35">
      <c r="C854" s="4"/>
      <c r="E854" s="6"/>
    </row>
    <row r="855" spans="3:5" ht="15.75" customHeight="1" x14ac:dyDescent="0.35">
      <c r="C855" s="4"/>
      <c r="E855" s="6"/>
    </row>
    <row r="856" spans="3:5" ht="15.75" customHeight="1" x14ac:dyDescent="0.35">
      <c r="C856" s="4"/>
      <c r="E856" s="6"/>
    </row>
    <row r="857" spans="3:5" ht="15.75" customHeight="1" x14ac:dyDescent="0.35">
      <c r="C857" s="4"/>
      <c r="E857" s="6"/>
    </row>
    <row r="858" spans="3:5" ht="15.75" customHeight="1" x14ac:dyDescent="0.35">
      <c r="C858" s="4"/>
      <c r="E858" s="6"/>
    </row>
    <row r="859" spans="3:5" ht="15.75" customHeight="1" x14ac:dyDescent="0.35">
      <c r="C859" s="4"/>
      <c r="E859" s="6"/>
    </row>
    <row r="860" spans="3:5" ht="15.75" customHeight="1" x14ac:dyDescent="0.35">
      <c r="C860" s="4"/>
      <c r="E860" s="6"/>
    </row>
    <row r="861" spans="3:5" ht="15.75" customHeight="1" x14ac:dyDescent="0.35">
      <c r="C861" s="4"/>
      <c r="E861" s="6"/>
    </row>
    <row r="862" spans="3:5" ht="15.75" customHeight="1" x14ac:dyDescent="0.35">
      <c r="C862" s="4"/>
      <c r="E862" s="6"/>
    </row>
    <row r="863" spans="3:5" ht="15.75" customHeight="1" x14ac:dyDescent="0.35">
      <c r="C863" s="4"/>
      <c r="E863" s="6"/>
    </row>
    <row r="864" spans="3:5" ht="15.75" customHeight="1" x14ac:dyDescent="0.35">
      <c r="C864" s="4"/>
      <c r="E864" s="6"/>
    </row>
    <row r="865" spans="3:5" ht="15.75" customHeight="1" x14ac:dyDescent="0.35">
      <c r="C865" s="4"/>
      <c r="E865" s="6"/>
    </row>
    <row r="866" spans="3:5" ht="15.75" customHeight="1" x14ac:dyDescent="0.35">
      <c r="C866" s="4"/>
      <c r="E866" s="6"/>
    </row>
    <row r="867" spans="3:5" ht="15.75" customHeight="1" x14ac:dyDescent="0.35">
      <c r="C867" s="4"/>
      <c r="E867" s="6"/>
    </row>
    <row r="868" spans="3:5" ht="15.75" customHeight="1" x14ac:dyDescent="0.35">
      <c r="C868" s="4"/>
      <c r="E868" s="6"/>
    </row>
    <row r="869" spans="3:5" ht="15.75" customHeight="1" x14ac:dyDescent="0.35">
      <c r="C869" s="4"/>
      <c r="E869" s="6"/>
    </row>
    <row r="870" spans="3:5" ht="15.75" customHeight="1" x14ac:dyDescent="0.35">
      <c r="C870" s="4"/>
      <c r="E870" s="6"/>
    </row>
    <row r="871" spans="3:5" ht="15.75" customHeight="1" x14ac:dyDescent="0.35">
      <c r="C871" s="4"/>
      <c r="E871" s="6"/>
    </row>
    <row r="872" spans="3:5" ht="15.75" customHeight="1" x14ac:dyDescent="0.35">
      <c r="C872" s="4"/>
      <c r="E872" s="6"/>
    </row>
    <row r="873" spans="3:5" ht="15.75" customHeight="1" x14ac:dyDescent="0.35">
      <c r="C873" s="4"/>
      <c r="E873" s="6"/>
    </row>
    <row r="874" spans="3:5" ht="15.75" customHeight="1" x14ac:dyDescent="0.35">
      <c r="C874" s="4"/>
      <c r="E874" s="6"/>
    </row>
    <row r="875" spans="3:5" ht="15.75" customHeight="1" x14ac:dyDescent="0.35">
      <c r="C875" s="4"/>
      <c r="E875" s="6"/>
    </row>
    <row r="876" spans="3:5" ht="15.75" customHeight="1" x14ac:dyDescent="0.35">
      <c r="C876" s="4"/>
      <c r="E876" s="6"/>
    </row>
    <row r="877" spans="3:5" ht="15.75" customHeight="1" x14ac:dyDescent="0.35">
      <c r="C877" s="4"/>
      <c r="E877" s="6"/>
    </row>
    <row r="878" spans="3:5" ht="15.75" customHeight="1" x14ac:dyDescent="0.35">
      <c r="C878" s="4"/>
      <c r="E878" s="6"/>
    </row>
    <row r="879" spans="3:5" ht="15.75" customHeight="1" x14ac:dyDescent="0.35">
      <c r="C879" s="4"/>
      <c r="E879" s="6"/>
    </row>
    <row r="880" spans="3:5" ht="15.75" customHeight="1" x14ac:dyDescent="0.35">
      <c r="C880" s="4"/>
      <c r="E880" s="6"/>
    </row>
    <row r="881" spans="3:5" ht="15.75" customHeight="1" x14ac:dyDescent="0.35">
      <c r="C881" s="4"/>
      <c r="E881" s="6"/>
    </row>
    <row r="882" spans="3:5" ht="15.75" customHeight="1" x14ac:dyDescent="0.35">
      <c r="C882" s="4"/>
      <c r="E882" s="6"/>
    </row>
    <row r="883" spans="3:5" ht="15.75" customHeight="1" x14ac:dyDescent="0.35">
      <c r="C883" s="4"/>
      <c r="E883" s="6"/>
    </row>
    <row r="884" spans="3:5" ht="15.75" customHeight="1" x14ac:dyDescent="0.35">
      <c r="C884" s="4"/>
      <c r="E884" s="6"/>
    </row>
    <row r="885" spans="3:5" ht="15.75" customHeight="1" x14ac:dyDescent="0.35">
      <c r="C885" s="4"/>
      <c r="E885" s="6"/>
    </row>
    <row r="886" spans="3:5" ht="15.75" customHeight="1" x14ac:dyDescent="0.35">
      <c r="C886" s="4"/>
      <c r="E886" s="6"/>
    </row>
    <row r="887" spans="3:5" ht="15.75" customHeight="1" x14ac:dyDescent="0.35">
      <c r="C887" s="4"/>
      <c r="E887" s="6"/>
    </row>
    <row r="888" spans="3:5" ht="15.75" customHeight="1" x14ac:dyDescent="0.35">
      <c r="C888" s="4"/>
      <c r="E888" s="6"/>
    </row>
    <row r="889" spans="3:5" ht="15.75" customHeight="1" x14ac:dyDescent="0.35">
      <c r="C889" s="4"/>
      <c r="E889" s="6"/>
    </row>
    <row r="890" spans="3:5" ht="15.75" customHeight="1" x14ac:dyDescent="0.35">
      <c r="C890" s="4"/>
      <c r="E890" s="6"/>
    </row>
    <row r="891" spans="3:5" ht="15.75" customHeight="1" x14ac:dyDescent="0.35">
      <c r="C891" s="4"/>
      <c r="E891" s="6"/>
    </row>
    <row r="892" spans="3:5" ht="15.75" customHeight="1" x14ac:dyDescent="0.35">
      <c r="C892" s="4"/>
      <c r="E892" s="6"/>
    </row>
    <row r="893" spans="3:5" ht="15.75" customHeight="1" x14ac:dyDescent="0.35">
      <c r="C893" s="4"/>
      <c r="E893" s="6"/>
    </row>
    <row r="894" spans="3:5" ht="15.75" customHeight="1" x14ac:dyDescent="0.35">
      <c r="C894" s="4"/>
      <c r="E894" s="6"/>
    </row>
    <row r="895" spans="3:5" ht="15.75" customHeight="1" x14ac:dyDescent="0.35">
      <c r="C895" s="4"/>
      <c r="E895" s="6"/>
    </row>
    <row r="896" spans="3:5" ht="15.75" customHeight="1" x14ac:dyDescent="0.35">
      <c r="C896" s="4"/>
      <c r="E896" s="6"/>
    </row>
    <row r="897" spans="3:5" ht="15.75" customHeight="1" x14ac:dyDescent="0.35">
      <c r="C897" s="4"/>
      <c r="E897" s="6"/>
    </row>
    <row r="898" spans="3:5" ht="15.75" customHeight="1" x14ac:dyDescent="0.35">
      <c r="C898" s="4"/>
      <c r="E898" s="6"/>
    </row>
    <row r="899" spans="3:5" ht="15.75" customHeight="1" x14ac:dyDescent="0.35">
      <c r="C899" s="4"/>
      <c r="E899" s="6"/>
    </row>
    <row r="900" spans="3:5" ht="15.75" customHeight="1" x14ac:dyDescent="0.35">
      <c r="C900" s="4"/>
      <c r="E900" s="6"/>
    </row>
    <row r="901" spans="3:5" ht="15.75" customHeight="1" x14ac:dyDescent="0.35">
      <c r="C901" s="4"/>
      <c r="E901" s="6"/>
    </row>
    <row r="902" spans="3:5" ht="15.75" customHeight="1" x14ac:dyDescent="0.35">
      <c r="C902" s="4"/>
      <c r="E902" s="6"/>
    </row>
    <row r="903" spans="3:5" ht="15.75" customHeight="1" x14ac:dyDescent="0.35">
      <c r="C903" s="4"/>
      <c r="E903" s="6"/>
    </row>
    <row r="904" spans="3:5" ht="15.75" customHeight="1" x14ac:dyDescent="0.35">
      <c r="C904" s="4"/>
      <c r="E904" s="6"/>
    </row>
    <row r="905" spans="3:5" ht="15.75" customHeight="1" x14ac:dyDescent="0.35">
      <c r="C905" s="4"/>
      <c r="E905" s="6"/>
    </row>
    <row r="906" spans="3:5" ht="15.75" customHeight="1" x14ac:dyDescent="0.35">
      <c r="C906" s="4"/>
      <c r="E906" s="6"/>
    </row>
    <row r="907" spans="3:5" ht="15.75" customHeight="1" x14ac:dyDescent="0.35">
      <c r="C907" s="4"/>
      <c r="E907" s="6"/>
    </row>
    <row r="908" spans="3:5" ht="15.75" customHeight="1" x14ac:dyDescent="0.35">
      <c r="C908" s="4"/>
      <c r="E908" s="6"/>
    </row>
    <row r="909" spans="3:5" ht="15.75" customHeight="1" x14ac:dyDescent="0.35">
      <c r="C909" s="4"/>
      <c r="E909" s="6"/>
    </row>
    <row r="910" spans="3:5" ht="15.75" customHeight="1" x14ac:dyDescent="0.35">
      <c r="C910" s="4"/>
      <c r="E910" s="6"/>
    </row>
    <row r="911" spans="3:5" ht="15.75" customHeight="1" x14ac:dyDescent="0.35">
      <c r="C911" s="4"/>
      <c r="E911" s="6"/>
    </row>
    <row r="912" spans="3:5" ht="15.75" customHeight="1" x14ac:dyDescent="0.35">
      <c r="C912" s="4"/>
      <c r="E912" s="6"/>
    </row>
    <row r="913" spans="3:5" ht="15.75" customHeight="1" x14ac:dyDescent="0.35">
      <c r="C913" s="4"/>
      <c r="E913" s="6"/>
    </row>
    <row r="914" spans="3:5" ht="15.75" customHeight="1" x14ac:dyDescent="0.35">
      <c r="C914" s="4"/>
      <c r="E914" s="6"/>
    </row>
    <row r="915" spans="3:5" ht="15.75" customHeight="1" x14ac:dyDescent="0.35">
      <c r="C915" s="4"/>
      <c r="E915" s="6"/>
    </row>
    <row r="916" spans="3:5" ht="15.75" customHeight="1" x14ac:dyDescent="0.35">
      <c r="C916" s="4"/>
      <c r="E916" s="6"/>
    </row>
    <row r="917" spans="3:5" ht="15.75" customHeight="1" x14ac:dyDescent="0.35">
      <c r="C917" s="4"/>
      <c r="E917" s="6"/>
    </row>
    <row r="918" spans="3:5" ht="15.75" customHeight="1" x14ac:dyDescent="0.35">
      <c r="C918" s="4"/>
      <c r="E918" s="6"/>
    </row>
    <row r="919" spans="3:5" ht="15.75" customHeight="1" x14ac:dyDescent="0.35">
      <c r="C919" s="4"/>
      <c r="E919" s="6"/>
    </row>
    <row r="920" spans="3:5" ht="15.75" customHeight="1" x14ac:dyDescent="0.35">
      <c r="C920" s="4"/>
      <c r="E920" s="6"/>
    </row>
    <row r="921" spans="3:5" ht="15.75" customHeight="1" x14ac:dyDescent="0.35">
      <c r="C921" s="4"/>
      <c r="E921" s="6"/>
    </row>
    <row r="922" spans="3:5" ht="15.75" customHeight="1" x14ac:dyDescent="0.35">
      <c r="C922" s="4"/>
      <c r="E922" s="6"/>
    </row>
    <row r="923" spans="3:5" ht="15.75" customHeight="1" x14ac:dyDescent="0.35">
      <c r="C923" s="4"/>
      <c r="E923" s="6"/>
    </row>
    <row r="924" spans="3:5" ht="15.75" customHeight="1" x14ac:dyDescent="0.35">
      <c r="C924" s="4"/>
      <c r="E924" s="6"/>
    </row>
    <row r="925" spans="3:5" ht="15.75" customHeight="1" x14ac:dyDescent="0.35">
      <c r="C925" s="4"/>
      <c r="E925" s="6"/>
    </row>
    <row r="926" spans="3:5" ht="15.75" customHeight="1" x14ac:dyDescent="0.35">
      <c r="C926" s="4"/>
      <c r="E926" s="6"/>
    </row>
    <row r="927" spans="3:5" ht="15.75" customHeight="1" x14ac:dyDescent="0.35">
      <c r="C927" s="4"/>
      <c r="E927" s="6"/>
    </row>
    <row r="928" spans="3:5" ht="15.75" customHeight="1" x14ac:dyDescent="0.35">
      <c r="C928" s="4"/>
      <c r="E928" s="6"/>
    </row>
    <row r="929" spans="3:5" ht="15.75" customHeight="1" x14ac:dyDescent="0.35">
      <c r="C929" s="4"/>
      <c r="E929" s="6"/>
    </row>
    <row r="930" spans="3:5" ht="15.75" customHeight="1" x14ac:dyDescent="0.35">
      <c r="C930" s="4"/>
      <c r="E930" s="6"/>
    </row>
    <row r="931" spans="3:5" ht="15.75" customHeight="1" x14ac:dyDescent="0.35">
      <c r="C931" s="4"/>
      <c r="E931" s="6"/>
    </row>
    <row r="932" spans="3:5" ht="15.75" customHeight="1" x14ac:dyDescent="0.35">
      <c r="C932" s="4"/>
      <c r="E932" s="6"/>
    </row>
    <row r="933" spans="3:5" ht="15.75" customHeight="1" x14ac:dyDescent="0.35">
      <c r="C933" s="4"/>
      <c r="E933" s="6"/>
    </row>
    <row r="934" spans="3:5" ht="15.75" customHeight="1" x14ac:dyDescent="0.35">
      <c r="C934" s="4"/>
      <c r="E934" s="6"/>
    </row>
    <row r="935" spans="3:5" ht="15.75" customHeight="1" x14ac:dyDescent="0.35">
      <c r="C935" s="4"/>
      <c r="E935" s="6"/>
    </row>
    <row r="936" spans="3:5" ht="15.75" customHeight="1" x14ac:dyDescent="0.35">
      <c r="C936" s="4"/>
      <c r="E936" s="6"/>
    </row>
    <row r="937" spans="3:5" ht="15.75" customHeight="1" x14ac:dyDescent="0.35">
      <c r="C937" s="4"/>
      <c r="E937" s="6"/>
    </row>
    <row r="938" spans="3:5" ht="15.75" customHeight="1" x14ac:dyDescent="0.35">
      <c r="C938" s="4"/>
      <c r="E938" s="6"/>
    </row>
    <row r="939" spans="3:5" ht="15.75" customHeight="1" x14ac:dyDescent="0.35">
      <c r="C939" s="4"/>
      <c r="E939" s="6"/>
    </row>
    <row r="940" spans="3:5" ht="15.75" customHeight="1" x14ac:dyDescent="0.35">
      <c r="C940" s="4"/>
      <c r="E940" s="6"/>
    </row>
    <row r="941" spans="3:5" ht="15.75" customHeight="1" x14ac:dyDescent="0.35">
      <c r="C941" s="4"/>
      <c r="E941" s="6"/>
    </row>
    <row r="942" spans="3:5" ht="15.75" customHeight="1" x14ac:dyDescent="0.35">
      <c r="C942" s="4"/>
      <c r="E942" s="6"/>
    </row>
    <row r="943" spans="3:5" ht="15.75" customHeight="1" x14ac:dyDescent="0.35">
      <c r="C943" s="4"/>
      <c r="E943" s="6"/>
    </row>
    <row r="944" spans="3:5" ht="15.75" customHeight="1" x14ac:dyDescent="0.35">
      <c r="C944" s="4"/>
      <c r="E944" s="6"/>
    </row>
    <row r="945" spans="3:5" ht="15.75" customHeight="1" x14ac:dyDescent="0.35">
      <c r="C945" s="4"/>
      <c r="E945" s="6"/>
    </row>
    <row r="946" spans="3:5" ht="15.75" customHeight="1" x14ac:dyDescent="0.35">
      <c r="C946" s="4"/>
      <c r="E946" s="6"/>
    </row>
    <row r="947" spans="3:5" ht="15.75" customHeight="1" x14ac:dyDescent="0.35">
      <c r="C947" s="4"/>
      <c r="E947" s="6"/>
    </row>
    <row r="948" spans="3:5" ht="15.75" customHeight="1" x14ac:dyDescent="0.35">
      <c r="C948" s="4"/>
      <c r="E948" s="6"/>
    </row>
    <row r="949" spans="3:5" ht="15.75" customHeight="1" x14ac:dyDescent="0.35">
      <c r="C949" s="4"/>
      <c r="E949" s="6"/>
    </row>
    <row r="950" spans="3:5" ht="15.75" customHeight="1" x14ac:dyDescent="0.35">
      <c r="C950" s="4"/>
      <c r="E950" s="6"/>
    </row>
    <row r="951" spans="3:5" ht="15.75" customHeight="1" x14ac:dyDescent="0.35">
      <c r="C951" s="4"/>
      <c r="E951" s="6"/>
    </row>
    <row r="952" spans="3:5" ht="15.75" customHeight="1" x14ac:dyDescent="0.35">
      <c r="C952" s="4"/>
      <c r="E952" s="6"/>
    </row>
    <row r="953" spans="3:5" ht="15.75" customHeight="1" x14ac:dyDescent="0.35">
      <c r="C953" s="4"/>
      <c r="E953" s="6"/>
    </row>
    <row r="954" spans="3:5" ht="15.75" customHeight="1" x14ac:dyDescent="0.35">
      <c r="C954" s="4"/>
      <c r="E954" s="6"/>
    </row>
    <row r="955" spans="3:5" ht="15.75" customHeight="1" x14ac:dyDescent="0.35">
      <c r="C955" s="4"/>
      <c r="E955" s="6"/>
    </row>
    <row r="956" spans="3:5" ht="15.75" customHeight="1" x14ac:dyDescent="0.35">
      <c r="C956" s="4"/>
      <c r="E956" s="6"/>
    </row>
    <row r="957" spans="3:5" ht="15.75" customHeight="1" x14ac:dyDescent="0.35">
      <c r="C957" s="4"/>
      <c r="E957" s="6"/>
    </row>
    <row r="958" spans="3:5" ht="15.75" customHeight="1" x14ac:dyDescent="0.35">
      <c r="C958" s="4"/>
      <c r="E958" s="6"/>
    </row>
    <row r="959" spans="3:5" ht="15.75" customHeight="1" x14ac:dyDescent="0.35">
      <c r="C959" s="4"/>
      <c r="E959" s="6"/>
    </row>
    <row r="960" spans="3:5" ht="15.75" customHeight="1" x14ac:dyDescent="0.35">
      <c r="C960" s="4"/>
      <c r="E960" s="6"/>
    </row>
    <row r="961" spans="3:5" ht="15.75" customHeight="1" x14ac:dyDescent="0.35">
      <c r="C961" s="4"/>
      <c r="E961" s="6"/>
    </row>
    <row r="962" spans="3:5" ht="15.75" customHeight="1" x14ac:dyDescent="0.35">
      <c r="C962" s="4"/>
      <c r="E962" s="6"/>
    </row>
    <row r="963" spans="3:5" ht="15.75" customHeight="1" x14ac:dyDescent="0.35">
      <c r="C963" s="4"/>
      <c r="E963" s="6"/>
    </row>
    <row r="964" spans="3:5" ht="15.75" customHeight="1" x14ac:dyDescent="0.35">
      <c r="C964" s="4"/>
      <c r="E964" s="6"/>
    </row>
    <row r="965" spans="3:5" ht="15.75" customHeight="1" x14ac:dyDescent="0.35">
      <c r="C965" s="4"/>
      <c r="E965" s="6"/>
    </row>
    <row r="966" spans="3:5" ht="15.75" customHeight="1" x14ac:dyDescent="0.35">
      <c r="C966" s="4"/>
      <c r="E966" s="6"/>
    </row>
    <row r="967" spans="3:5" ht="15.75" customHeight="1" x14ac:dyDescent="0.35">
      <c r="C967" s="4"/>
      <c r="E967" s="6"/>
    </row>
    <row r="968" spans="3:5" ht="15.75" customHeight="1" x14ac:dyDescent="0.35">
      <c r="C968" s="4"/>
      <c r="E968" s="6"/>
    </row>
    <row r="969" spans="3:5" ht="15.75" customHeight="1" x14ac:dyDescent="0.35">
      <c r="C969" s="4"/>
      <c r="E969" s="6"/>
    </row>
    <row r="970" spans="3:5" ht="15.75" customHeight="1" x14ac:dyDescent="0.35">
      <c r="C970" s="4"/>
      <c r="E970" s="6"/>
    </row>
    <row r="971" spans="3:5" ht="15.75" customHeight="1" x14ac:dyDescent="0.35">
      <c r="C971" s="4"/>
      <c r="E971" s="6"/>
    </row>
    <row r="972" spans="3:5" ht="15.75" customHeight="1" x14ac:dyDescent="0.35">
      <c r="C972" s="4"/>
      <c r="E972" s="6"/>
    </row>
    <row r="973" spans="3:5" ht="15.75" customHeight="1" x14ac:dyDescent="0.35">
      <c r="C973" s="4"/>
      <c r="E973" s="6"/>
    </row>
    <row r="974" spans="3:5" ht="15.75" customHeight="1" x14ac:dyDescent="0.35">
      <c r="C974" s="4"/>
      <c r="E974" s="6"/>
    </row>
    <row r="975" spans="3:5" ht="15.75" customHeight="1" x14ac:dyDescent="0.35">
      <c r="C975" s="4"/>
      <c r="E975" s="6"/>
    </row>
    <row r="976" spans="3:5" ht="15.75" customHeight="1" x14ac:dyDescent="0.35">
      <c r="C976" s="4"/>
      <c r="E976" s="6"/>
    </row>
    <row r="977" spans="3:5" ht="15.75" customHeight="1" x14ac:dyDescent="0.35">
      <c r="C977" s="4"/>
      <c r="E977" s="6"/>
    </row>
    <row r="978" spans="3:5" ht="15.75" customHeight="1" x14ac:dyDescent="0.35">
      <c r="C978" s="4"/>
      <c r="E978" s="6"/>
    </row>
    <row r="979" spans="3:5" ht="15.75" customHeight="1" x14ac:dyDescent="0.35">
      <c r="C979" s="4"/>
      <c r="E979" s="6"/>
    </row>
    <row r="980" spans="3:5" ht="15.75" customHeight="1" x14ac:dyDescent="0.35">
      <c r="C980" s="4"/>
      <c r="E980" s="6"/>
    </row>
    <row r="981" spans="3:5" ht="15.75" customHeight="1" x14ac:dyDescent="0.35">
      <c r="C981" s="4"/>
      <c r="E981" s="6"/>
    </row>
    <row r="982" spans="3:5" ht="15.75" customHeight="1" x14ac:dyDescent="0.35">
      <c r="C982" s="4"/>
      <c r="E982" s="6"/>
    </row>
    <row r="983" spans="3:5" ht="15.75" customHeight="1" x14ac:dyDescent="0.35">
      <c r="C983" s="4"/>
      <c r="E983" s="6"/>
    </row>
    <row r="984" spans="3:5" ht="15.75" customHeight="1" x14ac:dyDescent="0.35">
      <c r="C984" s="4"/>
      <c r="E984" s="6"/>
    </row>
    <row r="985" spans="3:5" ht="15.75" customHeight="1" x14ac:dyDescent="0.35">
      <c r="C985" s="4"/>
      <c r="E985" s="6"/>
    </row>
    <row r="986" spans="3:5" ht="15.75" customHeight="1" x14ac:dyDescent="0.35">
      <c r="C986" s="4"/>
      <c r="E986" s="6"/>
    </row>
    <row r="987" spans="3:5" ht="15.75" customHeight="1" x14ac:dyDescent="0.35">
      <c r="C987" s="4"/>
      <c r="E987" s="6"/>
    </row>
    <row r="988" spans="3:5" ht="15.75" customHeight="1" x14ac:dyDescent="0.35">
      <c r="C988" s="4"/>
      <c r="E988" s="6"/>
    </row>
    <row r="989" spans="3:5" ht="15.75" customHeight="1" x14ac:dyDescent="0.35">
      <c r="C989" s="4"/>
      <c r="E989" s="6"/>
    </row>
    <row r="990" spans="3:5" ht="15.75" customHeight="1" x14ac:dyDescent="0.35">
      <c r="C990" s="4"/>
      <c r="E990" s="6"/>
    </row>
    <row r="991" spans="3:5" ht="15.75" customHeight="1" x14ac:dyDescent="0.35">
      <c r="C991" s="4"/>
      <c r="E991" s="6"/>
    </row>
    <row r="992" spans="3:5" ht="15.75" customHeight="1" x14ac:dyDescent="0.35">
      <c r="C992" s="4"/>
      <c r="E992" s="6"/>
    </row>
    <row r="993" spans="3:5" ht="15.75" customHeight="1" x14ac:dyDescent="0.35">
      <c r="C993" s="4"/>
      <c r="E993" s="6"/>
    </row>
  </sheetData>
  <hyperlinks>
    <hyperlink ref="F7" r:id="rId1" xr:uid="{00000000-0004-0000-0200-000000000000}"/>
    <hyperlink ref="F8" r:id="rId2" xr:uid="{00000000-0004-0000-0200-000001000000}"/>
    <hyperlink ref="F6" r:id="rId3" xr:uid="{00000000-0004-0000-0200-000002000000}"/>
    <hyperlink ref="F4" r:id="rId4" xr:uid="{00000000-0004-0000-0200-000003000000}"/>
  </hyperlinks>
  <pageMargins left="0.7" right="0.7" top="0.75" bottom="0.75" header="0" footer="0"/>
  <pageSetup orientation="portrait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0"/>
  <sheetViews>
    <sheetView zoomScale="70" zoomScaleNormal="70" workbookViewId="0">
      <selection activeCell="H24" sqref="H24"/>
    </sheetView>
  </sheetViews>
  <sheetFormatPr defaultRowHeight="14" x14ac:dyDescent="0.3"/>
  <cols>
    <col min="1" max="1" width="3.83203125" customWidth="1"/>
    <col min="2" max="2" width="14.33203125" bestFit="1" customWidth="1"/>
    <col min="3" max="3" width="9.08203125" bestFit="1" customWidth="1"/>
    <col min="4" max="4" width="8.33203125" bestFit="1" customWidth="1"/>
    <col min="5" max="5" width="15.83203125" style="83" customWidth="1"/>
    <col min="6" max="6" width="15.58203125" style="67" customWidth="1"/>
    <col min="7" max="7" width="15.58203125" style="66" customWidth="1"/>
    <col min="8" max="8" width="9" style="67" customWidth="1"/>
    <col min="9" max="9" width="4.75" style="75" customWidth="1"/>
    <col min="10" max="10" width="16.58203125" style="81" customWidth="1"/>
    <col min="11" max="11" width="17.08203125" style="67" customWidth="1"/>
    <col min="12" max="12" width="17" style="66" customWidth="1"/>
    <col min="13" max="13" width="8.58203125" style="97"/>
    <col min="14" max="14" width="6.33203125" customWidth="1"/>
    <col min="16" max="16" width="15.08203125" customWidth="1"/>
    <col min="17" max="17" width="14.08203125" bestFit="1" customWidth="1"/>
  </cols>
  <sheetData>
    <row r="1" spans="1:17" ht="87.5" thickBot="1" x14ac:dyDescent="0.35">
      <c r="A1" s="76" t="s">
        <v>106</v>
      </c>
      <c r="B1" s="50" t="s">
        <v>16</v>
      </c>
      <c r="C1" s="50" t="s">
        <v>61</v>
      </c>
      <c r="D1" s="50" t="s">
        <v>57</v>
      </c>
      <c r="E1" s="77" t="s">
        <v>52</v>
      </c>
      <c r="F1" s="77" t="s">
        <v>136</v>
      </c>
      <c r="G1" s="78" t="s">
        <v>137</v>
      </c>
      <c r="H1" s="77" t="s">
        <v>8</v>
      </c>
      <c r="I1" s="79" t="s">
        <v>106</v>
      </c>
      <c r="J1" s="77" t="s">
        <v>102</v>
      </c>
      <c r="K1" s="77" t="s">
        <v>153</v>
      </c>
      <c r="L1" s="78" t="s">
        <v>152</v>
      </c>
      <c r="M1" s="94" t="s">
        <v>8</v>
      </c>
      <c r="O1" s="125" t="s">
        <v>154</v>
      </c>
      <c r="P1" s="126"/>
      <c r="Q1" s="127"/>
    </row>
    <row r="2" spans="1:17" ht="14.5" x14ac:dyDescent="0.35">
      <c r="A2" s="14">
        <v>1</v>
      </c>
      <c r="B2" s="4" t="s">
        <v>28</v>
      </c>
      <c r="C2" s="71">
        <f>'Cost Calculations'!D4</f>
        <v>638111.04853012064</v>
      </c>
      <c r="D2" s="33" t="str">
        <f>IF(B2&lt;100000,"Small",IF(B2&lt;1000000,"Medium","Large"))</f>
        <v>Large</v>
      </c>
      <c r="E2" s="82">
        <f>F2</f>
        <v>93.71</v>
      </c>
      <c r="F2" s="64">
        <v>93.71</v>
      </c>
      <c r="G2" s="63"/>
      <c r="H2" s="64" t="s">
        <v>56</v>
      </c>
      <c r="I2" s="73">
        <v>1</v>
      </c>
      <c r="J2" s="64">
        <f>K2</f>
        <v>172.24</v>
      </c>
      <c r="K2" s="80">
        <v>172.24</v>
      </c>
      <c r="L2" s="63"/>
      <c r="M2" s="95" t="s">
        <v>56</v>
      </c>
      <c r="N2" s="68" t="s">
        <v>117</v>
      </c>
      <c r="O2" s="89"/>
      <c r="P2" s="87" t="s">
        <v>158</v>
      </c>
      <c r="Q2" s="88" t="s">
        <v>159</v>
      </c>
    </row>
    <row r="3" spans="1:17" ht="14.5" x14ac:dyDescent="0.35">
      <c r="A3" s="14">
        <v>2</v>
      </c>
      <c r="B3" s="4" t="s">
        <v>29</v>
      </c>
      <c r="C3" s="71">
        <f>'Cost Calculations'!D5</f>
        <v>442162.47147179494</v>
      </c>
      <c r="D3" s="33" t="str">
        <f t="shared" ref="D3:D36" si="0">IF(C3&lt;100000,"Small",IF(C3&lt;1000000,"Medium","Large"))</f>
        <v>Medium</v>
      </c>
      <c r="E3" s="98">
        <f>$P$4</f>
        <v>127.02000191159729</v>
      </c>
      <c r="F3" s="64">
        <f>G3/Variables!$C$7</f>
        <v>116.53531598513011</v>
      </c>
      <c r="G3" s="63">
        <v>470.22</v>
      </c>
      <c r="H3" s="74" t="s">
        <v>150</v>
      </c>
      <c r="I3" s="73">
        <v>2</v>
      </c>
      <c r="J3" s="64">
        <f>K3</f>
        <v>61.51</v>
      </c>
      <c r="K3" s="80">
        <v>61.51</v>
      </c>
      <c r="L3" s="63"/>
      <c r="M3" s="95" t="s">
        <v>56</v>
      </c>
      <c r="N3" s="68" t="s">
        <v>117</v>
      </c>
      <c r="O3" s="85" t="s">
        <v>155</v>
      </c>
      <c r="P3" s="90">
        <f>AVERAGE(E31)</f>
        <v>141.85377942998761</v>
      </c>
      <c r="Q3" s="92">
        <f>K31</f>
        <v>307.81660470879802</v>
      </c>
    </row>
    <row r="4" spans="1:17" ht="14.5" x14ac:dyDescent="0.35">
      <c r="A4" s="14"/>
      <c r="B4" s="4"/>
      <c r="C4" s="71"/>
      <c r="D4" s="33"/>
      <c r="E4" s="82"/>
      <c r="F4" s="64">
        <f>G4/Variables!$C$7</f>
        <v>116.48079306071871</v>
      </c>
      <c r="G4" s="69">
        <v>470</v>
      </c>
      <c r="H4" s="74" t="s">
        <v>151</v>
      </c>
      <c r="I4" s="73" t="s">
        <v>117</v>
      </c>
      <c r="J4" s="64"/>
      <c r="K4" s="64"/>
      <c r="L4" s="69"/>
      <c r="M4" s="95"/>
      <c r="N4" s="68" t="s">
        <v>117</v>
      </c>
      <c r="O4" s="85" t="s">
        <v>156</v>
      </c>
      <c r="P4" s="90">
        <f>AVERAGE(F3:F14,F17:F30)</f>
        <v>127.02000191159729</v>
      </c>
      <c r="Q4" s="92">
        <f>AVERAGE(K3,K5:K11,K13:K14,K17:K20,K22:K24,K28:K29)</f>
        <v>210.4560236092089</v>
      </c>
    </row>
    <row r="5" spans="1:17" ht="15" thickBot="1" x14ac:dyDescent="0.4">
      <c r="A5" s="14">
        <v>3</v>
      </c>
      <c r="B5" s="4" t="s">
        <v>30</v>
      </c>
      <c r="C5" s="71">
        <f>'Cost Calculations'!D6</f>
        <v>316636.58942829666</v>
      </c>
      <c r="D5" s="33" t="str">
        <f t="shared" si="0"/>
        <v>Medium</v>
      </c>
      <c r="E5" s="98">
        <f>$P$4</f>
        <v>127.02000191159729</v>
      </c>
      <c r="F5" s="64">
        <f>G5/Variables!$C$7</f>
        <v>141.19634846202106</v>
      </c>
      <c r="G5" s="63">
        <f>310000/544.12</f>
        <v>569.72726604425497</v>
      </c>
      <c r="H5" s="74" t="s">
        <v>107</v>
      </c>
      <c r="I5" s="73">
        <v>3</v>
      </c>
      <c r="J5" s="98">
        <f>$Q$4</f>
        <v>210.4560236092089</v>
      </c>
      <c r="K5" s="80">
        <f>L5/Variables!$C$7</f>
        <v>371.74721189591077</v>
      </c>
      <c r="L5" s="63">
        <v>1500</v>
      </c>
      <c r="M5" s="96" t="s">
        <v>104</v>
      </c>
      <c r="N5" s="68" t="s">
        <v>117</v>
      </c>
      <c r="O5" s="86" t="s">
        <v>157</v>
      </c>
      <c r="P5" s="91">
        <f>AVERAGE(F15:F16,F32,F33,F36:F39)</f>
        <v>49.337377562602157</v>
      </c>
      <c r="Q5" s="93">
        <f>AVERAGE(K15:K16,K32:K33,K36:K37)</f>
        <v>148.2696117306898</v>
      </c>
    </row>
    <row r="6" spans="1:17" ht="14.5" x14ac:dyDescent="0.35">
      <c r="A6" s="14"/>
      <c r="B6" s="4"/>
      <c r="C6" s="71"/>
      <c r="D6" s="33"/>
      <c r="E6" s="82"/>
      <c r="F6" s="64">
        <f>G6/Variables!$C$7</f>
        <v>89.219330855018583</v>
      </c>
      <c r="G6" s="69">
        <f>198000/550</f>
        <v>360</v>
      </c>
      <c r="H6" s="74" t="s">
        <v>108</v>
      </c>
      <c r="I6" s="73" t="s">
        <v>117</v>
      </c>
      <c r="J6" s="64"/>
      <c r="K6" s="80">
        <f>L6/Variables!$C$7</f>
        <v>322.18091697645599</v>
      </c>
      <c r="L6" s="69">
        <v>1300</v>
      </c>
      <c r="M6" s="96" t="s">
        <v>105</v>
      </c>
      <c r="N6" s="68" t="s">
        <v>117</v>
      </c>
    </row>
    <row r="7" spans="1:17" ht="14.5" x14ac:dyDescent="0.35">
      <c r="A7" s="14">
        <v>4</v>
      </c>
      <c r="B7" s="4" t="s">
        <v>31</v>
      </c>
      <c r="C7" s="71">
        <f>'Cost Calculations'!D7</f>
        <v>600258.55594889156</v>
      </c>
      <c r="D7" s="33" t="str">
        <f t="shared" si="0"/>
        <v>Medium</v>
      </c>
      <c r="E7" s="82">
        <f>F7</f>
        <v>81.75</v>
      </c>
      <c r="F7" s="64">
        <v>81.75</v>
      </c>
      <c r="G7" s="63"/>
      <c r="H7" s="64" t="s">
        <v>56</v>
      </c>
      <c r="I7" s="73">
        <v>4</v>
      </c>
      <c r="J7" s="64">
        <f>K7</f>
        <v>104.57</v>
      </c>
      <c r="K7" s="80">
        <v>104.57</v>
      </c>
      <c r="L7" s="63"/>
      <c r="M7" s="95" t="s">
        <v>56</v>
      </c>
      <c r="N7" s="68" t="s">
        <v>117</v>
      </c>
    </row>
    <row r="8" spans="1:17" ht="14.5" x14ac:dyDescent="0.35">
      <c r="A8" s="14">
        <v>5</v>
      </c>
      <c r="B8" s="4" t="s">
        <v>32</v>
      </c>
      <c r="C8" s="71">
        <f>'Cost Calculations'!D8</f>
        <v>382457.86131710035</v>
      </c>
      <c r="D8" s="33" t="str">
        <f t="shared" si="0"/>
        <v>Medium</v>
      </c>
      <c r="E8" s="99">
        <f>AVERAGE(F8:F10)</f>
        <v>24.65500191454278</v>
      </c>
      <c r="F8" s="64">
        <f>G8/Variables!$C$7</f>
        <v>35.211029177754753</v>
      </c>
      <c r="G8" s="63">
        <f>78000/549</f>
        <v>142.07650273224044</v>
      </c>
      <c r="H8" s="74" t="s">
        <v>112</v>
      </c>
      <c r="I8" s="73">
        <v>5</v>
      </c>
      <c r="J8" s="64">
        <f>AVERAGE(L8:L10)</f>
        <v>500</v>
      </c>
      <c r="K8" s="80">
        <f>L8/Variables!$C$7</f>
        <v>148.6988847583643</v>
      </c>
      <c r="L8" s="63">
        <v>600</v>
      </c>
      <c r="M8" s="96" t="s">
        <v>109</v>
      </c>
      <c r="N8" s="68" t="s">
        <v>117</v>
      </c>
    </row>
    <row r="9" spans="1:17" ht="14.5" x14ac:dyDescent="0.35">
      <c r="A9" s="14"/>
      <c r="B9" s="4"/>
      <c r="C9" s="71"/>
      <c r="D9" s="33"/>
      <c r="E9" s="82"/>
      <c r="F9" s="64">
        <f>G9/Variables!$C$7</f>
        <v>15.339665739096255</v>
      </c>
      <c r="G9" s="69">
        <f>32000/517</f>
        <v>61.895551257253388</v>
      </c>
      <c r="H9" s="74" t="s">
        <v>113</v>
      </c>
      <c r="I9" s="73" t="s">
        <v>117</v>
      </c>
      <c r="J9" s="64"/>
      <c r="K9" s="80">
        <f>L9/Variables!$C$7</f>
        <v>123.91573729863693</v>
      </c>
      <c r="L9" s="69">
        <v>500</v>
      </c>
      <c r="M9" s="96" t="s">
        <v>110</v>
      </c>
      <c r="N9" s="68" t="s">
        <v>117</v>
      </c>
    </row>
    <row r="10" spans="1:17" ht="14.5" x14ac:dyDescent="0.35">
      <c r="A10" s="14"/>
      <c r="B10" s="4"/>
      <c r="C10" s="71"/>
      <c r="D10" s="33"/>
      <c r="E10" s="82"/>
      <c r="F10" s="64">
        <f>G10/Variables!$C$7</f>
        <v>23.414310826777328</v>
      </c>
      <c r="G10" s="69">
        <f>65000/688</f>
        <v>94.476744186046517</v>
      </c>
      <c r="H10" s="74" t="s">
        <v>114</v>
      </c>
      <c r="I10" s="73" t="s">
        <v>117</v>
      </c>
      <c r="J10" s="64"/>
      <c r="K10" s="80">
        <f>L10/Variables!$C$7</f>
        <v>99.132589838909539</v>
      </c>
      <c r="L10" s="69">
        <v>400</v>
      </c>
      <c r="M10" s="96" t="s">
        <v>111</v>
      </c>
      <c r="N10" s="68" t="s">
        <v>117</v>
      </c>
    </row>
    <row r="11" spans="1:17" ht="14.5" x14ac:dyDescent="0.35">
      <c r="A11" s="14">
        <v>6</v>
      </c>
      <c r="B11" s="4" t="s">
        <v>33</v>
      </c>
      <c r="C11" s="71">
        <f>'Cost Calculations'!D9</f>
        <v>435629.86188448599</v>
      </c>
      <c r="D11" s="33" t="str">
        <f t="shared" si="0"/>
        <v>Medium</v>
      </c>
      <c r="E11" s="98">
        <f>$P$4</f>
        <v>127.02000191159729</v>
      </c>
      <c r="F11" s="64">
        <f>G11/Variables!$C$7</f>
        <v>156.57223124376506</v>
      </c>
      <c r="G11" s="63">
        <f>350000/554</f>
        <v>631.76895306859205</v>
      </c>
      <c r="H11" s="74" t="s">
        <v>115</v>
      </c>
      <c r="I11" s="73">
        <v>6</v>
      </c>
      <c r="J11" s="64">
        <f>K11</f>
        <v>123.03</v>
      </c>
      <c r="K11" s="80">
        <v>123.03</v>
      </c>
      <c r="L11" s="63"/>
      <c r="M11" s="95" t="s">
        <v>56</v>
      </c>
      <c r="N11" s="68" t="s">
        <v>117</v>
      </c>
    </row>
    <row r="12" spans="1:17" ht="14.5" x14ac:dyDescent="0.35">
      <c r="A12" s="14"/>
      <c r="B12" s="4"/>
      <c r="C12" s="71"/>
      <c r="D12" s="33"/>
      <c r="E12" s="82"/>
      <c r="F12" s="64">
        <f>G12/Variables!$C$7</f>
        <v>133.24272827810421</v>
      </c>
      <c r="G12" s="69">
        <f>250000/465</f>
        <v>537.63440860215053</v>
      </c>
      <c r="H12" s="74" t="s">
        <v>116</v>
      </c>
      <c r="I12" s="73" t="s">
        <v>117</v>
      </c>
      <c r="J12" s="64"/>
      <c r="K12" s="64"/>
      <c r="L12" s="69"/>
      <c r="M12" s="95"/>
      <c r="N12" s="68" t="s">
        <v>117</v>
      </c>
    </row>
    <row r="13" spans="1:17" ht="14.5" x14ac:dyDescent="0.35">
      <c r="A13" s="14">
        <v>7</v>
      </c>
      <c r="B13" s="4" t="s">
        <v>34</v>
      </c>
      <c r="C13" s="71">
        <f>'Cost Calculations'!D10</f>
        <v>245481.03391021231</v>
      </c>
      <c r="D13" s="33" t="str">
        <f t="shared" si="0"/>
        <v>Medium</v>
      </c>
      <c r="E13" s="82">
        <f>F13</f>
        <v>100.21</v>
      </c>
      <c r="F13" s="64">
        <v>100.21</v>
      </c>
      <c r="G13" s="63"/>
      <c r="H13" s="64" t="s">
        <v>56</v>
      </c>
      <c r="I13" s="73">
        <v>7</v>
      </c>
      <c r="J13" s="64">
        <f>K13</f>
        <v>246.06</v>
      </c>
      <c r="K13" s="80">
        <v>246.06</v>
      </c>
      <c r="L13" s="63"/>
      <c r="M13" s="95" t="s">
        <v>56</v>
      </c>
      <c r="N13" s="68" t="s">
        <v>117</v>
      </c>
    </row>
    <row r="14" spans="1:17" ht="14.5" x14ac:dyDescent="0.35">
      <c r="A14" s="14">
        <v>8</v>
      </c>
      <c r="B14" s="14" t="s">
        <v>35</v>
      </c>
      <c r="C14" s="71">
        <f>'Cost Calculations'!D11</f>
        <v>814430.84832553728</v>
      </c>
      <c r="D14" s="33" t="str">
        <f t="shared" si="0"/>
        <v>Medium</v>
      </c>
      <c r="E14" s="82">
        <f>F14</f>
        <v>79.98</v>
      </c>
      <c r="F14" s="64">
        <v>79.98</v>
      </c>
      <c r="G14" s="63"/>
      <c r="H14" s="64" t="s">
        <v>56</v>
      </c>
      <c r="I14" s="73">
        <v>8</v>
      </c>
      <c r="J14" s="64">
        <f>K14</f>
        <v>172.24</v>
      </c>
      <c r="K14" s="80">
        <v>172.24</v>
      </c>
      <c r="L14" s="63"/>
      <c r="M14" s="95" t="s">
        <v>56</v>
      </c>
      <c r="N14" s="68" t="s">
        <v>117</v>
      </c>
    </row>
    <row r="15" spans="1:17" ht="14.5" x14ac:dyDescent="0.35">
      <c r="A15" s="14">
        <v>9</v>
      </c>
      <c r="B15" s="4" t="s">
        <v>36</v>
      </c>
      <c r="C15" s="71">
        <f>'Cost Calculations'!D12</f>
        <v>14303.159213903282</v>
      </c>
      <c r="D15" s="33" t="str">
        <f t="shared" si="0"/>
        <v>Small</v>
      </c>
      <c r="E15" s="100">
        <f>$P$5</f>
        <v>49.337377562602157</v>
      </c>
      <c r="F15" s="64">
        <f>G15/Variables!$C$7</f>
        <v>41.305245766212302</v>
      </c>
      <c r="G15" s="63">
        <f>120000/720</f>
        <v>166.66666666666666</v>
      </c>
      <c r="H15" s="74" t="s">
        <v>118</v>
      </c>
      <c r="I15" s="73">
        <v>9</v>
      </c>
      <c r="J15" s="34">
        <f>$Q$5</f>
        <v>148.2696117306898</v>
      </c>
      <c r="K15" s="80">
        <f>L15/Variables!$C$7</f>
        <v>99.132589838909539</v>
      </c>
      <c r="L15" s="63">
        <v>400</v>
      </c>
      <c r="M15" s="96" t="s">
        <v>120</v>
      </c>
      <c r="N15" s="68" t="s">
        <v>117</v>
      </c>
    </row>
    <row r="16" spans="1:17" ht="14.5" x14ac:dyDescent="0.35">
      <c r="A16" s="14"/>
      <c r="B16" s="4"/>
      <c r="C16" s="71"/>
      <c r="D16" s="33"/>
      <c r="E16" s="82"/>
      <c r="F16" s="64">
        <f>G16/Variables!$C$7</f>
        <v>41.305245766212302</v>
      </c>
      <c r="G16" s="69">
        <f>120000/720</f>
        <v>166.66666666666666</v>
      </c>
      <c r="H16" s="74" t="s">
        <v>119</v>
      </c>
      <c r="I16" s="73" t="s">
        <v>117</v>
      </c>
      <c r="J16" s="64"/>
      <c r="K16" s="80">
        <f>L16/Variables!$C$7</f>
        <v>99.132589838909539</v>
      </c>
      <c r="L16" s="69">
        <f>800/2</f>
        <v>400</v>
      </c>
      <c r="M16" s="96" t="s">
        <v>121</v>
      </c>
      <c r="N16" s="68" t="s">
        <v>117</v>
      </c>
    </row>
    <row r="17" spans="1:14" ht="14.5" x14ac:dyDescent="0.35">
      <c r="A17" s="14">
        <v>10</v>
      </c>
      <c r="B17" s="4" t="s">
        <v>37</v>
      </c>
      <c r="C17" s="71">
        <f>'Cost Calculations'!D13</f>
        <v>559620.69827927032</v>
      </c>
      <c r="D17" s="33" t="str">
        <f t="shared" si="0"/>
        <v>Medium</v>
      </c>
      <c r="E17" s="82">
        <f>AVERAGE(F17:F21)</f>
        <v>240.94070889357425</v>
      </c>
      <c r="F17" s="64">
        <f>G17/Variables!$C$7</f>
        <v>325.48533663775294</v>
      </c>
      <c r="G17" s="63">
        <f>788000/600</f>
        <v>1313.3333333333333</v>
      </c>
      <c r="H17" s="74" t="s">
        <v>126</v>
      </c>
      <c r="I17" s="73">
        <v>10</v>
      </c>
      <c r="J17" s="64">
        <f>AVERAGE(L17:L20)</f>
        <v>1075</v>
      </c>
      <c r="K17" s="80">
        <f>L17/Variables!$C$7</f>
        <v>148.6988847583643</v>
      </c>
      <c r="L17" s="63">
        <v>600</v>
      </c>
      <c r="M17" s="96" t="s">
        <v>122</v>
      </c>
      <c r="N17" s="68" t="s">
        <v>117</v>
      </c>
    </row>
    <row r="18" spans="1:14" ht="14.5" x14ac:dyDescent="0.35">
      <c r="A18" s="14"/>
      <c r="B18" s="4"/>
      <c r="C18" s="71"/>
      <c r="D18" s="33"/>
      <c r="E18" s="82"/>
      <c r="F18" s="64">
        <f>G18/Variables!$C$7</f>
        <v>314.09197301390606</v>
      </c>
      <c r="G18" s="69">
        <f>730000/576</f>
        <v>1267.3611111111111</v>
      </c>
      <c r="H18" s="74" t="s">
        <v>127</v>
      </c>
      <c r="I18" s="73" t="s">
        <v>117</v>
      </c>
      <c r="J18" s="64"/>
      <c r="K18" s="80">
        <f>L18/Variables!$C$7</f>
        <v>446.09665427509293</v>
      </c>
      <c r="L18" s="69">
        <v>1800</v>
      </c>
      <c r="M18" s="96" t="s">
        <v>123</v>
      </c>
      <c r="N18" s="68" t="s">
        <v>117</v>
      </c>
    </row>
    <row r="19" spans="1:14" ht="14.5" x14ac:dyDescent="0.35">
      <c r="A19" s="14"/>
      <c r="B19" s="4"/>
      <c r="C19" s="71"/>
      <c r="D19" s="33"/>
      <c r="E19" s="82"/>
      <c r="F19" s="64">
        <f>G19/Variables!$C$7</f>
        <v>252.03200806502426</v>
      </c>
      <c r="G19" s="69">
        <f>600000/590</f>
        <v>1016.9491525423729</v>
      </c>
      <c r="H19" s="74" t="s">
        <v>128</v>
      </c>
      <c r="I19" s="73" t="s">
        <v>117</v>
      </c>
      <c r="J19" s="64"/>
      <c r="K19" s="80">
        <f>L19/Variables!$C$7</f>
        <v>297.3977695167286</v>
      </c>
      <c r="L19" s="69">
        <v>1200</v>
      </c>
      <c r="M19" s="96" t="s">
        <v>124</v>
      </c>
      <c r="N19" s="68" t="s">
        <v>117</v>
      </c>
    </row>
    <row r="20" spans="1:14" ht="14.5" x14ac:dyDescent="0.35">
      <c r="A20" s="14"/>
      <c r="B20" s="4"/>
      <c r="C20" s="71"/>
      <c r="D20" s="33"/>
      <c r="E20" s="82"/>
      <c r="F20" s="64">
        <f>G20/Variables!$C$7</f>
        <v>285.95939376608521</v>
      </c>
      <c r="G20" s="69">
        <f>750000/650</f>
        <v>1153.8461538461538</v>
      </c>
      <c r="H20" s="74" t="s">
        <v>129</v>
      </c>
      <c r="I20" s="73" t="s">
        <v>117</v>
      </c>
      <c r="J20" s="64"/>
      <c r="K20" s="80">
        <f>L20/Variables!$C$7</f>
        <v>173.48203221809169</v>
      </c>
      <c r="L20" s="69">
        <v>700</v>
      </c>
      <c r="M20" s="96" t="s">
        <v>125</v>
      </c>
      <c r="N20" s="68" t="s">
        <v>117</v>
      </c>
    </row>
    <row r="21" spans="1:14" ht="14.5" x14ac:dyDescent="0.35">
      <c r="A21" s="14"/>
      <c r="B21" s="4"/>
      <c r="C21" s="71"/>
      <c r="D21" s="33"/>
      <c r="E21" s="82"/>
      <c r="F21" s="64">
        <f>G21/Variables!$C$7</f>
        <v>27.134832985102975</v>
      </c>
      <c r="G21" s="69">
        <f>60000/548</f>
        <v>109.48905109489051</v>
      </c>
      <c r="H21" s="74" t="s">
        <v>130</v>
      </c>
      <c r="I21" s="73" t="s">
        <v>117</v>
      </c>
      <c r="J21" s="64"/>
      <c r="K21" s="64"/>
      <c r="L21" s="69"/>
      <c r="M21" s="96"/>
      <c r="N21" s="68" t="s">
        <v>117</v>
      </c>
    </row>
    <row r="22" spans="1:14" ht="14.5" x14ac:dyDescent="0.35">
      <c r="A22" s="14">
        <v>11</v>
      </c>
      <c r="B22" s="4" t="s">
        <v>38</v>
      </c>
      <c r="C22" s="71">
        <f>'Cost Calculations'!D14</f>
        <v>741051.95249689638</v>
      </c>
      <c r="D22" s="33" t="str">
        <f t="shared" si="0"/>
        <v>Medium</v>
      </c>
      <c r="E22" s="82">
        <f>F22</f>
        <v>109</v>
      </c>
      <c r="F22" s="64">
        <v>109</v>
      </c>
      <c r="G22" s="63"/>
      <c r="H22" s="64" t="s">
        <v>56</v>
      </c>
      <c r="I22" s="73">
        <v>11</v>
      </c>
      <c r="J22" s="64">
        <f>K22</f>
        <v>106.62</v>
      </c>
      <c r="K22" s="80">
        <v>106.62</v>
      </c>
      <c r="L22" s="63"/>
      <c r="M22" s="95" t="s">
        <v>56</v>
      </c>
      <c r="N22" s="68" t="s">
        <v>117</v>
      </c>
    </row>
    <row r="23" spans="1:14" ht="14.5" x14ac:dyDescent="0.35">
      <c r="A23" s="14">
        <v>12</v>
      </c>
      <c r="B23" s="4" t="s">
        <v>39</v>
      </c>
      <c r="C23" s="71">
        <f>'Cost Calculations'!D15</f>
        <v>548682.26009214472</v>
      </c>
      <c r="D23" s="33" t="str">
        <f t="shared" si="0"/>
        <v>Medium</v>
      </c>
      <c r="E23" s="82">
        <f>AVERAGE(F23:F27)</f>
        <v>149.4797191243288</v>
      </c>
      <c r="F23" s="64">
        <f>G23/Variables!$C$7</f>
        <v>231.30937629078892</v>
      </c>
      <c r="G23" s="63">
        <f>560000/600</f>
        <v>933.33333333333337</v>
      </c>
      <c r="H23" s="74" t="s">
        <v>145</v>
      </c>
      <c r="I23" s="73">
        <v>12</v>
      </c>
      <c r="J23" s="98">
        <f>$Q$4</f>
        <v>210.4560236092089</v>
      </c>
      <c r="K23" s="80">
        <f>L23/Variables!$C$7</f>
        <v>247.83147459727385</v>
      </c>
      <c r="L23" s="66">
        <v>1000</v>
      </c>
      <c r="M23" s="96" t="s">
        <v>143</v>
      </c>
      <c r="N23" s="68" t="s">
        <v>117</v>
      </c>
    </row>
    <row r="24" spans="1:14" ht="14.5" x14ac:dyDescent="0.35">
      <c r="A24" s="14"/>
      <c r="B24" s="4"/>
      <c r="C24" s="71"/>
      <c r="D24" s="33"/>
      <c r="E24" s="82"/>
      <c r="F24" s="64">
        <f>G24/Variables!$C$7</f>
        <v>53.697645600991322</v>
      </c>
      <c r="G24" s="69">
        <v>216.67</v>
      </c>
      <c r="H24" s="74" t="s">
        <v>146</v>
      </c>
      <c r="I24" s="73" t="s">
        <v>117</v>
      </c>
      <c r="J24" s="64"/>
      <c r="K24" s="80">
        <f>L24/Variables!$C$7</f>
        <v>346.96406443618338</v>
      </c>
      <c r="L24" s="66">
        <v>1400</v>
      </c>
      <c r="M24" s="96" t="s">
        <v>144</v>
      </c>
      <c r="N24" s="68" t="s">
        <v>117</v>
      </c>
    </row>
    <row r="25" spans="1:14" ht="14.5" x14ac:dyDescent="0.35">
      <c r="A25" s="14"/>
      <c r="B25" s="4"/>
      <c r="C25" s="71"/>
      <c r="D25" s="33"/>
      <c r="E25" s="82"/>
      <c r="F25" s="64">
        <f>G25/Variables!$C$7</f>
        <v>209.37546468401487</v>
      </c>
      <c r="G25" s="69">
        <v>844.83</v>
      </c>
      <c r="H25" s="74" t="s">
        <v>147</v>
      </c>
      <c r="I25" s="73" t="s">
        <v>117</v>
      </c>
      <c r="J25" s="64"/>
      <c r="K25" s="64"/>
      <c r="M25" s="96"/>
      <c r="N25" s="68" t="s">
        <v>117</v>
      </c>
    </row>
    <row r="26" spans="1:14" ht="14.5" x14ac:dyDescent="0.35">
      <c r="A26" s="14"/>
      <c r="B26" s="4"/>
      <c r="C26" s="71"/>
      <c r="D26" s="33"/>
      <c r="E26" s="82"/>
      <c r="F26" s="64">
        <f>G26/Variables!$C$7</f>
        <v>112.65179677819083</v>
      </c>
      <c r="G26" s="69">
        <v>454.55</v>
      </c>
      <c r="H26" s="74" t="s">
        <v>148</v>
      </c>
      <c r="I26" s="73" t="s">
        <v>117</v>
      </c>
      <c r="J26" s="64"/>
      <c r="K26" s="64"/>
      <c r="M26" s="96"/>
      <c r="N26" s="68" t="s">
        <v>117</v>
      </c>
    </row>
    <row r="27" spans="1:14" ht="14.5" x14ac:dyDescent="0.35">
      <c r="A27" s="14"/>
      <c r="B27" s="4"/>
      <c r="C27" s="71"/>
      <c r="D27" s="33"/>
      <c r="E27" s="82"/>
      <c r="F27" s="64">
        <f>G27/Variables!$C$7</f>
        <v>140.36431226765799</v>
      </c>
      <c r="G27" s="69">
        <v>566.37</v>
      </c>
      <c r="H27" s="74" t="s">
        <v>149</v>
      </c>
      <c r="I27" s="73" t="s">
        <v>117</v>
      </c>
      <c r="J27" s="64"/>
      <c r="K27" s="64"/>
      <c r="M27" s="96"/>
      <c r="N27" s="68" t="s">
        <v>117</v>
      </c>
    </row>
    <row r="28" spans="1:14" ht="14.5" x14ac:dyDescent="0.35">
      <c r="A28" s="14">
        <v>13</v>
      </c>
      <c r="B28" s="4" t="s">
        <v>40</v>
      </c>
      <c r="C28" s="71">
        <f>'Cost Calculations'!D16</f>
        <v>417870.37408089789</v>
      </c>
      <c r="D28" s="33" t="str">
        <f t="shared" si="0"/>
        <v>Medium</v>
      </c>
      <c r="E28" s="99">
        <f>AVERAGE(F28:F30)</f>
        <v>50.755385327876034</v>
      </c>
      <c r="F28" s="64">
        <f>G28/Variables!$C$7</f>
        <v>42.807254703165484</v>
      </c>
      <c r="G28" s="63">
        <f>95000/550</f>
        <v>172.72727272727272</v>
      </c>
      <c r="H28" s="74" t="s">
        <v>133</v>
      </c>
      <c r="I28" s="73">
        <v>13</v>
      </c>
      <c r="J28" s="98">
        <f>$Q$4</f>
        <v>210.4560236092089</v>
      </c>
      <c r="K28" s="80">
        <f>L28/Variables!$C$7</f>
        <v>111.52416356877323</v>
      </c>
      <c r="L28" s="63">
        <v>450</v>
      </c>
      <c r="M28" s="96" t="s">
        <v>131</v>
      </c>
      <c r="N28" s="68" t="s">
        <v>117</v>
      </c>
    </row>
    <row r="29" spans="1:14" ht="14.5" x14ac:dyDescent="0.35">
      <c r="A29" s="14"/>
      <c r="B29" s="4"/>
      <c r="C29" s="71"/>
      <c r="D29" s="33"/>
      <c r="E29" s="82"/>
      <c r="F29" s="64">
        <f>G29/Variables!$C$7</f>
        <v>55.762081784386616</v>
      </c>
      <c r="G29" s="69">
        <f>135000/600</f>
        <v>225</v>
      </c>
      <c r="H29" s="74" t="s">
        <v>134</v>
      </c>
      <c r="I29" s="73" t="s">
        <v>117</v>
      </c>
      <c r="J29" s="64"/>
      <c r="K29" s="80">
        <f>L29/Variables!$C$7</f>
        <v>346.96406443618338</v>
      </c>
      <c r="L29" s="63">
        <v>1400</v>
      </c>
      <c r="M29" s="96" t="s">
        <v>132</v>
      </c>
      <c r="N29" s="68" t="s">
        <v>117</v>
      </c>
    </row>
    <row r="30" spans="1:14" ht="14.5" x14ac:dyDescent="0.35">
      <c r="A30" s="14"/>
      <c r="B30" s="4"/>
      <c r="C30" s="71"/>
      <c r="D30" s="33"/>
      <c r="E30" s="82"/>
      <c r="F30" s="64">
        <f>G30/Variables!$C$7</f>
        <v>53.696819496075996</v>
      </c>
      <c r="G30" s="69">
        <f>130000/600</f>
        <v>216.66666666666666</v>
      </c>
      <c r="H30" s="74" t="s">
        <v>135</v>
      </c>
      <c r="I30" s="73" t="s">
        <v>117</v>
      </c>
      <c r="J30" s="64"/>
      <c r="K30" s="64"/>
      <c r="L30" s="69"/>
      <c r="N30" s="68" t="s">
        <v>117</v>
      </c>
    </row>
    <row r="31" spans="1:14" ht="14.5" x14ac:dyDescent="0.35">
      <c r="A31" s="14">
        <v>14</v>
      </c>
      <c r="B31" s="4" t="s">
        <v>41</v>
      </c>
      <c r="C31" s="71">
        <f>'Cost Calculations'!D17</f>
        <v>1966777.2374146476</v>
      </c>
      <c r="D31" s="33" t="str">
        <f t="shared" si="0"/>
        <v>Large</v>
      </c>
      <c r="E31" s="82">
        <f>F31</f>
        <v>141.85377942998761</v>
      </c>
      <c r="F31" s="64">
        <f>G31/Variables!$C$7</f>
        <v>141.85377942998761</v>
      </c>
      <c r="G31" s="63">
        <v>572.38</v>
      </c>
      <c r="H31" s="64" t="s">
        <v>56</v>
      </c>
      <c r="I31" s="73">
        <v>14</v>
      </c>
      <c r="J31" s="64">
        <f>K31</f>
        <v>307.81660470879802</v>
      </c>
      <c r="K31" s="80">
        <f>L31/Variables!$C$7</f>
        <v>307.81660470879802</v>
      </c>
      <c r="L31" s="63">
        <v>1242.04</v>
      </c>
      <c r="M31" s="95" t="s">
        <v>56</v>
      </c>
      <c r="N31" s="68" t="s">
        <v>117</v>
      </c>
    </row>
    <row r="32" spans="1:14" ht="14.5" x14ac:dyDescent="0.35">
      <c r="A32" s="14">
        <v>15</v>
      </c>
      <c r="B32" s="4" t="s">
        <v>42</v>
      </c>
      <c r="C32" s="71">
        <f>'Cost Calculations'!D18</f>
        <v>85078.667139927027</v>
      </c>
      <c r="D32" s="33" t="str">
        <f t="shared" si="0"/>
        <v>Small</v>
      </c>
      <c r="E32" s="100">
        <f>$P$5</f>
        <v>49.337377562602157</v>
      </c>
      <c r="F32" s="64">
        <v>98.31</v>
      </c>
      <c r="G32" s="63"/>
      <c r="H32" s="74" t="s">
        <v>103</v>
      </c>
      <c r="I32" s="73">
        <v>15</v>
      </c>
      <c r="J32" s="34">
        <f>$Q$5</f>
        <v>148.2696117306898</v>
      </c>
      <c r="K32" s="80">
        <v>209.15</v>
      </c>
      <c r="L32" s="63"/>
      <c r="M32" s="96" t="s">
        <v>103</v>
      </c>
      <c r="N32" s="68" t="s">
        <v>117</v>
      </c>
    </row>
    <row r="33" spans="1:14" ht="14.5" x14ac:dyDescent="0.35">
      <c r="A33" s="14">
        <v>16</v>
      </c>
      <c r="B33" s="4" t="s">
        <v>43</v>
      </c>
      <c r="C33" s="71">
        <f>'Cost Calculations'!D19</f>
        <v>84626.819025587873</v>
      </c>
      <c r="D33" s="33" t="str">
        <f t="shared" si="0"/>
        <v>Small</v>
      </c>
      <c r="E33" s="82">
        <f>F33</f>
        <v>102.54</v>
      </c>
      <c r="F33" s="64">
        <v>102.54</v>
      </c>
      <c r="G33" s="63"/>
      <c r="H33" s="64" t="s">
        <v>56</v>
      </c>
      <c r="I33" s="73">
        <v>16</v>
      </c>
      <c r="J33" s="64">
        <f>K33</f>
        <v>147.63</v>
      </c>
      <c r="K33" s="80">
        <v>147.63</v>
      </c>
      <c r="L33" s="63"/>
      <c r="M33" s="95" t="s">
        <v>56</v>
      </c>
      <c r="N33" s="68" t="s">
        <v>117</v>
      </c>
    </row>
    <row r="34" spans="1:14" ht="14.5" x14ac:dyDescent="0.35">
      <c r="A34" s="14">
        <v>17</v>
      </c>
      <c r="B34" s="13" t="s">
        <v>44</v>
      </c>
      <c r="C34" s="71">
        <f>'Cost Calculations'!D20</f>
        <v>21236.861373940697</v>
      </c>
      <c r="D34" s="33" t="str">
        <f t="shared" si="0"/>
        <v>Small</v>
      </c>
      <c r="E34" s="100">
        <f>$P$5</f>
        <v>49.337377562602157</v>
      </c>
      <c r="F34" s="64">
        <f>G34/Variables!$C$7</f>
        <v>0</v>
      </c>
      <c r="G34" s="63"/>
      <c r="H34" s="64"/>
      <c r="I34" s="73">
        <v>17</v>
      </c>
      <c r="J34" s="34">
        <f>$Q$5</f>
        <v>148.2696117306898</v>
      </c>
      <c r="K34" s="80"/>
      <c r="L34" s="63"/>
      <c r="N34" s="68" t="s">
        <v>117</v>
      </c>
    </row>
    <row r="35" spans="1:14" ht="14.5" x14ac:dyDescent="0.35">
      <c r="A35" s="14">
        <v>18</v>
      </c>
      <c r="B35" s="13" t="s">
        <v>45</v>
      </c>
      <c r="C35" s="71">
        <f>'Cost Calculations'!D21</f>
        <v>1729.4022348816759</v>
      </c>
      <c r="D35" s="33" t="str">
        <f t="shared" si="0"/>
        <v>Small</v>
      </c>
      <c r="E35" s="100">
        <f>$P$5</f>
        <v>49.337377562602157</v>
      </c>
      <c r="F35" s="64">
        <f>G35/Variables!$C$7</f>
        <v>0</v>
      </c>
      <c r="G35" s="63"/>
      <c r="H35" s="64"/>
      <c r="I35" s="73">
        <v>18</v>
      </c>
      <c r="J35" s="34">
        <f>$Q$5</f>
        <v>148.2696117306898</v>
      </c>
      <c r="K35" s="80"/>
      <c r="L35" s="63"/>
      <c r="N35" s="68" t="s">
        <v>117</v>
      </c>
    </row>
    <row r="36" spans="1:14" ht="14.5" x14ac:dyDescent="0.35">
      <c r="A36" s="14">
        <v>19</v>
      </c>
      <c r="B36" s="13" t="s">
        <v>46</v>
      </c>
      <c r="C36" s="71">
        <f>'Cost Calculations'!D22</f>
        <v>25338.156724093158</v>
      </c>
      <c r="D36" s="33" t="str">
        <f t="shared" si="0"/>
        <v>Small</v>
      </c>
      <c r="E36" s="82">
        <f>AVERAGE(G36:G39)</f>
        <v>112.21186609686609</v>
      </c>
      <c r="F36" s="64">
        <f>G36/Variables!$C$7</f>
        <v>31.208407912249299</v>
      </c>
      <c r="G36" s="63">
        <f>68000/540</f>
        <v>125.92592592592592</v>
      </c>
      <c r="H36" s="74" t="s">
        <v>138</v>
      </c>
      <c r="I36" s="73">
        <v>19</v>
      </c>
      <c r="J36" s="34">
        <f>$Q$5</f>
        <v>148.2696117306898</v>
      </c>
      <c r="K36" s="80">
        <f>L36/Variables!$C$7</f>
        <v>247.83147459727385</v>
      </c>
      <c r="L36" s="63">
        <v>1000</v>
      </c>
      <c r="M36" s="96" t="s">
        <v>142</v>
      </c>
      <c r="N36" s="68" t="s">
        <v>117</v>
      </c>
    </row>
    <row r="37" spans="1:14" ht="14.5" x14ac:dyDescent="0.35">
      <c r="F37" s="64">
        <f>G37/Variables!$C$7</f>
        <v>28.59593937660852</v>
      </c>
      <c r="G37" s="66">
        <f>75000/650</f>
        <v>115.38461538461539</v>
      </c>
      <c r="H37" s="74" t="s">
        <v>139</v>
      </c>
      <c r="I37" s="75" t="s">
        <v>117</v>
      </c>
      <c r="K37" s="80">
        <f>L37/Variables!$C$7</f>
        <v>86.741016109045844</v>
      </c>
      <c r="L37" s="66">
        <v>350</v>
      </c>
      <c r="N37" s="68" t="s">
        <v>117</v>
      </c>
    </row>
    <row r="38" spans="1:14" ht="14.5" x14ac:dyDescent="0.35">
      <c r="A38" s="124"/>
      <c r="B38" s="124"/>
      <c r="C38" s="35"/>
      <c r="D38" s="35"/>
      <c r="E38" s="84"/>
      <c r="F38" s="64">
        <f>G38/Variables!$C$7</f>
        <v>26.651034219807453</v>
      </c>
      <c r="G38" s="72">
        <f>69899/650</f>
        <v>107.53692307692307</v>
      </c>
      <c r="H38" s="74" t="s">
        <v>140</v>
      </c>
      <c r="I38" s="70" t="s">
        <v>117</v>
      </c>
      <c r="J38" s="64"/>
      <c r="K38" s="80"/>
      <c r="L38" s="65"/>
      <c r="N38" s="68" t="s">
        <v>117</v>
      </c>
    </row>
    <row r="39" spans="1:14" ht="14.5" x14ac:dyDescent="0.35">
      <c r="F39" s="64">
        <f>G39/Variables!$C$7</f>
        <v>24.783147459727385</v>
      </c>
      <c r="G39" s="66">
        <f>65000/650</f>
        <v>100</v>
      </c>
      <c r="H39" s="74" t="s">
        <v>141</v>
      </c>
      <c r="I39" s="75" t="s">
        <v>117</v>
      </c>
      <c r="K39" s="80"/>
      <c r="N39" s="68" t="s">
        <v>117</v>
      </c>
    </row>
    <row r="40" spans="1:14" ht="14.5" x14ac:dyDescent="0.35">
      <c r="A40" s="14">
        <v>20</v>
      </c>
      <c r="B40" s="13" t="s">
        <v>47</v>
      </c>
      <c r="C40" s="71">
        <f>'Cost Calculations'!D23</f>
        <v>2945.0593534599193</v>
      </c>
      <c r="D40" s="33" t="str">
        <f>IF(C40&lt;100000,"Small",IF(C40&lt;1000000,"Medium","Large"))</f>
        <v>Small</v>
      </c>
      <c r="E40" s="100">
        <f>$P$5</f>
        <v>49.337377562602157</v>
      </c>
      <c r="F40" s="64">
        <f>G40/Variables!$C$7</f>
        <v>0</v>
      </c>
      <c r="G40" s="63"/>
      <c r="H40" s="64"/>
      <c r="I40" s="73">
        <v>20</v>
      </c>
      <c r="J40" s="34">
        <f>$Q$5</f>
        <v>148.2696117306898</v>
      </c>
      <c r="K40" s="80">
        <f>L40/Variables!$C$7</f>
        <v>0</v>
      </c>
      <c r="L40" s="63"/>
      <c r="N40" s="68" t="s">
        <v>117</v>
      </c>
    </row>
  </sheetData>
  <mergeCells count="2">
    <mergeCell ref="A38:B38"/>
    <mergeCell ref="O1:Q1"/>
  </mergeCells>
  <hyperlinks>
    <hyperlink ref="H32" r:id="rId1" xr:uid="{00000000-0004-0000-0300-000000000000}"/>
    <hyperlink ref="M32" r:id="rId2" xr:uid="{00000000-0004-0000-0300-000001000000}"/>
    <hyperlink ref="M5" r:id="rId3" xr:uid="{00000000-0004-0000-0300-000002000000}"/>
    <hyperlink ref="M6" r:id="rId4" xr:uid="{00000000-0004-0000-0300-000003000000}"/>
    <hyperlink ref="H5" r:id="rId5" xr:uid="{00000000-0004-0000-0300-000004000000}"/>
    <hyperlink ref="H6" r:id="rId6" xr:uid="{00000000-0004-0000-0300-000005000000}"/>
    <hyperlink ref="M8" r:id="rId7" xr:uid="{00000000-0004-0000-0300-000006000000}"/>
    <hyperlink ref="M9" r:id="rId8" xr:uid="{00000000-0004-0000-0300-000007000000}"/>
    <hyperlink ref="M10" r:id="rId9" xr:uid="{00000000-0004-0000-0300-000008000000}"/>
    <hyperlink ref="H8" r:id="rId10" xr:uid="{00000000-0004-0000-0300-000009000000}"/>
    <hyperlink ref="H9" r:id="rId11" xr:uid="{00000000-0004-0000-0300-00000A000000}"/>
    <hyperlink ref="H10" r:id="rId12" xr:uid="{00000000-0004-0000-0300-00000B000000}"/>
    <hyperlink ref="H11" r:id="rId13" xr:uid="{00000000-0004-0000-0300-00000C000000}"/>
    <hyperlink ref="H12" r:id="rId14" xr:uid="{00000000-0004-0000-0300-00000D000000}"/>
    <hyperlink ref="H15" r:id="rId15" xr:uid="{00000000-0004-0000-0300-00000E000000}"/>
    <hyperlink ref="H16" r:id="rId16" xr:uid="{00000000-0004-0000-0300-00000F000000}"/>
    <hyperlink ref="M15" r:id="rId17" xr:uid="{00000000-0004-0000-0300-000010000000}"/>
    <hyperlink ref="M16" r:id="rId18" xr:uid="{00000000-0004-0000-0300-000011000000}"/>
    <hyperlink ref="M17" r:id="rId19" xr:uid="{00000000-0004-0000-0300-000012000000}"/>
    <hyperlink ref="M18" r:id="rId20" xr:uid="{00000000-0004-0000-0300-000013000000}"/>
    <hyperlink ref="M19" r:id="rId21" xr:uid="{00000000-0004-0000-0300-000014000000}"/>
    <hyperlink ref="M20" r:id="rId22" xr:uid="{00000000-0004-0000-0300-000015000000}"/>
    <hyperlink ref="H17" r:id="rId23" xr:uid="{00000000-0004-0000-0300-000016000000}"/>
    <hyperlink ref="H18" r:id="rId24" xr:uid="{00000000-0004-0000-0300-000017000000}"/>
    <hyperlink ref="H19" r:id="rId25" xr:uid="{00000000-0004-0000-0300-000018000000}"/>
    <hyperlink ref="H20" r:id="rId26" xr:uid="{00000000-0004-0000-0300-000019000000}"/>
    <hyperlink ref="H21" r:id="rId27" xr:uid="{00000000-0004-0000-0300-00001A000000}"/>
    <hyperlink ref="M28" r:id="rId28" xr:uid="{00000000-0004-0000-0300-00001B000000}"/>
    <hyperlink ref="M29" r:id="rId29" xr:uid="{00000000-0004-0000-0300-00001C000000}"/>
    <hyperlink ref="H28" r:id="rId30" xr:uid="{00000000-0004-0000-0300-00001D000000}"/>
    <hyperlink ref="H29" r:id="rId31" xr:uid="{00000000-0004-0000-0300-00001E000000}"/>
    <hyperlink ref="H30" r:id="rId32" xr:uid="{00000000-0004-0000-0300-00001F000000}"/>
    <hyperlink ref="H36" r:id="rId33" xr:uid="{00000000-0004-0000-0300-000020000000}"/>
    <hyperlink ref="H37" r:id="rId34" xr:uid="{00000000-0004-0000-0300-000021000000}"/>
    <hyperlink ref="H38" r:id="rId35" xr:uid="{00000000-0004-0000-0300-000022000000}"/>
    <hyperlink ref="H39" r:id="rId36" xr:uid="{00000000-0004-0000-0300-000023000000}"/>
    <hyperlink ref="M36" r:id="rId37" xr:uid="{00000000-0004-0000-0300-000024000000}"/>
    <hyperlink ref="M23" r:id="rId38" xr:uid="{00000000-0004-0000-0300-000025000000}"/>
    <hyperlink ref="M24" r:id="rId39" xr:uid="{00000000-0004-0000-0300-000026000000}"/>
    <hyperlink ref="H23" r:id="rId40" xr:uid="{00000000-0004-0000-0300-000027000000}"/>
    <hyperlink ref="H24" r:id="rId41" xr:uid="{00000000-0004-0000-0300-000028000000}"/>
    <hyperlink ref="H25" r:id="rId42" xr:uid="{00000000-0004-0000-0300-000029000000}"/>
    <hyperlink ref="H26" r:id="rId43" xr:uid="{00000000-0004-0000-0300-00002A000000}"/>
    <hyperlink ref="H27" r:id="rId44" xr:uid="{00000000-0004-0000-0300-00002B000000}"/>
    <hyperlink ref="H3" r:id="rId45" xr:uid="{00000000-0004-0000-0300-00002C000000}"/>
    <hyperlink ref="H4" r:id="rId46" xr:uid="{00000000-0004-0000-0300-00002D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77"/>
  <sheetViews>
    <sheetView workbookViewId="0">
      <selection activeCell="A17" sqref="A17"/>
    </sheetView>
  </sheetViews>
  <sheetFormatPr defaultColWidth="12.58203125" defaultRowHeight="15" customHeight="1" x14ac:dyDescent="0.3"/>
  <cols>
    <col min="1" max="1" width="2.83203125" style="23" bestFit="1" customWidth="1"/>
    <col min="2" max="2" width="15.33203125" style="24" customWidth="1"/>
    <col min="3" max="14" width="11.58203125" customWidth="1"/>
    <col min="15" max="15" width="9.25" bestFit="1" customWidth="1"/>
    <col min="16" max="19" width="7.58203125" customWidth="1"/>
  </cols>
  <sheetData>
    <row r="1" spans="1:15" s="28" customFormat="1" ht="29" x14ac:dyDescent="0.35">
      <c r="A1" s="25" t="s">
        <v>15</v>
      </c>
      <c r="B1" s="26" t="s">
        <v>16</v>
      </c>
      <c r="C1" s="25">
        <v>2010</v>
      </c>
      <c r="D1" s="27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</row>
    <row r="2" spans="1:15" ht="14.5" x14ac:dyDescent="0.35">
      <c r="A2" s="19">
        <v>1</v>
      </c>
      <c r="B2" s="20" t="s">
        <v>28</v>
      </c>
      <c r="C2" s="101">
        <v>515462</v>
      </c>
      <c r="D2" s="11">
        <f>$C2*POWER(SUM(1,Variables!$C$6), D$1-$C$1)</f>
        <v>638111.04853012064</v>
      </c>
      <c r="E2" s="11">
        <f>$C2*POWER(SUM(1,Variables!$C$6), E$1-$C$1)</f>
        <v>653425.71369484358</v>
      </c>
      <c r="F2" s="11">
        <f>$C2*POWER(SUM(1,Variables!$C$6), F$1-$C$1)</f>
        <v>669107.93082351983</v>
      </c>
      <c r="G2" s="11">
        <f>$C2*POWER(SUM(1,Variables!$C$6), G$1-$C$1)</f>
        <v>685166.52116328431</v>
      </c>
      <c r="H2" s="11">
        <f>$C2*POWER(SUM(1,Variables!$C$6), H$1-$C$1)</f>
        <v>701610.51767120312</v>
      </c>
      <c r="I2" s="11">
        <f>$C2*POWER(SUM(1,Variables!$C$6), I$1-$C$1)</f>
        <v>718449.17009531194</v>
      </c>
      <c r="J2" s="11">
        <f>$C2*POWER(SUM(1,Variables!$C$6), J$1-$C$1)</f>
        <v>735691.95017759944</v>
      </c>
      <c r="K2" s="11">
        <f>$C2*POWER(SUM(1,Variables!$C$6), K$1-$C$1)</f>
        <v>753348.55698186171</v>
      </c>
      <c r="L2" s="11">
        <f>$C2*POWER(SUM(1,Variables!$C$6), L$1-$C$1)</f>
        <v>771428.92234942643</v>
      </c>
      <c r="M2" s="11">
        <f>$C2*POWER(SUM(1,Variables!$C$6), M$1-$C$1)</f>
        <v>789943.21648581256</v>
      </c>
      <c r="N2" s="11">
        <f>$C2*POWER(SUM(1,Variables!$C$6), N$1-$C$1)</f>
        <v>808901.85368147225</v>
      </c>
      <c r="O2" s="11">
        <f>$C2*POWER(SUM(1,Variables!$C$6), O$1-$C$1)</f>
        <v>828315.49816982751</v>
      </c>
    </row>
    <row r="3" spans="1:15" ht="14.5" x14ac:dyDescent="0.35">
      <c r="A3" s="19">
        <v>2</v>
      </c>
      <c r="B3" s="20" t="s">
        <v>29</v>
      </c>
      <c r="C3" s="102">
        <f>357176</f>
        <v>357176</v>
      </c>
      <c r="D3" s="11">
        <f>$C3*POWER(SUM(1,Variables!$C$6), D$1-$C$1)</f>
        <v>442162.47147179494</v>
      </c>
      <c r="E3" s="11">
        <f>$C3*POWER(SUM(1,Variables!$C$6), E$1-$C$1)</f>
        <v>452774.37078711804</v>
      </c>
      <c r="F3" s="11">
        <f>$C3*POWER(SUM(1,Variables!$C$6), F$1-$C$1)</f>
        <v>463640.95568600891</v>
      </c>
      <c r="G3" s="11">
        <f>$C3*POWER(SUM(1,Variables!$C$6), G$1-$C$1)</f>
        <v>474768.33862247306</v>
      </c>
      <c r="H3" s="11">
        <f>$C3*POWER(SUM(1,Variables!$C$6), H$1-$C$1)</f>
        <v>486162.77874941245</v>
      </c>
      <c r="I3" s="11">
        <f>$C3*POWER(SUM(1,Variables!$C$6), I$1-$C$1)</f>
        <v>497830.68543939828</v>
      </c>
      <c r="J3" s="11">
        <f>$C3*POWER(SUM(1,Variables!$C$6), J$1-$C$1)</f>
        <v>509778.6218899439</v>
      </c>
      <c r="K3" s="11">
        <f>$C3*POWER(SUM(1,Variables!$C$6), K$1-$C$1)</f>
        <v>522013.3088153025</v>
      </c>
      <c r="L3" s="11">
        <f>$C3*POWER(SUM(1,Variables!$C$6), L$1-$C$1)</f>
        <v>534541.62822686974</v>
      </c>
      <c r="M3" s="11">
        <f>$C3*POWER(SUM(1,Variables!$C$6), M$1-$C$1)</f>
        <v>547370.62730431452</v>
      </c>
      <c r="N3" s="11">
        <f>$C3*POWER(SUM(1,Variables!$C$6), N$1-$C$1)</f>
        <v>560507.52235961822</v>
      </c>
      <c r="O3" s="11">
        <f>$C3*POWER(SUM(1,Variables!$C$6), O$1-$C$1)</f>
        <v>573959.70289624901</v>
      </c>
    </row>
    <row r="4" spans="1:15" ht="14.5" x14ac:dyDescent="0.35">
      <c r="A4" s="19">
        <v>3</v>
      </c>
      <c r="B4" s="20" t="s">
        <v>30</v>
      </c>
      <c r="C4" s="103">
        <v>255777</v>
      </c>
      <c r="D4" s="11">
        <f>$C4*POWER(SUM(1,Variables!$C$6), D$1-$C$1)</f>
        <v>316636.58942829666</v>
      </c>
      <c r="E4" s="11">
        <f>$C4*POWER(SUM(1,Variables!$C$6), E$1-$C$1)</f>
        <v>324235.86757457582</v>
      </c>
      <c r="F4" s="11">
        <f>$C4*POWER(SUM(1,Variables!$C$6), F$1-$C$1)</f>
        <v>332017.5283963657</v>
      </c>
      <c r="G4" s="11">
        <f>$C4*POWER(SUM(1,Variables!$C$6), G$1-$C$1)</f>
        <v>339985.94907787838</v>
      </c>
      <c r="H4" s="11">
        <f>$C4*POWER(SUM(1,Variables!$C$6), H$1-$C$1)</f>
        <v>348145.61185574747</v>
      </c>
      <c r="I4" s="11">
        <f>$C4*POWER(SUM(1,Variables!$C$6), I$1-$C$1)</f>
        <v>356501.1065402854</v>
      </c>
      <c r="J4" s="11">
        <f>$C4*POWER(SUM(1,Variables!$C$6), J$1-$C$1)</f>
        <v>365057.13309725228</v>
      </c>
      <c r="K4" s="11">
        <f>$C4*POWER(SUM(1,Variables!$C$6), K$1-$C$1)</f>
        <v>373818.50429158629</v>
      </c>
      <c r="L4" s="11">
        <f>$C4*POWER(SUM(1,Variables!$C$6), L$1-$C$1)</f>
        <v>382790.14839458436</v>
      </c>
      <c r="M4" s="11">
        <f>$C4*POWER(SUM(1,Variables!$C$6), M$1-$C$1)</f>
        <v>391977.11195605434</v>
      </c>
      <c r="N4" s="11">
        <f>$C4*POWER(SUM(1,Variables!$C$6), N$1-$C$1)</f>
        <v>401384.56264299975</v>
      </c>
      <c r="O4" s="11">
        <f>$C4*POWER(SUM(1,Variables!$C$6), O$1-$C$1)</f>
        <v>411017.79214643169</v>
      </c>
    </row>
    <row r="5" spans="1:15" ht="14.5" x14ac:dyDescent="0.35">
      <c r="A5" s="19">
        <v>4</v>
      </c>
      <c r="B5" s="20" t="s">
        <v>31</v>
      </c>
      <c r="C5" s="104">
        <v>484885</v>
      </c>
      <c r="D5" s="11">
        <f>$C5*POWER(SUM(1,Variables!$C$6), D$1-$C$1)</f>
        <v>600258.55594889156</v>
      </c>
      <c r="E5" s="11">
        <f>$C5*POWER(SUM(1,Variables!$C$6), E$1-$C$1)</f>
        <v>614664.76129166491</v>
      </c>
      <c r="F5" s="11">
        <f>$C5*POWER(SUM(1,Variables!$C$6), F$1-$C$1)</f>
        <v>629416.71556266502</v>
      </c>
      <c r="G5" s="11">
        <f>$C5*POWER(SUM(1,Variables!$C$6), G$1-$C$1)</f>
        <v>644522.71673616895</v>
      </c>
      <c r="H5" s="11">
        <f>$C5*POWER(SUM(1,Variables!$C$6), H$1-$C$1)</f>
        <v>659991.26193783688</v>
      </c>
      <c r="I5" s="11">
        <f>$C5*POWER(SUM(1,Variables!$C$6), I$1-$C$1)</f>
        <v>675831.05222434504</v>
      </c>
      <c r="J5" s="11">
        <f>$C5*POWER(SUM(1,Variables!$C$6), J$1-$C$1)</f>
        <v>692050.99747772934</v>
      </c>
      <c r="K5" s="11">
        <f>$C5*POWER(SUM(1,Variables!$C$6), K$1-$C$1)</f>
        <v>708660.2214171947</v>
      </c>
      <c r="L5" s="11">
        <f>$C5*POWER(SUM(1,Variables!$C$6), L$1-$C$1)</f>
        <v>725668.06673120742</v>
      </c>
      <c r="M5" s="11">
        <f>$C5*POWER(SUM(1,Variables!$C$6), M$1-$C$1)</f>
        <v>743084.10033275629</v>
      </c>
      <c r="N5" s="11">
        <f>$C5*POWER(SUM(1,Variables!$C$6), N$1-$C$1)</f>
        <v>760918.11874074268</v>
      </c>
      <c r="O5" s="11">
        <f>$C5*POWER(SUM(1,Variables!$C$6), O$1-$C$1)</f>
        <v>779180.15359052038</v>
      </c>
    </row>
    <row r="6" spans="1:15" ht="14.5" x14ac:dyDescent="0.35">
      <c r="A6" s="19">
        <v>5</v>
      </c>
      <c r="B6" s="20" t="s">
        <v>32</v>
      </c>
      <c r="C6" s="105">
        <v>308947</v>
      </c>
      <c r="D6" s="11">
        <f>$C6*POWER(SUM(1,Variables!$C$6), D$1-$C$1)</f>
        <v>382457.86131710035</v>
      </c>
      <c r="E6" s="11">
        <f>$C6*POWER(SUM(1,Variables!$C$6), E$1-$C$1)</f>
        <v>391636.84998871078</v>
      </c>
      <c r="F6" s="11">
        <f>$C6*POWER(SUM(1,Variables!$C$6), F$1-$C$1)</f>
        <v>401036.13438843988</v>
      </c>
      <c r="G6" s="11">
        <f>$C6*POWER(SUM(1,Variables!$C$6), G$1-$C$1)</f>
        <v>410661.0016137624</v>
      </c>
      <c r="H6" s="11">
        <f>$C6*POWER(SUM(1,Variables!$C$6), H$1-$C$1)</f>
        <v>420516.86565249268</v>
      </c>
      <c r="I6" s="11">
        <f>$C6*POWER(SUM(1,Variables!$C$6), I$1-$C$1)</f>
        <v>430609.27042815246</v>
      </c>
      <c r="J6" s="11">
        <f>$C6*POWER(SUM(1,Variables!$C$6), J$1-$C$1)</f>
        <v>440943.89291842817</v>
      </c>
      <c r="K6" s="11">
        <f>$C6*POWER(SUM(1,Variables!$C$6), K$1-$C$1)</f>
        <v>451526.54634847038</v>
      </c>
      <c r="L6" s="11">
        <f>$C6*POWER(SUM(1,Variables!$C$6), L$1-$C$1)</f>
        <v>462363.18346083368</v>
      </c>
      <c r="M6" s="11">
        <f>$C6*POWER(SUM(1,Variables!$C$6), M$1-$C$1)</f>
        <v>473459.89986389363</v>
      </c>
      <c r="N6" s="11">
        <f>$C6*POWER(SUM(1,Variables!$C$6), N$1-$C$1)</f>
        <v>484822.93746062717</v>
      </c>
      <c r="O6" s="11">
        <f>$C6*POWER(SUM(1,Variables!$C$6), O$1-$C$1)</f>
        <v>496458.6879596822</v>
      </c>
    </row>
    <row r="7" spans="1:15" ht="14.5" x14ac:dyDescent="0.35">
      <c r="A7" s="19">
        <v>6</v>
      </c>
      <c r="B7" s="20" t="s">
        <v>33</v>
      </c>
      <c r="C7" s="103">
        <f>4695+347204</f>
        <v>351899</v>
      </c>
      <c r="D7" s="11">
        <f>$C7*POWER(SUM(1,Variables!$C$6), D$1-$C$1)</f>
        <v>435629.86188448599</v>
      </c>
      <c r="E7" s="11">
        <f>$C7*POWER(SUM(1,Variables!$C$6), E$1-$C$1)</f>
        <v>446084.97856971365</v>
      </c>
      <c r="F7" s="11">
        <f>$C7*POWER(SUM(1,Variables!$C$6), F$1-$C$1)</f>
        <v>456791.01805538684</v>
      </c>
      <c r="G7" s="11">
        <f>$C7*POWER(SUM(1,Variables!$C$6), G$1-$C$1)</f>
        <v>467754.0024887161</v>
      </c>
      <c r="H7" s="11">
        <f>$C7*POWER(SUM(1,Variables!$C$6), H$1-$C$1)</f>
        <v>478980.09854844527</v>
      </c>
      <c r="I7" s="11">
        <f>$C7*POWER(SUM(1,Variables!$C$6), I$1-$C$1)</f>
        <v>490475.62091360794</v>
      </c>
      <c r="J7" s="11">
        <f>$C7*POWER(SUM(1,Variables!$C$6), J$1-$C$1)</f>
        <v>502247.03581553459</v>
      </c>
      <c r="K7" s="11">
        <f>$C7*POWER(SUM(1,Variables!$C$6), K$1-$C$1)</f>
        <v>514300.96467510733</v>
      </c>
      <c r="L7" s="11">
        <f>$C7*POWER(SUM(1,Variables!$C$6), L$1-$C$1)</f>
        <v>526644.18782730994</v>
      </c>
      <c r="M7" s="11">
        <f>$C7*POWER(SUM(1,Variables!$C$6), M$1-$C$1)</f>
        <v>539283.64833516523</v>
      </c>
      <c r="N7" s="11">
        <f>$C7*POWER(SUM(1,Variables!$C$6), N$1-$C$1)</f>
        <v>552226.45589520934</v>
      </c>
      <c r="O7" s="11">
        <f>$C7*POWER(SUM(1,Variables!$C$6), O$1-$C$1)</f>
        <v>565479.89083669428</v>
      </c>
    </row>
    <row r="8" spans="1:15" ht="14.5" x14ac:dyDescent="0.35">
      <c r="A8" s="19">
        <v>7</v>
      </c>
      <c r="B8" s="20" t="s">
        <v>34</v>
      </c>
      <c r="C8" s="106">
        <v>198298</v>
      </c>
      <c r="D8" s="11">
        <f>$C8*POWER(SUM(1,Variables!$C$6), D$1-$C$1)</f>
        <v>245481.03391021231</v>
      </c>
      <c r="E8" s="11">
        <f>$C8*POWER(SUM(1,Variables!$C$6), E$1-$C$1)</f>
        <v>251372.57872405741</v>
      </c>
      <c r="F8" s="11">
        <f>$C8*POWER(SUM(1,Variables!$C$6), F$1-$C$1)</f>
        <v>257405.52061343484</v>
      </c>
      <c r="G8" s="11">
        <f>$C8*POWER(SUM(1,Variables!$C$6), G$1-$C$1)</f>
        <v>263583.25310815725</v>
      </c>
      <c r="H8" s="11">
        <f>$C8*POWER(SUM(1,Variables!$C$6), H$1-$C$1)</f>
        <v>269909.25118275301</v>
      </c>
      <c r="I8" s="11">
        <f>$C8*POWER(SUM(1,Variables!$C$6), I$1-$C$1)</f>
        <v>276387.07321113907</v>
      </c>
      <c r="J8" s="11">
        <f>$C8*POWER(SUM(1,Variables!$C$6), J$1-$C$1)</f>
        <v>283020.36296820641</v>
      </c>
      <c r="K8" s="11">
        <f>$C8*POWER(SUM(1,Variables!$C$6), K$1-$C$1)</f>
        <v>289812.85167944332</v>
      </c>
      <c r="L8" s="11">
        <f>$C8*POWER(SUM(1,Variables!$C$6), L$1-$C$1)</f>
        <v>296768.36011974997</v>
      </c>
      <c r="M8" s="11">
        <f>$C8*POWER(SUM(1,Variables!$C$6), M$1-$C$1)</f>
        <v>303890.80076262396</v>
      </c>
      <c r="N8" s="11">
        <f>$C8*POWER(SUM(1,Variables!$C$6), N$1-$C$1)</f>
        <v>311184.17998092697</v>
      </c>
      <c r="O8" s="11">
        <f>$C8*POWER(SUM(1,Variables!$C$6), O$1-$C$1)</f>
        <v>318652.6003004692</v>
      </c>
    </row>
    <row r="9" spans="1:15" ht="14.5" x14ac:dyDescent="0.35">
      <c r="A9" s="19">
        <v>8</v>
      </c>
      <c r="B9" s="21" t="s">
        <v>35</v>
      </c>
      <c r="C9" s="107">
        <v>657892</v>
      </c>
      <c r="D9" s="11">
        <f>$C9*POWER(SUM(1,Variables!$C$6), D$1-$C$1)</f>
        <v>814430.84832553728</v>
      </c>
      <c r="E9" s="11">
        <f>$C9*POWER(SUM(1,Variables!$C$6), E$1-$C$1)</f>
        <v>833977.18868535024</v>
      </c>
      <c r="F9" s="11">
        <f>$C9*POWER(SUM(1,Variables!$C$6), F$1-$C$1)</f>
        <v>853992.64121379878</v>
      </c>
      <c r="G9" s="11">
        <f>$C9*POWER(SUM(1,Variables!$C$6), G$1-$C$1)</f>
        <v>874488.46460292977</v>
      </c>
      <c r="H9" s="11">
        <f>$C9*POWER(SUM(1,Variables!$C$6), H$1-$C$1)</f>
        <v>895476.18775340018</v>
      </c>
      <c r="I9" s="11">
        <f>$C9*POWER(SUM(1,Variables!$C$6), I$1-$C$1)</f>
        <v>916967.61625948164</v>
      </c>
      <c r="J9" s="11">
        <f>$C9*POWER(SUM(1,Variables!$C$6), J$1-$C$1)</f>
        <v>938974.83904970938</v>
      </c>
      <c r="K9" s="11">
        <f>$C9*POWER(SUM(1,Variables!$C$6), K$1-$C$1)</f>
        <v>961510.23518690222</v>
      </c>
      <c r="L9" s="11">
        <f>$C9*POWER(SUM(1,Variables!$C$6), L$1-$C$1)</f>
        <v>984586.48083138792</v>
      </c>
      <c r="M9" s="11">
        <f>$C9*POWER(SUM(1,Variables!$C$6), M$1-$C$1)</f>
        <v>1008216.5563713411</v>
      </c>
      <c r="N9" s="11">
        <f>$C9*POWER(SUM(1,Variables!$C$6), N$1-$C$1)</f>
        <v>1032413.7537242535</v>
      </c>
      <c r="O9" s="11">
        <f>$C9*POWER(SUM(1,Variables!$C$6), O$1-$C$1)</f>
        <v>1057191.6838136355</v>
      </c>
    </row>
    <row r="10" spans="1:15" ht="14.5" x14ac:dyDescent="0.35">
      <c r="A10" s="19">
        <v>9</v>
      </c>
      <c r="B10" s="20" t="s">
        <v>36</v>
      </c>
      <c r="C10" s="102">
        <f>10024+1530</f>
        <v>11554</v>
      </c>
      <c r="D10" s="11">
        <f>$C10*POWER(SUM(1,Variables!$C$6), D$1-$C$1)</f>
        <v>14303.159213903282</v>
      </c>
      <c r="E10" s="11">
        <f>$C10*POWER(SUM(1,Variables!$C$6), E$1-$C$1)</f>
        <v>14646.43503503696</v>
      </c>
      <c r="F10" s="11">
        <f>$C10*POWER(SUM(1,Variables!$C$6), F$1-$C$1)</f>
        <v>14997.949475877851</v>
      </c>
      <c r="G10" s="11">
        <f>$C10*POWER(SUM(1,Variables!$C$6), G$1-$C$1)</f>
        <v>15357.900263298918</v>
      </c>
      <c r="H10" s="11">
        <f>$C10*POWER(SUM(1,Variables!$C$6), H$1-$C$1)</f>
        <v>15726.489869618092</v>
      </c>
      <c r="I10" s="11">
        <f>$C10*POWER(SUM(1,Variables!$C$6), I$1-$C$1)</f>
        <v>16103.925626488925</v>
      </c>
      <c r="J10" s="11">
        <f>$C10*POWER(SUM(1,Variables!$C$6), J$1-$C$1)</f>
        <v>16490.419841524661</v>
      </c>
      <c r="K10" s="11">
        <f>$C10*POWER(SUM(1,Variables!$C$6), K$1-$C$1)</f>
        <v>16886.189917721251</v>
      </c>
      <c r="L10" s="11">
        <f>$C10*POWER(SUM(1,Variables!$C$6), L$1-$C$1)</f>
        <v>17291.45847574656</v>
      </c>
      <c r="M10" s="11">
        <f>$C10*POWER(SUM(1,Variables!$C$6), M$1-$C$1)</f>
        <v>17706.453479164476</v>
      </c>
      <c r="N10" s="11">
        <f>$C10*POWER(SUM(1,Variables!$C$6), N$1-$C$1)</f>
        <v>18131.408362664428</v>
      </c>
      <c r="O10" s="11">
        <f>$C10*POWER(SUM(1,Variables!$C$6), O$1-$C$1)</f>
        <v>18566.56216336837</v>
      </c>
    </row>
    <row r="11" spans="1:15" ht="14.5" x14ac:dyDescent="0.35">
      <c r="A11" s="19">
        <v>10</v>
      </c>
      <c r="B11" s="20" t="s">
        <v>37</v>
      </c>
      <c r="C11" s="108">
        <v>452058</v>
      </c>
      <c r="D11" s="11">
        <f>$C11*POWER(SUM(1,Variables!$C$6), D$1-$C$1)</f>
        <v>559620.69827927032</v>
      </c>
      <c r="E11" s="11">
        <f>$C11*POWER(SUM(1,Variables!$C$6), E$1-$C$1)</f>
        <v>573051.5950379729</v>
      </c>
      <c r="F11" s="11">
        <f>$C11*POWER(SUM(1,Variables!$C$6), F$1-$C$1)</f>
        <v>586804.83331888425</v>
      </c>
      <c r="G11" s="11">
        <f>$C11*POWER(SUM(1,Variables!$C$6), G$1-$C$1)</f>
        <v>600888.14931853744</v>
      </c>
      <c r="H11" s="11">
        <f>$C11*POWER(SUM(1,Variables!$C$6), H$1-$C$1)</f>
        <v>615309.46490218234</v>
      </c>
      <c r="I11" s="11">
        <f>$C11*POWER(SUM(1,Variables!$C$6), I$1-$C$1)</f>
        <v>630076.89205983467</v>
      </c>
      <c r="J11" s="11">
        <f>$C11*POWER(SUM(1,Variables!$C$6), J$1-$C$1)</f>
        <v>645198.73746927083</v>
      </c>
      <c r="K11" s="11">
        <f>$C11*POWER(SUM(1,Variables!$C$6), K$1-$C$1)</f>
        <v>660683.50716853316</v>
      </c>
      <c r="L11" s="11">
        <f>$C11*POWER(SUM(1,Variables!$C$6), L$1-$C$1)</f>
        <v>676539.91134057799</v>
      </c>
      <c r="M11" s="11">
        <f>$C11*POWER(SUM(1,Variables!$C$6), M$1-$C$1)</f>
        <v>692776.86921275186</v>
      </c>
      <c r="N11" s="11">
        <f>$C11*POWER(SUM(1,Variables!$C$6), N$1-$C$1)</f>
        <v>709403.51407385804</v>
      </c>
      <c r="O11" s="11">
        <f>$C11*POWER(SUM(1,Variables!$C$6), O$1-$C$1)</f>
        <v>726429.19841163047</v>
      </c>
    </row>
    <row r="12" spans="1:15" ht="14.5" x14ac:dyDescent="0.35">
      <c r="A12" s="19">
        <v>11</v>
      </c>
      <c r="B12" s="20" t="s">
        <v>38</v>
      </c>
      <c r="C12" s="102">
        <f>165642+273485+159490</f>
        <v>598617</v>
      </c>
      <c r="D12" s="11">
        <f>$C12*POWER(SUM(1,Variables!$C$6), D$1-$C$1)</f>
        <v>741051.95249689638</v>
      </c>
      <c r="E12" s="11">
        <f>$C12*POWER(SUM(1,Variables!$C$6), E$1-$C$1)</f>
        <v>758837.19935682195</v>
      </c>
      <c r="F12" s="11">
        <f>$C12*POWER(SUM(1,Variables!$C$6), F$1-$C$1)</f>
        <v>777049.29214138573</v>
      </c>
      <c r="G12" s="11">
        <f>$C12*POWER(SUM(1,Variables!$C$6), G$1-$C$1)</f>
        <v>795698.4751527789</v>
      </c>
      <c r="H12" s="11">
        <f>$C12*POWER(SUM(1,Variables!$C$6), H$1-$C$1)</f>
        <v>814795.23855644558</v>
      </c>
      <c r="I12" s="11">
        <f>$C12*POWER(SUM(1,Variables!$C$6), I$1-$C$1)</f>
        <v>834350.32428180031</v>
      </c>
      <c r="J12" s="11">
        <f>$C12*POWER(SUM(1,Variables!$C$6), J$1-$C$1)</f>
        <v>854374.73206456355</v>
      </c>
      <c r="K12" s="11">
        <f>$C12*POWER(SUM(1,Variables!$C$6), K$1-$C$1)</f>
        <v>874879.72563411295</v>
      </c>
      <c r="L12" s="11">
        <f>$C12*POWER(SUM(1,Variables!$C$6), L$1-$C$1)</f>
        <v>895876.83904933173</v>
      </c>
      <c r="M12" s="11">
        <f>$C12*POWER(SUM(1,Variables!$C$6), M$1-$C$1)</f>
        <v>917377.88318651554</v>
      </c>
      <c r="N12" s="11">
        <f>$C12*POWER(SUM(1,Variables!$C$6), N$1-$C$1)</f>
        <v>939394.95238299214</v>
      </c>
      <c r="O12" s="11">
        <f>$C12*POWER(SUM(1,Variables!$C$6), O$1-$C$1)</f>
        <v>961940.43124018377</v>
      </c>
    </row>
    <row r="13" spans="1:15" ht="14.5" x14ac:dyDescent="0.35">
      <c r="A13" s="19">
        <v>12</v>
      </c>
      <c r="B13" s="20" t="s">
        <v>39</v>
      </c>
      <c r="C13" s="109">
        <v>443222</v>
      </c>
      <c r="D13" s="11">
        <f>$C13*POWER(SUM(1,Variables!$C$6), D$1-$C$1)</f>
        <v>548682.26009214472</v>
      </c>
      <c r="E13" s="11">
        <f>$C13*POWER(SUM(1,Variables!$C$6), E$1-$C$1)</f>
        <v>561850.63433435629</v>
      </c>
      <c r="F13" s="11">
        <f>$C13*POWER(SUM(1,Variables!$C$6), F$1-$C$1)</f>
        <v>575335.04955838085</v>
      </c>
      <c r="G13" s="11">
        <f>$C13*POWER(SUM(1,Variables!$C$6), G$1-$C$1)</f>
        <v>589143.09074778191</v>
      </c>
      <c r="H13" s="11">
        <f>$C13*POWER(SUM(1,Variables!$C$6), H$1-$C$1)</f>
        <v>603282.52492572868</v>
      </c>
      <c r="I13" s="11">
        <f>$C13*POWER(SUM(1,Variables!$C$6), I$1-$C$1)</f>
        <v>617761.30552394618</v>
      </c>
      <c r="J13" s="11">
        <f>$C13*POWER(SUM(1,Variables!$C$6), J$1-$C$1)</f>
        <v>632587.57685652096</v>
      </c>
      <c r="K13" s="11">
        <f>$C13*POWER(SUM(1,Variables!$C$6), K$1-$C$1)</f>
        <v>647769.67870107736</v>
      </c>
      <c r="L13" s="11">
        <f>$C13*POWER(SUM(1,Variables!$C$6), L$1-$C$1)</f>
        <v>663316.15098990325</v>
      </c>
      <c r="M13" s="11">
        <f>$C13*POWER(SUM(1,Variables!$C$6), M$1-$C$1)</f>
        <v>679235.7386136608</v>
      </c>
      <c r="N13" s="11">
        <f>$C13*POWER(SUM(1,Variables!$C$6), N$1-$C$1)</f>
        <v>695537.3963403888</v>
      </c>
      <c r="O13" s="11">
        <f>$C13*POWER(SUM(1,Variables!$C$6), O$1-$C$1)</f>
        <v>712230.29385255801</v>
      </c>
    </row>
    <row r="14" spans="1:15" ht="14.5" x14ac:dyDescent="0.35">
      <c r="A14" s="19">
        <v>13</v>
      </c>
      <c r="B14" s="20" t="s">
        <v>40</v>
      </c>
      <c r="C14" s="110">
        <v>337553</v>
      </c>
      <c r="D14" s="11">
        <f>$C14*POWER(SUM(1,Variables!$C$6), D$1-$C$1)</f>
        <v>417870.37408089789</v>
      </c>
      <c r="E14" s="11">
        <f>$C14*POWER(SUM(1,Variables!$C$6), E$1-$C$1)</f>
        <v>427899.26305883948</v>
      </c>
      <c r="F14" s="11">
        <f>$C14*POWER(SUM(1,Variables!$C$6), F$1-$C$1)</f>
        <v>438168.8453722517</v>
      </c>
      <c r="G14" s="11">
        <f>$C14*POWER(SUM(1,Variables!$C$6), G$1-$C$1)</f>
        <v>448684.89766118571</v>
      </c>
      <c r="H14" s="11">
        <f>$C14*POWER(SUM(1,Variables!$C$6), H$1-$C$1)</f>
        <v>459453.33520505414</v>
      </c>
      <c r="I14" s="11">
        <f>$C14*POWER(SUM(1,Variables!$C$6), I$1-$C$1)</f>
        <v>470480.21524997539</v>
      </c>
      <c r="J14" s="11">
        <f>$C14*POWER(SUM(1,Variables!$C$6), J$1-$C$1)</f>
        <v>481771.74041597487</v>
      </c>
      <c r="K14" s="11">
        <f>$C14*POWER(SUM(1,Variables!$C$6), K$1-$C$1)</f>
        <v>493334.26218595821</v>
      </c>
      <c r="L14" s="11">
        <f>$C14*POWER(SUM(1,Variables!$C$6), L$1-$C$1)</f>
        <v>505174.28447842121</v>
      </c>
      <c r="M14" s="11">
        <f>$C14*POWER(SUM(1,Variables!$C$6), M$1-$C$1)</f>
        <v>517298.46730590326</v>
      </c>
      <c r="N14" s="11">
        <f>$C14*POWER(SUM(1,Variables!$C$6), N$1-$C$1)</f>
        <v>529713.63052124507</v>
      </c>
      <c r="O14" s="11">
        <f>$C14*POWER(SUM(1,Variables!$C$6), O$1-$C$1)</f>
        <v>542426.7576537549</v>
      </c>
    </row>
    <row r="15" spans="1:15" ht="14.5" x14ac:dyDescent="0.35">
      <c r="A15" s="19">
        <v>14</v>
      </c>
      <c r="B15" s="20" t="s">
        <v>41</v>
      </c>
      <c r="C15" s="111">
        <v>1588750</v>
      </c>
      <c r="D15" s="11">
        <f>$C15*POWER(SUM(1,Variables!$C$6), D$1-$C$1)</f>
        <v>1966777.2374146476</v>
      </c>
      <c r="E15" s="11">
        <f>$C15*POWER(SUM(1,Variables!$C$6), E$1-$C$1)</f>
        <v>2013979.8911125993</v>
      </c>
      <c r="F15" s="11">
        <f>$C15*POWER(SUM(1,Variables!$C$6), F$1-$C$1)</f>
        <v>2062315.4084993019</v>
      </c>
      <c r="G15" s="11">
        <f>$C15*POWER(SUM(1,Variables!$C$6), G$1-$C$1)</f>
        <v>2111810.9783032848</v>
      </c>
      <c r="H15" s="11">
        <f>$C15*POWER(SUM(1,Variables!$C$6), H$1-$C$1)</f>
        <v>2162494.4417825639</v>
      </c>
      <c r="I15" s="11">
        <f>$C15*POWER(SUM(1,Variables!$C$6), I$1-$C$1)</f>
        <v>2214394.3083853452</v>
      </c>
      <c r="J15" s="11">
        <f>$C15*POWER(SUM(1,Variables!$C$6), J$1-$C$1)</f>
        <v>2267539.7717865938</v>
      </c>
      <c r="K15" s="11">
        <f>$C15*POWER(SUM(1,Variables!$C$6), K$1-$C$1)</f>
        <v>2321960.7263094718</v>
      </c>
      <c r="L15" s="11">
        <f>$C15*POWER(SUM(1,Variables!$C$6), L$1-$C$1)</f>
        <v>2377687.7837408991</v>
      </c>
      <c r="M15" s="11">
        <f>$C15*POWER(SUM(1,Variables!$C$6), M$1-$C$1)</f>
        <v>2434752.2905506804</v>
      </c>
      <c r="N15" s="11">
        <f>$C15*POWER(SUM(1,Variables!$C$6), N$1-$C$1)</f>
        <v>2493186.3455238971</v>
      </c>
      <c r="O15" s="11">
        <f>$C15*POWER(SUM(1,Variables!$C$6), O$1-$C$1)</f>
        <v>2553022.8178164703</v>
      </c>
    </row>
    <row r="16" spans="1:15" ht="14.5" x14ac:dyDescent="0.35">
      <c r="A16" s="19">
        <v>15</v>
      </c>
      <c r="B16" s="20" t="s">
        <v>42</v>
      </c>
      <c r="C16" s="102">
        <v>68726</v>
      </c>
      <c r="D16" s="11">
        <f>$C16*POWER(SUM(1,Variables!$C$6), D$1-$C$1)</f>
        <v>85078.667139927027</v>
      </c>
      <c r="E16" s="11">
        <f>$C16*POWER(SUM(1,Variables!$C$6), E$1-$C$1)</f>
        <v>87120.555151285284</v>
      </c>
      <c r="F16" s="11">
        <f>$C16*POWER(SUM(1,Variables!$C$6), F$1-$C$1)</f>
        <v>89211.448474916149</v>
      </c>
      <c r="G16" s="11">
        <f>$C16*POWER(SUM(1,Variables!$C$6), G$1-$C$1)</f>
        <v>91352.523238314127</v>
      </c>
      <c r="H16" s="11">
        <f>$C16*POWER(SUM(1,Variables!$C$6), H$1-$C$1)</f>
        <v>93544.983796033659</v>
      </c>
      <c r="I16" s="11">
        <f>$C16*POWER(SUM(1,Variables!$C$6), I$1-$C$1)</f>
        <v>95790.06340713847</v>
      </c>
      <c r="J16" s="11">
        <f>$C16*POWER(SUM(1,Variables!$C$6), J$1-$C$1)</f>
        <v>98089.024928909799</v>
      </c>
      <c r="K16" s="11">
        <f>$C16*POWER(SUM(1,Variables!$C$6), K$1-$C$1)</f>
        <v>100443.16152720361</v>
      </c>
      <c r="L16" s="11">
        <f>$C16*POWER(SUM(1,Variables!$C$6), L$1-$C$1)</f>
        <v>102853.7974038565</v>
      </c>
      <c r="M16" s="11">
        <f>$C16*POWER(SUM(1,Variables!$C$6), M$1-$C$1)</f>
        <v>105322.28854154905</v>
      </c>
      <c r="N16" s="11">
        <f>$C16*POWER(SUM(1,Variables!$C$6), N$1-$C$1)</f>
        <v>107850.02346654625</v>
      </c>
      <c r="O16" s="11">
        <f>$C16*POWER(SUM(1,Variables!$C$6), O$1-$C$1)</f>
        <v>110438.42402974334</v>
      </c>
    </row>
    <row r="17" spans="1:15" ht="14.5" x14ac:dyDescent="0.35">
      <c r="A17" s="19">
        <v>16</v>
      </c>
      <c r="B17" s="20" t="s">
        <v>43</v>
      </c>
      <c r="C17" s="112">
        <v>68361</v>
      </c>
      <c r="D17" s="11">
        <f>$C17*POWER(SUM(1,Variables!$C$6), D$1-$C$1)</f>
        <v>84626.819025587873</v>
      </c>
      <c r="E17" s="11">
        <f>$C17*POWER(SUM(1,Variables!$C$6), E$1-$C$1)</f>
        <v>86657.862682201987</v>
      </c>
      <c r="F17" s="11">
        <f>$C17*POWER(SUM(1,Variables!$C$6), F$1-$C$1)</f>
        <v>88737.651386574842</v>
      </c>
      <c r="G17" s="11">
        <f>$C17*POWER(SUM(1,Variables!$C$6), G$1-$C$1)</f>
        <v>90867.355019852635</v>
      </c>
      <c r="H17" s="11">
        <f>$C17*POWER(SUM(1,Variables!$C$6), H$1-$C$1)</f>
        <v>93048.171540329087</v>
      </c>
      <c r="I17" s="11">
        <f>$C17*POWER(SUM(1,Variables!$C$6), I$1-$C$1)</f>
        <v>95281.327657296977</v>
      </c>
      <c r="J17" s="11">
        <f>$C17*POWER(SUM(1,Variables!$C$6), J$1-$C$1)</f>
        <v>97568.079521072126</v>
      </c>
      <c r="K17" s="11">
        <f>$C17*POWER(SUM(1,Variables!$C$6), K$1-$C$1)</f>
        <v>99909.713429577838</v>
      </c>
      <c r="L17" s="11">
        <f>$C17*POWER(SUM(1,Variables!$C$6), L$1-$C$1)</f>
        <v>102307.5465518877</v>
      </c>
      <c r="M17" s="11">
        <f>$C17*POWER(SUM(1,Variables!$C$6), M$1-$C$1)</f>
        <v>104762.927669133</v>
      </c>
      <c r="N17" s="11">
        <f>$C17*POWER(SUM(1,Variables!$C$6), N$1-$C$1)</f>
        <v>107277.23793319221</v>
      </c>
      <c r="O17" s="11">
        <f>$C17*POWER(SUM(1,Variables!$C$6), O$1-$C$1)</f>
        <v>109851.89164358881</v>
      </c>
    </row>
    <row r="18" spans="1:15" ht="14.5" x14ac:dyDescent="0.35">
      <c r="A18" s="19">
        <v>17</v>
      </c>
      <c r="B18" s="22" t="s">
        <v>44</v>
      </c>
      <c r="C18" s="110">
        <v>17155</v>
      </c>
      <c r="D18" s="11">
        <f>$C18*POWER(SUM(1,Variables!$C$6), D$1-$C$1)</f>
        <v>21236.861373940697</v>
      </c>
      <c r="E18" s="11">
        <f>$C18*POWER(SUM(1,Variables!$C$6), E$1-$C$1)</f>
        <v>21746.546046915275</v>
      </c>
      <c r="F18" s="11">
        <f>$C18*POWER(SUM(1,Variables!$C$6), F$1-$C$1)</f>
        <v>22268.463152041244</v>
      </c>
      <c r="G18" s="11">
        <f>$C18*POWER(SUM(1,Variables!$C$6), G$1-$C$1)</f>
        <v>22802.906267690232</v>
      </c>
      <c r="H18" s="11">
        <f>$C18*POWER(SUM(1,Variables!$C$6), H$1-$C$1)</f>
        <v>23350.176018114795</v>
      </c>
      <c r="I18" s="11">
        <f>$C18*POWER(SUM(1,Variables!$C$6), I$1-$C$1)</f>
        <v>23910.580242549549</v>
      </c>
      <c r="J18" s="11">
        <f>$C18*POWER(SUM(1,Variables!$C$6), J$1-$C$1)</f>
        <v>24484.434168370743</v>
      </c>
      <c r="K18" s="11">
        <f>$C18*POWER(SUM(1,Variables!$C$6), K$1-$C$1)</f>
        <v>25072.060588411634</v>
      </c>
      <c r="L18" s="11">
        <f>$C18*POWER(SUM(1,Variables!$C$6), L$1-$C$1)</f>
        <v>25673.790042533514</v>
      </c>
      <c r="M18" s="11">
        <f>$C18*POWER(SUM(1,Variables!$C$6), M$1-$C$1)</f>
        <v>26289.961003554316</v>
      </c>
      <c r="N18" s="11">
        <f>$C18*POWER(SUM(1,Variables!$C$6), N$1-$C$1)</f>
        <v>26920.920067639625</v>
      </c>
      <c r="O18" s="11">
        <f>$C18*POWER(SUM(1,Variables!$C$6), O$1-$C$1)</f>
        <v>27567.022149262975</v>
      </c>
    </row>
    <row r="19" spans="1:15" ht="14.5" x14ac:dyDescent="0.35">
      <c r="A19" s="19">
        <v>18</v>
      </c>
      <c r="B19" s="22" t="s">
        <v>45</v>
      </c>
      <c r="C19" s="104">
        <v>1397</v>
      </c>
      <c r="D19" s="11">
        <f>$C19*POWER(SUM(1,Variables!$C$6), D$1-$C$1)</f>
        <v>1729.4022348816759</v>
      </c>
      <c r="E19" s="11">
        <f>$C19*POWER(SUM(1,Variables!$C$6), E$1-$C$1)</f>
        <v>1770.9078885188362</v>
      </c>
      <c r="F19" s="11">
        <f>$C19*POWER(SUM(1,Variables!$C$6), F$1-$C$1)</f>
        <v>1813.4096778432886</v>
      </c>
      <c r="G19" s="11">
        <f>$C19*POWER(SUM(1,Variables!$C$6), G$1-$C$1)</f>
        <v>1856.9315101115274</v>
      </c>
      <c r="H19" s="11">
        <f>$C19*POWER(SUM(1,Variables!$C$6), H$1-$C$1)</f>
        <v>1901.497866354204</v>
      </c>
      <c r="I19" s="11">
        <f>$C19*POWER(SUM(1,Variables!$C$6), I$1-$C$1)</f>
        <v>1947.1338151467048</v>
      </c>
      <c r="J19" s="11">
        <f>$C19*POWER(SUM(1,Variables!$C$6), J$1-$C$1)</f>
        <v>1993.8650267102259</v>
      </c>
      <c r="K19" s="11">
        <f>$C19*POWER(SUM(1,Variables!$C$6), K$1-$C$1)</f>
        <v>2041.717787351271</v>
      </c>
      <c r="L19" s="11">
        <f>$C19*POWER(SUM(1,Variables!$C$6), L$1-$C$1)</f>
        <v>2090.7190142477016</v>
      </c>
      <c r="M19" s="11">
        <f>$C19*POWER(SUM(1,Variables!$C$6), M$1-$C$1)</f>
        <v>2140.8962705896461</v>
      </c>
      <c r="N19" s="11">
        <f>$C19*POWER(SUM(1,Variables!$C$6), N$1-$C$1)</f>
        <v>2192.2777810837983</v>
      </c>
      <c r="O19" s="11">
        <f>$C19*POWER(SUM(1,Variables!$C$6), O$1-$C$1)</f>
        <v>2244.892447829809</v>
      </c>
    </row>
    <row r="20" spans="1:15" ht="15.75" customHeight="1" x14ac:dyDescent="0.35">
      <c r="A20" s="19">
        <v>19</v>
      </c>
      <c r="B20" s="22" t="s">
        <v>46</v>
      </c>
      <c r="C20" s="110">
        <v>20468</v>
      </c>
      <c r="D20" s="11">
        <f>$C20*POWER(SUM(1,Variables!$C$6), D$1-$C$1)</f>
        <v>25338.156724093158</v>
      </c>
      <c r="E20" s="11">
        <f>$C20*POWER(SUM(1,Variables!$C$6), E$1-$C$1)</f>
        <v>25946.272485471396</v>
      </c>
      <c r="F20" s="11">
        <f>$C20*POWER(SUM(1,Variables!$C$6), F$1-$C$1)</f>
        <v>26568.983025122714</v>
      </c>
      <c r="G20" s="11">
        <f>$C20*POWER(SUM(1,Variables!$C$6), G$1-$C$1)</f>
        <v>27206.638617725657</v>
      </c>
      <c r="H20" s="11">
        <f>$C20*POWER(SUM(1,Variables!$C$6), H$1-$C$1)</f>
        <v>27859.597944551071</v>
      </c>
      <c r="I20" s="11">
        <f>$C20*POWER(SUM(1,Variables!$C$6), I$1-$C$1)</f>
        <v>28528.228295220295</v>
      </c>
      <c r="J20" s="11">
        <f>$C20*POWER(SUM(1,Variables!$C$6), J$1-$C$1)</f>
        <v>29212.905774305586</v>
      </c>
      <c r="K20" s="11">
        <f>$C20*POWER(SUM(1,Variables!$C$6), K$1-$C$1)</f>
        <v>29914.015512888916</v>
      </c>
      <c r="L20" s="11">
        <f>$C20*POWER(SUM(1,Variables!$C$6), L$1-$C$1)</f>
        <v>30631.95188519825</v>
      </c>
      <c r="M20" s="11">
        <f>$C20*POWER(SUM(1,Variables!$C$6), M$1-$C$1)</f>
        <v>31367.118730443006</v>
      </c>
      <c r="N20" s="11">
        <f>$C20*POWER(SUM(1,Variables!$C$6), N$1-$C$1)</f>
        <v>32119.929579973643</v>
      </c>
      <c r="O20" s="11">
        <f>$C20*POWER(SUM(1,Variables!$C$6), O$1-$C$1)</f>
        <v>32890.807889893011</v>
      </c>
    </row>
    <row r="21" spans="1:15" ht="15.75" customHeight="1" x14ac:dyDescent="0.35">
      <c r="A21" s="19">
        <v>20</v>
      </c>
      <c r="B21" s="22" t="s">
        <v>47</v>
      </c>
      <c r="C21" s="113">
        <v>2379</v>
      </c>
      <c r="D21" s="11">
        <f>$C21*POWER(SUM(1,Variables!$C$6), D$1-$C$1)</f>
        <v>2945.0593534599193</v>
      </c>
      <c r="E21" s="11">
        <f>$C21*POWER(SUM(1,Variables!$C$6), E$1-$C$1)</f>
        <v>3015.7407779429573</v>
      </c>
      <c r="F21" s="11">
        <f>$C21*POWER(SUM(1,Variables!$C$6), F$1-$C$1)</f>
        <v>3088.1185566135887</v>
      </c>
      <c r="G21" s="11">
        <f>$C21*POWER(SUM(1,Variables!$C$6), G$1-$C$1)</f>
        <v>3162.2334019723148</v>
      </c>
      <c r="H21" s="11">
        <f>$C21*POWER(SUM(1,Variables!$C$6), H$1-$C$1)</f>
        <v>3238.1270036196502</v>
      </c>
      <c r="I21" s="11">
        <f>$C21*POWER(SUM(1,Variables!$C$6), I$1-$C$1)</f>
        <v>3315.8420517065215</v>
      </c>
      <c r="J21" s="11">
        <f>$C21*POWER(SUM(1,Variables!$C$6), J$1-$C$1)</f>
        <v>3395.4222609474787</v>
      </c>
      <c r="K21" s="11">
        <f>$C21*POWER(SUM(1,Variables!$C$6), K$1-$C$1)</f>
        <v>3476.9123952102173</v>
      </c>
      <c r="L21" s="11">
        <f>$C21*POWER(SUM(1,Variables!$C$6), L$1-$C$1)</f>
        <v>3560.3582926952627</v>
      </c>
      <c r="M21" s="11">
        <f>$C21*POWER(SUM(1,Variables!$C$6), M$1-$C$1)</f>
        <v>3645.8068917199485</v>
      </c>
      <c r="N21" s="11">
        <f>$C21*POWER(SUM(1,Variables!$C$6), N$1-$C$1)</f>
        <v>3733.3062571212281</v>
      </c>
      <c r="O21" s="11">
        <f>$C21*POWER(SUM(1,Variables!$C$6), O$1-$C$1)</f>
        <v>3822.9056072921371</v>
      </c>
    </row>
    <row r="22" spans="1:15" ht="15.75" customHeight="1" x14ac:dyDescent="0.35">
      <c r="B22" s="30"/>
      <c r="C22" s="30" t="s">
        <v>166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5.75" customHeight="1" x14ac:dyDescent="0.3"/>
    <row r="24" spans="1:15" ht="15.75" customHeight="1" x14ac:dyDescent="0.3"/>
    <row r="25" spans="1:15" ht="15.75" customHeight="1" x14ac:dyDescent="0.3"/>
    <row r="26" spans="1:15" ht="15.75" customHeight="1" x14ac:dyDescent="0.3"/>
    <row r="27" spans="1:15" ht="15.75" customHeight="1" x14ac:dyDescent="0.3"/>
    <row r="28" spans="1:15" ht="15.75" customHeight="1" x14ac:dyDescent="0.3"/>
    <row r="29" spans="1:15" ht="15.75" customHeight="1" x14ac:dyDescent="0.3"/>
    <row r="30" spans="1:15" ht="15.75" customHeight="1" x14ac:dyDescent="0.3"/>
    <row r="31" spans="1:15" ht="15.75" customHeight="1" x14ac:dyDescent="0.3"/>
    <row r="32" spans="1:1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</sheetData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"/>
  <sheetViews>
    <sheetView zoomScaleNormal="100" workbookViewId="0">
      <selection activeCell="H5" sqref="H5"/>
    </sheetView>
  </sheetViews>
  <sheetFormatPr defaultColWidth="8.58203125" defaultRowHeight="14.5" x14ac:dyDescent="0.35"/>
  <cols>
    <col min="1" max="1" width="2.83203125" style="48" bestFit="1" customWidth="1"/>
    <col min="2" max="2" width="14.33203125" style="48" bestFit="1" customWidth="1"/>
    <col min="3" max="3" width="14" style="55" bestFit="1" customWidth="1"/>
    <col min="4" max="4" width="7.5" style="48" customWidth="1"/>
    <col min="5" max="5" width="10.08203125" style="54" bestFit="1" customWidth="1"/>
    <col min="6" max="6" width="8.75" style="13" customWidth="1"/>
    <col min="7" max="7" width="33.08203125" style="13" customWidth="1"/>
    <col min="8" max="8" width="18" style="36" customWidth="1"/>
    <col min="9" max="9" width="17.5" style="40" customWidth="1"/>
    <col min="10" max="10" width="16.58203125" style="4" bestFit="1" customWidth="1"/>
    <col min="11" max="16384" width="8.58203125" style="13"/>
  </cols>
  <sheetData>
    <row r="1" spans="1:10" ht="72.5" x14ac:dyDescent="0.35">
      <c r="A1" s="50" t="s">
        <v>15</v>
      </c>
      <c r="B1" s="50" t="s">
        <v>16</v>
      </c>
      <c r="C1" s="60" t="s">
        <v>70</v>
      </c>
      <c r="D1" s="51" t="s">
        <v>48</v>
      </c>
      <c r="E1" s="62" t="s">
        <v>95</v>
      </c>
      <c r="F1" s="50" t="s">
        <v>8</v>
      </c>
      <c r="G1" s="50" t="s">
        <v>63</v>
      </c>
      <c r="H1" s="37" t="s">
        <v>62</v>
      </c>
      <c r="I1" s="38" t="s">
        <v>50</v>
      </c>
      <c r="J1" s="39" t="s">
        <v>63</v>
      </c>
    </row>
    <row r="2" spans="1:10" x14ac:dyDescent="0.35">
      <c r="A2" s="19">
        <v>1</v>
      </c>
      <c r="B2" s="47" t="s">
        <v>28</v>
      </c>
      <c r="C2" s="55" t="s">
        <v>71</v>
      </c>
      <c r="D2" s="49">
        <v>4.17</v>
      </c>
      <c r="E2" s="54">
        <f>131/664272</f>
        <v>1.9720837247392634E-4</v>
      </c>
      <c r="F2" s="12" t="s">
        <v>86</v>
      </c>
      <c r="G2" s="13" t="s">
        <v>94</v>
      </c>
      <c r="H2" s="36">
        <v>4500</v>
      </c>
      <c r="I2" s="40">
        <f>H2/4.148*1.06</f>
        <v>1149.9517839922855</v>
      </c>
    </row>
    <row r="3" spans="1:10" x14ac:dyDescent="0.35">
      <c r="A3" s="19">
        <v>2</v>
      </c>
      <c r="B3" s="47" t="s">
        <v>29</v>
      </c>
      <c r="C3" s="56" t="s">
        <v>72</v>
      </c>
      <c r="D3" s="49">
        <v>4.29</v>
      </c>
      <c r="E3" s="54">
        <f>182/342983</f>
        <v>5.3063854476752487E-4</v>
      </c>
      <c r="F3" s="12" t="s">
        <v>87</v>
      </c>
      <c r="G3" s="13" t="s">
        <v>94</v>
      </c>
      <c r="H3" s="36">
        <v>2500</v>
      </c>
      <c r="I3" s="40">
        <f t="shared" ref="I3:I21" si="0">H3/4.148*1.06</f>
        <v>638.86210221793647</v>
      </c>
    </row>
    <row r="4" spans="1:10" x14ac:dyDescent="0.35">
      <c r="A4" s="19">
        <v>3</v>
      </c>
      <c r="B4" s="47" t="s">
        <v>30</v>
      </c>
      <c r="C4" s="56" t="s">
        <v>73</v>
      </c>
      <c r="D4" s="49">
        <v>4.8600000000000003</v>
      </c>
      <c r="E4" s="54">
        <f>42/141181</f>
        <v>2.9749045551455227E-4</v>
      </c>
      <c r="F4" s="12" t="s">
        <v>88</v>
      </c>
      <c r="G4" s="13" t="s">
        <v>94</v>
      </c>
      <c r="H4" s="36">
        <v>2500</v>
      </c>
      <c r="I4" s="40">
        <f t="shared" si="0"/>
        <v>638.86210221793647</v>
      </c>
    </row>
    <row r="5" spans="1:10" x14ac:dyDescent="0.35">
      <c r="A5" s="19">
        <v>4</v>
      </c>
      <c r="B5" s="47" t="s">
        <v>31</v>
      </c>
      <c r="C5" s="57" t="s">
        <v>74</v>
      </c>
      <c r="D5" s="49">
        <v>4.05</v>
      </c>
      <c r="E5" s="54">
        <f>15/202278</f>
        <v>7.4155370331919438E-5</v>
      </c>
      <c r="F5" s="12" t="s">
        <v>89</v>
      </c>
      <c r="G5" s="13" t="s">
        <v>94</v>
      </c>
      <c r="H5" s="41">
        <v>3500</v>
      </c>
      <c r="I5" s="128">
        <f t="shared" si="0"/>
        <v>894.40694310511105</v>
      </c>
      <c r="J5" s="42" t="s">
        <v>168</v>
      </c>
    </row>
    <row r="6" spans="1:10" x14ac:dyDescent="0.35">
      <c r="A6" s="19">
        <v>5</v>
      </c>
      <c r="B6" s="47" t="s">
        <v>32</v>
      </c>
      <c r="C6" s="55" t="s">
        <v>75</v>
      </c>
      <c r="D6" s="49">
        <v>4.2</v>
      </c>
      <c r="E6" s="54">
        <f>422/205722</f>
        <v>2.0513119646902128E-3</v>
      </c>
      <c r="F6" s="12" t="s">
        <v>90</v>
      </c>
      <c r="G6" s="13" t="s">
        <v>94</v>
      </c>
      <c r="H6" s="36">
        <v>3500</v>
      </c>
      <c r="I6" s="40">
        <f t="shared" si="0"/>
        <v>894.40694310511105</v>
      </c>
    </row>
    <row r="7" spans="1:10" x14ac:dyDescent="0.35">
      <c r="A7" s="19">
        <v>6</v>
      </c>
      <c r="B7" s="47" t="s">
        <v>33</v>
      </c>
      <c r="C7" s="57" t="s">
        <v>76</v>
      </c>
      <c r="D7" s="49">
        <v>4.59</v>
      </c>
      <c r="E7" s="54">
        <f>888/191198</f>
        <v>4.644400046025586E-3</v>
      </c>
      <c r="F7" s="12" t="s">
        <v>91</v>
      </c>
      <c r="G7" s="13" t="s">
        <v>94</v>
      </c>
      <c r="H7" s="36">
        <v>3500</v>
      </c>
      <c r="I7" s="40">
        <f t="shared" si="0"/>
        <v>894.40694310511105</v>
      </c>
    </row>
    <row r="8" spans="1:10" x14ac:dyDescent="0.35">
      <c r="A8" s="19">
        <v>7</v>
      </c>
      <c r="B8" s="47" t="s">
        <v>34</v>
      </c>
      <c r="C8" s="57" t="s">
        <v>77</v>
      </c>
      <c r="D8" s="49">
        <v>3.94</v>
      </c>
      <c r="E8" s="54">
        <f>85/427774</f>
        <v>1.9870305348151126E-4</v>
      </c>
      <c r="F8" s="12" t="s">
        <v>92</v>
      </c>
      <c r="G8" s="13" t="s">
        <v>94</v>
      </c>
      <c r="H8" s="36">
        <v>3500</v>
      </c>
      <c r="I8" s="40">
        <f t="shared" si="0"/>
        <v>894.40694310511105</v>
      </c>
    </row>
    <row r="9" spans="1:10" x14ac:dyDescent="0.35">
      <c r="A9" s="19">
        <v>8</v>
      </c>
      <c r="B9" s="19" t="s">
        <v>35</v>
      </c>
      <c r="C9" s="57" t="s">
        <v>78</v>
      </c>
      <c r="D9" s="49">
        <v>4.04</v>
      </c>
      <c r="E9" s="54">
        <f>151/268938</f>
        <v>5.6146769887483361E-4</v>
      </c>
      <c r="F9" s="12" t="s">
        <v>93</v>
      </c>
      <c r="G9" s="13" t="s">
        <v>94</v>
      </c>
      <c r="H9" s="36">
        <v>3500</v>
      </c>
      <c r="I9" s="40">
        <f t="shared" si="0"/>
        <v>894.40694310511105</v>
      </c>
    </row>
    <row r="10" spans="1:10" x14ac:dyDescent="0.35">
      <c r="A10" s="19">
        <v>9</v>
      </c>
      <c r="B10" s="47" t="s">
        <v>36</v>
      </c>
      <c r="C10" s="57" t="s">
        <v>79</v>
      </c>
      <c r="D10" s="49">
        <v>4.26</v>
      </c>
      <c r="E10" s="61">
        <v>0</v>
      </c>
      <c r="F10" s="12" t="s">
        <v>66</v>
      </c>
      <c r="G10" s="53" t="s">
        <v>67</v>
      </c>
      <c r="H10" s="41">
        <v>3500</v>
      </c>
      <c r="I10" s="128">
        <f t="shared" si="0"/>
        <v>894.40694310511105</v>
      </c>
      <c r="J10" s="42" t="s">
        <v>168</v>
      </c>
    </row>
    <row r="11" spans="1:10" x14ac:dyDescent="0.35">
      <c r="A11" s="19">
        <v>10</v>
      </c>
      <c r="B11" s="47" t="s">
        <v>37</v>
      </c>
      <c r="C11" s="57" t="s">
        <v>80</v>
      </c>
      <c r="D11" s="49">
        <v>5.88</v>
      </c>
      <c r="E11" s="54">
        <f>953/313226</f>
        <v>3.042531590608698E-3</v>
      </c>
      <c r="F11" s="12" t="s">
        <v>93</v>
      </c>
      <c r="G11" s="13" t="s">
        <v>94</v>
      </c>
      <c r="H11" s="36">
        <v>2500</v>
      </c>
      <c r="I11" s="40">
        <f t="shared" si="0"/>
        <v>638.86210221793647</v>
      </c>
    </row>
    <row r="12" spans="1:10" x14ac:dyDescent="0.35">
      <c r="A12" s="19">
        <v>11</v>
      </c>
      <c r="B12" s="47" t="s">
        <v>38</v>
      </c>
      <c r="C12" s="58" t="s">
        <v>81</v>
      </c>
      <c r="D12" s="49">
        <v>4.47</v>
      </c>
      <c r="E12" s="54">
        <f>1298/317972</f>
        <v>4.0821204382775842E-3</v>
      </c>
      <c r="F12" s="12" t="s">
        <v>93</v>
      </c>
      <c r="G12" s="13" t="s">
        <v>94</v>
      </c>
      <c r="H12" s="36">
        <v>3500</v>
      </c>
      <c r="I12" s="40">
        <f t="shared" si="0"/>
        <v>894.40694310511105</v>
      </c>
    </row>
    <row r="13" spans="1:10" x14ac:dyDescent="0.35">
      <c r="A13" s="19">
        <v>12</v>
      </c>
      <c r="B13" s="47" t="s">
        <v>39</v>
      </c>
      <c r="C13" s="59" t="s">
        <v>82</v>
      </c>
      <c r="D13" s="49">
        <v>3.93</v>
      </c>
      <c r="E13" s="54">
        <f>1422/'Cost Calculations'!G15</f>
        <v>1.0185239083657423E-2</v>
      </c>
      <c r="F13" s="12" t="s">
        <v>69</v>
      </c>
      <c r="G13" s="13" t="s">
        <v>68</v>
      </c>
      <c r="H13" s="41">
        <v>4500</v>
      </c>
      <c r="I13" s="128">
        <f t="shared" si="0"/>
        <v>1149.9517839922855</v>
      </c>
      <c r="J13" s="42" t="s">
        <v>168</v>
      </c>
    </row>
    <row r="14" spans="1:10" x14ac:dyDescent="0.35">
      <c r="A14" s="19">
        <v>13</v>
      </c>
      <c r="B14" s="47" t="s">
        <v>40</v>
      </c>
      <c r="C14" s="57" t="s">
        <v>83</v>
      </c>
      <c r="D14" s="49">
        <v>4.78</v>
      </c>
      <c r="E14" s="54">
        <f>504/142231</f>
        <v>3.5435312976777214E-3</v>
      </c>
      <c r="F14" s="12" t="s">
        <v>93</v>
      </c>
      <c r="G14" s="13" t="s">
        <v>94</v>
      </c>
      <c r="H14" s="36">
        <v>3500</v>
      </c>
      <c r="I14" s="40">
        <f t="shared" si="0"/>
        <v>894.40694310511105</v>
      </c>
    </row>
    <row r="15" spans="1:10" ht="29" x14ac:dyDescent="0.35">
      <c r="A15" s="19">
        <v>14</v>
      </c>
      <c r="B15" s="47" t="s">
        <v>41</v>
      </c>
      <c r="C15" s="59" t="s">
        <v>84</v>
      </c>
      <c r="D15" s="49">
        <v>3.72</v>
      </c>
      <c r="E15" s="54">
        <f>0.055+(23970/129130)</f>
        <v>0.24062688763261827</v>
      </c>
      <c r="F15" s="12" t="s">
        <v>64</v>
      </c>
      <c r="H15" s="36">
        <v>6500</v>
      </c>
      <c r="I15" s="40">
        <f t="shared" si="0"/>
        <v>1661.0414657666347</v>
      </c>
    </row>
    <row r="16" spans="1:10" ht="29" x14ac:dyDescent="0.35">
      <c r="A16" s="19">
        <v>15</v>
      </c>
      <c r="B16" s="47" t="s">
        <v>42</v>
      </c>
      <c r="C16" s="57" t="s">
        <v>85</v>
      </c>
      <c r="D16" s="49">
        <v>4.72</v>
      </c>
      <c r="E16" s="54">
        <f>6/16789</f>
        <v>3.5737685389242954E-4</v>
      </c>
      <c r="F16" s="12" t="s">
        <v>93</v>
      </c>
      <c r="G16" s="13" t="s">
        <v>94</v>
      </c>
      <c r="H16" s="36">
        <v>4500</v>
      </c>
      <c r="I16" s="40">
        <f t="shared" si="0"/>
        <v>1149.9517839922855</v>
      </c>
    </row>
    <row r="17" spans="1:10" x14ac:dyDescent="0.35">
      <c r="A17" s="19">
        <v>16</v>
      </c>
      <c r="B17" s="47" t="s">
        <v>43</v>
      </c>
      <c r="C17" s="55" t="s">
        <v>96</v>
      </c>
      <c r="D17" s="49">
        <v>3.45</v>
      </c>
      <c r="E17" s="54">
        <f>0</f>
        <v>0</v>
      </c>
      <c r="F17" s="12" t="s">
        <v>97</v>
      </c>
      <c r="G17" s="13" t="s">
        <v>94</v>
      </c>
      <c r="H17" s="36">
        <v>6500</v>
      </c>
      <c r="I17" s="40">
        <f t="shared" si="0"/>
        <v>1661.0414657666347</v>
      </c>
    </row>
    <row r="18" spans="1:10" x14ac:dyDescent="0.35">
      <c r="A18" s="19">
        <v>17</v>
      </c>
      <c r="B18" s="48" t="s">
        <v>44</v>
      </c>
      <c r="C18" s="57" t="s">
        <v>83</v>
      </c>
      <c r="D18" s="49">
        <v>4.78</v>
      </c>
      <c r="E18" s="54">
        <f>504/142231</f>
        <v>3.5435312976777214E-3</v>
      </c>
      <c r="F18" s="12" t="s">
        <v>98</v>
      </c>
      <c r="G18" s="13" t="s">
        <v>94</v>
      </c>
      <c r="H18" s="41">
        <v>3500</v>
      </c>
      <c r="I18" s="128">
        <f t="shared" si="0"/>
        <v>894.40694310511105</v>
      </c>
      <c r="J18" s="42" t="s">
        <v>168</v>
      </c>
    </row>
    <row r="19" spans="1:10" x14ac:dyDescent="0.35">
      <c r="A19" s="19">
        <v>18</v>
      </c>
      <c r="B19" s="48" t="s">
        <v>45</v>
      </c>
      <c r="C19" s="55" t="s">
        <v>80</v>
      </c>
      <c r="D19" s="49">
        <v>5.88</v>
      </c>
      <c r="E19" s="54">
        <f>953/313226</f>
        <v>3.042531590608698E-3</v>
      </c>
      <c r="F19" s="12" t="s">
        <v>99</v>
      </c>
      <c r="G19" s="13" t="s">
        <v>94</v>
      </c>
      <c r="H19" s="41">
        <v>2500</v>
      </c>
      <c r="I19" s="128">
        <f t="shared" si="0"/>
        <v>638.86210221793647</v>
      </c>
      <c r="J19" s="42" t="s">
        <v>168</v>
      </c>
    </row>
    <row r="20" spans="1:10" x14ac:dyDescent="0.35">
      <c r="A20" s="19">
        <v>19</v>
      </c>
      <c r="B20" s="48" t="s">
        <v>46</v>
      </c>
      <c r="C20" s="57" t="s">
        <v>82</v>
      </c>
      <c r="D20" s="49">
        <v>3.93</v>
      </c>
      <c r="E20" s="54">
        <f>1422/'Cost Calculations'!G22</f>
        <v>0.22055511223064347</v>
      </c>
      <c r="F20" s="12" t="s">
        <v>100</v>
      </c>
      <c r="G20" s="13" t="s">
        <v>94</v>
      </c>
      <c r="H20" s="41">
        <v>4500</v>
      </c>
      <c r="I20" s="128">
        <f t="shared" si="0"/>
        <v>1149.9517839922855</v>
      </c>
      <c r="J20" s="42" t="s">
        <v>168</v>
      </c>
    </row>
    <row r="21" spans="1:10" x14ac:dyDescent="0.35">
      <c r="A21" s="19">
        <v>20</v>
      </c>
      <c r="B21" s="48" t="s">
        <v>47</v>
      </c>
      <c r="C21" s="59" t="s">
        <v>78</v>
      </c>
      <c r="D21" s="49">
        <v>3.94</v>
      </c>
      <c r="E21" s="54">
        <f>151/268938</f>
        <v>5.6146769887483361E-4</v>
      </c>
      <c r="F21" s="12" t="s">
        <v>101</v>
      </c>
      <c r="G21" s="13" t="s">
        <v>94</v>
      </c>
      <c r="H21" s="41">
        <v>3500</v>
      </c>
      <c r="I21" s="128">
        <f t="shared" si="0"/>
        <v>894.40694310511105</v>
      </c>
      <c r="J21" s="42" t="s">
        <v>168</v>
      </c>
    </row>
    <row r="22" spans="1:10" x14ac:dyDescent="0.35">
      <c r="A22" s="124"/>
      <c r="B22" s="124"/>
      <c r="D22" s="117" t="s">
        <v>60</v>
      </c>
      <c r="H22" s="118" t="s">
        <v>167</v>
      </c>
      <c r="I22" s="43"/>
      <c r="J22" s="44"/>
    </row>
    <row r="23" spans="1:10" x14ac:dyDescent="0.35">
      <c r="G23" s="12"/>
    </row>
  </sheetData>
  <mergeCells count="1">
    <mergeCell ref="A22:B22"/>
  </mergeCells>
  <hyperlinks>
    <hyperlink ref="F15" r:id="rId1" xr:uid="{00000000-0004-0000-0500-000000000000}"/>
    <hyperlink ref="F10" r:id="rId2" xr:uid="{00000000-0004-0000-0500-000001000000}"/>
    <hyperlink ref="F13" r:id="rId3" xr:uid="{00000000-0004-0000-0500-000002000000}"/>
    <hyperlink ref="F2" r:id="rId4" xr:uid="{00000000-0004-0000-0500-000003000000}"/>
    <hyperlink ref="F3:F9" r:id="rId5" display="https://www.dosm.gov.my/v1/index.php?r=column/cthree&amp;menu_id=cEhBV0xzWll6WTRjdkJienhoR290QT09" xr:uid="{00000000-0004-0000-0500-000004000000}"/>
    <hyperlink ref="F11" r:id="rId6" display="https://www.dosm.gov.my/v1/index.php?r=column/cthree&amp;menu_id=cEhBV0xzWll6WTRjdkJienhoR290QT09" xr:uid="{00000000-0004-0000-0500-000005000000}"/>
    <hyperlink ref="F12" r:id="rId7" display="https://www.dosm.gov.my/v1/index.php?r=column/cthree&amp;menu_id=cEhBV0xzWll6WTRjdkJienhoR290QT09" xr:uid="{00000000-0004-0000-0500-000006000000}"/>
    <hyperlink ref="F14" r:id="rId8" display="https://www.dosm.gov.my/v1/index.php?r=column/cthree&amp;menu_id=cEhBV0xzWll6WTRjdkJienhoR290QT09" xr:uid="{00000000-0004-0000-0500-000007000000}"/>
    <hyperlink ref="F16" r:id="rId9" display="https://www.dosm.gov.my/v1/index.php?r=column/cthree&amp;menu_id=cEhBV0xzWll6WTRjdkJienhoR290QT09" xr:uid="{00000000-0004-0000-0500-000008000000}"/>
    <hyperlink ref="F17" r:id="rId10" display="https://www.dosm.gov.my/v1/index.php?r=column/cthree&amp;menu_id=cEhBV0xzWll6WTRjdkJienhoR290QT09" xr:uid="{00000000-0004-0000-0500-000009000000}"/>
    <hyperlink ref="F18" r:id="rId11" display="https://www.dosm.gov.my/v1/index.php?r=column/cthree&amp;menu_id=cEhBV0xzWll6WTRjdkJienhoR290QT09" xr:uid="{00000000-0004-0000-0500-00000A000000}"/>
    <hyperlink ref="F19" r:id="rId12" display="https://www.dosm.gov.my/v1/index.php?r=column/cthree&amp;menu_id=cEhBV0xzWll6WTRjdkJienhoR290QT09" xr:uid="{00000000-0004-0000-0500-00000B000000}"/>
    <hyperlink ref="F20" r:id="rId13" display="https://www.dosm.gov.my/v1/index.php?r=column/cthree&amp;menu_id=cEhBV0xzWll6WTRjdkJienhoR290QT09" xr:uid="{00000000-0004-0000-0500-00000C000000}"/>
    <hyperlink ref="F21" r:id="rId14" display="https://www.dosm.gov.my/v1/index.php?r=column/cthree&amp;menu_id=cEhBV0xzWll6WTRjdkJienhoR290QT09" xr:uid="{00000000-0004-0000-0500-00000D000000}"/>
  </hyperlinks>
  <pageMargins left="0.7" right="0.7" top="0.75" bottom="0.75" header="0.3" footer="0.3"/>
  <legacyDrawing r:id="rId1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03686A6-75F4-46B7-B0B8-3DCF6F6334EC}">
            <xm:f>'Housing costs'!#REF!</xm:f>
            <x14:dxf>
              <font>
                <color rgb="FFFF0000"/>
              </font>
            </x14:dxf>
          </x14:cfRule>
          <xm:sqref>I1</xm:sqref>
        </x14:conditionalFormatting>
        <x14:conditionalFormatting xmlns:xm="http://schemas.microsoft.com/office/excel/2006/main">
          <x14:cfRule type="cellIs" priority="1" operator="equal" id="{D5F2D152-E2E6-4B7D-BFEA-57F420418055}">
            <xm:f>'Housing costs'!#REF!</xm:f>
            <x14:dxf>
              <font>
                <color rgb="FFFF0000"/>
              </font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Sheet - Housing</vt:lpstr>
      <vt:lpstr>Cost Calculations</vt:lpstr>
      <vt:lpstr>Variables</vt:lpstr>
      <vt:lpstr>Housing costs</vt:lpstr>
      <vt:lpstr>Population</vt:lpstr>
      <vt:lpstr>Housing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Prakash, Mihir</dc:creator>
  <cp:lastModifiedBy>Suzanne Schadel</cp:lastModifiedBy>
  <dcterms:created xsi:type="dcterms:W3CDTF">2019-07-15T11:45:00Z</dcterms:created>
  <dcterms:modified xsi:type="dcterms:W3CDTF">2020-01-28T21:00:50Z</dcterms:modified>
</cp:coreProperties>
</file>