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uzan\Downloads\"/>
    </mc:Choice>
  </mc:AlternateContent>
  <xr:revisionPtr revIDLastSave="0" documentId="13_ncr:1_{8AC6FCF7-9ED6-4614-BC01-C3381FC37C56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ummary Sheet - Open Spaces" sheetId="1" r:id="rId1"/>
    <sheet name="Cost Calculations" sheetId="2" r:id="rId2"/>
    <sheet name="Variables" sheetId="3" r:id="rId3"/>
    <sheet name="Population" sheetId="5" state="hidden" r:id="rId4"/>
    <sheet name="Vacant land costs" sheetId="7" state="hidden" r:id="rId5"/>
    <sheet name="Existing Open Space" sheetId="6" state="hidden" r:id="rId6"/>
    <sheet name="Construction, O&amp;M costs" sheetId="4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gSpa3FzoSHhYrvaPGP09GiSl0KyA=="/>
    </ext>
  </extLst>
</workbook>
</file>

<file path=xl/calcChain.xml><?xml version="1.0" encoding="utf-8"?>
<calcChain xmlns="http://schemas.openxmlformats.org/spreadsheetml/2006/main">
  <c r="G51" i="7" l="1"/>
  <c r="G50" i="7"/>
  <c r="F50" i="7" s="1"/>
  <c r="G49" i="7"/>
  <c r="F49" i="7" s="1"/>
  <c r="F51" i="7"/>
  <c r="F44" i="7"/>
  <c r="F47" i="7"/>
  <c r="G46" i="7"/>
  <c r="F46" i="7" s="1"/>
  <c r="G45" i="7"/>
  <c r="F45" i="7" s="1"/>
  <c r="G43" i="7"/>
  <c r="F43" i="7" s="1"/>
  <c r="F48" i="7"/>
  <c r="G42" i="7"/>
  <c r="F42" i="7" s="1"/>
  <c r="G41" i="7"/>
  <c r="F41" i="7" s="1"/>
  <c r="G40" i="7"/>
  <c r="F40" i="7" s="1"/>
  <c r="G39" i="7"/>
  <c r="F39" i="7" s="1"/>
  <c r="G38" i="7"/>
  <c r="G37" i="7"/>
  <c r="F37" i="7" s="1"/>
  <c r="G36" i="7"/>
  <c r="G35" i="7"/>
  <c r="G34" i="7"/>
  <c r="F34" i="7" s="1"/>
  <c r="G33" i="7"/>
  <c r="F33" i="7" s="1"/>
  <c r="F38" i="7"/>
  <c r="G32" i="7"/>
  <c r="F32" i="7" s="1"/>
  <c r="G31" i="7"/>
  <c r="G30" i="7"/>
  <c r="G29" i="7"/>
  <c r="G28" i="7"/>
  <c r="G27" i="7"/>
  <c r="F21" i="6"/>
  <c r="F20" i="6"/>
  <c r="F19" i="6"/>
  <c r="F17" i="6"/>
  <c r="F16" i="6"/>
  <c r="F12" i="6"/>
  <c r="F13" i="6"/>
  <c r="F11" i="6"/>
  <c r="F4" i="6"/>
  <c r="F5" i="6"/>
  <c r="F6" i="6"/>
  <c r="F3" i="6"/>
  <c r="F10" i="6"/>
  <c r="L5" i="6" s="1"/>
  <c r="L4" i="6"/>
  <c r="L3" i="6"/>
  <c r="E9" i="6"/>
  <c r="E15" i="6"/>
  <c r="E14" i="6"/>
  <c r="F18" i="6"/>
  <c r="E37" i="7" l="1"/>
  <c r="K3" i="7"/>
  <c r="E41" i="7" s="1"/>
  <c r="E49" i="7"/>
  <c r="D164" i="2"/>
  <c r="M2" i="5"/>
  <c r="E2" i="5"/>
  <c r="F2" i="5"/>
  <c r="G2" i="5"/>
  <c r="H2" i="5"/>
  <c r="I2" i="5"/>
  <c r="J2" i="5"/>
  <c r="K2" i="5"/>
  <c r="L2" i="5"/>
  <c r="E3" i="5"/>
  <c r="F3" i="5"/>
  <c r="G3" i="5"/>
  <c r="H3" i="5"/>
  <c r="I3" i="5"/>
  <c r="J3" i="5"/>
  <c r="K3" i="5"/>
  <c r="L3" i="5"/>
  <c r="M3" i="5"/>
  <c r="E4" i="5"/>
  <c r="F4" i="5"/>
  <c r="G4" i="5"/>
  <c r="H4" i="5"/>
  <c r="I4" i="5"/>
  <c r="J4" i="5"/>
  <c r="K4" i="5"/>
  <c r="L4" i="5"/>
  <c r="M4" i="5"/>
  <c r="E5" i="5"/>
  <c r="F5" i="5"/>
  <c r="G5" i="5"/>
  <c r="H5" i="5"/>
  <c r="I5" i="5"/>
  <c r="J5" i="5"/>
  <c r="K5" i="5"/>
  <c r="L5" i="5"/>
  <c r="M5" i="5"/>
  <c r="E6" i="5"/>
  <c r="F6" i="5"/>
  <c r="G6" i="5"/>
  <c r="H6" i="5"/>
  <c r="I6" i="5"/>
  <c r="J6" i="5"/>
  <c r="K6" i="5"/>
  <c r="L6" i="5"/>
  <c r="M6" i="5"/>
  <c r="E7" i="5"/>
  <c r="F7" i="5"/>
  <c r="G7" i="5"/>
  <c r="H7" i="5"/>
  <c r="I7" i="5"/>
  <c r="J7" i="5"/>
  <c r="K7" i="5"/>
  <c r="L7" i="5"/>
  <c r="M7" i="5"/>
  <c r="E8" i="5"/>
  <c r="F8" i="5"/>
  <c r="G8" i="5"/>
  <c r="H8" i="5"/>
  <c r="I8" i="5"/>
  <c r="J8" i="5"/>
  <c r="K8" i="5"/>
  <c r="L8" i="5"/>
  <c r="M8" i="5"/>
  <c r="E9" i="5"/>
  <c r="F9" i="5"/>
  <c r="G9" i="5"/>
  <c r="H9" i="5"/>
  <c r="I9" i="5"/>
  <c r="J9" i="5"/>
  <c r="K9" i="5"/>
  <c r="L9" i="5"/>
  <c r="M9" i="5"/>
  <c r="E10" i="5"/>
  <c r="F10" i="5"/>
  <c r="G10" i="5"/>
  <c r="H10" i="5"/>
  <c r="I10" i="5"/>
  <c r="J10" i="5"/>
  <c r="K10" i="5"/>
  <c r="L10" i="5"/>
  <c r="M10" i="5"/>
  <c r="E11" i="5"/>
  <c r="F11" i="5"/>
  <c r="G11" i="5"/>
  <c r="H11" i="5"/>
  <c r="I11" i="5"/>
  <c r="J11" i="5"/>
  <c r="K11" i="5"/>
  <c r="L11" i="5"/>
  <c r="M11" i="5"/>
  <c r="E12" i="5"/>
  <c r="F12" i="5"/>
  <c r="G12" i="5"/>
  <c r="H12" i="5"/>
  <c r="I12" i="5"/>
  <c r="J12" i="5"/>
  <c r="K12" i="5"/>
  <c r="L12" i="5"/>
  <c r="M12" i="5"/>
  <c r="E13" i="5"/>
  <c r="F13" i="5"/>
  <c r="G13" i="5"/>
  <c r="H13" i="5"/>
  <c r="I13" i="5"/>
  <c r="J13" i="5"/>
  <c r="K13" i="5"/>
  <c r="L13" i="5"/>
  <c r="M13" i="5"/>
  <c r="E14" i="5"/>
  <c r="F14" i="5"/>
  <c r="G14" i="5"/>
  <c r="H14" i="5"/>
  <c r="I14" i="5"/>
  <c r="J14" i="5"/>
  <c r="K14" i="5"/>
  <c r="L14" i="5"/>
  <c r="M14" i="5"/>
  <c r="E15" i="5"/>
  <c r="F15" i="5"/>
  <c r="G15" i="5"/>
  <c r="H15" i="5"/>
  <c r="I15" i="5"/>
  <c r="J15" i="5"/>
  <c r="K15" i="5"/>
  <c r="L15" i="5"/>
  <c r="M15" i="5"/>
  <c r="E16" i="5"/>
  <c r="F16" i="5"/>
  <c r="G16" i="5"/>
  <c r="H16" i="5"/>
  <c r="I16" i="5"/>
  <c r="J16" i="5"/>
  <c r="K16" i="5"/>
  <c r="L16" i="5"/>
  <c r="M16" i="5"/>
  <c r="E17" i="5"/>
  <c r="F17" i="5"/>
  <c r="G17" i="5"/>
  <c r="H17" i="5"/>
  <c r="I17" i="5"/>
  <c r="J17" i="5"/>
  <c r="K17" i="5"/>
  <c r="L17" i="5"/>
  <c r="M17" i="5"/>
  <c r="E18" i="5"/>
  <c r="F18" i="5"/>
  <c r="G18" i="5"/>
  <c r="H18" i="5"/>
  <c r="I18" i="5"/>
  <c r="J18" i="5"/>
  <c r="K18" i="5"/>
  <c r="L18" i="5"/>
  <c r="M18" i="5"/>
  <c r="E19" i="5"/>
  <c r="F19" i="5"/>
  <c r="G19" i="5"/>
  <c r="H19" i="5"/>
  <c r="I19" i="5"/>
  <c r="J19" i="5"/>
  <c r="K19" i="5"/>
  <c r="L19" i="5"/>
  <c r="M19" i="5"/>
  <c r="E20" i="5"/>
  <c r="F20" i="5"/>
  <c r="G20" i="5"/>
  <c r="H20" i="5"/>
  <c r="I20" i="5"/>
  <c r="J20" i="5"/>
  <c r="K20" i="5"/>
  <c r="L20" i="5"/>
  <c r="M20" i="5"/>
  <c r="E21" i="5"/>
  <c r="F21" i="5"/>
  <c r="G21" i="5"/>
  <c r="H21" i="5"/>
  <c r="I21" i="5"/>
  <c r="J21" i="5"/>
  <c r="K21" i="5"/>
  <c r="L21" i="5"/>
  <c r="M21" i="5"/>
  <c r="D3" i="5"/>
  <c r="D4" i="5"/>
  <c r="O4" i="5" s="1"/>
  <c r="D5" i="5"/>
  <c r="D6" i="5"/>
  <c r="D7" i="5"/>
  <c r="D8" i="5"/>
  <c r="O8" i="5" s="1"/>
  <c r="D9" i="5"/>
  <c r="D10" i="5"/>
  <c r="D11" i="5"/>
  <c r="D12" i="5"/>
  <c r="O12" i="5" s="1"/>
  <c r="D13" i="5"/>
  <c r="D14" i="5"/>
  <c r="D15" i="5"/>
  <c r="D16" i="5"/>
  <c r="O16" i="5" s="1"/>
  <c r="D17" i="5"/>
  <c r="D18" i="5"/>
  <c r="D19" i="5"/>
  <c r="D20" i="5"/>
  <c r="O20" i="5" s="1"/>
  <c r="D21" i="5"/>
  <c r="N3" i="5"/>
  <c r="O3" i="5"/>
  <c r="N5" i="5"/>
  <c r="O5" i="5"/>
  <c r="N7" i="5"/>
  <c r="O7" i="5"/>
  <c r="N9" i="5"/>
  <c r="O9" i="5"/>
  <c r="N11" i="5"/>
  <c r="O11" i="5"/>
  <c r="N12" i="5"/>
  <c r="N13" i="5"/>
  <c r="O13" i="5"/>
  <c r="N15" i="5"/>
  <c r="O15" i="5"/>
  <c r="N17" i="5"/>
  <c r="O17" i="5"/>
  <c r="N19" i="5"/>
  <c r="O19" i="5"/>
  <c r="N21" i="5"/>
  <c r="O21" i="5"/>
  <c r="D2" i="5"/>
  <c r="O2" i="5" s="1"/>
  <c r="C12" i="5"/>
  <c r="C10" i="5"/>
  <c r="C7" i="5"/>
  <c r="C3" i="5"/>
  <c r="N4" i="5" l="1"/>
  <c r="N2" i="5"/>
  <c r="N20" i="5"/>
  <c r="N16" i="5"/>
  <c r="N8" i="5"/>
  <c r="J22" i="2"/>
  <c r="J42" i="2"/>
  <c r="J62" i="2"/>
  <c r="J102" i="2"/>
  <c r="J142" i="2"/>
  <c r="J182" i="2"/>
  <c r="J222" i="2"/>
  <c r="J122" i="2"/>
  <c r="J162" i="2"/>
  <c r="J202" i="2"/>
  <c r="J242" i="2"/>
  <c r="J82" i="2"/>
  <c r="J17" i="2"/>
  <c r="J37" i="2"/>
  <c r="J57" i="2"/>
  <c r="J77" i="2"/>
  <c r="J97" i="2"/>
  <c r="J197" i="2"/>
  <c r="J137" i="2"/>
  <c r="J177" i="2"/>
  <c r="J217" i="2"/>
  <c r="J117" i="2"/>
  <c r="J157" i="2"/>
  <c r="J237" i="2"/>
  <c r="J56" i="2"/>
  <c r="J96" i="2"/>
  <c r="J116" i="2"/>
  <c r="J136" i="2"/>
  <c r="J156" i="2"/>
  <c r="J176" i="2"/>
  <c r="J196" i="2"/>
  <c r="J216" i="2"/>
  <c r="J236" i="2"/>
  <c r="J16" i="2"/>
  <c r="J36" i="2"/>
  <c r="J76" i="2"/>
  <c r="O18" i="5"/>
  <c r="O14" i="5"/>
  <c r="O10" i="5"/>
  <c r="O6" i="5"/>
  <c r="N18" i="5"/>
  <c r="N14" i="5"/>
  <c r="N10" i="5"/>
  <c r="N6" i="5"/>
  <c r="G26" i="7"/>
  <c r="G25" i="7"/>
  <c r="F25" i="7" s="1"/>
  <c r="G24" i="7"/>
  <c r="F24" i="7" s="1"/>
  <c r="G23" i="7"/>
  <c r="F23" i="7" s="1"/>
  <c r="G22" i="7"/>
  <c r="F22" i="7" s="1"/>
  <c r="G21" i="7"/>
  <c r="F21" i="7" s="1"/>
  <c r="G20" i="7"/>
  <c r="F20" i="7" s="1"/>
  <c r="G19" i="7"/>
  <c r="F19" i="7" s="1"/>
  <c r="F26" i="7"/>
  <c r="F27" i="7"/>
  <c r="G18" i="7"/>
  <c r="G17" i="7"/>
  <c r="F17" i="7" s="1"/>
  <c r="G16" i="7"/>
  <c r="F16" i="7" s="1"/>
  <c r="G15" i="7"/>
  <c r="F15" i="7" s="1"/>
  <c r="G14" i="7"/>
  <c r="F14" i="7" s="1"/>
  <c r="G13" i="7"/>
  <c r="F13" i="7" s="1"/>
  <c r="G12" i="7"/>
  <c r="F12" i="7" s="1"/>
  <c r="G11" i="7"/>
  <c r="F11" i="7" s="1"/>
  <c r="G10" i="7"/>
  <c r="F10" i="7" s="1"/>
  <c r="G9" i="7"/>
  <c r="F9" i="7" s="1"/>
  <c r="G8" i="7"/>
  <c r="G7" i="7"/>
  <c r="F7" i="7" s="1"/>
  <c r="G6" i="7"/>
  <c r="F8" i="7"/>
  <c r="G5" i="7"/>
  <c r="G4" i="7"/>
  <c r="F4" i="7" s="1"/>
  <c r="G3" i="7"/>
  <c r="F3" i="7" s="1"/>
  <c r="G2" i="7"/>
  <c r="F2" i="7" s="1"/>
  <c r="F5" i="7"/>
  <c r="F6" i="7"/>
  <c r="G52" i="7"/>
  <c r="F52" i="7" s="1"/>
  <c r="G53" i="7"/>
  <c r="F53" i="7" s="1"/>
  <c r="F18" i="7"/>
  <c r="F28" i="7"/>
  <c r="F29" i="7"/>
  <c r="F30" i="7"/>
  <c r="F31" i="7"/>
  <c r="F35" i="7"/>
  <c r="F36" i="7"/>
  <c r="E33" i="7" l="1"/>
  <c r="K5" i="7"/>
  <c r="E25" i="7" s="1"/>
  <c r="E2" i="7"/>
  <c r="K4" i="7"/>
  <c r="E6" i="7"/>
  <c r="E15" i="7"/>
  <c r="E48" i="7"/>
  <c r="J15" i="2"/>
  <c r="J35" i="2"/>
  <c r="J55" i="2"/>
  <c r="J75" i="2"/>
  <c r="J95" i="2"/>
  <c r="J115" i="2"/>
  <c r="J135" i="2"/>
  <c r="J155" i="2"/>
  <c r="J175" i="2"/>
  <c r="J195" i="2"/>
  <c r="J215" i="2"/>
  <c r="J235" i="2"/>
  <c r="F15" i="6"/>
  <c r="E47" i="7" l="1"/>
  <c r="E52" i="7"/>
  <c r="E45" i="7"/>
  <c r="E44" i="7"/>
  <c r="J38" i="2" s="1"/>
  <c r="J12" i="2"/>
  <c r="J72" i="2"/>
  <c r="J112" i="2"/>
  <c r="J132" i="2"/>
  <c r="J152" i="2"/>
  <c r="J172" i="2"/>
  <c r="J192" i="2"/>
  <c r="J212" i="2"/>
  <c r="J232" i="2"/>
  <c r="J32" i="2"/>
  <c r="J52" i="2"/>
  <c r="J92" i="2"/>
  <c r="J8" i="2"/>
  <c r="J28" i="2"/>
  <c r="J88" i="2"/>
  <c r="J108" i="2"/>
  <c r="J128" i="2"/>
  <c r="J148" i="2"/>
  <c r="J168" i="2"/>
  <c r="J188" i="2"/>
  <c r="J208" i="2"/>
  <c r="J228" i="2"/>
  <c r="J48" i="2"/>
  <c r="J68" i="2"/>
  <c r="J5" i="2"/>
  <c r="J25" i="2"/>
  <c r="J45" i="2"/>
  <c r="J65" i="2"/>
  <c r="J85" i="2"/>
  <c r="J105" i="2"/>
  <c r="J145" i="2"/>
  <c r="J185" i="2"/>
  <c r="J225" i="2"/>
  <c r="J125" i="2"/>
  <c r="J165" i="2"/>
  <c r="J205" i="2"/>
  <c r="J40" i="2"/>
  <c r="J80" i="2"/>
  <c r="J120" i="2"/>
  <c r="J140" i="2"/>
  <c r="J160" i="2"/>
  <c r="J180" i="2"/>
  <c r="J200" i="2"/>
  <c r="J220" i="2"/>
  <c r="J240" i="2"/>
  <c r="J100" i="2"/>
  <c r="J60" i="2"/>
  <c r="J20" i="2"/>
  <c r="J23" i="2"/>
  <c r="J43" i="2"/>
  <c r="J63" i="2"/>
  <c r="J83" i="2"/>
  <c r="J103" i="2"/>
  <c r="J123" i="2"/>
  <c r="J143" i="2"/>
  <c r="J163" i="2"/>
  <c r="J183" i="2"/>
  <c r="J203" i="2"/>
  <c r="J223" i="2"/>
  <c r="J243" i="2"/>
  <c r="E27" i="7"/>
  <c r="E22" i="7"/>
  <c r="E21" i="7"/>
  <c r="E30" i="7"/>
  <c r="E10" i="7"/>
  <c r="E19" i="7"/>
  <c r="E12" i="7"/>
  <c r="J21" i="2"/>
  <c r="J41" i="2"/>
  <c r="J61" i="2"/>
  <c r="J81" i="2"/>
  <c r="J101" i="2"/>
  <c r="J141" i="2"/>
  <c r="J221" i="2"/>
  <c r="J121" i="2"/>
  <c r="J161" i="2"/>
  <c r="J201" i="2"/>
  <c r="J241" i="2"/>
  <c r="J181" i="2"/>
  <c r="J19" i="2"/>
  <c r="J39" i="2"/>
  <c r="J59" i="2"/>
  <c r="J79" i="2"/>
  <c r="J99" i="2"/>
  <c r="J119" i="2"/>
  <c r="J139" i="2"/>
  <c r="J159" i="2"/>
  <c r="J179" i="2"/>
  <c r="J199" i="2"/>
  <c r="J219" i="2"/>
  <c r="J239" i="2"/>
  <c r="J18" i="2"/>
  <c r="J24" i="2"/>
  <c r="J44" i="2"/>
  <c r="J64" i="2"/>
  <c r="J104" i="2"/>
  <c r="J124" i="2"/>
  <c r="J144" i="2"/>
  <c r="J164" i="2"/>
  <c r="J184" i="2"/>
  <c r="J204" i="2"/>
  <c r="J224" i="2"/>
  <c r="J84" i="2"/>
  <c r="J4" i="2"/>
  <c r="C2" i="7"/>
  <c r="D2" i="7" s="1"/>
  <c r="C6" i="7"/>
  <c r="D6" i="7" s="1"/>
  <c r="C10" i="7"/>
  <c r="D10" i="7" s="1"/>
  <c r="C12" i="7"/>
  <c r="D12" i="7" s="1"/>
  <c r="C15" i="7"/>
  <c r="D15" i="7" s="1"/>
  <c r="C19" i="7"/>
  <c r="D19" i="7" s="1"/>
  <c r="C21" i="7"/>
  <c r="D21" i="7" s="1"/>
  <c r="C22" i="7"/>
  <c r="D22" i="7" s="1"/>
  <c r="C25" i="7"/>
  <c r="D25" i="7" s="1"/>
  <c r="C27" i="7"/>
  <c r="D27" i="7" s="1"/>
  <c r="C30" i="7"/>
  <c r="D30" i="7" s="1"/>
  <c r="C33" i="7"/>
  <c r="D33" i="7" s="1"/>
  <c r="C37" i="7"/>
  <c r="D37" i="7" s="1"/>
  <c r="C41" i="7"/>
  <c r="D41" i="7" s="1"/>
  <c r="C44" i="7"/>
  <c r="D44" i="7" s="1"/>
  <c r="C45" i="7"/>
  <c r="D45" i="7" s="1"/>
  <c r="C47" i="7"/>
  <c r="D47" i="7" s="1"/>
  <c r="C48" i="7"/>
  <c r="D48" i="7" s="1"/>
  <c r="C49" i="7"/>
  <c r="D49" i="7" s="1"/>
  <c r="C52" i="7"/>
  <c r="D52" i="7" s="1"/>
  <c r="J138" i="2" l="1"/>
  <c r="J118" i="2"/>
  <c r="J98" i="2"/>
  <c r="J238" i="2"/>
  <c r="J58" i="2"/>
  <c r="J218" i="2"/>
  <c r="J198" i="2"/>
  <c r="J78" i="2"/>
  <c r="J178" i="2"/>
  <c r="J158" i="2"/>
  <c r="J14" i="2"/>
  <c r="J34" i="2"/>
  <c r="J54" i="2"/>
  <c r="J94" i="2"/>
  <c r="J134" i="2"/>
  <c r="J174" i="2"/>
  <c r="J214" i="2"/>
  <c r="J74" i="2"/>
  <c r="J114" i="2"/>
  <c r="J154" i="2"/>
  <c r="J194" i="2"/>
  <c r="J234" i="2"/>
  <c r="J7" i="2"/>
  <c r="J27" i="2"/>
  <c r="J47" i="2"/>
  <c r="J67" i="2"/>
  <c r="J87" i="2"/>
  <c r="J107" i="2"/>
  <c r="J127" i="2"/>
  <c r="J147" i="2"/>
  <c r="J167" i="2"/>
  <c r="J187" i="2"/>
  <c r="J207" i="2"/>
  <c r="J227" i="2"/>
  <c r="J10" i="2"/>
  <c r="J30" i="2"/>
  <c r="J50" i="2"/>
  <c r="J70" i="2"/>
  <c r="J110" i="2"/>
  <c r="J150" i="2"/>
  <c r="J190" i="2"/>
  <c r="J230" i="2"/>
  <c r="J90" i="2"/>
  <c r="J130" i="2"/>
  <c r="J170" i="2"/>
  <c r="J210" i="2"/>
  <c r="J9" i="2"/>
  <c r="J29" i="2"/>
  <c r="J49" i="2"/>
  <c r="J69" i="2"/>
  <c r="J89" i="2"/>
  <c r="J129" i="2"/>
  <c r="J169" i="2"/>
  <c r="J209" i="2"/>
  <c r="J109" i="2"/>
  <c r="J149" i="2"/>
  <c r="J189" i="2"/>
  <c r="J229" i="2"/>
  <c r="J11" i="2"/>
  <c r="J31" i="2"/>
  <c r="J51" i="2"/>
  <c r="J71" i="2"/>
  <c r="J91" i="2"/>
  <c r="J111" i="2"/>
  <c r="J131" i="2"/>
  <c r="J151" i="2"/>
  <c r="J171" i="2"/>
  <c r="J191" i="2"/>
  <c r="J211" i="2"/>
  <c r="J231" i="2"/>
  <c r="J6" i="2"/>
  <c r="J26" i="2"/>
  <c r="J46" i="2"/>
  <c r="J86" i="2"/>
  <c r="J126" i="2"/>
  <c r="J166" i="2"/>
  <c r="J206" i="2"/>
  <c r="J106" i="2"/>
  <c r="J146" i="2"/>
  <c r="J186" i="2"/>
  <c r="J226" i="2"/>
  <c r="J66" i="2"/>
  <c r="J13" i="2"/>
  <c r="J33" i="2"/>
  <c r="J53" i="2"/>
  <c r="J73" i="2"/>
  <c r="J93" i="2"/>
  <c r="J113" i="2"/>
  <c r="J153" i="2"/>
  <c r="J193" i="2"/>
  <c r="J233" i="2"/>
  <c r="J133" i="2"/>
  <c r="J213" i="2"/>
  <c r="J173" i="2"/>
  <c r="F7" i="6"/>
  <c r="F8" i="6"/>
  <c r="F14" i="6"/>
  <c r="F9" i="6" l="1"/>
  <c r="F2" i="6" l="1"/>
  <c r="D12" i="4" l="1"/>
  <c r="E12" i="4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D5" i="2"/>
  <c r="C3" i="6" s="1"/>
  <c r="D3" i="6" s="1"/>
  <c r="D6" i="2"/>
  <c r="D7" i="2"/>
  <c r="C5" i="6" s="1"/>
  <c r="D5" i="6" s="1"/>
  <c r="D8" i="2"/>
  <c r="C6" i="6" s="1"/>
  <c r="D6" i="6" s="1"/>
  <c r="D9" i="2"/>
  <c r="C7" i="6" s="1"/>
  <c r="D7" i="6" s="1"/>
  <c r="D10" i="2"/>
  <c r="D11" i="2"/>
  <c r="C9" i="6" s="1"/>
  <c r="D9" i="6" s="1"/>
  <c r="D12" i="2"/>
  <c r="C10" i="6" s="1"/>
  <c r="D10" i="6" s="1"/>
  <c r="D13" i="2"/>
  <c r="C11" i="6" s="1"/>
  <c r="D11" i="6" s="1"/>
  <c r="D14" i="2"/>
  <c r="C12" i="6" s="1"/>
  <c r="D12" i="6" s="1"/>
  <c r="D15" i="2"/>
  <c r="C13" i="6" s="1"/>
  <c r="D13" i="6" s="1"/>
  <c r="D16" i="2"/>
  <c r="C14" i="6" s="1"/>
  <c r="D14" i="6" s="1"/>
  <c r="D17" i="2"/>
  <c r="C15" i="6" s="1"/>
  <c r="D15" i="6" s="1"/>
  <c r="D18" i="2"/>
  <c r="C16" i="6" s="1"/>
  <c r="D16" i="6" s="1"/>
  <c r="D19" i="2"/>
  <c r="C17" i="6" s="1"/>
  <c r="D17" i="6" s="1"/>
  <c r="D20" i="2"/>
  <c r="C18" i="6" s="1"/>
  <c r="D18" i="6" s="1"/>
  <c r="D21" i="2"/>
  <c r="C19" i="6" s="1"/>
  <c r="D19" i="6" s="1"/>
  <c r="D22" i="2"/>
  <c r="D23" i="2"/>
  <c r="C21" i="6" s="1"/>
  <c r="D21" i="6" s="1"/>
  <c r="D4" i="2"/>
  <c r="D195" i="2"/>
  <c r="D172" i="2"/>
  <c r="D44" i="2"/>
  <c r="D64" i="2"/>
  <c r="D84" i="2"/>
  <c r="D104" i="2"/>
  <c r="D124" i="2"/>
  <c r="D144" i="2"/>
  <c r="D184" i="2"/>
  <c r="D204" i="2"/>
  <c r="D224" i="2"/>
  <c r="D45" i="2"/>
  <c r="D65" i="2"/>
  <c r="D85" i="2"/>
  <c r="E85" i="2" s="1"/>
  <c r="D105" i="2"/>
  <c r="D125" i="2"/>
  <c r="E125" i="2" s="1"/>
  <c r="D145" i="2"/>
  <c r="D165" i="2"/>
  <c r="D185" i="2"/>
  <c r="D205" i="2"/>
  <c r="D225" i="2"/>
  <c r="D46" i="2"/>
  <c r="D66" i="2"/>
  <c r="D86" i="2"/>
  <c r="D106" i="2"/>
  <c r="E106" i="2" s="1"/>
  <c r="D126" i="2"/>
  <c r="E126" i="2" s="1"/>
  <c r="D146" i="2"/>
  <c r="E146" i="2" s="1"/>
  <c r="D166" i="2"/>
  <c r="E166" i="2" s="1"/>
  <c r="D186" i="2"/>
  <c r="D206" i="2"/>
  <c r="D226" i="2"/>
  <c r="D47" i="2"/>
  <c r="D67" i="2"/>
  <c r="D87" i="2"/>
  <c r="D107" i="2"/>
  <c r="D127" i="2"/>
  <c r="D147" i="2"/>
  <c r="D167" i="2"/>
  <c r="D187" i="2"/>
  <c r="D207" i="2"/>
  <c r="D227" i="2"/>
  <c r="D48" i="2"/>
  <c r="D68" i="2"/>
  <c r="D88" i="2"/>
  <c r="D108" i="2"/>
  <c r="D128" i="2"/>
  <c r="D148" i="2"/>
  <c r="D168" i="2"/>
  <c r="D188" i="2"/>
  <c r="D208" i="2"/>
  <c r="D228" i="2"/>
  <c r="D49" i="2"/>
  <c r="D69" i="2"/>
  <c r="D89" i="2"/>
  <c r="D109" i="2"/>
  <c r="D129" i="2"/>
  <c r="D149" i="2"/>
  <c r="E149" i="2" s="1"/>
  <c r="D169" i="2"/>
  <c r="D189" i="2"/>
  <c r="E189" i="2" s="1"/>
  <c r="D209" i="2"/>
  <c r="D229" i="2"/>
  <c r="D50" i="2"/>
  <c r="E50" i="2" s="1"/>
  <c r="D70" i="2"/>
  <c r="E70" i="2" s="1"/>
  <c r="D90" i="2"/>
  <c r="D110" i="2"/>
  <c r="D130" i="2"/>
  <c r="D150" i="2"/>
  <c r="D170" i="2"/>
  <c r="E170" i="2" s="1"/>
  <c r="D190" i="2"/>
  <c r="E190" i="2" s="1"/>
  <c r="D210" i="2"/>
  <c r="E210" i="2" s="1"/>
  <c r="D230" i="2"/>
  <c r="E230" i="2" s="1"/>
  <c r="D51" i="2"/>
  <c r="D71" i="2"/>
  <c r="D91" i="2"/>
  <c r="D111" i="2"/>
  <c r="D131" i="2"/>
  <c r="D151" i="2"/>
  <c r="D171" i="2"/>
  <c r="D191" i="2"/>
  <c r="D211" i="2"/>
  <c r="D231" i="2"/>
  <c r="D52" i="2"/>
  <c r="D72" i="2"/>
  <c r="D92" i="2"/>
  <c r="D112" i="2"/>
  <c r="D132" i="2"/>
  <c r="D152" i="2"/>
  <c r="D192" i="2"/>
  <c r="D212" i="2"/>
  <c r="D232" i="2"/>
  <c r="D53" i="2"/>
  <c r="D73" i="2"/>
  <c r="D93" i="2"/>
  <c r="E93" i="2" s="1"/>
  <c r="D113" i="2"/>
  <c r="D133" i="2"/>
  <c r="D153" i="2"/>
  <c r="D173" i="2"/>
  <c r="D193" i="2"/>
  <c r="D213" i="2"/>
  <c r="E213" i="2" s="1"/>
  <c r="D233" i="2"/>
  <c r="D54" i="2"/>
  <c r="D74" i="2"/>
  <c r="E74" i="2" s="1"/>
  <c r="D94" i="2"/>
  <c r="E94" i="2" s="1"/>
  <c r="D114" i="2"/>
  <c r="E114" i="2" s="1"/>
  <c r="D134" i="2"/>
  <c r="E134" i="2" s="1"/>
  <c r="D154" i="2"/>
  <c r="D174" i="2"/>
  <c r="D194" i="2"/>
  <c r="D214" i="2"/>
  <c r="D234" i="2"/>
  <c r="E234" i="2" s="1"/>
  <c r="D55" i="2"/>
  <c r="D75" i="2"/>
  <c r="D95" i="2"/>
  <c r="D115" i="2"/>
  <c r="D135" i="2"/>
  <c r="D155" i="2"/>
  <c r="D175" i="2"/>
  <c r="D215" i="2"/>
  <c r="D235" i="2"/>
  <c r="D56" i="2"/>
  <c r="D76" i="2"/>
  <c r="D96" i="2"/>
  <c r="D116" i="2"/>
  <c r="D136" i="2"/>
  <c r="D156" i="2"/>
  <c r="D176" i="2"/>
  <c r="D196" i="2"/>
  <c r="D216" i="2"/>
  <c r="D236" i="2"/>
  <c r="D57" i="2"/>
  <c r="D77" i="2"/>
  <c r="D97" i="2"/>
  <c r="D117" i="2"/>
  <c r="D137" i="2"/>
  <c r="D157" i="2"/>
  <c r="E157" i="2" s="1"/>
  <c r="D177" i="2"/>
  <c r="D197" i="2"/>
  <c r="D217" i="2"/>
  <c r="D237" i="2"/>
  <c r="D58" i="2"/>
  <c r="D78" i="2"/>
  <c r="D98" i="2"/>
  <c r="D118" i="2"/>
  <c r="D138" i="2"/>
  <c r="E138" i="2" s="1"/>
  <c r="D158" i="2"/>
  <c r="E158" i="2" s="1"/>
  <c r="D178" i="2"/>
  <c r="E178" i="2" s="1"/>
  <c r="D198" i="2"/>
  <c r="E198" i="2" s="1"/>
  <c r="D218" i="2"/>
  <c r="D238" i="2"/>
  <c r="D59" i="2"/>
  <c r="D79" i="2"/>
  <c r="D99" i="2"/>
  <c r="D119" i="2"/>
  <c r="D139" i="2"/>
  <c r="D159" i="2"/>
  <c r="D179" i="2"/>
  <c r="D199" i="2"/>
  <c r="D219" i="2"/>
  <c r="D239" i="2"/>
  <c r="D60" i="2"/>
  <c r="D80" i="2"/>
  <c r="D100" i="2"/>
  <c r="D120" i="2"/>
  <c r="D140" i="2"/>
  <c r="D160" i="2"/>
  <c r="D180" i="2"/>
  <c r="D200" i="2"/>
  <c r="D220" i="2"/>
  <c r="D240" i="2"/>
  <c r="D61" i="2"/>
  <c r="E61" i="2" s="1"/>
  <c r="D81" i="2"/>
  <c r="D101" i="2"/>
  <c r="D121" i="2"/>
  <c r="D141" i="2"/>
  <c r="D161" i="2"/>
  <c r="D181" i="2"/>
  <c r="D201" i="2"/>
  <c r="D221" i="2"/>
  <c r="E221" i="2" s="1"/>
  <c r="D241" i="2"/>
  <c r="D62" i="2"/>
  <c r="E62" i="2" s="1"/>
  <c r="D82" i="2"/>
  <c r="E82" i="2" s="1"/>
  <c r="D102" i="2"/>
  <c r="E102" i="2" s="1"/>
  <c r="D122" i="2"/>
  <c r="D142" i="2"/>
  <c r="D162" i="2"/>
  <c r="D182" i="2"/>
  <c r="D202" i="2"/>
  <c r="E202" i="2" s="1"/>
  <c r="D222" i="2"/>
  <c r="E222" i="2" s="1"/>
  <c r="D242" i="2"/>
  <c r="E242" i="2" s="1"/>
  <c r="D63" i="2"/>
  <c r="D83" i="2"/>
  <c r="D103" i="2"/>
  <c r="D123" i="2"/>
  <c r="D143" i="2"/>
  <c r="D163" i="2"/>
  <c r="D183" i="2"/>
  <c r="D203" i="2"/>
  <c r="D223" i="2"/>
  <c r="D243" i="2"/>
  <c r="D25" i="2"/>
  <c r="D26" i="2"/>
  <c r="E26" i="2" s="1"/>
  <c r="D27" i="2"/>
  <c r="D28" i="2"/>
  <c r="D29" i="2"/>
  <c r="D30" i="2"/>
  <c r="D31" i="2"/>
  <c r="D32" i="2"/>
  <c r="D33" i="2"/>
  <c r="D34" i="2"/>
  <c r="D35" i="2"/>
  <c r="D36" i="2"/>
  <c r="D37" i="2"/>
  <c r="D38" i="2"/>
  <c r="E38" i="2" s="1"/>
  <c r="D39" i="2"/>
  <c r="D40" i="2"/>
  <c r="D41" i="2"/>
  <c r="D42" i="2"/>
  <c r="E42" i="2" s="1"/>
  <c r="D43" i="2"/>
  <c r="D24" i="2"/>
  <c r="E22" i="2" l="1"/>
  <c r="C20" i="6"/>
  <c r="D20" i="6" s="1"/>
  <c r="E10" i="2"/>
  <c r="C8" i="6"/>
  <c r="D8" i="6" s="1"/>
  <c r="E6" i="2"/>
  <c r="C4" i="6"/>
  <c r="D4" i="6" s="1"/>
  <c r="E4" i="2"/>
  <c r="C2" i="6"/>
  <c r="D2" i="6" s="1"/>
  <c r="E117" i="2"/>
  <c r="E181" i="2"/>
  <c r="E53" i="2"/>
  <c r="E18" i="2"/>
  <c r="E14" i="2"/>
  <c r="E34" i="2"/>
  <c r="E30" i="2"/>
  <c r="E58" i="2"/>
  <c r="E54" i="2"/>
  <c r="E46" i="2"/>
  <c r="E78" i="2"/>
  <c r="E66" i="2"/>
  <c r="E98" i="2"/>
  <c r="E90" i="2"/>
  <c r="E86" i="2"/>
  <c r="E122" i="2"/>
  <c r="E118" i="2"/>
  <c r="E110" i="2"/>
  <c r="E142" i="2"/>
  <c r="E130" i="2"/>
  <c r="E162" i="2"/>
  <c r="E154" i="2"/>
  <c r="E150" i="2"/>
  <c r="E182" i="2"/>
  <c r="E174" i="2"/>
  <c r="E194" i="2"/>
  <c r="E186" i="2"/>
  <c r="E218" i="2"/>
  <c r="E214" i="2"/>
  <c r="E206" i="2"/>
  <c r="E238" i="2"/>
  <c r="E226" i="2"/>
  <c r="E21" i="2"/>
  <c r="E17" i="2"/>
  <c r="E13" i="2"/>
  <c r="E9" i="2"/>
  <c r="E5" i="2"/>
  <c r="E41" i="2"/>
  <c r="E37" i="2"/>
  <c r="E33" i="2"/>
  <c r="E29" i="2"/>
  <c r="E25" i="2"/>
  <c r="E57" i="2"/>
  <c r="E49" i="2"/>
  <c r="E45" i="2"/>
  <c r="E81" i="2"/>
  <c r="E77" i="2"/>
  <c r="E73" i="2"/>
  <c r="E69" i="2"/>
  <c r="E65" i="2"/>
  <c r="E101" i="2"/>
  <c r="E97" i="2"/>
  <c r="E89" i="2"/>
  <c r="E121" i="2"/>
  <c r="E113" i="2"/>
  <c r="E109" i="2"/>
  <c r="E105" i="2"/>
  <c r="E141" i="2"/>
  <c r="E137" i="2"/>
  <c r="E133" i="2"/>
  <c r="E129" i="2"/>
  <c r="E161" i="2"/>
  <c r="E153" i="2"/>
  <c r="E145" i="2"/>
  <c r="E177" i="2"/>
  <c r="E173" i="2"/>
  <c r="E169" i="2"/>
  <c r="E165" i="2"/>
  <c r="E201" i="2"/>
  <c r="E197" i="2"/>
  <c r="E193" i="2"/>
  <c r="E185" i="2"/>
  <c r="E217" i="2"/>
  <c r="E209" i="2"/>
  <c r="E205" i="2"/>
  <c r="E241" i="2"/>
  <c r="E237" i="2"/>
  <c r="E233" i="2"/>
  <c r="E229" i="2"/>
  <c r="E225" i="2"/>
  <c r="E20" i="2"/>
  <c r="E16" i="2"/>
  <c r="E12" i="2"/>
  <c r="E8" i="2"/>
  <c r="E24" i="2"/>
  <c r="E40" i="2"/>
  <c r="E36" i="2"/>
  <c r="E32" i="2"/>
  <c r="E28" i="2"/>
  <c r="E44" i="2"/>
  <c r="E60" i="2"/>
  <c r="E56" i="2"/>
  <c r="E52" i="2"/>
  <c r="E48" i="2"/>
  <c r="E64" i="2"/>
  <c r="E80" i="2"/>
  <c r="E76" i="2"/>
  <c r="E72" i="2"/>
  <c r="E68" i="2"/>
  <c r="E84" i="2"/>
  <c r="E100" i="2"/>
  <c r="E96" i="2"/>
  <c r="E92" i="2"/>
  <c r="E88" i="2"/>
  <c r="E104" i="2"/>
  <c r="E120" i="2"/>
  <c r="E116" i="2"/>
  <c r="E112" i="2"/>
  <c r="E108" i="2"/>
  <c r="E124" i="2"/>
  <c r="E140" i="2"/>
  <c r="E136" i="2"/>
  <c r="E132" i="2"/>
  <c r="E128" i="2"/>
  <c r="E144" i="2"/>
  <c r="E160" i="2"/>
  <c r="E156" i="2"/>
  <c r="E152" i="2"/>
  <c r="E148" i="2"/>
  <c r="E164" i="2"/>
  <c r="E180" i="2"/>
  <c r="E176" i="2"/>
  <c r="E172" i="2"/>
  <c r="E168" i="2"/>
  <c r="E184" i="2"/>
  <c r="E200" i="2"/>
  <c r="E196" i="2"/>
  <c r="E192" i="2"/>
  <c r="E188" i="2"/>
  <c r="E204" i="2"/>
  <c r="E220" i="2"/>
  <c r="E216" i="2"/>
  <c r="E212" i="2"/>
  <c r="E208" i="2"/>
  <c r="E224" i="2"/>
  <c r="E240" i="2"/>
  <c r="E236" i="2"/>
  <c r="E232" i="2"/>
  <c r="E228" i="2"/>
  <c r="E23" i="2"/>
  <c r="E19" i="2"/>
  <c r="E15" i="2"/>
  <c r="E11" i="2"/>
  <c r="E7" i="2"/>
  <c r="E43" i="2"/>
  <c r="E39" i="2"/>
  <c r="E35" i="2"/>
  <c r="E31" i="2"/>
  <c r="E27" i="2"/>
  <c r="E63" i="2"/>
  <c r="E59" i="2"/>
  <c r="E55" i="2"/>
  <c r="E51" i="2"/>
  <c r="E47" i="2"/>
  <c r="E83" i="2"/>
  <c r="E79" i="2"/>
  <c r="E75" i="2"/>
  <c r="E71" i="2"/>
  <c r="E67" i="2"/>
  <c r="E103" i="2"/>
  <c r="E99" i="2"/>
  <c r="E95" i="2"/>
  <c r="E91" i="2"/>
  <c r="E87" i="2"/>
  <c r="E123" i="2"/>
  <c r="E119" i="2"/>
  <c r="E115" i="2"/>
  <c r="E111" i="2"/>
  <c r="E107" i="2"/>
  <c r="E143" i="2"/>
  <c r="E139" i="2"/>
  <c r="E135" i="2"/>
  <c r="E131" i="2"/>
  <c r="E127" i="2"/>
  <c r="E163" i="2"/>
  <c r="E159" i="2"/>
  <c r="E155" i="2"/>
  <c r="E151" i="2"/>
  <c r="E147" i="2"/>
  <c r="E183" i="2"/>
  <c r="E179" i="2"/>
  <c r="E175" i="2"/>
  <c r="E171" i="2"/>
  <c r="E167" i="2"/>
  <c r="E203" i="2"/>
  <c r="E199" i="2"/>
  <c r="E195" i="2"/>
  <c r="E191" i="2"/>
  <c r="E187" i="2"/>
  <c r="E223" i="2"/>
  <c r="E219" i="2"/>
  <c r="E215" i="2"/>
  <c r="E211" i="2"/>
  <c r="E207" i="2"/>
  <c r="E243" i="2"/>
  <c r="E239" i="2"/>
  <c r="E235" i="2"/>
  <c r="E231" i="2"/>
  <c r="E227" i="2"/>
  <c r="C14" i="3" l="1"/>
  <c r="B6" i="4"/>
  <c r="C6" i="4" s="1"/>
  <c r="C12" i="3" s="1"/>
  <c r="B3" i="4"/>
  <c r="C3" i="4" s="1"/>
  <c r="C10" i="3" s="1"/>
  <c r="C8" i="3"/>
  <c r="G222" i="2" l="1"/>
  <c r="G94" i="2"/>
  <c r="G45" i="2"/>
  <c r="G77" i="2"/>
  <c r="G69" i="2"/>
  <c r="G101" i="2"/>
  <c r="G117" i="2"/>
  <c r="G53" i="2"/>
  <c r="G14" i="2"/>
  <c r="I14" i="2" s="1"/>
  <c r="G30" i="2"/>
  <c r="G54" i="2"/>
  <c r="G78" i="2"/>
  <c r="G98" i="2"/>
  <c r="G86" i="2"/>
  <c r="G118" i="2"/>
  <c r="G142" i="2"/>
  <c r="G162" i="2"/>
  <c r="G150" i="2"/>
  <c r="G174" i="2"/>
  <c r="G186" i="2"/>
  <c r="G214" i="2"/>
  <c r="G238" i="2"/>
  <c r="G202" i="2"/>
  <c r="G74" i="2"/>
  <c r="G17" i="2"/>
  <c r="I17" i="2" s="1"/>
  <c r="G9" i="2"/>
  <c r="I9" i="2" s="1"/>
  <c r="G41" i="2"/>
  <c r="G33" i="2"/>
  <c r="G25" i="2"/>
  <c r="G49" i="2"/>
  <c r="G81" i="2"/>
  <c r="G73" i="2"/>
  <c r="G65" i="2"/>
  <c r="G97" i="2"/>
  <c r="G121" i="2"/>
  <c r="G161" i="2"/>
  <c r="G145" i="2"/>
  <c r="G185" i="2"/>
  <c r="G209" i="2"/>
  <c r="G241" i="2"/>
  <c r="G233" i="2"/>
  <c r="G225" i="2"/>
  <c r="G198" i="2"/>
  <c r="G114" i="2"/>
  <c r="G22" i="2"/>
  <c r="I22" i="2" s="1"/>
  <c r="G16" i="2"/>
  <c r="I16" i="2" s="1"/>
  <c r="G8" i="2"/>
  <c r="I8" i="2" s="1"/>
  <c r="G40" i="2"/>
  <c r="G32" i="2"/>
  <c r="G44" i="2"/>
  <c r="G56" i="2"/>
  <c r="G48" i="2"/>
  <c r="G80" i="2"/>
  <c r="G72" i="2"/>
  <c r="G84" i="2"/>
  <c r="G234" i="2"/>
  <c r="G149" i="2"/>
  <c r="G62" i="2"/>
  <c r="G210" i="2"/>
  <c r="G125" i="2"/>
  <c r="G38" i="2"/>
  <c r="G92" i="2"/>
  <c r="G104" i="2"/>
  <c r="G116" i="2"/>
  <c r="G108" i="2"/>
  <c r="G140" i="2"/>
  <c r="G132" i="2"/>
  <c r="G144" i="2"/>
  <c r="G156" i="2"/>
  <c r="G148" i="2"/>
  <c r="G180" i="2"/>
  <c r="G172" i="2"/>
  <c r="G184" i="2"/>
  <c r="G196" i="2"/>
  <c r="G188" i="2"/>
  <c r="G220" i="2"/>
  <c r="G212" i="2"/>
  <c r="G224" i="2"/>
  <c r="G236" i="2"/>
  <c r="G228" i="2"/>
  <c r="G19" i="2"/>
  <c r="I19" i="2" s="1"/>
  <c r="G11" i="2"/>
  <c r="I11" i="2" s="1"/>
  <c r="G43" i="2"/>
  <c r="G35" i="2"/>
  <c r="G27" i="2"/>
  <c r="G59" i="2"/>
  <c r="G51" i="2"/>
  <c r="G83" i="2"/>
  <c r="G75" i="2"/>
  <c r="G67" i="2"/>
  <c r="G99" i="2"/>
  <c r="G158" i="2"/>
  <c r="G26" i="2"/>
  <c r="G109" i="2"/>
  <c r="G141" i="2"/>
  <c r="G133" i="2"/>
  <c r="G173" i="2"/>
  <c r="G165" i="2"/>
  <c r="G197" i="2"/>
  <c r="G181" i="2"/>
  <c r="G18" i="2"/>
  <c r="I18" i="2" s="1"/>
  <c r="G34" i="2"/>
  <c r="G58" i="2"/>
  <c r="G46" i="2"/>
  <c r="G66" i="2"/>
  <c r="G90" i="2"/>
  <c r="G122" i="2"/>
  <c r="G110" i="2"/>
  <c r="G130" i="2"/>
  <c r="G154" i="2"/>
  <c r="G182" i="2"/>
  <c r="G194" i="2"/>
  <c r="G218" i="2"/>
  <c r="G206" i="2"/>
  <c r="G226" i="2"/>
  <c r="G138" i="2"/>
  <c r="G21" i="2"/>
  <c r="I21" i="2" s="1"/>
  <c r="G13" i="2"/>
  <c r="I13" i="2" s="1"/>
  <c r="G5" i="2"/>
  <c r="I5" i="2" s="1"/>
  <c r="G37" i="2"/>
  <c r="G29" i="2"/>
  <c r="G57" i="2"/>
  <c r="G89" i="2"/>
  <c r="G113" i="2"/>
  <c r="G105" i="2"/>
  <c r="G137" i="2"/>
  <c r="G129" i="2"/>
  <c r="G153" i="2"/>
  <c r="G177" i="2"/>
  <c r="G169" i="2"/>
  <c r="G201" i="2"/>
  <c r="G193" i="2"/>
  <c r="G217" i="2"/>
  <c r="G242" i="2"/>
  <c r="G157" i="2"/>
  <c r="G70" i="2"/>
  <c r="G20" i="2"/>
  <c r="I20" i="2" s="1"/>
  <c r="G12" i="2"/>
  <c r="I12" i="2" s="1"/>
  <c r="G24" i="2"/>
  <c r="G36" i="2"/>
  <c r="G28" i="2"/>
  <c r="G60" i="2"/>
  <c r="G52" i="2"/>
  <c r="G64" i="2"/>
  <c r="G76" i="2"/>
  <c r="G68" i="2"/>
  <c r="G100" i="2"/>
  <c r="G190" i="2"/>
  <c r="G106" i="2"/>
  <c r="G10" i="2"/>
  <c r="I10" i="2" s="1"/>
  <c r="G166" i="2"/>
  <c r="G82" i="2"/>
  <c r="G96" i="2"/>
  <c r="G88" i="2"/>
  <c r="G120" i="2"/>
  <c r="G112" i="2"/>
  <c r="G124" i="2"/>
  <c r="G136" i="2"/>
  <c r="G128" i="2"/>
  <c r="G160" i="2"/>
  <c r="G152" i="2"/>
  <c r="G164" i="2"/>
  <c r="G176" i="2"/>
  <c r="G168" i="2"/>
  <c r="G200" i="2"/>
  <c r="G192" i="2"/>
  <c r="G204" i="2"/>
  <c r="G216" i="2"/>
  <c r="G208" i="2"/>
  <c r="G240" i="2"/>
  <c r="G232" i="2"/>
  <c r="G23" i="2"/>
  <c r="I23" i="2" s="1"/>
  <c r="G15" i="2"/>
  <c r="I15" i="2" s="1"/>
  <c r="G7" i="2"/>
  <c r="I7" i="2" s="1"/>
  <c r="G39" i="2"/>
  <c r="G31" i="2"/>
  <c r="G63" i="2"/>
  <c r="G55" i="2"/>
  <c r="G47" i="2"/>
  <c r="G79" i="2"/>
  <c r="G71" i="2"/>
  <c r="G103" i="2"/>
  <c r="G95" i="2"/>
  <c r="G178" i="2"/>
  <c r="G4" i="2"/>
  <c r="I4" i="2" s="1"/>
  <c r="G126" i="2"/>
  <c r="G189" i="2"/>
  <c r="G6" i="2"/>
  <c r="I6" i="2" s="1"/>
  <c r="G87" i="2"/>
  <c r="G119" i="2"/>
  <c r="G111" i="2"/>
  <c r="G143" i="2"/>
  <c r="G135" i="2"/>
  <c r="G127" i="2"/>
  <c r="G159" i="2"/>
  <c r="G151" i="2"/>
  <c r="G183" i="2"/>
  <c r="G175" i="2"/>
  <c r="G167" i="2"/>
  <c r="G199" i="2"/>
  <c r="G191" i="2"/>
  <c r="G223" i="2"/>
  <c r="G215" i="2"/>
  <c r="G207" i="2"/>
  <c r="G239" i="2"/>
  <c r="G231" i="2"/>
  <c r="G229" i="2"/>
  <c r="G134" i="2"/>
  <c r="G85" i="2"/>
  <c r="G146" i="2"/>
  <c r="G237" i="2"/>
  <c r="G93" i="2"/>
  <c r="G213" i="2"/>
  <c r="G42" i="2"/>
  <c r="G102" i="2"/>
  <c r="G91" i="2"/>
  <c r="G123" i="2"/>
  <c r="G115" i="2"/>
  <c r="G107" i="2"/>
  <c r="G139" i="2"/>
  <c r="G131" i="2"/>
  <c r="G163" i="2"/>
  <c r="G155" i="2"/>
  <c r="G147" i="2"/>
  <c r="G179" i="2"/>
  <c r="G171" i="2"/>
  <c r="G203" i="2"/>
  <c r="G195" i="2"/>
  <c r="G187" i="2"/>
  <c r="G219" i="2"/>
  <c r="G211" i="2"/>
  <c r="G243" i="2"/>
  <c r="G235" i="2"/>
  <c r="G227" i="2"/>
  <c r="G205" i="2"/>
  <c r="G221" i="2"/>
  <c r="G50" i="2"/>
  <c r="G170" i="2"/>
  <c r="G230" i="2"/>
  <c r="G61" i="2"/>
  <c r="L7" i="2"/>
  <c r="L11" i="2"/>
  <c r="L15" i="2"/>
  <c r="L19" i="2"/>
  <c r="L23" i="2"/>
  <c r="L27" i="2"/>
  <c r="L31" i="2"/>
  <c r="L35" i="2"/>
  <c r="L39" i="2"/>
  <c r="L43" i="2"/>
  <c r="L47" i="2"/>
  <c r="L51" i="2"/>
  <c r="L55" i="2"/>
  <c r="L59" i="2"/>
  <c r="L63" i="2"/>
  <c r="L67" i="2"/>
  <c r="L71" i="2"/>
  <c r="L75" i="2"/>
  <c r="L79" i="2"/>
  <c r="L83" i="2"/>
  <c r="L87" i="2"/>
  <c r="L91" i="2"/>
  <c r="L95" i="2"/>
  <c r="L99" i="2"/>
  <c r="L103" i="2"/>
  <c r="L107" i="2"/>
  <c r="L111" i="2"/>
  <c r="L115" i="2"/>
  <c r="L119" i="2"/>
  <c r="L123" i="2"/>
  <c r="L127" i="2"/>
  <c r="L131" i="2"/>
  <c r="L135" i="2"/>
  <c r="L139" i="2"/>
  <c r="L143" i="2"/>
  <c r="L147" i="2"/>
  <c r="L151" i="2"/>
  <c r="L155" i="2"/>
  <c r="L159" i="2"/>
  <c r="L163" i="2"/>
  <c r="L167" i="2"/>
  <c r="L171" i="2"/>
  <c r="L175" i="2"/>
  <c r="L179" i="2"/>
  <c r="L183" i="2"/>
  <c r="L187" i="2"/>
  <c r="L191" i="2"/>
  <c r="L195" i="2"/>
  <c r="L199" i="2"/>
  <c r="L203" i="2"/>
  <c r="L207" i="2"/>
  <c r="L211" i="2"/>
  <c r="L215" i="2"/>
  <c r="L219" i="2"/>
  <c r="L223" i="2"/>
  <c r="L227" i="2"/>
  <c r="L231" i="2"/>
  <c r="L235" i="2"/>
  <c r="L239" i="2"/>
  <c r="L243" i="2"/>
  <c r="L8" i="2"/>
  <c r="L12" i="2"/>
  <c r="L16" i="2"/>
  <c r="L20" i="2"/>
  <c r="L24" i="2"/>
  <c r="L28" i="2"/>
  <c r="L32" i="2"/>
  <c r="L36" i="2"/>
  <c r="L40" i="2"/>
  <c r="L44" i="2"/>
  <c r="L48" i="2"/>
  <c r="L52" i="2"/>
  <c r="L56" i="2"/>
  <c r="L60" i="2"/>
  <c r="L64" i="2"/>
  <c r="L68" i="2"/>
  <c r="L72" i="2"/>
  <c r="L76" i="2"/>
  <c r="L80" i="2"/>
  <c r="L84" i="2"/>
  <c r="L88" i="2"/>
  <c r="L92" i="2"/>
  <c r="L96" i="2"/>
  <c r="L100" i="2"/>
  <c r="L104" i="2"/>
  <c r="L108" i="2"/>
  <c r="L112" i="2"/>
  <c r="L116" i="2"/>
  <c r="L120" i="2"/>
  <c r="L124" i="2"/>
  <c r="L128" i="2"/>
  <c r="L132" i="2"/>
  <c r="L136" i="2"/>
  <c r="L140" i="2"/>
  <c r="L144" i="2"/>
  <c r="L148" i="2"/>
  <c r="L152" i="2"/>
  <c r="L156" i="2"/>
  <c r="L160" i="2"/>
  <c r="L164" i="2"/>
  <c r="L168" i="2"/>
  <c r="L172" i="2"/>
  <c r="L176" i="2"/>
  <c r="L180" i="2"/>
  <c r="L184" i="2"/>
  <c r="L188" i="2"/>
  <c r="L192" i="2"/>
  <c r="L196" i="2"/>
  <c r="L200" i="2"/>
  <c r="L204" i="2"/>
  <c r="L208" i="2"/>
  <c r="L212" i="2"/>
  <c r="L216" i="2"/>
  <c r="L220" i="2"/>
  <c r="L224" i="2"/>
  <c r="L228" i="2"/>
  <c r="L232" i="2"/>
  <c r="L236" i="2"/>
  <c r="L240" i="2"/>
  <c r="L4" i="2"/>
  <c r="L5" i="2"/>
  <c r="L9" i="2"/>
  <c r="L13" i="2"/>
  <c r="L17" i="2"/>
  <c r="L21" i="2"/>
  <c r="L25" i="2"/>
  <c r="L29" i="2"/>
  <c r="L33" i="2"/>
  <c r="L37" i="2"/>
  <c r="L41" i="2"/>
  <c r="L45" i="2"/>
  <c r="L49" i="2"/>
  <c r="L53" i="2"/>
  <c r="L57" i="2"/>
  <c r="L61" i="2"/>
  <c r="L65" i="2"/>
  <c r="L69" i="2"/>
  <c r="L73" i="2"/>
  <c r="L77" i="2"/>
  <c r="L81" i="2"/>
  <c r="L85" i="2"/>
  <c r="L89" i="2"/>
  <c r="L93" i="2"/>
  <c r="L97" i="2"/>
  <c r="L101" i="2"/>
  <c r="L105" i="2"/>
  <c r="L109" i="2"/>
  <c r="L113" i="2"/>
  <c r="L117" i="2"/>
  <c r="L121" i="2"/>
  <c r="L125" i="2"/>
  <c r="L129" i="2"/>
  <c r="L133" i="2"/>
  <c r="L137" i="2"/>
  <c r="L141" i="2"/>
  <c r="L145" i="2"/>
  <c r="L149" i="2"/>
  <c r="L153" i="2"/>
  <c r="L157" i="2"/>
  <c r="L161" i="2"/>
  <c r="L165" i="2"/>
  <c r="L169" i="2"/>
  <c r="L173" i="2"/>
  <c r="L177" i="2"/>
  <c r="L181" i="2"/>
  <c r="L185" i="2"/>
  <c r="L189" i="2"/>
  <c r="L193" i="2"/>
  <c r="L197" i="2"/>
  <c r="L201" i="2"/>
  <c r="L205" i="2"/>
  <c r="L209" i="2"/>
  <c r="L213" i="2"/>
  <c r="L217" i="2"/>
  <c r="L221" i="2"/>
  <c r="L225" i="2"/>
  <c r="L229" i="2"/>
  <c r="L233" i="2"/>
  <c r="L237" i="2"/>
  <c r="L241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H26" i="2" l="1"/>
  <c r="I26" i="2" s="1"/>
  <c r="K6" i="2"/>
  <c r="H25" i="2"/>
  <c r="K5" i="2"/>
  <c r="H28" i="2"/>
  <c r="K8" i="2"/>
  <c r="I31" i="2"/>
  <c r="I42" i="2"/>
  <c r="H27" i="2"/>
  <c r="I27" i="2" s="1"/>
  <c r="K7" i="2"/>
  <c r="H30" i="2"/>
  <c r="I30" i="2" s="1"/>
  <c r="K10" i="2"/>
  <c r="H32" i="2"/>
  <c r="K12" i="2"/>
  <c r="H33" i="2"/>
  <c r="I33" i="2" s="1"/>
  <c r="K13" i="2"/>
  <c r="H31" i="2"/>
  <c r="K11" i="2"/>
  <c r="H36" i="2"/>
  <c r="I36" i="2" s="1"/>
  <c r="K16" i="2"/>
  <c r="H29" i="2"/>
  <c r="K9" i="2"/>
  <c r="H43" i="2"/>
  <c r="K23" i="2"/>
  <c r="H24" i="2"/>
  <c r="K4" i="2"/>
  <c r="H35" i="2"/>
  <c r="I35" i="2" s="1"/>
  <c r="K15" i="2"/>
  <c r="H40" i="2"/>
  <c r="K20" i="2"/>
  <c r="H41" i="2"/>
  <c r="I41" i="2" s="1"/>
  <c r="K21" i="2"/>
  <c r="H38" i="2"/>
  <c r="I38" i="2" s="1"/>
  <c r="K18" i="2"/>
  <c r="H39" i="2"/>
  <c r="K19" i="2"/>
  <c r="H42" i="2"/>
  <c r="K22" i="2"/>
  <c r="H37" i="2"/>
  <c r="I37" i="2" s="1"/>
  <c r="K17" i="2"/>
  <c r="H34" i="2"/>
  <c r="K14" i="2"/>
  <c r="I39" i="2"/>
  <c r="I24" i="2"/>
  <c r="I29" i="2"/>
  <c r="I28" i="2"/>
  <c r="I32" i="2"/>
  <c r="I25" i="2"/>
  <c r="I34" i="2"/>
  <c r="I43" i="2"/>
  <c r="I40" i="2"/>
  <c r="L244" i="2"/>
  <c r="C4" i="1" s="1"/>
  <c r="H61" i="2" l="1"/>
  <c r="I61" i="2" s="1"/>
  <c r="K41" i="2"/>
  <c r="H57" i="2"/>
  <c r="I57" i="2" s="1"/>
  <c r="K37" i="2"/>
  <c r="H58" i="2"/>
  <c r="I58" i="2" s="1"/>
  <c r="K38" i="2"/>
  <c r="H54" i="2"/>
  <c r="I54" i="2" s="1"/>
  <c r="K34" i="2"/>
  <c r="H45" i="2"/>
  <c r="I45" i="2" s="1"/>
  <c r="K25" i="2"/>
  <c r="H48" i="2"/>
  <c r="K28" i="2"/>
  <c r="H50" i="2"/>
  <c r="I50" i="2" s="1"/>
  <c r="K30" i="2"/>
  <c r="H51" i="2"/>
  <c r="I51" i="2" s="1"/>
  <c r="K31" i="2"/>
  <c r="H53" i="2"/>
  <c r="I53" i="2" s="1"/>
  <c r="K33" i="2"/>
  <c r="H55" i="2"/>
  <c r="I55" i="2" s="1"/>
  <c r="K35" i="2"/>
  <c r="H59" i="2"/>
  <c r="I59" i="2" s="1"/>
  <c r="K39" i="2"/>
  <c r="H62" i="2"/>
  <c r="I62" i="2" s="1"/>
  <c r="K42" i="2"/>
  <c r="H63" i="2"/>
  <c r="K43" i="2"/>
  <c r="H52" i="2"/>
  <c r="I52" i="2" s="1"/>
  <c r="K32" i="2"/>
  <c r="H49" i="2"/>
  <c r="I49" i="2" s="1"/>
  <c r="K29" i="2"/>
  <c r="H44" i="2"/>
  <c r="I44" i="2" s="1"/>
  <c r="K24" i="2"/>
  <c r="H60" i="2"/>
  <c r="K40" i="2"/>
  <c r="H56" i="2"/>
  <c r="I56" i="2" s="1"/>
  <c r="K36" i="2"/>
  <c r="H47" i="2"/>
  <c r="I47" i="2" s="1"/>
  <c r="K27" i="2"/>
  <c r="H46" i="2"/>
  <c r="I46" i="2" s="1"/>
  <c r="K26" i="2"/>
  <c r="I63" i="2"/>
  <c r="I48" i="2"/>
  <c r="I60" i="2"/>
  <c r="H71" i="2" l="1"/>
  <c r="I71" i="2" s="1"/>
  <c r="K51" i="2"/>
  <c r="H67" i="2"/>
  <c r="I67" i="2" s="1"/>
  <c r="K47" i="2"/>
  <c r="H69" i="2"/>
  <c r="I69" i="2" s="1"/>
  <c r="K49" i="2"/>
  <c r="H79" i="2"/>
  <c r="I79" i="2" s="1"/>
  <c r="K59" i="2"/>
  <c r="H73" i="2"/>
  <c r="I73" i="2" s="1"/>
  <c r="K53" i="2"/>
  <c r="H74" i="2"/>
  <c r="I74" i="2" s="1"/>
  <c r="K54" i="2"/>
  <c r="H77" i="2"/>
  <c r="I77" i="2" s="1"/>
  <c r="K57" i="2"/>
  <c r="H83" i="2"/>
  <c r="I83" i="2" s="1"/>
  <c r="K63" i="2"/>
  <c r="H70" i="2"/>
  <c r="I70" i="2" s="1"/>
  <c r="K50" i="2"/>
  <c r="H80" i="2"/>
  <c r="K60" i="2"/>
  <c r="H68" i="2"/>
  <c r="I68" i="2" s="1"/>
  <c r="K48" i="2"/>
  <c r="H66" i="2"/>
  <c r="I66" i="2" s="1"/>
  <c r="K46" i="2"/>
  <c r="H76" i="2"/>
  <c r="I76" i="2" s="1"/>
  <c r="K56" i="2"/>
  <c r="H64" i="2"/>
  <c r="I64" i="2" s="1"/>
  <c r="K44" i="2"/>
  <c r="H72" i="2"/>
  <c r="I72" i="2" s="1"/>
  <c r="K52" i="2"/>
  <c r="H82" i="2"/>
  <c r="I82" i="2" s="1"/>
  <c r="K62" i="2"/>
  <c r="H75" i="2"/>
  <c r="I75" i="2" s="1"/>
  <c r="K55" i="2"/>
  <c r="H65" i="2"/>
  <c r="I65" i="2" s="1"/>
  <c r="K45" i="2"/>
  <c r="H78" i="2"/>
  <c r="I78" i="2" s="1"/>
  <c r="K58" i="2"/>
  <c r="H81" i="2"/>
  <c r="I81" i="2" s="1"/>
  <c r="K61" i="2"/>
  <c r="I80" i="2"/>
  <c r="H101" i="2" l="1"/>
  <c r="I101" i="2" s="1"/>
  <c r="K81" i="2"/>
  <c r="H85" i="2"/>
  <c r="I85" i="2" s="1"/>
  <c r="K65" i="2"/>
  <c r="H102" i="2"/>
  <c r="I102" i="2" s="1"/>
  <c r="K82" i="2"/>
  <c r="H84" i="2"/>
  <c r="I84" i="2" s="1"/>
  <c r="K64" i="2"/>
  <c r="H86" i="2"/>
  <c r="I86" i="2" s="1"/>
  <c r="K66" i="2"/>
  <c r="H103" i="2"/>
  <c r="I103" i="2" s="1"/>
  <c r="K83" i="2"/>
  <c r="H94" i="2"/>
  <c r="I94" i="2" s="1"/>
  <c r="K74" i="2"/>
  <c r="H99" i="2"/>
  <c r="I99" i="2" s="1"/>
  <c r="K79" i="2"/>
  <c r="H87" i="2"/>
  <c r="I87" i="2" s="1"/>
  <c r="K67" i="2"/>
  <c r="H100" i="2"/>
  <c r="I100" i="2" s="1"/>
  <c r="K80" i="2"/>
  <c r="H98" i="2"/>
  <c r="I98" i="2" s="1"/>
  <c r="K78" i="2"/>
  <c r="H95" i="2"/>
  <c r="I95" i="2" s="1"/>
  <c r="K75" i="2"/>
  <c r="H92" i="2"/>
  <c r="I92" i="2" s="1"/>
  <c r="K72" i="2"/>
  <c r="H96" i="2"/>
  <c r="I96" i="2" s="1"/>
  <c r="K76" i="2"/>
  <c r="H88" i="2"/>
  <c r="I88" i="2" s="1"/>
  <c r="K68" i="2"/>
  <c r="H90" i="2"/>
  <c r="I90" i="2" s="1"/>
  <c r="K70" i="2"/>
  <c r="H97" i="2"/>
  <c r="I97" i="2" s="1"/>
  <c r="K77" i="2"/>
  <c r="H93" i="2"/>
  <c r="I93" i="2" s="1"/>
  <c r="K73" i="2"/>
  <c r="H89" i="2"/>
  <c r="I89" i="2" s="1"/>
  <c r="K69" i="2"/>
  <c r="H91" i="2"/>
  <c r="I91" i="2" s="1"/>
  <c r="K71" i="2"/>
  <c r="H116" i="2" l="1"/>
  <c r="K96" i="2"/>
  <c r="H119" i="2"/>
  <c r="I119" i="2" s="1"/>
  <c r="K99" i="2"/>
  <c r="H105" i="2"/>
  <c r="I105" i="2" s="1"/>
  <c r="K85" i="2"/>
  <c r="H113" i="2"/>
  <c r="I113" i="2" s="1"/>
  <c r="K93" i="2"/>
  <c r="H115" i="2"/>
  <c r="I115" i="2" s="1"/>
  <c r="K95" i="2"/>
  <c r="H123" i="2"/>
  <c r="I123" i="2" s="1"/>
  <c r="K103" i="2"/>
  <c r="H109" i="2"/>
  <c r="I109" i="2" s="1"/>
  <c r="K89" i="2"/>
  <c r="H117" i="2"/>
  <c r="I117" i="2" s="1"/>
  <c r="K97" i="2"/>
  <c r="H108" i="2"/>
  <c r="I108" i="2" s="1"/>
  <c r="K88" i="2"/>
  <c r="H112" i="2"/>
  <c r="I112" i="2" s="1"/>
  <c r="K92" i="2"/>
  <c r="H118" i="2"/>
  <c r="I118" i="2" s="1"/>
  <c r="K98" i="2"/>
  <c r="H107" i="2"/>
  <c r="I107" i="2" s="1"/>
  <c r="K87" i="2"/>
  <c r="H114" i="2"/>
  <c r="I114" i="2" s="1"/>
  <c r="K94" i="2"/>
  <c r="H106" i="2"/>
  <c r="I106" i="2" s="1"/>
  <c r="K86" i="2"/>
  <c r="H122" i="2"/>
  <c r="I122" i="2" s="1"/>
  <c r="K102" i="2"/>
  <c r="H121" i="2"/>
  <c r="I121" i="2" s="1"/>
  <c r="K101" i="2"/>
  <c r="H111" i="2"/>
  <c r="I111" i="2" s="1"/>
  <c r="K91" i="2"/>
  <c r="H110" i="2"/>
  <c r="I110" i="2" s="1"/>
  <c r="K90" i="2"/>
  <c r="H120" i="2"/>
  <c r="I120" i="2" s="1"/>
  <c r="K100" i="2"/>
  <c r="H104" i="2"/>
  <c r="I104" i="2" s="1"/>
  <c r="K84" i="2"/>
  <c r="H124" i="2" l="1"/>
  <c r="I124" i="2" s="1"/>
  <c r="K104" i="2"/>
  <c r="H130" i="2"/>
  <c r="I130" i="2" s="1"/>
  <c r="K110" i="2"/>
  <c r="H141" i="2"/>
  <c r="I141" i="2" s="1"/>
  <c r="K121" i="2"/>
  <c r="H126" i="2"/>
  <c r="I126" i="2" s="1"/>
  <c r="K106" i="2"/>
  <c r="H127" i="2"/>
  <c r="I127" i="2" s="1"/>
  <c r="K107" i="2"/>
  <c r="H132" i="2"/>
  <c r="I132" i="2" s="1"/>
  <c r="K112" i="2"/>
  <c r="H137" i="2"/>
  <c r="I137" i="2" s="1"/>
  <c r="K117" i="2"/>
  <c r="H143" i="2"/>
  <c r="I143" i="2" s="1"/>
  <c r="K123" i="2"/>
  <c r="H133" i="2"/>
  <c r="I133" i="2" s="1"/>
  <c r="K113" i="2"/>
  <c r="H139" i="2"/>
  <c r="I139" i="2" s="1"/>
  <c r="K119" i="2"/>
  <c r="H140" i="2"/>
  <c r="I140" i="2" s="1"/>
  <c r="K120" i="2"/>
  <c r="H131" i="2"/>
  <c r="I131" i="2" s="1"/>
  <c r="K111" i="2"/>
  <c r="H142" i="2"/>
  <c r="I142" i="2" s="1"/>
  <c r="K122" i="2"/>
  <c r="H134" i="2"/>
  <c r="I134" i="2" s="1"/>
  <c r="K114" i="2"/>
  <c r="H138" i="2"/>
  <c r="I138" i="2" s="1"/>
  <c r="K118" i="2"/>
  <c r="H128" i="2"/>
  <c r="I128" i="2" s="1"/>
  <c r="K108" i="2"/>
  <c r="H129" i="2"/>
  <c r="I129" i="2" s="1"/>
  <c r="K109" i="2"/>
  <c r="H135" i="2"/>
  <c r="I135" i="2" s="1"/>
  <c r="K115" i="2"/>
  <c r="H125" i="2"/>
  <c r="I125" i="2" s="1"/>
  <c r="K105" i="2"/>
  <c r="I116" i="2"/>
  <c r="K116" i="2" s="1"/>
  <c r="H136" i="2"/>
  <c r="I136" i="2" s="1"/>
  <c r="H155" i="2" l="1"/>
  <c r="I155" i="2" s="1"/>
  <c r="K135" i="2"/>
  <c r="H148" i="2"/>
  <c r="I148" i="2" s="1"/>
  <c r="K128" i="2"/>
  <c r="H154" i="2"/>
  <c r="I154" i="2" s="1"/>
  <c r="K134" i="2"/>
  <c r="H151" i="2"/>
  <c r="I151" i="2" s="1"/>
  <c r="K131" i="2"/>
  <c r="H159" i="2"/>
  <c r="I159" i="2" s="1"/>
  <c r="K139" i="2"/>
  <c r="H163" i="2"/>
  <c r="I163" i="2" s="1"/>
  <c r="K143" i="2"/>
  <c r="H152" i="2"/>
  <c r="I152" i="2" s="1"/>
  <c r="K132" i="2"/>
  <c r="H146" i="2"/>
  <c r="I146" i="2" s="1"/>
  <c r="K126" i="2"/>
  <c r="H150" i="2"/>
  <c r="I150" i="2" s="1"/>
  <c r="K130" i="2"/>
  <c r="H156" i="2"/>
  <c r="I156" i="2" s="1"/>
  <c r="K136" i="2"/>
  <c r="H145" i="2"/>
  <c r="I145" i="2" s="1"/>
  <c r="K125" i="2"/>
  <c r="H149" i="2"/>
  <c r="I149" i="2" s="1"/>
  <c r="K129" i="2"/>
  <c r="H158" i="2"/>
  <c r="I158" i="2" s="1"/>
  <c r="K138" i="2"/>
  <c r="H162" i="2"/>
  <c r="I162" i="2" s="1"/>
  <c r="K142" i="2"/>
  <c r="H160" i="2"/>
  <c r="I160" i="2" s="1"/>
  <c r="K140" i="2"/>
  <c r="H153" i="2"/>
  <c r="I153" i="2" s="1"/>
  <c r="K133" i="2"/>
  <c r="H157" i="2"/>
  <c r="I157" i="2" s="1"/>
  <c r="K137" i="2"/>
  <c r="H147" i="2"/>
  <c r="I147" i="2" s="1"/>
  <c r="K127" i="2"/>
  <c r="H161" i="2"/>
  <c r="I161" i="2" s="1"/>
  <c r="K141" i="2"/>
  <c r="H144" i="2"/>
  <c r="I144" i="2" s="1"/>
  <c r="K124" i="2"/>
  <c r="H164" i="2" l="1"/>
  <c r="I164" i="2" s="1"/>
  <c r="K144" i="2"/>
  <c r="H173" i="2"/>
  <c r="I173" i="2" s="1"/>
  <c r="K153" i="2"/>
  <c r="H182" i="2"/>
  <c r="I182" i="2" s="1"/>
  <c r="K162" i="2"/>
  <c r="H169" i="2"/>
  <c r="I169" i="2" s="1"/>
  <c r="K149" i="2"/>
  <c r="H176" i="2"/>
  <c r="I176" i="2" s="1"/>
  <c r="K156" i="2"/>
  <c r="H166" i="2"/>
  <c r="I166" i="2" s="1"/>
  <c r="K146" i="2"/>
  <c r="H183" i="2"/>
  <c r="I183" i="2" s="1"/>
  <c r="K163" i="2"/>
  <c r="H171" i="2"/>
  <c r="I171" i="2" s="1"/>
  <c r="K151" i="2"/>
  <c r="H168" i="2"/>
  <c r="K148" i="2"/>
  <c r="H167" i="2"/>
  <c r="I167" i="2" s="1"/>
  <c r="K147" i="2"/>
  <c r="H181" i="2"/>
  <c r="I181" i="2" s="1"/>
  <c r="K161" i="2"/>
  <c r="H177" i="2"/>
  <c r="I177" i="2" s="1"/>
  <c r="K157" i="2"/>
  <c r="H180" i="2"/>
  <c r="I180" i="2" s="1"/>
  <c r="K160" i="2"/>
  <c r="H178" i="2"/>
  <c r="I178" i="2" s="1"/>
  <c r="K158" i="2"/>
  <c r="H165" i="2"/>
  <c r="I165" i="2" s="1"/>
  <c r="K145" i="2"/>
  <c r="H170" i="2"/>
  <c r="I170" i="2" s="1"/>
  <c r="K150" i="2"/>
  <c r="H172" i="2"/>
  <c r="I172" i="2" s="1"/>
  <c r="K152" i="2"/>
  <c r="H179" i="2"/>
  <c r="I179" i="2" s="1"/>
  <c r="K159" i="2"/>
  <c r="H174" i="2"/>
  <c r="I174" i="2" s="1"/>
  <c r="K154" i="2"/>
  <c r="H175" i="2"/>
  <c r="I175" i="2" s="1"/>
  <c r="K155" i="2"/>
  <c r="H195" i="2" l="1"/>
  <c r="I195" i="2" s="1"/>
  <c r="K175" i="2"/>
  <c r="H190" i="2"/>
  <c r="I190" i="2" s="1"/>
  <c r="K170" i="2"/>
  <c r="H198" i="2"/>
  <c r="I198" i="2" s="1"/>
  <c r="K178" i="2"/>
  <c r="H197" i="2"/>
  <c r="I197" i="2" s="1"/>
  <c r="K177" i="2"/>
  <c r="H187" i="2"/>
  <c r="I187" i="2" s="1"/>
  <c r="K167" i="2"/>
  <c r="H191" i="2"/>
  <c r="I191" i="2" s="1"/>
  <c r="K171" i="2"/>
  <c r="H186" i="2"/>
  <c r="I186" i="2" s="1"/>
  <c r="K166" i="2"/>
  <c r="H189" i="2"/>
  <c r="I189" i="2" s="1"/>
  <c r="K169" i="2"/>
  <c r="H193" i="2"/>
  <c r="I193" i="2" s="1"/>
  <c r="K173" i="2"/>
  <c r="H199" i="2"/>
  <c r="I199" i="2" s="1"/>
  <c r="K179" i="2"/>
  <c r="H194" i="2"/>
  <c r="I194" i="2" s="1"/>
  <c r="K174" i="2"/>
  <c r="H192" i="2"/>
  <c r="I192" i="2" s="1"/>
  <c r="K172" i="2"/>
  <c r="H185" i="2"/>
  <c r="I185" i="2" s="1"/>
  <c r="K165" i="2"/>
  <c r="H200" i="2"/>
  <c r="I200" i="2" s="1"/>
  <c r="K180" i="2"/>
  <c r="H201" i="2"/>
  <c r="I201" i="2" s="1"/>
  <c r="K181" i="2"/>
  <c r="I168" i="2"/>
  <c r="K168" i="2" s="1"/>
  <c r="H188" i="2"/>
  <c r="I188" i="2" s="1"/>
  <c r="H203" i="2"/>
  <c r="I203" i="2" s="1"/>
  <c r="K183" i="2"/>
  <c r="H196" i="2"/>
  <c r="I196" i="2" s="1"/>
  <c r="K176" i="2"/>
  <c r="H202" i="2"/>
  <c r="I202" i="2" s="1"/>
  <c r="K182" i="2"/>
  <c r="H184" i="2"/>
  <c r="I184" i="2" s="1"/>
  <c r="K164" i="2"/>
  <c r="H216" i="2" l="1"/>
  <c r="I216" i="2" s="1"/>
  <c r="K196" i="2"/>
  <c r="H220" i="2"/>
  <c r="I220" i="2" s="1"/>
  <c r="K200" i="2"/>
  <c r="H212" i="2"/>
  <c r="I212" i="2" s="1"/>
  <c r="K192" i="2"/>
  <c r="H219" i="2"/>
  <c r="I219" i="2" s="1"/>
  <c r="K199" i="2"/>
  <c r="H209" i="2"/>
  <c r="I209" i="2" s="1"/>
  <c r="K189" i="2"/>
  <c r="H211" i="2"/>
  <c r="I211" i="2" s="1"/>
  <c r="K191" i="2"/>
  <c r="H217" i="2"/>
  <c r="I217" i="2" s="1"/>
  <c r="K197" i="2"/>
  <c r="H210" i="2"/>
  <c r="I210" i="2" s="1"/>
  <c r="K190" i="2"/>
  <c r="H204" i="2"/>
  <c r="I204" i="2" s="1"/>
  <c r="K184" i="2"/>
  <c r="H208" i="2"/>
  <c r="I208" i="2" s="1"/>
  <c r="K188" i="2"/>
  <c r="H222" i="2"/>
  <c r="I222" i="2" s="1"/>
  <c r="K202" i="2"/>
  <c r="H223" i="2"/>
  <c r="I223" i="2" s="1"/>
  <c r="K203" i="2"/>
  <c r="H221" i="2"/>
  <c r="I221" i="2" s="1"/>
  <c r="K201" i="2"/>
  <c r="H205" i="2"/>
  <c r="I205" i="2" s="1"/>
  <c r="K185" i="2"/>
  <c r="H214" i="2"/>
  <c r="I214" i="2" s="1"/>
  <c r="K194" i="2"/>
  <c r="H213" i="2"/>
  <c r="I213" i="2" s="1"/>
  <c r="K193" i="2"/>
  <c r="H206" i="2"/>
  <c r="I206" i="2" s="1"/>
  <c r="K186" i="2"/>
  <c r="H207" i="2"/>
  <c r="I207" i="2" s="1"/>
  <c r="K187" i="2"/>
  <c r="H218" i="2"/>
  <c r="I218" i="2" s="1"/>
  <c r="K198" i="2"/>
  <c r="H215" i="2"/>
  <c r="I215" i="2" s="1"/>
  <c r="K195" i="2"/>
  <c r="H227" i="2" l="1"/>
  <c r="I227" i="2" s="1"/>
  <c r="K227" i="2" s="1"/>
  <c r="K207" i="2"/>
  <c r="H233" i="2"/>
  <c r="I233" i="2" s="1"/>
  <c r="K233" i="2" s="1"/>
  <c r="K213" i="2"/>
  <c r="H225" i="2"/>
  <c r="I225" i="2" s="1"/>
  <c r="K225" i="2" s="1"/>
  <c r="K205" i="2"/>
  <c r="H243" i="2"/>
  <c r="I243" i="2" s="1"/>
  <c r="K243" i="2" s="1"/>
  <c r="K223" i="2"/>
  <c r="H228" i="2"/>
  <c r="I228" i="2" s="1"/>
  <c r="K228" i="2" s="1"/>
  <c r="K208" i="2"/>
  <c r="H230" i="2"/>
  <c r="I230" i="2" s="1"/>
  <c r="K230" i="2" s="1"/>
  <c r="K210" i="2"/>
  <c r="H231" i="2"/>
  <c r="I231" i="2" s="1"/>
  <c r="K231" i="2" s="1"/>
  <c r="K211" i="2"/>
  <c r="H239" i="2"/>
  <c r="I239" i="2" s="1"/>
  <c r="K239" i="2" s="1"/>
  <c r="K219" i="2"/>
  <c r="H240" i="2"/>
  <c r="I240" i="2" s="1"/>
  <c r="K240" i="2" s="1"/>
  <c r="K220" i="2"/>
  <c r="H235" i="2"/>
  <c r="I235" i="2" s="1"/>
  <c r="K235" i="2" s="1"/>
  <c r="K215" i="2"/>
  <c r="H238" i="2"/>
  <c r="I238" i="2" s="1"/>
  <c r="K238" i="2" s="1"/>
  <c r="K218" i="2"/>
  <c r="H226" i="2"/>
  <c r="I226" i="2" s="1"/>
  <c r="K226" i="2" s="1"/>
  <c r="K206" i="2"/>
  <c r="H234" i="2"/>
  <c r="I234" i="2" s="1"/>
  <c r="K234" i="2" s="1"/>
  <c r="K214" i="2"/>
  <c r="H241" i="2"/>
  <c r="I241" i="2" s="1"/>
  <c r="K241" i="2" s="1"/>
  <c r="K221" i="2"/>
  <c r="H242" i="2"/>
  <c r="I242" i="2" s="1"/>
  <c r="K242" i="2" s="1"/>
  <c r="K222" i="2"/>
  <c r="H224" i="2"/>
  <c r="I224" i="2" s="1"/>
  <c r="K224" i="2" s="1"/>
  <c r="K204" i="2"/>
  <c r="H237" i="2"/>
  <c r="I237" i="2" s="1"/>
  <c r="K237" i="2" s="1"/>
  <c r="K217" i="2"/>
  <c r="H229" i="2"/>
  <c r="I229" i="2" s="1"/>
  <c r="K229" i="2" s="1"/>
  <c r="K209" i="2"/>
  <c r="H232" i="2"/>
  <c r="I232" i="2" s="1"/>
  <c r="K232" i="2" s="1"/>
  <c r="K212" i="2"/>
  <c r="H236" i="2"/>
  <c r="I236" i="2" s="1"/>
  <c r="K236" i="2" s="1"/>
  <c r="K216" i="2"/>
  <c r="K244" i="2" l="1"/>
  <c r="C3" i="1" s="1"/>
  <c r="C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tc={2C2DE8C9-08DB-4E4D-8257-86E916EE0BBA}</author>
    <author>tc={645EBD84-AB56-4C7C-B7B3-AB3E8A807B99}</author>
    <author>tc={03D3D0DD-F88C-418C-B06C-EE93899B5FD4}</author>
    <author>tc={F51DC28F-74F7-485D-82A3-FCD90C25CDDE}</author>
    <author>tc={C6BC327F-A9AF-4DF2-B136-E24743F7BFDA}</author>
    <author>tc={0D85D20C-2A22-4C1B-B767-E58A4C728C11}</author>
    <author>tc={0955B102-D851-4EFE-B598-D2C096E420BE}</author>
  </authors>
  <commentList>
    <comment ref="C5" authorId="0" shapeId="0" xr:uid="{2C2DE8C9-08DB-4E4D-8257-86E916EE0BBA}">
      <text>
        <t>[Threaded comment]
Your version of Excel allows you to read this threaded comment; however, any edits to it will get removed if the file is opened in a newer version of Excel. Learn more: https://go.microsoft.com/fwlink/?linkid=870924
Comment:
    M.B. Melaka Bersejarah</t>
      </text>
    </comment>
    <comment ref="C7" authorId="1" shapeId="0" xr:uid="{645EBD84-AB56-4C7C-B7B3-AB3E8A807B99}">
      <text>
        <t>[Threaded comment]
Your version of Excel allows you to read this threaded comment; however, any edits to it will get removed if the file is opened in a newer version of Excel. Learn more: https://go.microsoft.com/fwlink/?linkid=870924
Comment:
    Kuala Kuantan and Beserah</t>
      </text>
    </comment>
    <comment ref="C10" authorId="2" shapeId="0" xr:uid="{03D3D0DD-F88C-418C-B06C-EE93899B5FD4}">
      <text>
        <t>[Threaded comment]
Your version of Excel allows you to read this threaded comment; however, any edits to it will get removed if the file is opened in a newer version of Excel. Learn more: https://go.microsoft.com/fwlink/?linkid=870924
Comment:
    Alor Kangar and Kangar</t>
      </text>
    </comment>
    <comment ref="C11" authorId="3" shapeId="0" xr:uid="{F51DC28F-74F7-485D-82A3-FCD90C25CDDE}">
      <text>
        <t>[Threaded comment]
Your version of Excel allows you to read this threaded comment; however, any edits to it will get removed if the file is opened in a newer version of Excel. Learn more: https://go.microsoft.com/fwlink/?linkid=870924
Comment:
    D.B. Kota Kinabalu</t>
      </text>
    </comment>
    <comment ref="C12" authorId="4" shapeId="0" xr:uid="{C6BC327F-A9AF-4DF2-B136-E24743F7BFDA}">
      <text>
        <t>[Threaded comment]
Your version of Excel allows you to read this threaded comment; however, any edits to it will get removed if the file is opened in a newer version of Excel. Learn more: https://go.microsoft.com/fwlink/?linkid=870924
Comment:
    D.B. Kuching Utara, M.P. Padawan, &amp; M.B. Kuching Selatan</t>
      </text>
    </comment>
    <comment ref="C15" authorId="5" shapeId="0" xr:uid="{0D85D20C-2A22-4C1B-B767-E58A4C728C11}">
      <text>
        <t>[Threaded comment]
Your version of Excel allows you to read this threaded comment; however, any edits to it will get removed if the file is opened in a newer version of Excel. Learn more: https://go.microsoft.com/fwlink/?linkid=870924
Comment:
    D.B. Kuala Lumpur</t>
      </text>
    </comment>
    <comment ref="C18" authorId="6" shapeId="0" xr:uid="{0955B102-D851-4EFE-B598-D2C096E420BE}">
      <text>
        <t>[Threaded comment]
Your version of Excel allows you to read this threaded comment; however, any edits to it will get removed if the file is opened in a newer version of Excel. Learn more: https://go.microsoft.com/fwlink/?linkid=870924
Comment:
    Kemaman (Chukai)</t>
      </text>
    </comment>
  </commentList>
</comments>
</file>

<file path=xl/sharedStrings.xml><?xml version="1.0" encoding="utf-8"?>
<sst xmlns="http://schemas.openxmlformats.org/spreadsheetml/2006/main" count="553" uniqueCount="169">
  <si>
    <t>Variable</t>
  </si>
  <si>
    <t>S.No.</t>
  </si>
  <si>
    <t>Category</t>
  </si>
  <si>
    <t>Source</t>
  </si>
  <si>
    <t>Item</t>
  </si>
  <si>
    <t>Notes</t>
  </si>
  <si>
    <t>RECREATION/PUBLIC/OPEN SPACE</t>
  </si>
  <si>
    <t>Cost (USD 2019)</t>
  </si>
  <si>
    <t>Comment</t>
  </si>
  <si>
    <t>Roads</t>
  </si>
  <si>
    <t>Development</t>
  </si>
  <si>
    <t>Cost of Vacant Land and its Improvement for Recreation/Public/Open Space Uses</t>
  </si>
  <si>
    <t>Operation &amp; Maintenance and Admin</t>
  </si>
  <si>
    <t>No</t>
  </si>
  <si>
    <t>City</t>
  </si>
  <si>
    <t>Year</t>
  </si>
  <si>
    <t>Inflation rate, USD 2019 = ______ USD 2018</t>
  </si>
  <si>
    <t>Operation &amp; Maintenance and Administration</t>
  </si>
  <si>
    <t>Planning and Management</t>
  </si>
  <si>
    <t>Open Space Required (Sq. Km)</t>
  </si>
  <si>
    <t>Included in the Master Planning Cost</t>
  </si>
  <si>
    <t>TOTAL</t>
  </si>
  <si>
    <t>Existing Open Space (Sq. Km)</t>
  </si>
  <si>
    <t>Additional Open Space to be Added (Sq. Km)</t>
  </si>
  <si>
    <t>gen</t>
  </si>
  <si>
    <t>COST (USD 2019)</t>
  </si>
  <si>
    <t>WDI</t>
  </si>
  <si>
    <t>Inflation rate, USD 2019 = ______ 2003:</t>
  </si>
  <si>
    <t>Johor Bahru</t>
  </si>
  <si>
    <t>PPP of Colombia in 2015</t>
  </si>
  <si>
    <t>Alor Setar</t>
  </si>
  <si>
    <t>Avereage exchange rate of Colombia to USD in 2018</t>
  </si>
  <si>
    <t>https://data.worldbank.org/indicator/PA.NUS.FCRF?locations=IN</t>
  </si>
  <si>
    <t>Kota Bharu</t>
  </si>
  <si>
    <t>Most likely in lower income areas</t>
  </si>
  <si>
    <t>Amount of Public Open Space (POS) required per capita (km^2)</t>
  </si>
  <si>
    <t>Demand</t>
  </si>
  <si>
    <t>Malacca City</t>
  </si>
  <si>
    <t>https://www.ncbi.nlm.nih.gov/pmc/articles/PMC6209905/</t>
  </si>
  <si>
    <t>Simplified to only be "Urban Green Space"</t>
  </si>
  <si>
    <t>Seremban</t>
  </si>
  <si>
    <t>Average cost of developing 1 km2 of vacant land into POS - small UGS park</t>
  </si>
  <si>
    <t>Capital Costs</t>
  </si>
  <si>
    <t>http://www.civilresources.com/dacono/PDFs/Plan/Upload21508/appendixD.pdf</t>
  </si>
  <si>
    <t>Kuantan</t>
  </si>
  <si>
    <t>George Town</t>
  </si>
  <si>
    <t xml:space="preserve">Average yearly maintenance costs of 1 km2 of public space </t>
  </si>
  <si>
    <t>Maintenance</t>
  </si>
  <si>
    <t>Ipoh</t>
  </si>
  <si>
    <t>As it is only applying to UGS such as parks, it may be more expensive if other types of POS are already used in the city NOTE: http://www.chescoplanning.org/MuniCorner/Tools/UrbanPark.cfm</t>
  </si>
  <si>
    <t>Kangar</t>
  </si>
  <si>
    <t>Operating and Admin expenses per capita</t>
  </si>
  <si>
    <t>O&amp;A</t>
  </si>
  <si>
    <t>https://www.idu.gov.co/Archivos_Portal/2019/Transparencia/Presupuesto/Ejecuciones%20Presupuestales/01_Enero/PRESUPUESTO_IDU_VIGENCIA_2019.pdf</t>
  </si>
  <si>
    <t>Kota Kinabalu</t>
  </si>
  <si>
    <t>Kuching</t>
  </si>
  <si>
    <t>Shah Alam</t>
  </si>
  <si>
    <t>Kuala Terengganu</t>
  </si>
  <si>
    <t>Kuala Lumpur</t>
  </si>
  <si>
    <t>Victoria</t>
  </si>
  <si>
    <t>Putrajaya</t>
  </si>
  <si>
    <t>Cukai</t>
  </si>
  <si>
    <t>Donggongon</t>
  </si>
  <si>
    <t>Semenyih</t>
  </si>
  <si>
    <t xml:space="preserve">Simpang Empat </t>
  </si>
  <si>
    <t>Unit cost per acre (USD 2003)</t>
  </si>
  <si>
    <t>Unit cost per km^2 (USD 2003)</t>
  </si>
  <si>
    <t>Unit cost per km^2 (USD 2019)</t>
  </si>
  <si>
    <t>*Includes actively landscaped parkland, with irrigation, lighting, 3 trash cans, 5 park benches, 10 picnic tables, 10 stationary barbecue units, bike rack, restroom, and drinking fountain</t>
  </si>
  <si>
    <t>Calculate Admin Costs Required to Run Operations and Maintenance Work</t>
  </si>
  <si>
    <t>https://unhabitat.org/wp-content/uploads/2015/10/Global%20Public%20Space%20Toolkit.pdf</t>
  </si>
  <si>
    <t>Contains</t>
  </si>
  <si>
    <t>Operating Expenses</t>
  </si>
  <si>
    <t>Personnel expenses, acquisition of goods and services, misc. expenses</t>
  </si>
  <si>
    <t>Population of Bogota:</t>
  </si>
  <si>
    <t>Population</t>
  </si>
  <si>
    <t>Source: http://worldpopulationreview.com and Malaysian Census</t>
  </si>
  <si>
    <t>Exchange rate RM to USD 2019 (_____ RM = 1 USD)</t>
  </si>
  <si>
    <t>Price level ratio of PPP conversion factor (GDP) of Malaysia to market exchange rate in 1997</t>
  </si>
  <si>
    <t>https://data.worldbank.org/indicator/PA.NUS.PPPC.RF?locations=CO</t>
  </si>
  <si>
    <r>
      <t>Value USD 2019 (</t>
    </r>
    <r>
      <rPr>
        <i/>
        <u/>
        <sz val="11"/>
        <color rgb="FF000000"/>
        <rFont val="Calibri"/>
        <family val="2"/>
      </rPr>
      <t>U.S. PPP</t>
    </r>
    <r>
      <rPr>
        <sz val="11"/>
        <color rgb="FF000000"/>
        <rFont val="Calibri"/>
        <family val="2"/>
      </rPr>
      <t>)</t>
    </r>
  </si>
  <si>
    <t>Existing Open Space (sq.km)</t>
  </si>
  <si>
    <t>Cost of Vacant Land (USD/Sq. Km)</t>
  </si>
  <si>
    <t>Cost of Vacant Land (USD/Sq.km)</t>
  </si>
  <si>
    <t>Source: 2018 Census</t>
  </si>
  <si>
    <t>From the State of Colorado, U.S.A.</t>
  </si>
  <si>
    <t>Using Institute of Urban Development (IDU), of Bogota, Colombia, "Presupuestos de rentas e ingresos 2018 - Instituto de Desarrollo Urbano -IDU"</t>
  </si>
  <si>
    <t>Budget (COL Peso 2018)</t>
  </si>
  <si>
    <t>Budget (USD 2018)</t>
  </si>
  <si>
    <t>Budget per capita (USD 2019 and PPP)</t>
  </si>
  <si>
    <t>City Size</t>
  </si>
  <si>
    <t>Size</t>
  </si>
  <si>
    <t>Average</t>
  </si>
  <si>
    <t>Large</t>
  </si>
  <si>
    <t>Medium</t>
  </si>
  <si>
    <t>Small</t>
  </si>
  <si>
    <t>Average cost by city size (USD 2019/Sq.Km)</t>
  </si>
  <si>
    <t>Kuala Lampur Structure Plan 
http://www.dbkl.gov.my/pskl2020/english/land_use_and_development_strategy/index.htm</t>
  </si>
  <si>
    <t>http://www.atlasofurbanexpansion.org/cities/view/Ipoh</t>
  </si>
  <si>
    <t>Average urban population growth rate in Malaysia for the past 10 years</t>
  </si>
  <si>
    <t>2008-2018</t>
  </si>
  <si>
    <t>https://openknowledge.worldbank.org/bitstream/handle/10986/22038/Malaysia0econo0ming0urban0transport.pdf?sequence=1&amp;isAllowed=y</t>
  </si>
  <si>
    <t>https://data.worldbank.org/indicator/PA.NUS.FCRF?locations=MY</t>
  </si>
  <si>
    <t>http://epublisiti.townplan.gov.my/turun/rkk_kualaperlis/ringkasan.pdf</t>
  </si>
  <si>
    <t>Kuala Perlis can be considered a part of Kuantan. Sum of Recreation, forest, water, and empty area</t>
  </si>
  <si>
    <t>Used townplan area, and percentage in draft RSNT (Terengganu2050) for beach, empty land, and recreation)</t>
  </si>
  <si>
    <t>https://www.townplan.gov.my/rt/rsnt_terengganu2050/Ringkasan%20Eksekutif%20DRSNT%202050_2%20DIS.pdf AND https://www.townplan.gov.my/rt/rsnt_terengganu2050/Draf%20RSNT%202050%20(Kajian%20Semula).pdf</t>
  </si>
  <si>
    <t>https://www.townplan.gov.my/rt/rsnt_terengganu2050/Draf%20RSNT%202050%20(Kajian%20Semula).pdf</t>
  </si>
  <si>
    <t>http://epublisiti.townplan.gov.my/turun/kuantan2035/risalah.pdf</t>
  </si>
  <si>
    <t>http://epublisiti.townplan.gov.my/publisiti/?p=760</t>
  </si>
  <si>
    <t>Costs to create a "General Park"</t>
  </si>
  <si>
    <t>Costs to maintain a "General Park" annually</t>
  </si>
  <si>
    <t>Population (2019)</t>
  </si>
  <si>
    <t>http://www.dbkl.gov.my/pskl2020/english/land_use_and_development_strategy/index.htm</t>
  </si>
  <si>
    <t>Cost per sq.ft. (RM/acre)</t>
  </si>
  <si>
    <t>Source:</t>
  </si>
  <si>
    <t>https://www.mudah.my/Tapak+rumah+untuk+dijual+malay+reserved-79413434.htm?last=1</t>
  </si>
  <si>
    <t>https://www.mudah.my/CORNER+BGLOW+LAND+6+070sf+behind+EON+PROTON+simpang+TPG-80737270.htm#show</t>
  </si>
  <si>
    <t>https://www.mudah.my/Jalan+Mariamah+Lot+Bunglow+Non+bumilot-80811705.htm</t>
  </si>
  <si>
    <t>https://www.mudah.my/5445+sqft+bumilot+jalan+lurah+3+kempas-78846923.htm</t>
  </si>
  <si>
    <t>https://www.mudah.my/Bungalow+Lot+Kg+Serama+JOHOR+BAHRU+Johor-78170053.htm</t>
  </si>
  <si>
    <t>https://www.mudah.my/Residential+Bungalow+Land+Banjaran+Kempas+International+Lot-69768641.htm</t>
  </si>
  <si>
    <t>https://www.mudah.my/Geran+Individu+Bandar+Alor+Setar-74048406.htm</t>
  </si>
  <si>
    <t>https://www.mudah.my/Facing+Mainroad+Jalan+Sultanah-80703417.htm</t>
  </si>
  <si>
    <t>https://www.mudah.my/Vacant+Residential+Land+Bungalow+Lot+in+Alor+Setar+For+Sale-80692871.htm</t>
  </si>
  <si>
    <t>https://www.mudah.my/Limbong+Kapal+Land-72556360.htm</t>
  </si>
  <si>
    <t>https://www.mudah.my/Tanah+11810+kaki+persegi+Bangunan+dekat+Taman+Buaya+Pengkalan+Chepa-61242946.htm</t>
  </si>
  <si>
    <t>https://www.mudah.my/TANAH+TAK+PERLU+TAMBUN+UNTUK+DIJUAL+direct+owner+-78868777.htm</t>
  </si>
  <si>
    <t>https://www.mudah.my/Tanah+Lot+Bangunan+Umbai+Infra+Lengkap+Sebelah+Taman+Balkis-73416865.htm</t>
  </si>
  <si>
    <t>https://www.mudah.my/Lot+Banglow+Untuk+Dijual-70058594.htm</t>
  </si>
  <si>
    <t>https://www.mudah.my/Tanah+lot+bangunan+di+tanjung+minyak+melaka-68743097.htm</t>
  </si>
  <si>
    <t>https://www.mudah.my/Rasah+kemayan+S2+bungalow+Flat+Rectangle+land-75738139.htm</t>
  </si>
  <si>
    <t>https://www.mudah.my/Lot+Tapak+Rumah+Ampangan+8+000+kaki+-80806747.htm</t>
  </si>
  <si>
    <t>https://www.mudah.my/Bungalow+Lot+Freehold+Non+Bumi+Lot+Rasah+Seremban+N9-80806006.htm</t>
  </si>
  <si>
    <t>https://www.mudah.my/Bungalow+land+Rasah+Kemayan+Seremban+2+N9-80491467.htm</t>
  </si>
  <si>
    <t>https://www.mudah.my/Bungalow+lot+for+sale+in+kuantan-80820484.htm</t>
  </si>
  <si>
    <t>https://www.mudah.my/Lot+banglo+kg+jeram+beserah+kuantan-80754674.htm</t>
  </si>
  <si>
    <t>https://www.mudah.my/Jalan+Hargreaves+LAND+Near+Jalan+Masjid+Negeri+Georgetown-80718394.htm</t>
  </si>
  <si>
    <t>https://www.mudah.my/Tanah+Lot+Kediaman+untuk+dijual+di+RPT+Pengkalan+Gate+Lahat+Ipoh-72963985.htm</t>
  </si>
  <si>
    <t>https://www.mudah.my/Tanah+lot+di+batu+5+tambun+sunwey+city+ipoh+perak-80739834.htm</t>
  </si>
  <si>
    <t>https://www.mudah.my/Residential+Land+Pengkalan+Ipoh+AEON+Station+18+376mA+4+050+sqft-80605760.htm</t>
  </si>
  <si>
    <t>https://www.mudah.my/+TERBAIK+Tanah+Lot+Sebelah+Masjid+Kangar-79695411.htm</t>
  </si>
  <si>
    <t>https://www.mudah.my/Tanah+tepi+jalan+besar+di+paya-80788332.htm</t>
  </si>
  <si>
    <t>.</t>
  </si>
  <si>
    <t>No.</t>
  </si>
  <si>
    <t>Area (sq.km.)</t>
  </si>
  <si>
    <t>https://www.mudah.my/Prime+Land+Jalan+Tuaran+Bypass+Inanam+For+Sale-77895818.htm</t>
  </si>
  <si>
    <t>https://www.mudah.my/Tg+Aru+Bungalow+Lot-79109422.htm</t>
  </si>
  <si>
    <t>https://www.mudah.my/Land+for+Sale+Menggatal-80519639.htm</t>
  </si>
  <si>
    <t>https://www.mudah.my/Jalan+Landeh+Detached+Land+For+Sale-80762819.htm</t>
  </si>
  <si>
    <t>https://www.mudah.my/Bandar+Baru+Samariang+Land+For+Sale+Jln+Sultan+Tengah+Kuching-80544452.htm</t>
  </si>
  <si>
    <t>https://www.mudah.my/Batu+Kawa+1lot+detached+land-80540752.htm</t>
  </si>
  <si>
    <t>https://www.mudah.my/+EXCLUSIVE+BUNGALOW+LOT+9+117SFT+Seksyen+8+Shah+Alam+BELOW+MARKET+-69141682.htm</t>
  </si>
  <si>
    <t>https://www.mudah.my/BUNGALOW+LAND+Seksyen+13+Shah+Alam+Flat+Land+Near+KGSAS-73285759.htm</t>
  </si>
  <si>
    <t>https://www.mudah.my/FLAT+LAND+Bungalow+Lot+Seksyen+8+Shah+Alam-69240358.htm</t>
  </si>
  <si>
    <t>https://www.mudah.my/Shah+Alam+Seksyen+7+Bungalow+Land-78447503.htm</t>
  </si>
  <si>
    <t>https://www.mudah.my/Tanah+lot+bunglow+manir-80832693.htm</t>
  </si>
  <si>
    <t>https://www.mudah.my/Sebidang+tanah+lot+banglo+untuk+dijual+di+banggol+katong-73417024.htm</t>
  </si>
  <si>
    <t>https://www.mudah.my/Tanah+LOT+BANGLO+GRED+AAA+625mp+KG+BUKIT+DEPU+KUALA+TERENGGANU-78966653.htm</t>
  </si>
  <si>
    <t>https://www.mudah.my/Tanah+lot+banglo+di+Kuala+Terengganu+untuk+dijual-77799808.htm</t>
  </si>
  <si>
    <t>https://www.mudah.my/Land+Jalan+Bukit+Ledang+off+Jalan+Duta+Kuala+Lumpur-72593603.htm</t>
  </si>
  <si>
    <t>https://www.mudah.my/Residential+Land+Kampung+Baru+Salak+Selatan+Salak+South+-73982148.htm</t>
  </si>
  <si>
    <t>https://www.mudah.my/Lot+bungalow+for+sale+setapak+kl-73454603.htm</t>
  </si>
  <si>
    <t>https://www.mudah.my/Tanah+Lot+Sg+Merab+Putrajaya+Sebelah+Spectrum+International+School-80644027.htm</t>
  </si>
  <si>
    <t>https://www.mudah.my/15000+sqft+lot+banglo+DESA+PINGGIRAN+PUTRA+Jalan+Hasan+Putrajaya-72862169.htm</t>
  </si>
  <si>
    <t>https://www.mudah.my/Bungalow+Land+Jalan+TTS+3+Taman+Tasik+Semenyih-78925705.htm</t>
  </si>
  <si>
    <t>https://www.mudah.my/Lot+Bunglow+Luas+11K+sqf+Batu+3+Jalan+Bangi+Sebelah+Eco+Hill-80434467.htm</t>
  </si>
  <si>
    <t>https://www.mudah.my/Converted+Residential+Land+in+Semenyih+Kajang-68085185.htm</t>
  </si>
  <si>
    <t>Average cost of Vacant Land (USD/Sq. 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</si>
</sst>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#,##0.000000"/>
    <numFmt numFmtId="167" formatCode="&quot;$&quot;#,##0.00"/>
    <numFmt numFmtId="168" formatCode="0.0%"/>
    <numFmt numFmtId="169" formatCode="0.0"/>
    <numFmt numFmtId="170" formatCode="#,##0__"/>
    <numFmt numFmtId="171" formatCode="_-* #,##0_-;\-* #,##0_-;_-* &quot;-&quot;_-;_-@_-"/>
  </numFmts>
  <fonts count="33" x14ac:knownFonts="1">
    <font>
      <sz val="11"/>
      <color theme="1"/>
      <name val="Arial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u/>
      <sz val="11"/>
      <color rgb="FF0000FF"/>
      <name val="Calibri"/>
      <family val="2"/>
    </font>
    <font>
      <i/>
      <u/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ajor"/>
    </font>
    <font>
      <b/>
      <sz val="11"/>
      <color theme="0"/>
      <name val="Calibri"/>
      <family val="2"/>
      <scheme val="major"/>
    </font>
    <font>
      <sz val="11"/>
      <name val="Calibri"/>
      <family val="2"/>
      <scheme val="major"/>
    </font>
    <font>
      <sz val="11"/>
      <color rgb="FF0070C0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rgb="FF0000FF"/>
      <name val="Calibri"/>
      <family val="2"/>
      <scheme val="major"/>
    </font>
    <font>
      <sz val="11"/>
      <color rgb="FFFF0000"/>
      <name val="Calibri"/>
      <family val="2"/>
      <scheme val="major"/>
    </font>
    <font>
      <b/>
      <sz val="11"/>
      <color rgb="FF0070C0"/>
      <name val="Calibri"/>
      <family val="2"/>
      <scheme val="major"/>
    </font>
    <font>
      <u/>
      <sz val="11"/>
      <color theme="10"/>
      <name val="Calibri"/>
      <family val="2"/>
    </font>
    <font>
      <i/>
      <sz val="11"/>
      <color rgb="FFFF0000"/>
      <name val="Calibri"/>
      <family val="2"/>
    </font>
    <font>
      <i/>
      <u/>
      <sz val="11"/>
      <color rgb="FF000000"/>
      <name val="Calibri"/>
      <family val="2"/>
      <scheme val="major"/>
    </font>
    <font>
      <i/>
      <sz val="11"/>
      <color theme="1"/>
      <name val="Calibri"/>
      <family val="2"/>
      <scheme val="major"/>
    </font>
    <font>
      <i/>
      <sz val="11"/>
      <color rgb="FFFF0000"/>
      <name val="Calibri"/>
      <family val="2"/>
      <scheme val="major"/>
    </font>
    <font>
      <sz val="11"/>
      <color theme="1"/>
      <name val="Arial"/>
      <family val="2"/>
    </font>
    <font>
      <u/>
      <sz val="11"/>
      <color theme="10"/>
      <name val="Calibri"/>
      <family val="2"/>
      <scheme val="major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Tahoma"/>
      <family val="2"/>
    </font>
    <font>
      <sz val="11"/>
      <color rgb="FF00B05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7F7F7F"/>
        <bgColor rgb="FF7F7F7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8" fillId="0" borderId="0" applyNumberFormat="0" applyFill="0" applyBorder="0" applyAlignment="0" applyProtection="0"/>
    <xf numFmtId="9" fontId="26" fillId="0" borderId="0" applyFont="0" applyFill="0" applyBorder="0" applyAlignment="0" applyProtection="0"/>
    <xf numFmtId="0" fontId="29" fillId="0" borderId="8"/>
    <xf numFmtId="0" fontId="31" fillId="0" borderId="8"/>
    <xf numFmtId="0" fontId="29" fillId="0" borderId="8"/>
    <xf numFmtId="43" fontId="29" fillId="0" borderId="8" applyFont="0" applyFill="0" applyBorder="0" applyAlignment="0" applyProtection="0"/>
    <xf numFmtId="0" fontId="29" fillId="0" borderId="8"/>
  </cellStyleXfs>
  <cellXfs count="17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5" fillId="0" borderId="0" xfId="0" applyFont="1"/>
    <xf numFmtId="44" fontId="3" fillId="0" borderId="0" xfId="0" applyNumberFormat="1" applyFont="1"/>
    <xf numFmtId="0" fontId="3" fillId="0" borderId="0" xfId="0" applyFont="1"/>
    <xf numFmtId="44" fontId="3" fillId="6" borderId="7" xfId="0" applyNumberFormat="1" applyFont="1" applyFill="1" applyBorder="1" applyAlignment="1">
      <alignment vertical="center"/>
    </xf>
    <xf numFmtId="3" fontId="3" fillId="0" borderId="0" xfId="0" applyNumberFormat="1" applyFont="1"/>
    <xf numFmtId="4" fontId="3" fillId="0" borderId="0" xfId="0" applyNumberFormat="1" applyFont="1"/>
    <xf numFmtId="0" fontId="3" fillId="0" borderId="0" xfId="0" applyFont="1" applyAlignment="1"/>
    <xf numFmtId="0" fontId="6" fillId="0" borderId="0" xfId="0" applyFont="1"/>
    <xf numFmtId="166" fontId="3" fillId="0" borderId="0" xfId="0" applyNumberFormat="1" applyFont="1"/>
    <xf numFmtId="167" fontId="3" fillId="0" borderId="0" xfId="0" applyNumberFormat="1" applyFont="1"/>
    <xf numFmtId="0" fontId="2" fillId="0" borderId="0" xfId="0" applyFont="1"/>
    <xf numFmtId="0" fontId="9" fillId="0" borderId="0" xfId="0" applyFont="1"/>
    <xf numFmtId="0" fontId="7" fillId="0" borderId="0" xfId="0" applyFont="1" applyAlignment="1">
      <alignment wrapText="1"/>
    </xf>
    <xf numFmtId="164" fontId="3" fillId="0" borderId="0" xfId="0" applyNumberFormat="1" applyFont="1"/>
    <xf numFmtId="0" fontId="3" fillId="0" borderId="0" xfId="0" applyFont="1" applyAlignment="1">
      <alignment horizontal="center" wrapText="1"/>
    </xf>
    <xf numFmtId="0" fontId="7" fillId="0" borderId="0" xfId="0" applyFont="1"/>
    <xf numFmtId="0" fontId="13" fillId="0" borderId="0" xfId="0" applyFont="1" applyAlignment="1"/>
    <xf numFmtId="0" fontId="13" fillId="0" borderId="0" xfId="0" applyFont="1" applyAlignment="1">
      <alignment vertical="center"/>
    </xf>
    <xf numFmtId="0" fontId="13" fillId="5" borderId="1" xfId="0" applyFont="1" applyFill="1" applyBorder="1" applyAlignment="1">
      <alignment vertical="center"/>
    </xf>
    <xf numFmtId="0" fontId="13" fillId="0" borderId="0" xfId="0" applyFont="1" applyFill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7" fillId="0" borderId="0" xfId="0" applyFont="1" applyAlignment="1"/>
    <xf numFmtId="0" fontId="13" fillId="0" borderId="0" xfId="0" applyFont="1"/>
    <xf numFmtId="2" fontId="13" fillId="4" borderId="1" xfId="0" applyNumberFormat="1" applyFont="1" applyFill="1" applyBorder="1" applyAlignment="1">
      <alignment horizontal="center"/>
    </xf>
    <xf numFmtId="44" fontId="13" fillId="4" borderId="1" xfId="0" applyNumberFormat="1" applyFont="1" applyFill="1" applyBorder="1" applyAlignment="1"/>
    <xf numFmtId="44" fontId="16" fillId="4" borderId="1" xfId="0" applyNumberFormat="1" applyFont="1" applyFill="1" applyBorder="1" applyAlignment="1"/>
    <xf numFmtId="44" fontId="16" fillId="5" borderId="1" xfId="0" applyNumberFormat="1" applyFont="1" applyFill="1" applyBorder="1"/>
    <xf numFmtId="0" fontId="18" fillId="0" borderId="0" xfId="0" applyFont="1" applyAlignment="1"/>
    <xf numFmtId="164" fontId="17" fillId="0" borderId="8" xfId="0" applyNumberFormat="1" applyFont="1" applyBorder="1" applyAlignment="1">
      <alignment horizontal="right"/>
    </xf>
    <xf numFmtId="165" fontId="13" fillId="0" borderId="0" xfId="0" applyNumberFormat="1" applyFont="1"/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3" xfId="0" applyFont="1" applyBorder="1"/>
    <xf numFmtId="0" fontId="0" fillId="0" borderId="13" xfId="0" applyFont="1" applyBorder="1" applyAlignment="1"/>
    <xf numFmtId="0" fontId="7" fillId="0" borderId="8" xfId="0" applyFont="1" applyBorder="1" applyAlignment="1"/>
    <xf numFmtId="0" fontId="3" fillId="0" borderId="15" xfId="0" applyFont="1" applyBorder="1"/>
    <xf numFmtId="164" fontId="7" fillId="0" borderId="0" xfId="0" applyNumberFormat="1" applyFont="1" applyAlignment="1"/>
    <xf numFmtId="0" fontId="7" fillId="0" borderId="15" xfId="0" applyFont="1" applyBorder="1" applyAlignment="1"/>
    <xf numFmtId="0" fontId="3" fillId="0" borderId="15" xfId="0" applyFont="1" applyBorder="1" applyAlignment="1"/>
    <xf numFmtId="0" fontId="0" fillId="0" borderId="8" xfId="0" applyFont="1" applyBorder="1" applyAlignment="1"/>
    <xf numFmtId="0" fontId="0" fillId="0" borderId="15" xfId="0" applyFont="1" applyBorder="1" applyAlignment="1"/>
    <xf numFmtId="0" fontId="21" fillId="0" borderId="0" xfId="0" applyFont="1"/>
    <xf numFmtId="0" fontId="3" fillId="0" borderId="0" xfId="0" applyFont="1" applyFill="1"/>
    <xf numFmtId="0" fontId="22" fillId="0" borderId="15" xfId="0" applyFont="1" applyBorder="1" applyAlignment="1"/>
    <xf numFmtId="0" fontId="13" fillId="0" borderId="13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7" fillId="0" borderId="8" xfId="0" applyFont="1" applyBorder="1" applyAlignment="1"/>
    <xf numFmtId="0" fontId="13" fillId="0" borderId="15" xfId="0" applyFont="1" applyBorder="1"/>
    <xf numFmtId="0" fontId="17" fillId="0" borderId="15" xfId="0" applyFont="1" applyBorder="1" applyAlignment="1"/>
    <xf numFmtId="0" fontId="13" fillId="0" borderId="15" xfId="0" applyFont="1" applyBorder="1" applyAlignment="1"/>
    <xf numFmtId="0" fontId="13" fillId="0" borderId="8" xfId="0" applyFont="1" applyBorder="1" applyAlignment="1"/>
    <xf numFmtId="0" fontId="0" fillId="0" borderId="0" xfId="0" applyFont="1" applyFill="1" applyAlignment="1"/>
    <xf numFmtId="44" fontId="13" fillId="0" borderId="1" xfId="0" applyNumberFormat="1" applyFont="1" applyFill="1" applyBorder="1" applyAlignment="1"/>
    <xf numFmtId="44" fontId="0" fillId="0" borderId="0" xfId="2" applyFont="1" applyAlignment="1"/>
    <xf numFmtId="0" fontId="13" fillId="0" borderId="9" xfId="0" applyFont="1" applyBorder="1"/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9" fillId="0" borderId="0" xfId="0" applyFont="1"/>
    <xf numFmtId="0" fontId="13" fillId="0" borderId="11" xfId="0" applyFont="1" applyBorder="1"/>
    <xf numFmtId="0" fontId="23" fillId="0" borderId="0" xfId="0" applyFont="1"/>
    <xf numFmtId="167" fontId="13" fillId="0" borderId="0" xfId="0" applyNumberFormat="1" applyFont="1"/>
    <xf numFmtId="0" fontId="17" fillId="0" borderId="0" xfId="0" applyFont="1"/>
    <xf numFmtId="43" fontId="13" fillId="0" borderId="0" xfId="0" applyNumberFormat="1" applyFont="1"/>
    <xf numFmtId="44" fontId="13" fillId="0" borderId="0" xfId="0" applyNumberFormat="1" applyFont="1"/>
    <xf numFmtId="3" fontId="13" fillId="0" borderId="0" xfId="0" applyNumberFormat="1" applyFont="1"/>
    <xf numFmtId="167" fontId="17" fillId="0" borderId="16" xfId="0" applyNumberFormat="1" applyFont="1" applyBorder="1"/>
    <xf numFmtId="0" fontId="17" fillId="0" borderId="8" xfId="0" applyFont="1" applyBorder="1"/>
    <xf numFmtId="0" fontId="17" fillId="0" borderId="17" xfId="0" applyFont="1" applyFill="1" applyBorder="1" applyAlignment="1">
      <alignment wrapText="1"/>
    </xf>
    <xf numFmtId="0" fontId="13" fillId="0" borderId="16" xfId="0" applyFont="1" applyBorder="1"/>
    <xf numFmtId="0" fontId="13" fillId="0" borderId="8" xfId="0" applyFont="1" applyBorder="1"/>
    <xf numFmtId="167" fontId="13" fillId="0" borderId="17" xfId="0" applyNumberFormat="1" applyFont="1" applyBorder="1"/>
    <xf numFmtId="0" fontId="18" fillId="0" borderId="16" xfId="0" applyFont="1" applyBorder="1"/>
    <xf numFmtId="0" fontId="18" fillId="0" borderId="18" xfId="0" applyFont="1" applyBorder="1"/>
    <xf numFmtId="0" fontId="13" fillId="0" borderId="19" xfId="0" applyFont="1" applyBorder="1"/>
    <xf numFmtId="0" fontId="13" fillId="0" borderId="20" xfId="0" applyFont="1" applyBorder="1"/>
    <xf numFmtId="0" fontId="24" fillId="0" borderId="24" xfId="0" applyFont="1" applyBorder="1"/>
    <xf numFmtId="0" fontId="25" fillId="0" borderId="13" xfId="0" applyFont="1" applyBorder="1"/>
    <xf numFmtId="0" fontId="13" fillId="0" borderId="13" xfId="0" applyFont="1" applyBorder="1"/>
    <xf numFmtId="167" fontId="13" fillId="0" borderId="25" xfId="0" applyNumberFormat="1" applyFont="1" applyBorder="1"/>
    <xf numFmtId="4" fontId="24" fillId="0" borderId="13" xfId="0" applyNumberFormat="1" applyFont="1" applyBorder="1"/>
    <xf numFmtId="0" fontId="13" fillId="0" borderId="18" xfId="0" applyFont="1" applyBorder="1"/>
    <xf numFmtId="0" fontId="13" fillId="0" borderId="19" xfId="0" applyFont="1" applyBorder="1" applyAlignment="1">
      <alignment wrapText="1"/>
    </xf>
    <xf numFmtId="167" fontId="13" fillId="0" borderId="19" xfId="0" applyNumberFormat="1" applyFont="1" applyBorder="1"/>
    <xf numFmtId="167" fontId="13" fillId="0" borderId="20" xfId="0" applyNumberFormat="1" applyFont="1" applyFill="1" applyBorder="1"/>
    <xf numFmtId="43" fontId="13" fillId="0" borderId="19" xfId="1" applyFont="1" applyBorder="1"/>
    <xf numFmtId="0" fontId="13" fillId="8" borderId="1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0" fillId="0" borderId="16" xfId="0" applyFont="1" applyBorder="1" applyAlignment="1"/>
    <xf numFmtId="0" fontId="0" fillId="0" borderId="18" xfId="0" applyFont="1" applyBorder="1" applyAlignment="1"/>
    <xf numFmtId="0" fontId="17" fillId="0" borderId="0" xfId="0" applyNumberFormat="1" applyFont="1"/>
    <xf numFmtId="0" fontId="8" fillId="0" borderId="0" xfId="3" applyAlignment="1"/>
    <xf numFmtId="0" fontId="21" fillId="0" borderId="0" xfId="3" applyFont="1" applyAlignment="1"/>
    <xf numFmtId="168" fontId="3" fillId="0" borderId="0" xfId="4" applyNumberFormat="1" applyFont="1" applyFill="1"/>
    <xf numFmtId="169" fontId="17" fillId="0" borderId="0" xfId="0" applyNumberFormat="1" applyFont="1"/>
    <xf numFmtId="43" fontId="13" fillId="0" borderId="13" xfId="1" applyFont="1" applyFill="1" applyBorder="1" applyAlignment="1">
      <alignment horizontal="center" vertical="center" wrapText="1"/>
    </xf>
    <xf numFmtId="43" fontId="13" fillId="0" borderId="0" xfId="1" applyFont="1"/>
    <xf numFmtId="43" fontId="17" fillId="0" borderId="0" xfId="1" applyFont="1" applyAlignment="1"/>
    <xf numFmtId="43" fontId="13" fillId="0" borderId="0" xfId="1" applyFont="1" applyAlignment="1"/>
    <xf numFmtId="0" fontId="27" fillId="0" borderId="0" xfId="3" applyFont="1" applyAlignment="1"/>
    <xf numFmtId="167" fontId="13" fillId="0" borderId="16" xfId="0" applyNumberFormat="1" applyFont="1" applyBorder="1"/>
    <xf numFmtId="167" fontId="13" fillId="0" borderId="8" xfId="0" applyNumberFormat="1" applyFont="1" applyBorder="1" applyAlignment="1">
      <alignment horizontal="right"/>
    </xf>
    <xf numFmtId="167" fontId="13" fillId="0" borderId="17" xfId="0" applyNumberFormat="1" applyFont="1" applyFill="1" applyBorder="1" applyAlignment="1">
      <alignment horizontal="center"/>
    </xf>
    <xf numFmtId="0" fontId="13" fillId="7" borderId="16" xfId="0" applyFont="1" applyFill="1" applyBorder="1" applyAlignment="1">
      <alignment horizontal="center" wrapText="1"/>
    </xf>
    <xf numFmtId="0" fontId="13" fillId="7" borderId="8" xfId="0" applyFont="1" applyFill="1" applyBorder="1" applyAlignment="1">
      <alignment horizontal="center" wrapText="1"/>
    </xf>
    <xf numFmtId="0" fontId="13" fillId="7" borderId="17" xfId="0" applyFont="1" applyFill="1" applyBorder="1" applyAlignment="1">
      <alignment horizontal="center" wrapText="1"/>
    </xf>
    <xf numFmtId="0" fontId="24" fillId="0" borderId="10" xfId="0" applyFont="1" applyBorder="1"/>
    <xf numFmtId="164" fontId="13" fillId="0" borderId="13" xfId="1" applyNumberFormat="1" applyFont="1" applyFill="1" applyBorder="1" applyAlignment="1">
      <alignment horizontal="center" vertical="center" wrapText="1"/>
    </xf>
    <xf numFmtId="164" fontId="13" fillId="0" borderId="8" xfId="1" applyNumberFormat="1" applyFont="1" applyBorder="1"/>
    <xf numFmtId="164" fontId="17" fillId="0" borderId="8" xfId="1" applyNumberFormat="1" applyFont="1" applyBorder="1" applyAlignment="1"/>
    <xf numFmtId="164" fontId="13" fillId="0" borderId="8" xfId="1" applyNumberFormat="1" applyFont="1" applyBorder="1" applyAlignment="1"/>
    <xf numFmtId="0" fontId="11" fillId="0" borderId="0" xfId="0" applyFont="1" applyAlignment="1"/>
    <xf numFmtId="43" fontId="0" fillId="0" borderId="0" xfId="1" applyFont="1" applyAlignment="1"/>
    <xf numFmtId="43" fontId="12" fillId="0" borderId="0" xfId="1" applyFont="1" applyAlignment="1"/>
    <xf numFmtId="164" fontId="28" fillId="0" borderId="8" xfId="1" applyNumberFormat="1" applyFont="1" applyBorder="1" applyAlignment="1"/>
    <xf numFmtId="164" fontId="28" fillId="0" borderId="0" xfId="1" applyNumberFormat="1" applyFont="1" applyAlignment="1"/>
    <xf numFmtId="37" fontId="30" fillId="0" borderId="8" xfId="5" applyNumberFormat="1" applyFont="1" applyBorder="1"/>
    <xf numFmtId="170" fontId="28" fillId="0" borderId="8" xfId="5" applyNumberFormat="1" applyFont="1" applyBorder="1" applyAlignment="1">
      <alignment vertical="center"/>
    </xf>
    <xf numFmtId="170" fontId="30" fillId="0" borderId="8" xfId="5" applyNumberFormat="1" applyFont="1" applyFill="1" applyBorder="1" applyAlignment="1">
      <alignment vertical="center"/>
    </xf>
    <xf numFmtId="171" fontId="30" fillId="0" borderId="8" xfId="6" applyNumberFormat="1" applyFont="1" applyBorder="1" applyAlignment="1">
      <alignment vertical="center"/>
    </xf>
    <xf numFmtId="170" fontId="30" fillId="0" borderId="8" xfId="5" applyNumberFormat="1" applyFont="1" applyBorder="1"/>
    <xf numFmtId="170" fontId="28" fillId="0" borderId="8" xfId="5" applyNumberFormat="1" applyFont="1" applyBorder="1"/>
    <xf numFmtId="170" fontId="30" fillId="0" borderId="8" xfId="7" applyNumberFormat="1" applyFont="1" applyFill="1" applyBorder="1"/>
    <xf numFmtId="171" fontId="30" fillId="0" borderId="8" xfId="6" applyNumberFormat="1" applyFont="1" applyBorder="1"/>
    <xf numFmtId="164" fontId="28" fillId="0" borderId="8" xfId="8" applyNumberFormat="1" applyFont="1" applyBorder="1" applyAlignment="1"/>
    <xf numFmtId="164" fontId="30" fillId="0" borderId="8" xfId="9" applyNumberFormat="1" applyFont="1" applyFill="1" applyBorder="1"/>
    <xf numFmtId="171" fontId="28" fillId="0" borderId="8" xfId="6" applyNumberFormat="1" applyFont="1" applyBorder="1" applyAlignment="1">
      <alignment vertical="center"/>
    </xf>
    <xf numFmtId="165" fontId="17" fillId="0" borderId="0" xfId="0" applyNumberFormat="1" applyFont="1"/>
    <xf numFmtId="165" fontId="32" fillId="0" borderId="0" xfId="0" applyNumberFormat="1" applyFont="1" applyFill="1"/>
    <xf numFmtId="10" fontId="0" fillId="0" borderId="17" xfId="4" applyNumberFormat="1" applyFont="1" applyBorder="1" applyAlignment="1"/>
    <xf numFmtId="10" fontId="0" fillId="0" borderId="20" xfId="4" applyNumberFormat="1" applyFont="1" applyBorder="1" applyAlignment="1"/>
    <xf numFmtId="43" fontId="19" fillId="0" borderId="0" xfId="1" applyFont="1"/>
    <xf numFmtId="2" fontId="19" fillId="4" borderId="1" xfId="0" applyNumberFormat="1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44" fontId="13" fillId="0" borderId="8" xfId="0" applyNumberFormat="1" applyFont="1" applyBorder="1"/>
    <xf numFmtId="44" fontId="19" fillId="0" borderId="8" xfId="0" applyNumberFormat="1" applyFont="1" applyBorder="1"/>
    <xf numFmtId="2" fontId="13" fillId="0" borderId="1" xfId="0" applyNumberFormat="1" applyFont="1" applyFill="1" applyBorder="1" applyAlignment="1">
      <alignment horizontal="center"/>
    </xf>
    <xf numFmtId="44" fontId="20" fillId="9" borderId="12" xfId="0" applyNumberFormat="1" applyFont="1" applyFill="1" applyBorder="1"/>
    <xf numFmtId="44" fontId="20" fillId="7" borderId="12" xfId="0" applyNumberFormat="1" applyFont="1" applyFill="1" applyBorder="1"/>
    <xf numFmtId="0" fontId="13" fillId="0" borderId="16" xfId="0" applyFont="1" applyBorder="1" applyAlignment="1"/>
    <xf numFmtId="0" fontId="13" fillId="0" borderId="17" xfId="0" applyFont="1" applyBorder="1" applyAlignment="1"/>
    <xf numFmtId="44" fontId="13" fillId="0" borderId="17" xfId="2" applyFont="1" applyBorder="1" applyAlignment="1"/>
    <xf numFmtId="0" fontId="13" fillId="0" borderId="18" xfId="0" applyFont="1" applyBorder="1" applyAlignment="1"/>
    <xf numFmtId="44" fontId="13" fillId="0" borderId="20" xfId="2" applyFont="1" applyBorder="1" applyAlignment="1"/>
    <xf numFmtId="0" fontId="3" fillId="3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3" fillId="6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14" fillId="2" borderId="2" xfId="0" applyFont="1" applyFill="1" applyBorder="1" applyAlignment="1">
      <alignment horizontal="center"/>
    </xf>
    <xf numFmtId="0" fontId="15" fillId="0" borderId="3" xfId="0" applyFont="1" applyBorder="1"/>
    <xf numFmtId="0" fontId="15" fillId="0" borderId="4" xfId="0" applyFont="1" applyBorder="1"/>
    <xf numFmtId="0" fontId="13" fillId="4" borderId="2" xfId="0" applyFont="1" applyFill="1" applyBorder="1" applyAlignment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13" fillId="9" borderId="27" xfId="0" applyFont="1" applyFill="1" applyBorder="1" applyAlignment="1">
      <alignment horizontal="center" vertical="center"/>
    </xf>
    <xf numFmtId="0" fontId="11" fillId="9" borderId="26" xfId="0" applyFont="1" applyFill="1" applyBorder="1" applyAlignment="1">
      <alignment horizontal="center" vertical="center" wrapText="1"/>
    </xf>
    <xf numFmtId="0" fontId="11" fillId="9" borderId="27" xfId="0" applyFont="1" applyFill="1" applyBorder="1" applyAlignment="1">
      <alignment horizontal="center" vertical="center" wrapText="1"/>
    </xf>
    <xf numFmtId="0" fontId="17" fillId="7" borderId="21" xfId="0" applyFont="1" applyFill="1" applyBorder="1" applyAlignment="1">
      <alignment horizontal="center"/>
    </xf>
    <xf numFmtId="0" fontId="17" fillId="7" borderId="22" xfId="0" applyFont="1" applyFill="1" applyBorder="1" applyAlignment="1">
      <alignment horizontal="center"/>
    </xf>
    <xf numFmtId="0" fontId="17" fillId="7" borderId="23" xfId="0" applyFont="1" applyFill="1" applyBorder="1" applyAlignment="1">
      <alignment horizontal="center"/>
    </xf>
    <xf numFmtId="0" fontId="13" fillId="0" borderId="26" xfId="0" applyFont="1" applyBorder="1" applyAlignment="1">
      <alignment horizontal="left" wrapText="1"/>
    </xf>
    <xf numFmtId="0" fontId="13" fillId="0" borderId="28" xfId="0" applyFont="1" applyBorder="1" applyAlignment="1">
      <alignment horizontal="left" wrapText="1"/>
    </xf>
    <xf numFmtId="0" fontId="13" fillId="0" borderId="27" xfId="0" applyFont="1" applyBorder="1" applyAlignment="1">
      <alignment horizontal="left" wrapText="1"/>
    </xf>
    <xf numFmtId="0" fontId="13" fillId="9" borderId="26" xfId="0" applyFont="1" applyFill="1" applyBorder="1" applyAlignment="1">
      <alignment horizontal="center"/>
    </xf>
    <xf numFmtId="0" fontId="13" fillId="9" borderId="28" xfId="0" applyFont="1" applyFill="1" applyBorder="1" applyAlignment="1">
      <alignment horizontal="center"/>
    </xf>
    <xf numFmtId="0" fontId="13" fillId="9" borderId="27" xfId="0" applyFont="1" applyFill="1" applyBorder="1" applyAlignment="1">
      <alignment horizontal="center"/>
    </xf>
  </cellXfs>
  <cellStyles count="10">
    <cellStyle name="Comma" xfId="1" builtinId="3"/>
    <cellStyle name="Comma 2" xfId="8" xr:uid="{B1D2A861-BA0E-466E-8D03-8DFB5A7918BD}"/>
    <cellStyle name="Currency" xfId="2" builtinId="4"/>
    <cellStyle name="Hyperlink" xfId="3" builtinId="8"/>
    <cellStyle name="Normal" xfId="0" builtinId="0"/>
    <cellStyle name="Normal 2 2" xfId="5" xr:uid="{47571A8F-4AB4-476E-A6F7-053FCF749EAA}"/>
    <cellStyle name="Normal 8" xfId="7" xr:uid="{E2AD5958-24D6-46F0-B8EF-82A69D82B05B}"/>
    <cellStyle name="Normal 8 2" xfId="9" xr:uid="{D9C5B438-DE06-4CE6-A3C9-D710A49BC32C}"/>
    <cellStyle name="Normal_10 Jadual@Table 2.3-16.3" xfId="6" xr:uid="{E2F680EF-D9A2-46AB-BEB1-DC9578080F63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zanne Schadel" id="{01AA6ABD-5534-446C-A33C-BA6AD5D1E39D}" userId="f44dd92c4f2be793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0-01-14T17:39:42.61" personId="{01AA6ABD-5534-446C-A33C-BA6AD5D1E39D}" id="{2C2DE8C9-08DB-4E4D-8257-86E916EE0BBA}">
    <text>M.B. Melaka Bersejarah</text>
  </threadedComment>
  <threadedComment ref="C7" dT="2020-01-14T17:38:26.91" personId="{01AA6ABD-5534-446C-A33C-BA6AD5D1E39D}" id="{645EBD84-AB56-4C7C-B7B3-AB3E8A807B99}">
    <text>Kuala Kuantan and Beserah</text>
  </threadedComment>
  <threadedComment ref="C10" dT="2020-01-14T17:45:15.50" personId="{01AA6ABD-5534-446C-A33C-BA6AD5D1E39D}" id="{03D3D0DD-F88C-418C-B06C-EE93899B5FD4}">
    <text>Alor Kangar and Kangar</text>
  </threadedComment>
  <threadedComment ref="C11" dT="2020-01-14T17:45:04.61" personId="{01AA6ABD-5534-446C-A33C-BA6AD5D1E39D}" id="{F51DC28F-74F7-485D-82A3-FCD90C25CDDE}">
    <text>D.B. Kota Kinabalu</text>
  </threadedComment>
  <threadedComment ref="C12" dT="2020-01-14T17:51:23.22" personId="{01AA6ABD-5534-446C-A33C-BA6AD5D1E39D}" id="{C6BC327F-A9AF-4DF2-B136-E24743F7BFDA}">
    <text>D.B. Kuching Utara, M.P. Padawan, &amp; M.B. Kuching Selatan</text>
  </threadedComment>
  <threadedComment ref="C15" dT="2020-01-14T17:57:30.89" personId="{01AA6ABD-5534-446C-A33C-BA6AD5D1E39D}" id="{0D85D20C-2A22-4C1B-B767-E58A4C728C11}">
    <text>D.B. Kuala Lumpur</text>
  </threadedComment>
  <threadedComment ref="C18" dT="2020-01-14T18:06:04.25" personId="{01AA6ABD-5534-446C-A33C-BA6AD5D1E39D}" id="{0955B102-D851-4EFE-B598-D2C096E420BE}">
    <text>Kemaman (Chukai)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vilresources.com/dacono/PDFs/Plan/Upload21508/appendixD.pdf" TargetMode="External"/><Relationship Id="rId7" Type="http://schemas.openxmlformats.org/officeDocument/2006/relationships/hyperlink" Target="https://data.worldbank.org/indicator/PA.NUS.FCRF?locations=MY" TargetMode="External"/><Relationship Id="rId2" Type="http://schemas.openxmlformats.org/officeDocument/2006/relationships/hyperlink" Target="http://www.civilresources.com/dacono/PDFs/Plan/Upload21508/appendixD.pdf" TargetMode="External"/><Relationship Id="rId1" Type="http://schemas.openxmlformats.org/officeDocument/2006/relationships/hyperlink" Target="https://data.worldbank.org/indicator/PA.NUS.FCRF?locations=IN" TargetMode="External"/><Relationship Id="rId6" Type="http://schemas.openxmlformats.org/officeDocument/2006/relationships/hyperlink" Target="https://openknowledge.worldbank.org/bitstream/handle/10986/22038/Malaysia0econo0ming0urban0transport.pdf?sequence=1&amp;isAllowed=y" TargetMode="External"/><Relationship Id="rId5" Type="http://schemas.openxmlformats.org/officeDocument/2006/relationships/hyperlink" Target="https://data.worldbank.org/indicator/PA.NUS.PPPC.RF?locations=CO" TargetMode="External"/><Relationship Id="rId4" Type="http://schemas.openxmlformats.org/officeDocument/2006/relationships/hyperlink" Target="https://www.idu.gov.co/Archivos_Portal/2019/Transparencia/Presupuesto/Ejecuciones%20Presupuestales/01_Enero/PRESUPUESTO_IDU_VIGENCIA_2019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udah.my/Tanah+Lot+Bangunan+Umbai+Infra+Lengkap+Sebelah+Taman+Balkis-73416865.htm" TargetMode="External"/><Relationship Id="rId18" Type="http://schemas.openxmlformats.org/officeDocument/2006/relationships/hyperlink" Target="https://www.mudah.my/Bungalow+Lot+Freehold+Non+Bumi+Lot+Rasah+Seremban+N9-80806006.htm" TargetMode="External"/><Relationship Id="rId26" Type="http://schemas.openxmlformats.org/officeDocument/2006/relationships/hyperlink" Target="https://www.mudah.my/+TERBAIK+Tanah+Lot+Sebelah+Masjid+Kangar-79695411.htm" TargetMode="External"/><Relationship Id="rId39" Type="http://schemas.openxmlformats.org/officeDocument/2006/relationships/hyperlink" Target="https://www.mudah.my/Sebidang+tanah+lot+banglo+untuk+dijual+di+banggol+katong-73417024.htm" TargetMode="External"/><Relationship Id="rId3" Type="http://schemas.openxmlformats.org/officeDocument/2006/relationships/hyperlink" Target="https://www.mudah.my/Jalan+Mariamah+Lot+Bunglow+Non+bumilot-80811705.htm" TargetMode="External"/><Relationship Id="rId21" Type="http://schemas.openxmlformats.org/officeDocument/2006/relationships/hyperlink" Target="https://www.mudah.my/Lot+banglo+kg+jeram+beserah+kuantan-80754674.htm" TargetMode="External"/><Relationship Id="rId34" Type="http://schemas.openxmlformats.org/officeDocument/2006/relationships/hyperlink" Target="https://www.mudah.my/+EXCLUSIVE+BUNGALOW+LOT+9+117SFT+Seksyen+8+Shah+Alam+BELOW+MARKET+-69141682.htm" TargetMode="External"/><Relationship Id="rId42" Type="http://schemas.openxmlformats.org/officeDocument/2006/relationships/hyperlink" Target="https://www.mudah.my/Land+Jalan+Bukit+Ledang+off+Jalan+Duta+Kuala+Lumpur-72593603.htm" TargetMode="External"/><Relationship Id="rId47" Type="http://schemas.openxmlformats.org/officeDocument/2006/relationships/hyperlink" Target="https://www.mudah.my/Bungalow+Land+Jalan+TTS+3+Taman+Tasik+Semenyih-78925705.htm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www.mudah.my/Geran+Individu+Bandar+Alor+Setar-74048406.htm" TargetMode="External"/><Relationship Id="rId12" Type="http://schemas.openxmlformats.org/officeDocument/2006/relationships/hyperlink" Target="https://www.mudah.my/TANAH+TAK+PERLU+TAMBUN+UNTUK+DIJUAL+direct+owner+-78868777.htm" TargetMode="External"/><Relationship Id="rId17" Type="http://schemas.openxmlformats.org/officeDocument/2006/relationships/hyperlink" Target="https://www.mudah.my/Lot+Tapak+Rumah+Ampangan+8+000+kaki+-80806747.htm" TargetMode="External"/><Relationship Id="rId25" Type="http://schemas.openxmlformats.org/officeDocument/2006/relationships/hyperlink" Target="https://www.mudah.my/Residential+Land+Pengkalan+Ipoh+AEON+Station+18+376mA+4+050+sqft-80605760.htm" TargetMode="External"/><Relationship Id="rId33" Type="http://schemas.openxmlformats.org/officeDocument/2006/relationships/hyperlink" Target="https://www.mudah.my/Batu+Kawa+1lot+detached+land-80540752.htm" TargetMode="External"/><Relationship Id="rId38" Type="http://schemas.openxmlformats.org/officeDocument/2006/relationships/hyperlink" Target="https://www.mudah.my/Tanah+lot+bunglow+manir-80832693.htm" TargetMode="External"/><Relationship Id="rId46" Type="http://schemas.openxmlformats.org/officeDocument/2006/relationships/hyperlink" Target="https://www.mudah.my/15000+sqft+lot+banglo+DESA+PINGGIRAN+PUTRA+Jalan+Hasan+Putrajaya-72862169.htm" TargetMode="External"/><Relationship Id="rId2" Type="http://schemas.openxmlformats.org/officeDocument/2006/relationships/hyperlink" Target="https://www.mudah.my/CORNER+BGLOW+LAND+6+070sf+behind+EON+PROTON+simpang+TPG-80737270.htm" TargetMode="External"/><Relationship Id="rId16" Type="http://schemas.openxmlformats.org/officeDocument/2006/relationships/hyperlink" Target="https://www.mudah.my/Rasah+kemayan+S2+bungalow+Flat+Rectangle+land-75738139.htm" TargetMode="External"/><Relationship Id="rId20" Type="http://schemas.openxmlformats.org/officeDocument/2006/relationships/hyperlink" Target="https://www.mudah.my/Bungalow+lot+for+sale+in+kuantan-80820484.htm" TargetMode="External"/><Relationship Id="rId29" Type="http://schemas.openxmlformats.org/officeDocument/2006/relationships/hyperlink" Target="https://www.mudah.my/Tg+Aru+Bungalow+Lot-79109422.htm" TargetMode="External"/><Relationship Id="rId41" Type="http://schemas.openxmlformats.org/officeDocument/2006/relationships/hyperlink" Target="https://www.mudah.my/Tanah+lot+banglo+di+Kuala+Terengganu+untuk+dijual-77799808.htm" TargetMode="External"/><Relationship Id="rId1" Type="http://schemas.openxmlformats.org/officeDocument/2006/relationships/hyperlink" Target="https://www.mudah.my/Tapak+rumah+untuk+dijual+malay+reserved-79413434.htm?last=1" TargetMode="External"/><Relationship Id="rId6" Type="http://schemas.openxmlformats.org/officeDocument/2006/relationships/hyperlink" Target="https://www.mudah.my/Residential+Bungalow+Land+Banjaran+Kempas+International+Lot-69768641.htm" TargetMode="External"/><Relationship Id="rId11" Type="http://schemas.openxmlformats.org/officeDocument/2006/relationships/hyperlink" Target="https://www.mudah.my/Tanah+11810+kaki+persegi+Bangunan+dekat+Taman+Buaya+Pengkalan+Chepa-61242946.htm" TargetMode="External"/><Relationship Id="rId24" Type="http://schemas.openxmlformats.org/officeDocument/2006/relationships/hyperlink" Target="https://www.mudah.my/Tanah+lot+di+batu+5+tambun+sunwey+city+ipoh+perak-80739834.htm" TargetMode="External"/><Relationship Id="rId32" Type="http://schemas.openxmlformats.org/officeDocument/2006/relationships/hyperlink" Target="https://www.mudah.my/Bandar+Baru+Samariang+Land+For+Sale+Jln+Sultan+Tengah+Kuching-80544452.htm" TargetMode="External"/><Relationship Id="rId37" Type="http://schemas.openxmlformats.org/officeDocument/2006/relationships/hyperlink" Target="https://www.mudah.my/Shah+Alam+Seksyen+7+Bungalow+Land-78447503.htm" TargetMode="External"/><Relationship Id="rId40" Type="http://schemas.openxmlformats.org/officeDocument/2006/relationships/hyperlink" Target="https://www.mudah.my/Tanah+LOT+BANGLO+GRED+AAA+625mp+KG+BUKIT+DEPU+KUALA+TERENGGANU-78966653.htm" TargetMode="External"/><Relationship Id="rId45" Type="http://schemas.openxmlformats.org/officeDocument/2006/relationships/hyperlink" Target="https://www.mudah.my/Tanah+Lot+Sg+Merab+Putrajaya+Sebelah+Spectrum+International+School-80644027.htm" TargetMode="External"/><Relationship Id="rId5" Type="http://schemas.openxmlformats.org/officeDocument/2006/relationships/hyperlink" Target="https://www.mudah.my/Bungalow+Lot+Kg+Serama+JOHOR+BAHRU+Johor-78170053.htm" TargetMode="External"/><Relationship Id="rId15" Type="http://schemas.openxmlformats.org/officeDocument/2006/relationships/hyperlink" Target="https://www.mudah.my/Tanah+lot+bangunan+di+tanjung+minyak+melaka-68743097.htm" TargetMode="External"/><Relationship Id="rId23" Type="http://schemas.openxmlformats.org/officeDocument/2006/relationships/hyperlink" Target="https://www.mudah.my/Tanah+Lot+Kediaman+untuk+dijual+di+RPT+Pengkalan+Gate+Lahat+Ipoh-72963985.htm" TargetMode="External"/><Relationship Id="rId28" Type="http://schemas.openxmlformats.org/officeDocument/2006/relationships/hyperlink" Target="https://www.mudah.my/Prime+Land+Jalan+Tuaran+Bypass+Inanam+For+Sale-77895818.htm" TargetMode="External"/><Relationship Id="rId36" Type="http://schemas.openxmlformats.org/officeDocument/2006/relationships/hyperlink" Target="https://www.mudah.my/FLAT+LAND+Bungalow+Lot+Seksyen+8+Shah+Alam-69240358.htm" TargetMode="External"/><Relationship Id="rId49" Type="http://schemas.openxmlformats.org/officeDocument/2006/relationships/hyperlink" Target="https://www.mudah.my/Converted+Residential+Land+in+Semenyih+Kajang-68085185.htm" TargetMode="External"/><Relationship Id="rId10" Type="http://schemas.openxmlformats.org/officeDocument/2006/relationships/hyperlink" Target="https://www.mudah.my/Limbong+Kapal+Land-72556360.htm" TargetMode="External"/><Relationship Id="rId19" Type="http://schemas.openxmlformats.org/officeDocument/2006/relationships/hyperlink" Target="https://www.mudah.my/Bungalow+land+Rasah+Kemayan+Seremban+2+N9-80491467.htm" TargetMode="External"/><Relationship Id="rId31" Type="http://schemas.openxmlformats.org/officeDocument/2006/relationships/hyperlink" Target="https://www.mudah.my/Jalan+Landeh+Detached+Land+For+Sale-80762819.htm" TargetMode="External"/><Relationship Id="rId44" Type="http://schemas.openxmlformats.org/officeDocument/2006/relationships/hyperlink" Target="https://www.mudah.my/Lot+bungalow+for+sale+setapak+kl-73454603.htm" TargetMode="External"/><Relationship Id="rId4" Type="http://schemas.openxmlformats.org/officeDocument/2006/relationships/hyperlink" Target="https://www.mudah.my/5445+sqft+bumilot+jalan+lurah+3+kempas-78846923.htm" TargetMode="External"/><Relationship Id="rId9" Type="http://schemas.openxmlformats.org/officeDocument/2006/relationships/hyperlink" Target="https://www.mudah.my/Vacant+Residential+Land+Bungalow+Lot+in+Alor+Setar+For+Sale-80692871.htm" TargetMode="External"/><Relationship Id="rId14" Type="http://schemas.openxmlformats.org/officeDocument/2006/relationships/hyperlink" Target="https://www.mudah.my/Lot+Banglow+Untuk+Dijual-70058594.htm" TargetMode="External"/><Relationship Id="rId22" Type="http://schemas.openxmlformats.org/officeDocument/2006/relationships/hyperlink" Target="https://www.mudah.my/Jalan+Hargreaves+LAND+Near+Jalan+Masjid+Negeri+Georgetown-80718394.htm" TargetMode="External"/><Relationship Id="rId27" Type="http://schemas.openxmlformats.org/officeDocument/2006/relationships/hyperlink" Target="https://www.mudah.my/Tanah+tepi+jalan+besar+di+paya-80788332.htm" TargetMode="External"/><Relationship Id="rId30" Type="http://schemas.openxmlformats.org/officeDocument/2006/relationships/hyperlink" Target="https://www.mudah.my/Land+for+Sale+Menggatal-80519639.htm" TargetMode="External"/><Relationship Id="rId35" Type="http://schemas.openxmlformats.org/officeDocument/2006/relationships/hyperlink" Target="https://www.mudah.my/BUNGALOW+LAND+Seksyen+13+Shah+Alam+Flat+Land+Near+KGSAS-73285759.htm" TargetMode="External"/><Relationship Id="rId43" Type="http://schemas.openxmlformats.org/officeDocument/2006/relationships/hyperlink" Target="https://www.mudah.my/Residential+Land+Kampung+Baru+Salak+Selatan+Salak+South+-73982148.htm" TargetMode="External"/><Relationship Id="rId48" Type="http://schemas.openxmlformats.org/officeDocument/2006/relationships/hyperlink" Target="https://www.mudah.my/Lot+Bunglow+Luas+11K+sqf+Batu+3+Jalan+Bangi+Sebelah+Eco+Hill-80434467.htm" TargetMode="External"/><Relationship Id="rId8" Type="http://schemas.openxmlformats.org/officeDocument/2006/relationships/hyperlink" Target="https://www.mudah.my/Facing+Mainroad+Jalan+Sultanah-80703417.ht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townplan.gov.my/rt/rsnt_terengganu2050/Draf%20RSNT%202050%20(Kajian%20Semula).pdf" TargetMode="External"/><Relationship Id="rId7" Type="http://schemas.openxmlformats.org/officeDocument/2006/relationships/hyperlink" Target="http://www.dbkl.gov.my/pskl2020/english/land_use_and_development_strategy/index.htm" TargetMode="External"/><Relationship Id="rId2" Type="http://schemas.openxmlformats.org/officeDocument/2006/relationships/hyperlink" Target="https://www.townplan.gov.my/rt/rsnt_terengganu2050/Ringkasan%20Eksekutif%20DRSNT%202050_2%20DIS.pdf" TargetMode="External"/><Relationship Id="rId1" Type="http://schemas.openxmlformats.org/officeDocument/2006/relationships/hyperlink" Target="http://www.atlasofurbanexpansion.org/cities/view/Ipoh" TargetMode="External"/><Relationship Id="rId6" Type="http://schemas.openxmlformats.org/officeDocument/2006/relationships/hyperlink" Target="http://epublisiti.townplan.gov.my/publisiti/?p=760" TargetMode="External"/><Relationship Id="rId5" Type="http://schemas.openxmlformats.org/officeDocument/2006/relationships/hyperlink" Target="http://epublisiti.townplan.gov.my/turun/rkk_kualaperlis/ringkasan.pdf" TargetMode="External"/><Relationship Id="rId4" Type="http://schemas.openxmlformats.org/officeDocument/2006/relationships/hyperlink" Target="http://epublisiti.townplan.gov.my/turun/kuantan2035/risalah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du.gov.co/Archivos_Portal/2019/Transparencia/Presupuesto/Ejecuciones%20Presupuestales/01_Enero/PRESUPUESTO_IDU_VIGENCIA_2019.pdf" TargetMode="External"/><Relationship Id="rId1" Type="http://schemas.openxmlformats.org/officeDocument/2006/relationships/hyperlink" Target="https://unhabitat.org/wp-content/uploads/2015/10/Global%20Public%20Space%20Toolki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tabSelected="1" workbookViewId="0">
      <selection activeCell="B8" sqref="B8"/>
    </sheetView>
  </sheetViews>
  <sheetFormatPr defaultColWidth="12.6640625" defaultRowHeight="15" customHeight="1" x14ac:dyDescent="0.3"/>
  <cols>
    <col min="1" max="1" width="5" customWidth="1"/>
    <col min="2" max="2" width="65" customWidth="1"/>
    <col min="3" max="3" width="22.5" customWidth="1"/>
    <col min="4" max="4" width="66" customWidth="1"/>
    <col min="5" max="26" width="7.6640625" customWidth="1"/>
  </cols>
  <sheetData>
    <row r="1" spans="1:26" ht="14.5" x14ac:dyDescent="0.35">
      <c r="A1" s="1" t="s">
        <v>1</v>
      </c>
      <c r="B1" s="2" t="s">
        <v>4</v>
      </c>
      <c r="C1" s="2" t="s">
        <v>7</v>
      </c>
      <c r="D1" s="3" t="s">
        <v>8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5" x14ac:dyDescent="0.35">
      <c r="A2" s="155" t="s">
        <v>9</v>
      </c>
      <c r="B2" s="156"/>
      <c r="C2" s="157"/>
    </row>
    <row r="3" spans="1:26" ht="14.5" x14ac:dyDescent="0.35">
      <c r="A3" s="5">
        <v>1</v>
      </c>
      <c r="B3" s="6" t="s">
        <v>11</v>
      </c>
      <c r="C3" s="7">
        <f>'Cost Calculations'!K244</f>
        <v>62453504198.451759</v>
      </c>
    </row>
    <row r="4" spans="1:26" ht="14.5" x14ac:dyDescent="0.35">
      <c r="A4" s="5">
        <v>2</v>
      </c>
      <c r="B4" s="6" t="s">
        <v>17</v>
      </c>
      <c r="C4" s="7">
        <f>'Cost Calculations'!L244</f>
        <v>323458407.206056</v>
      </c>
    </row>
    <row r="5" spans="1:26" ht="14.5" x14ac:dyDescent="0.35">
      <c r="A5" s="155" t="s">
        <v>18</v>
      </c>
      <c r="B5" s="156"/>
      <c r="C5" s="157"/>
    </row>
    <row r="6" spans="1:26" ht="14.5" x14ac:dyDescent="0.35">
      <c r="A6" s="5">
        <v>1</v>
      </c>
      <c r="B6" s="6" t="s">
        <v>20</v>
      </c>
      <c r="C6" s="7">
        <v>0</v>
      </c>
    </row>
    <row r="7" spans="1:26" ht="14.5" x14ac:dyDescent="0.3">
      <c r="A7" s="158" t="s">
        <v>21</v>
      </c>
      <c r="B7" s="159"/>
      <c r="C7" s="9">
        <f>SUM(C3,C4)</f>
        <v>62776962605.657814</v>
      </c>
    </row>
    <row r="8" spans="1:26" ht="14.5" x14ac:dyDescent="0.3">
      <c r="A8" s="5"/>
    </row>
    <row r="9" spans="1:26" ht="14.5" x14ac:dyDescent="0.3">
      <c r="A9" s="5"/>
    </row>
    <row r="10" spans="1:26" ht="14.5" x14ac:dyDescent="0.3">
      <c r="A10" s="5"/>
    </row>
    <row r="11" spans="1:26" ht="14.5" x14ac:dyDescent="0.3">
      <c r="A11" s="5"/>
    </row>
    <row r="12" spans="1:26" ht="14.5" x14ac:dyDescent="0.3">
      <c r="A12" s="5"/>
    </row>
    <row r="13" spans="1:26" ht="14.5" x14ac:dyDescent="0.3">
      <c r="A13" s="5"/>
    </row>
    <row r="14" spans="1:26" ht="14.5" x14ac:dyDescent="0.3">
      <c r="A14" s="5"/>
    </row>
    <row r="15" spans="1:26" ht="14.5" x14ac:dyDescent="0.3">
      <c r="A15" s="5"/>
    </row>
    <row r="16" spans="1:26" ht="14.5" x14ac:dyDescent="0.3">
      <c r="A16" s="5"/>
    </row>
    <row r="17" spans="1:1" ht="14.5" x14ac:dyDescent="0.3">
      <c r="A17" s="5"/>
    </row>
    <row r="18" spans="1:1" ht="14.5" x14ac:dyDescent="0.3">
      <c r="A18" s="5"/>
    </row>
    <row r="19" spans="1:1" ht="14.5" x14ac:dyDescent="0.3">
      <c r="A19" s="5"/>
    </row>
    <row r="20" spans="1:1" ht="14.5" x14ac:dyDescent="0.3">
      <c r="A20" s="5"/>
    </row>
    <row r="21" spans="1:1" ht="15.75" customHeight="1" x14ac:dyDescent="0.3">
      <c r="A21" s="5"/>
    </row>
    <row r="22" spans="1:1" ht="15.75" customHeight="1" x14ac:dyDescent="0.3">
      <c r="A22" s="5"/>
    </row>
    <row r="23" spans="1:1" ht="15.75" customHeight="1" x14ac:dyDescent="0.3">
      <c r="A23" s="5"/>
    </row>
    <row r="24" spans="1:1" ht="15.75" customHeight="1" x14ac:dyDescent="0.3">
      <c r="A24" s="5"/>
    </row>
    <row r="25" spans="1:1" ht="15.75" customHeight="1" x14ac:dyDescent="0.3">
      <c r="A25" s="5"/>
    </row>
    <row r="26" spans="1:1" ht="15.75" customHeight="1" x14ac:dyDescent="0.3">
      <c r="A26" s="5"/>
    </row>
    <row r="27" spans="1:1" ht="15.75" customHeight="1" x14ac:dyDescent="0.3">
      <c r="A27" s="5"/>
    </row>
    <row r="28" spans="1:1" ht="15.75" customHeight="1" x14ac:dyDescent="0.3">
      <c r="A28" s="5"/>
    </row>
    <row r="29" spans="1:1" ht="15.75" customHeight="1" x14ac:dyDescent="0.3">
      <c r="A29" s="5"/>
    </row>
    <row r="30" spans="1:1" ht="15.75" customHeight="1" x14ac:dyDescent="0.3">
      <c r="A30" s="5"/>
    </row>
    <row r="31" spans="1:1" ht="15.75" customHeight="1" x14ac:dyDescent="0.3">
      <c r="A31" s="5"/>
    </row>
    <row r="32" spans="1:1" ht="15.75" customHeight="1" x14ac:dyDescent="0.3">
      <c r="A32" s="5"/>
    </row>
    <row r="33" spans="1:1" ht="15.75" customHeight="1" x14ac:dyDescent="0.3">
      <c r="A33" s="5"/>
    </row>
    <row r="34" spans="1:1" ht="15.75" customHeight="1" x14ac:dyDescent="0.3">
      <c r="A34" s="5"/>
    </row>
    <row r="35" spans="1:1" ht="15.75" customHeight="1" x14ac:dyDescent="0.3">
      <c r="A35" s="5"/>
    </row>
    <row r="36" spans="1:1" ht="15.75" customHeight="1" x14ac:dyDescent="0.3">
      <c r="A36" s="5"/>
    </row>
    <row r="37" spans="1:1" ht="15.75" customHeight="1" x14ac:dyDescent="0.3">
      <c r="A37" s="5"/>
    </row>
    <row r="38" spans="1:1" ht="15.75" customHeight="1" x14ac:dyDescent="0.3">
      <c r="A38" s="5"/>
    </row>
    <row r="39" spans="1:1" ht="15.75" customHeight="1" x14ac:dyDescent="0.3">
      <c r="A39" s="5"/>
    </row>
    <row r="40" spans="1:1" ht="15.75" customHeight="1" x14ac:dyDescent="0.3">
      <c r="A40" s="5"/>
    </row>
    <row r="41" spans="1:1" ht="15.75" customHeight="1" x14ac:dyDescent="0.3">
      <c r="A41" s="5"/>
    </row>
    <row r="42" spans="1:1" ht="15.75" customHeight="1" x14ac:dyDescent="0.3">
      <c r="A42" s="5"/>
    </row>
    <row r="43" spans="1:1" ht="15.75" customHeight="1" x14ac:dyDescent="0.3">
      <c r="A43" s="5"/>
    </row>
    <row r="44" spans="1:1" ht="15.75" customHeight="1" x14ac:dyDescent="0.3">
      <c r="A44" s="5"/>
    </row>
    <row r="45" spans="1:1" ht="15.75" customHeight="1" x14ac:dyDescent="0.3">
      <c r="A45" s="5"/>
    </row>
    <row r="46" spans="1:1" ht="15.75" customHeight="1" x14ac:dyDescent="0.3">
      <c r="A46" s="5"/>
    </row>
    <row r="47" spans="1:1" ht="15.75" customHeight="1" x14ac:dyDescent="0.3">
      <c r="A47" s="5"/>
    </row>
    <row r="48" spans="1:1" ht="15.75" customHeight="1" x14ac:dyDescent="0.3">
      <c r="A48" s="5"/>
    </row>
    <row r="49" spans="1:1" ht="15.75" customHeight="1" x14ac:dyDescent="0.3">
      <c r="A49" s="5"/>
    </row>
    <row r="50" spans="1:1" ht="15.75" customHeight="1" x14ac:dyDescent="0.3">
      <c r="A50" s="5"/>
    </row>
    <row r="51" spans="1:1" ht="15.75" customHeight="1" x14ac:dyDescent="0.3">
      <c r="A51" s="5"/>
    </row>
    <row r="52" spans="1:1" ht="15.75" customHeight="1" x14ac:dyDescent="0.3">
      <c r="A52" s="5"/>
    </row>
    <row r="53" spans="1:1" ht="15.75" customHeight="1" x14ac:dyDescent="0.3">
      <c r="A53" s="5"/>
    </row>
    <row r="54" spans="1:1" ht="15.75" customHeight="1" x14ac:dyDescent="0.3">
      <c r="A54" s="5"/>
    </row>
    <row r="55" spans="1:1" ht="15.75" customHeight="1" x14ac:dyDescent="0.3">
      <c r="A55" s="5"/>
    </row>
    <row r="56" spans="1:1" ht="15.75" customHeight="1" x14ac:dyDescent="0.3">
      <c r="A56" s="5"/>
    </row>
    <row r="57" spans="1:1" ht="15.75" customHeight="1" x14ac:dyDescent="0.3">
      <c r="A57" s="5"/>
    </row>
    <row r="58" spans="1:1" ht="15.75" customHeight="1" x14ac:dyDescent="0.3">
      <c r="A58" s="5"/>
    </row>
    <row r="59" spans="1:1" ht="15.75" customHeight="1" x14ac:dyDescent="0.3">
      <c r="A59" s="5"/>
    </row>
    <row r="60" spans="1:1" ht="15.75" customHeight="1" x14ac:dyDescent="0.3">
      <c r="A60" s="5"/>
    </row>
    <row r="61" spans="1:1" ht="15.75" customHeight="1" x14ac:dyDescent="0.3">
      <c r="A61" s="5"/>
    </row>
    <row r="62" spans="1:1" ht="15.75" customHeight="1" x14ac:dyDescent="0.3">
      <c r="A62" s="5"/>
    </row>
    <row r="63" spans="1:1" ht="15.75" customHeight="1" x14ac:dyDescent="0.3">
      <c r="A63" s="5"/>
    </row>
    <row r="64" spans="1:1" ht="15.75" customHeight="1" x14ac:dyDescent="0.3">
      <c r="A64" s="5"/>
    </row>
    <row r="65" spans="1:1" ht="15.75" customHeight="1" x14ac:dyDescent="0.3">
      <c r="A65" s="5"/>
    </row>
    <row r="66" spans="1:1" ht="15.75" customHeight="1" x14ac:dyDescent="0.3">
      <c r="A66" s="5"/>
    </row>
    <row r="67" spans="1:1" ht="15.75" customHeight="1" x14ac:dyDescent="0.3">
      <c r="A67" s="5"/>
    </row>
    <row r="68" spans="1:1" ht="15.75" customHeight="1" x14ac:dyDescent="0.3">
      <c r="A68" s="5"/>
    </row>
    <row r="69" spans="1:1" ht="15.75" customHeight="1" x14ac:dyDescent="0.3">
      <c r="A69" s="5"/>
    </row>
    <row r="70" spans="1:1" ht="15.75" customHeight="1" x14ac:dyDescent="0.3">
      <c r="A70" s="5"/>
    </row>
    <row r="71" spans="1:1" ht="15.75" customHeight="1" x14ac:dyDescent="0.3">
      <c r="A71" s="5"/>
    </row>
    <row r="72" spans="1:1" ht="15.75" customHeight="1" x14ac:dyDescent="0.3">
      <c r="A72" s="5"/>
    </row>
    <row r="73" spans="1:1" ht="15.75" customHeight="1" x14ac:dyDescent="0.3">
      <c r="A73" s="5"/>
    </row>
    <row r="74" spans="1:1" ht="15.75" customHeight="1" x14ac:dyDescent="0.3">
      <c r="A74" s="5"/>
    </row>
    <row r="75" spans="1:1" ht="15.75" customHeight="1" x14ac:dyDescent="0.3">
      <c r="A75" s="5"/>
    </row>
    <row r="76" spans="1:1" ht="15.75" customHeight="1" x14ac:dyDescent="0.3">
      <c r="A76" s="5"/>
    </row>
    <row r="77" spans="1:1" ht="15.75" customHeight="1" x14ac:dyDescent="0.3">
      <c r="A77" s="5"/>
    </row>
    <row r="78" spans="1:1" ht="15.75" customHeight="1" x14ac:dyDescent="0.3">
      <c r="A78" s="5"/>
    </row>
    <row r="79" spans="1:1" ht="15.75" customHeight="1" x14ac:dyDescent="0.3">
      <c r="A79" s="5"/>
    </row>
    <row r="80" spans="1:1" ht="15.75" customHeight="1" x14ac:dyDescent="0.3">
      <c r="A80" s="5"/>
    </row>
    <row r="81" spans="1:1" ht="15.75" customHeight="1" x14ac:dyDescent="0.3">
      <c r="A81" s="5"/>
    </row>
    <row r="82" spans="1:1" ht="15.75" customHeight="1" x14ac:dyDescent="0.3">
      <c r="A82" s="5"/>
    </row>
    <row r="83" spans="1:1" ht="15.75" customHeight="1" x14ac:dyDescent="0.3">
      <c r="A83" s="5"/>
    </row>
    <row r="84" spans="1:1" ht="15.75" customHeight="1" x14ac:dyDescent="0.3">
      <c r="A84" s="5"/>
    </row>
    <row r="85" spans="1:1" ht="15.75" customHeight="1" x14ac:dyDescent="0.3">
      <c r="A85" s="5"/>
    </row>
    <row r="86" spans="1:1" ht="15.75" customHeight="1" x14ac:dyDescent="0.3">
      <c r="A86" s="5"/>
    </row>
    <row r="87" spans="1:1" ht="15.75" customHeight="1" x14ac:dyDescent="0.3">
      <c r="A87" s="5"/>
    </row>
    <row r="88" spans="1:1" ht="15.75" customHeight="1" x14ac:dyDescent="0.3">
      <c r="A88" s="5"/>
    </row>
    <row r="89" spans="1:1" ht="15.75" customHeight="1" x14ac:dyDescent="0.3">
      <c r="A89" s="5"/>
    </row>
    <row r="90" spans="1:1" ht="15.75" customHeight="1" x14ac:dyDescent="0.3">
      <c r="A90" s="5"/>
    </row>
    <row r="91" spans="1:1" ht="15.75" customHeight="1" x14ac:dyDescent="0.3">
      <c r="A91" s="5"/>
    </row>
    <row r="92" spans="1:1" ht="15.75" customHeight="1" x14ac:dyDescent="0.3">
      <c r="A92" s="5"/>
    </row>
    <row r="93" spans="1:1" ht="15.75" customHeight="1" x14ac:dyDescent="0.3">
      <c r="A93" s="5"/>
    </row>
    <row r="94" spans="1:1" ht="15.75" customHeight="1" x14ac:dyDescent="0.3">
      <c r="A94" s="5"/>
    </row>
    <row r="95" spans="1:1" ht="15.75" customHeight="1" x14ac:dyDescent="0.3">
      <c r="A95" s="5"/>
    </row>
    <row r="96" spans="1:1" ht="15.75" customHeight="1" x14ac:dyDescent="0.3">
      <c r="A96" s="5"/>
    </row>
    <row r="97" spans="1:1" ht="15.75" customHeight="1" x14ac:dyDescent="0.3">
      <c r="A97" s="5"/>
    </row>
    <row r="98" spans="1:1" ht="15.75" customHeight="1" x14ac:dyDescent="0.3">
      <c r="A98" s="5"/>
    </row>
    <row r="99" spans="1:1" ht="15.75" customHeight="1" x14ac:dyDescent="0.3">
      <c r="A99" s="5"/>
    </row>
    <row r="100" spans="1:1" ht="15.75" customHeight="1" x14ac:dyDescent="0.3">
      <c r="A100" s="5"/>
    </row>
    <row r="101" spans="1:1" ht="15.75" customHeight="1" x14ac:dyDescent="0.3">
      <c r="A101" s="5"/>
    </row>
    <row r="102" spans="1:1" ht="15.75" customHeight="1" x14ac:dyDescent="0.3">
      <c r="A102" s="5"/>
    </row>
    <row r="103" spans="1:1" ht="15.75" customHeight="1" x14ac:dyDescent="0.3">
      <c r="A103" s="5"/>
    </row>
    <row r="104" spans="1:1" ht="15.75" customHeight="1" x14ac:dyDescent="0.3">
      <c r="A104" s="5"/>
    </row>
    <row r="105" spans="1:1" ht="15.75" customHeight="1" x14ac:dyDescent="0.3">
      <c r="A105" s="5"/>
    </row>
    <row r="106" spans="1:1" ht="15.75" customHeight="1" x14ac:dyDescent="0.3">
      <c r="A106" s="5"/>
    </row>
    <row r="107" spans="1:1" ht="15.75" customHeight="1" x14ac:dyDescent="0.3">
      <c r="A107" s="5"/>
    </row>
    <row r="108" spans="1:1" ht="15.75" customHeight="1" x14ac:dyDescent="0.3">
      <c r="A108" s="5"/>
    </row>
    <row r="109" spans="1:1" ht="15.75" customHeight="1" x14ac:dyDescent="0.3">
      <c r="A109" s="5"/>
    </row>
    <row r="110" spans="1:1" ht="15.75" customHeight="1" x14ac:dyDescent="0.3">
      <c r="A110" s="5"/>
    </row>
    <row r="111" spans="1:1" ht="15.75" customHeight="1" x14ac:dyDescent="0.3">
      <c r="A111" s="5"/>
    </row>
    <row r="112" spans="1:1" ht="15.75" customHeight="1" x14ac:dyDescent="0.3">
      <c r="A112" s="5"/>
    </row>
    <row r="113" spans="1:1" ht="15.75" customHeight="1" x14ac:dyDescent="0.3">
      <c r="A113" s="5"/>
    </row>
    <row r="114" spans="1:1" ht="15.75" customHeight="1" x14ac:dyDescent="0.3">
      <c r="A114" s="5"/>
    </row>
    <row r="115" spans="1:1" ht="15.75" customHeight="1" x14ac:dyDescent="0.3">
      <c r="A115" s="5"/>
    </row>
    <row r="116" spans="1:1" ht="15.75" customHeight="1" x14ac:dyDescent="0.3">
      <c r="A116" s="5"/>
    </row>
    <row r="117" spans="1:1" ht="15.75" customHeight="1" x14ac:dyDescent="0.3">
      <c r="A117" s="5"/>
    </row>
    <row r="118" spans="1:1" ht="15.75" customHeight="1" x14ac:dyDescent="0.3">
      <c r="A118" s="5"/>
    </row>
    <row r="119" spans="1:1" ht="15.75" customHeight="1" x14ac:dyDescent="0.3">
      <c r="A119" s="5"/>
    </row>
    <row r="120" spans="1:1" ht="15.75" customHeight="1" x14ac:dyDescent="0.3">
      <c r="A120" s="5"/>
    </row>
    <row r="121" spans="1:1" ht="15.75" customHeight="1" x14ac:dyDescent="0.3">
      <c r="A121" s="5"/>
    </row>
    <row r="122" spans="1:1" ht="15.75" customHeight="1" x14ac:dyDescent="0.3">
      <c r="A122" s="5"/>
    </row>
    <row r="123" spans="1:1" ht="15.75" customHeight="1" x14ac:dyDescent="0.3">
      <c r="A123" s="5"/>
    </row>
    <row r="124" spans="1:1" ht="15.75" customHeight="1" x14ac:dyDescent="0.3">
      <c r="A124" s="5"/>
    </row>
    <row r="125" spans="1:1" ht="15.75" customHeight="1" x14ac:dyDescent="0.3">
      <c r="A125" s="5"/>
    </row>
    <row r="126" spans="1:1" ht="15.75" customHeight="1" x14ac:dyDescent="0.3">
      <c r="A126" s="5"/>
    </row>
    <row r="127" spans="1:1" ht="15.75" customHeight="1" x14ac:dyDescent="0.3">
      <c r="A127" s="5"/>
    </row>
    <row r="128" spans="1:1" ht="15.75" customHeight="1" x14ac:dyDescent="0.3">
      <c r="A128" s="5"/>
    </row>
    <row r="129" spans="1:1" ht="15.75" customHeight="1" x14ac:dyDescent="0.3">
      <c r="A129" s="5"/>
    </row>
    <row r="130" spans="1:1" ht="15.75" customHeight="1" x14ac:dyDescent="0.3">
      <c r="A130" s="5"/>
    </row>
    <row r="131" spans="1:1" ht="15.75" customHeight="1" x14ac:dyDescent="0.3">
      <c r="A131" s="5"/>
    </row>
    <row r="132" spans="1:1" ht="15.75" customHeight="1" x14ac:dyDescent="0.3">
      <c r="A132" s="5"/>
    </row>
    <row r="133" spans="1:1" ht="15.75" customHeight="1" x14ac:dyDescent="0.3">
      <c r="A133" s="5"/>
    </row>
    <row r="134" spans="1:1" ht="15.75" customHeight="1" x14ac:dyDescent="0.3">
      <c r="A134" s="5"/>
    </row>
    <row r="135" spans="1:1" ht="15.75" customHeight="1" x14ac:dyDescent="0.3">
      <c r="A135" s="5"/>
    </row>
    <row r="136" spans="1:1" ht="15.75" customHeight="1" x14ac:dyDescent="0.3">
      <c r="A136" s="5"/>
    </row>
    <row r="137" spans="1:1" ht="15.75" customHeight="1" x14ac:dyDescent="0.3">
      <c r="A137" s="5"/>
    </row>
    <row r="138" spans="1:1" ht="15.75" customHeight="1" x14ac:dyDescent="0.3">
      <c r="A138" s="5"/>
    </row>
    <row r="139" spans="1:1" ht="15.75" customHeight="1" x14ac:dyDescent="0.3">
      <c r="A139" s="5"/>
    </row>
    <row r="140" spans="1:1" ht="15.75" customHeight="1" x14ac:dyDescent="0.3">
      <c r="A140" s="5"/>
    </row>
    <row r="141" spans="1:1" ht="15.75" customHeight="1" x14ac:dyDescent="0.3">
      <c r="A141" s="5"/>
    </row>
    <row r="142" spans="1:1" ht="15.75" customHeight="1" x14ac:dyDescent="0.3">
      <c r="A142" s="5"/>
    </row>
    <row r="143" spans="1:1" ht="15.75" customHeight="1" x14ac:dyDescent="0.3">
      <c r="A143" s="5"/>
    </row>
    <row r="144" spans="1:1" ht="15.75" customHeight="1" x14ac:dyDescent="0.3">
      <c r="A144" s="5"/>
    </row>
    <row r="145" spans="1:1" ht="15.75" customHeight="1" x14ac:dyDescent="0.3">
      <c r="A145" s="5"/>
    </row>
    <row r="146" spans="1:1" ht="15.75" customHeight="1" x14ac:dyDescent="0.3">
      <c r="A146" s="5"/>
    </row>
    <row r="147" spans="1:1" ht="15.75" customHeight="1" x14ac:dyDescent="0.3">
      <c r="A147" s="5"/>
    </row>
    <row r="148" spans="1:1" ht="15.75" customHeight="1" x14ac:dyDescent="0.3">
      <c r="A148" s="5"/>
    </row>
    <row r="149" spans="1:1" ht="15.75" customHeight="1" x14ac:dyDescent="0.3">
      <c r="A149" s="5"/>
    </row>
    <row r="150" spans="1:1" ht="15.75" customHeight="1" x14ac:dyDescent="0.3">
      <c r="A150" s="5"/>
    </row>
    <row r="151" spans="1:1" ht="15.75" customHeight="1" x14ac:dyDescent="0.3">
      <c r="A151" s="5"/>
    </row>
    <row r="152" spans="1:1" ht="15.75" customHeight="1" x14ac:dyDescent="0.3">
      <c r="A152" s="5"/>
    </row>
    <row r="153" spans="1:1" ht="15.75" customHeight="1" x14ac:dyDescent="0.3">
      <c r="A153" s="5"/>
    </row>
    <row r="154" spans="1:1" ht="15.75" customHeight="1" x14ac:dyDescent="0.3">
      <c r="A154" s="5"/>
    </row>
    <row r="155" spans="1:1" ht="15.75" customHeight="1" x14ac:dyDescent="0.3">
      <c r="A155" s="5"/>
    </row>
    <row r="156" spans="1:1" ht="15.75" customHeight="1" x14ac:dyDescent="0.3">
      <c r="A156" s="5"/>
    </row>
    <row r="157" spans="1:1" ht="15.75" customHeight="1" x14ac:dyDescent="0.3">
      <c r="A157" s="5"/>
    </row>
    <row r="158" spans="1:1" ht="15.75" customHeight="1" x14ac:dyDescent="0.3">
      <c r="A158" s="5"/>
    </row>
    <row r="159" spans="1:1" ht="15.75" customHeight="1" x14ac:dyDescent="0.3">
      <c r="A159" s="5"/>
    </row>
    <row r="160" spans="1:1" ht="15.75" customHeight="1" x14ac:dyDescent="0.3">
      <c r="A160" s="5"/>
    </row>
    <row r="161" spans="1:1" ht="15.75" customHeight="1" x14ac:dyDescent="0.3">
      <c r="A161" s="5"/>
    </row>
    <row r="162" spans="1:1" ht="15.75" customHeight="1" x14ac:dyDescent="0.3">
      <c r="A162" s="5"/>
    </row>
    <row r="163" spans="1:1" ht="15.75" customHeight="1" x14ac:dyDescent="0.3">
      <c r="A163" s="5"/>
    </row>
    <row r="164" spans="1:1" ht="15.75" customHeight="1" x14ac:dyDescent="0.3">
      <c r="A164" s="5"/>
    </row>
    <row r="165" spans="1:1" ht="15.75" customHeight="1" x14ac:dyDescent="0.3">
      <c r="A165" s="5"/>
    </row>
    <row r="166" spans="1:1" ht="15.75" customHeight="1" x14ac:dyDescent="0.3">
      <c r="A166" s="5"/>
    </row>
    <row r="167" spans="1:1" ht="15.75" customHeight="1" x14ac:dyDescent="0.3">
      <c r="A167" s="5"/>
    </row>
    <row r="168" spans="1:1" ht="15.75" customHeight="1" x14ac:dyDescent="0.3">
      <c r="A168" s="5"/>
    </row>
    <row r="169" spans="1:1" ht="15.75" customHeight="1" x14ac:dyDescent="0.3">
      <c r="A169" s="5"/>
    </row>
    <row r="170" spans="1:1" ht="15.75" customHeight="1" x14ac:dyDescent="0.3">
      <c r="A170" s="5"/>
    </row>
    <row r="171" spans="1:1" ht="15.75" customHeight="1" x14ac:dyDescent="0.3">
      <c r="A171" s="5"/>
    </row>
    <row r="172" spans="1:1" ht="15.75" customHeight="1" x14ac:dyDescent="0.3">
      <c r="A172" s="5"/>
    </row>
    <row r="173" spans="1:1" ht="15.75" customHeight="1" x14ac:dyDescent="0.3">
      <c r="A173" s="5"/>
    </row>
    <row r="174" spans="1:1" ht="15.75" customHeight="1" x14ac:dyDescent="0.3">
      <c r="A174" s="5"/>
    </row>
    <row r="175" spans="1:1" ht="15.75" customHeight="1" x14ac:dyDescent="0.3">
      <c r="A175" s="5"/>
    </row>
    <row r="176" spans="1:1" ht="15.75" customHeight="1" x14ac:dyDescent="0.3">
      <c r="A176" s="5"/>
    </row>
    <row r="177" spans="1:1" ht="15.75" customHeight="1" x14ac:dyDescent="0.3">
      <c r="A177" s="5"/>
    </row>
    <row r="178" spans="1:1" ht="15.75" customHeight="1" x14ac:dyDescent="0.3">
      <c r="A178" s="5"/>
    </row>
    <row r="179" spans="1:1" ht="15.75" customHeight="1" x14ac:dyDescent="0.3">
      <c r="A179" s="5"/>
    </row>
    <row r="180" spans="1:1" ht="15.75" customHeight="1" x14ac:dyDescent="0.3">
      <c r="A180" s="5"/>
    </row>
    <row r="181" spans="1:1" ht="15.75" customHeight="1" x14ac:dyDescent="0.3">
      <c r="A181" s="5"/>
    </row>
    <row r="182" spans="1:1" ht="15.75" customHeight="1" x14ac:dyDescent="0.3">
      <c r="A182" s="5"/>
    </row>
    <row r="183" spans="1:1" ht="15.75" customHeight="1" x14ac:dyDescent="0.3">
      <c r="A183" s="5"/>
    </row>
    <row r="184" spans="1:1" ht="15.75" customHeight="1" x14ac:dyDescent="0.3">
      <c r="A184" s="5"/>
    </row>
    <row r="185" spans="1:1" ht="15.75" customHeight="1" x14ac:dyDescent="0.3">
      <c r="A185" s="5"/>
    </row>
    <row r="186" spans="1:1" ht="15.75" customHeight="1" x14ac:dyDescent="0.3">
      <c r="A186" s="5"/>
    </row>
    <row r="187" spans="1:1" ht="15.75" customHeight="1" x14ac:dyDescent="0.3">
      <c r="A187" s="5"/>
    </row>
    <row r="188" spans="1:1" ht="15.75" customHeight="1" x14ac:dyDescent="0.3">
      <c r="A188" s="5"/>
    </row>
    <row r="189" spans="1:1" ht="15.75" customHeight="1" x14ac:dyDescent="0.3">
      <c r="A189" s="5"/>
    </row>
    <row r="190" spans="1:1" ht="15.75" customHeight="1" x14ac:dyDescent="0.3">
      <c r="A190" s="5"/>
    </row>
    <row r="191" spans="1:1" ht="15.75" customHeight="1" x14ac:dyDescent="0.3">
      <c r="A191" s="5"/>
    </row>
    <row r="192" spans="1:1" ht="15.75" customHeight="1" x14ac:dyDescent="0.3">
      <c r="A192" s="5"/>
    </row>
    <row r="193" spans="1:1" ht="15.75" customHeight="1" x14ac:dyDescent="0.3">
      <c r="A193" s="5"/>
    </row>
    <row r="194" spans="1:1" ht="15.75" customHeight="1" x14ac:dyDescent="0.3">
      <c r="A194" s="5"/>
    </row>
    <row r="195" spans="1:1" ht="15.75" customHeight="1" x14ac:dyDescent="0.3">
      <c r="A195" s="5"/>
    </row>
    <row r="196" spans="1:1" ht="15.75" customHeight="1" x14ac:dyDescent="0.3">
      <c r="A196" s="5"/>
    </row>
    <row r="197" spans="1:1" ht="15.75" customHeight="1" x14ac:dyDescent="0.3">
      <c r="A197" s="5"/>
    </row>
    <row r="198" spans="1:1" ht="15.75" customHeight="1" x14ac:dyDescent="0.3">
      <c r="A198" s="5"/>
    </row>
    <row r="199" spans="1:1" ht="15.75" customHeight="1" x14ac:dyDescent="0.3">
      <c r="A199" s="5"/>
    </row>
    <row r="200" spans="1:1" ht="15.75" customHeight="1" x14ac:dyDescent="0.3">
      <c r="A200" s="5"/>
    </row>
    <row r="201" spans="1:1" ht="15.75" customHeight="1" x14ac:dyDescent="0.3">
      <c r="A201" s="5"/>
    </row>
    <row r="202" spans="1:1" ht="15.75" customHeight="1" x14ac:dyDescent="0.3">
      <c r="A202" s="5"/>
    </row>
    <row r="203" spans="1:1" ht="15.75" customHeight="1" x14ac:dyDescent="0.3">
      <c r="A203" s="5"/>
    </row>
    <row r="204" spans="1:1" ht="15.75" customHeight="1" x14ac:dyDescent="0.3">
      <c r="A204" s="5"/>
    </row>
    <row r="205" spans="1:1" ht="15.75" customHeight="1" x14ac:dyDescent="0.3">
      <c r="A205" s="5"/>
    </row>
    <row r="206" spans="1:1" ht="15.75" customHeight="1" x14ac:dyDescent="0.3">
      <c r="A206" s="5"/>
    </row>
    <row r="207" spans="1:1" ht="15.75" customHeight="1" x14ac:dyDescent="0.3">
      <c r="A207" s="5"/>
    </row>
    <row r="208" spans="1:1" ht="15.75" customHeight="1" x14ac:dyDescent="0.3">
      <c r="A208" s="5"/>
    </row>
    <row r="209" spans="1:1" ht="15.75" customHeight="1" x14ac:dyDescent="0.3">
      <c r="A209" s="5"/>
    </row>
    <row r="210" spans="1:1" ht="15.75" customHeight="1" x14ac:dyDescent="0.3">
      <c r="A210" s="5"/>
    </row>
    <row r="211" spans="1:1" ht="15.75" customHeight="1" x14ac:dyDescent="0.3">
      <c r="A211" s="5"/>
    </row>
    <row r="212" spans="1:1" ht="15.75" customHeight="1" x14ac:dyDescent="0.3">
      <c r="A212" s="5"/>
    </row>
    <row r="213" spans="1:1" ht="15.75" customHeight="1" x14ac:dyDescent="0.3">
      <c r="A213" s="5"/>
    </row>
    <row r="214" spans="1:1" ht="15.75" customHeight="1" x14ac:dyDescent="0.3">
      <c r="A214" s="5"/>
    </row>
    <row r="215" spans="1:1" ht="15.75" customHeight="1" x14ac:dyDescent="0.3">
      <c r="A215" s="5"/>
    </row>
    <row r="216" spans="1:1" ht="15.75" customHeight="1" x14ac:dyDescent="0.3">
      <c r="A216" s="5"/>
    </row>
    <row r="217" spans="1:1" ht="15.75" customHeight="1" x14ac:dyDescent="0.3">
      <c r="A217" s="5"/>
    </row>
    <row r="218" spans="1:1" ht="15.75" customHeight="1" x14ac:dyDescent="0.3">
      <c r="A218" s="5"/>
    </row>
    <row r="219" spans="1:1" ht="15.75" customHeight="1" x14ac:dyDescent="0.3">
      <c r="A219" s="5"/>
    </row>
    <row r="220" spans="1:1" ht="15.75" customHeight="1" x14ac:dyDescent="0.3">
      <c r="A220" s="5"/>
    </row>
    <row r="221" spans="1:1" ht="15.75" customHeight="1" x14ac:dyDescent="0.3">
      <c r="A221" s="5"/>
    </row>
    <row r="222" spans="1:1" ht="15.75" customHeight="1" x14ac:dyDescent="0.3">
      <c r="A222" s="5"/>
    </row>
    <row r="223" spans="1:1" ht="15.75" customHeight="1" x14ac:dyDescent="0.3">
      <c r="A223" s="5"/>
    </row>
    <row r="224" spans="1:1" ht="15.75" customHeight="1" x14ac:dyDescent="0.3">
      <c r="A224" s="5"/>
    </row>
    <row r="225" spans="1:1" ht="15.75" customHeight="1" x14ac:dyDescent="0.3">
      <c r="A225" s="5"/>
    </row>
    <row r="226" spans="1:1" ht="15.75" customHeight="1" x14ac:dyDescent="0.3">
      <c r="A226" s="5"/>
    </row>
    <row r="227" spans="1:1" ht="15.75" customHeight="1" x14ac:dyDescent="0.3">
      <c r="A227" s="5"/>
    </row>
    <row r="228" spans="1:1" ht="15.75" customHeight="1" x14ac:dyDescent="0.3">
      <c r="A228" s="5"/>
    </row>
    <row r="229" spans="1:1" ht="15.75" customHeight="1" x14ac:dyDescent="0.3">
      <c r="A229" s="5"/>
    </row>
    <row r="230" spans="1:1" ht="15.75" customHeight="1" x14ac:dyDescent="0.3">
      <c r="A230" s="5"/>
    </row>
    <row r="231" spans="1:1" ht="15.75" customHeight="1" x14ac:dyDescent="0.3">
      <c r="A231" s="5"/>
    </row>
    <row r="232" spans="1:1" ht="15.75" customHeight="1" x14ac:dyDescent="0.3">
      <c r="A232" s="5"/>
    </row>
    <row r="233" spans="1:1" ht="15.75" customHeight="1" x14ac:dyDescent="0.3">
      <c r="A233" s="5"/>
    </row>
    <row r="234" spans="1:1" ht="15.75" customHeight="1" x14ac:dyDescent="0.3">
      <c r="A234" s="5"/>
    </row>
    <row r="235" spans="1:1" ht="15.75" customHeight="1" x14ac:dyDescent="0.3">
      <c r="A235" s="5"/>
    </row>
    <row r="236" spans="1:1" ht="15.75" customHeight="1" x14ac:dyDescent="0.3">
      <c r="A236" s="5"/>
    </row>
    <row r="237" spans="1:1" ht="15.75" customHeight="1" x14ac:dyDescent="0.3">
      <c r="A237" s="5"/>
    </row>
    <row r="238" spans="1:1" ht="15.75" customHeight="1" x14ac:dyDescent="0.3">
      <c r="A238" s="5"/>
    </row>
    <row r="239" spans="1:1" ht="15.75" customHeight="1" x14ac:dyDescent="0.3">
      <c r="A239" s="5"/>
    </row>
    <row r="240" spans="1:1" ht="15.75" customHeight="1" x14ac:dyDescent="0.3">
      <c r="A240" s="5"/>
    </row>
    <row r="241" spans="1:1" ht="15.75" customHeight="1" x14ac:dyDescent="0.3">
      <c r="A241" s="5"/>
    </row>
    <row r="242" spans="1:1" ht="15.75" customHeight="1" x14ac:dyDescent="0.3">
      <c r="A242" s="5"/>
    </row>
    <row r="243" spans="1:1" ht="15.75" customHeight="1" x14ac:dyDescent="0.3">
      <c r="A243" s="5"/>
    </row>
    <row r="244" spans="1:1" ht="15.75" customHeight="1" x14ac:dyDescent="0.3">
      <c r="A244" s="5"/>
    </row>
    <row r="245" spans="1:1" ht="15.75" customHeight="1" x14ac:dyDescent="0.3">
      <c r="A245" s="5"/>
    </row>
    <row r="246" spans="1:1" ht="15.75" customHeight="1" x14ac:dyDescent="0.3">
      <c r="A246" s="5"/>
    </row>
    <row r="247" spans="1:1" ht="15.75" customHeight="1" x14ac:dyDescent="0.3">
      <c r="A247" s="5"/>
    </row>
    <row r="248" spans="1:1" ht="15.75" customHeight="1" x14ac:dyDescent="0.3">
      <c r="A248" s="5"/>
    </row>
    <row r="249" spans="1:1" ht="15.75" customHeight="1" x14ac:dyDescent="0.3">
      <c r="A249" s="5"/>
    </row>
    <row r="250" spans="1:1" ht="15.75" customHeight="1" x14ac:dyDescent="0.3">
      <c r="A250" s="5"/>
    </row>
    <row r="251" spans="1:1" ht="15.75" customHeight="1" x14ac:dyDescent="0.3">
      <c r="A251" s="5"/>
    </row>
    <row r="252" spans="1:1" ht="15.75" customHeight="1" x14ac:dyDescent="0.3">
      <c r="A252" s="5"/>
    </row>
    <row r="253" spans="1:1" ht="15.75" customHeight="1" x14ac:dyDescent="0.3">
      <c r="A253" s="5"/>
    </row>
    <row r="254" spans="1:1" ht="15.75" customHeight="1" x14ac:dyDescent="0.3">
      <c r="A254" s="5"/>
    </row>
    <row r="255" spans="1:1" ht="15.75" customHeight="1" x14ac:dyDescent="0.3">
      <c r="A255" s="5"/>
    </row>
    <row r="256" spans="1:1" ht="15.75" customHeight="1" x14ac:dyDescent="0.3">
      <c r="A256" s="5"/>
    </row>
    <row r="257" spans="1:1" ht="15.75" customHeight="1" x14ac:dyDescent="0.3">
      <c r="A257" s="5"/>
    </row>
    <row r="258" spans="1:1" ht="15.75" customHeight="1" x14ac:dyDescent="0.3">
      <c r="A258" s="5"/>
    </row>
    <row r="259" spans="1:1" ht="15.75" customHeight="1" x14ac:dyDescent="0.3">
      <c r="A259" s="5"/>
    </row>
    <row r="260" spans="1:1" ht="15.75" customHeight="1" x14ac:dyDescent="0.3">
      <c r="A260" s="5"/>
    </row>
    <row r="261" spans="1:1" ht="15.75" customHeight="1" x14ac:dyDescent="0.3">
      <c r="A261" s="5"/>
    </row>
    <row r="262" spans="1:1" ht="15.75" customHeight="1" x14ac:dyDescent="0.3">
      <c r="A262" s="5"/>
    </row>
    <row r="263" spans="1:1" ht="15.75" customHeight="1" x14ac:dyDescent="0.3">
      <c r="A263" s="5"/>
    </row>
    <row r="264" spans="1:1" ht="15.75" customHeight="1" x14ac:dyDescent="0.3">
      <c r="A264" s="5"/>
    </row>
    <row r="265" spans="1:1" ht="15.75" customHeight="1" x14ac:dyDescent="0.3">
      <c r="A265" s="5"/>
    </row>
    <row r="266" spans="1:1" ht="15.75" customHeight="1" x14ac:dyDescent="0.3">
      <c r="A266" s="5"/>
    </row>
    <row r="267" spans="1:1" ht="15.75" customHeight="1" x14ac:dyDescent="0.3">
      <c r="A267" s="5"/>
    </row>
    <row r="268" spans="1:1" ht="15.75" customHeight="1" x14ac:dyDescent="0.3">
      <c r="A268" s="5"/>
    </row>
    <row r="269" spans="1:1" ht="15.75" customHeight="1" x14ac:dyDescent="0.3">
      <c r="A269" s="5"/>
    </row>
    <row r="270" spans="1:1" ht="15.75" customHeight="1" x14ac:dyDescent="0.3">
      <c r="A270" s="5"/>
    </row>
    <row r="271" spans="1:1" ht="15.75" customHeight="1" x14ac:dyDescent="0.3">
      <c r="A271" s="5"/>
    </row>
    <row r="272" spans="1:1" ht="15.75" customHeight="1" x14ac:dyDescent="0.3">
      <c r="A272" s="5"/>
    </row>
    <row r="273" spans="1:1" ht="15.75" customHeight="1" x14ac:dyDescent="0.3">
      <c r="A273" s="5"/>
    </row>
    <row r="274" spans="1:1" ht="15.75" customHeight="1" x14ac:dyDescent="0.3">
      <c r="A274" s="5"/>
    </row>
    <row r="275" spans="1:1" ht="15.75" customHeight="1" x14ac:dyDescent="0.3">
      <c r="A275" s="5"/>
    </row>
    <row r="276" spans="1:1" ht="15.75" customHeight="1" x14ac:dyDescent="0.3">
      <c r="A276" s="5"/>
    </row>
    <row r="277" spans="1:1" ht="15.75" customHeight="1" x14ac:dyDescent="0.3">
      <c r="A277" s="5"/>
    </row>
    <row r="278" spans="1:1" ht="15.75" customHeight="1" x14ac:dyDescent="0.3">
      <c r="A278" s="5"/>
    </row>
    <row r="279" spans="1:1" ht="15.75" customHeight="1" x14ac:dyDescent="0.3">
      <c r="A279" s="5"/>
    </row>
    <row r="280" spans="1:1" ht="15.75" customHeight="1" x14ac:dyDescent="0.3">
      <c r="A280" s="5"/>
    </row>
    <row r="281" spans="1:1" ht="15.75" customHeight="1" x14ac:dyDescent="0.3">
      <c r="A281" s="5"/>
    </row>
    <row r="282" spans="1:1" ht="15.75" customHeight="1" x14ac:dyDescent="0.3">
      <c r="A282" s="5"/>
    </row>
    <row r="283" spans="1:1" ht="15.75" customHeight="1" x14ac:dyDescent="0.3">
      <c r="A283" s="5"/>
    </row>
    <row r="284" spans="1:1" ht="15.75" customHeight="1" x14ac:dyDescent="0.3">
      <c r="A284" s="5"/>
    </row>
    <row r="285" spans="1:1" ht="15.75" customHeight="1" x14ac:dyDescent="0.3">
      <c r="A285" s="5"/>
    </row>
    <row r="286" spans="1:1" ht="15.75" customHeight="1" x14ac:dyDescent="0.3">
      <c r="A286" s="5"/>
    </row>
    <row r="287" spans="1:1" ht="15.75" customHeight="1" x14ac:dyDescent="0.3">
      <c r="A287" s="5"/>
    </row>
    <row r="288" spans="1:1" ht="15.75" customHeight="1" x14ac:dyDescent="0.3">
      <c r="A288" s="5"/>
    </row>
    <row r="289" spans="1:1" ht="15.75" customHeight="1" x14ac:dyDescent="0.3">
      <c r="A289" s="5"/>
    </row>
    <row r="290" spans="1:1" ht="15.75" customHeight="1" x14ac:dyDescent="0.3">
      <c r="A290" s="5"/>
    </row>
    <row r="291" spans="1:1" ht="15.75" customHeight="1" x14ac:dyDescent="0.3">
      <c r="A291" s="5"/>
    </row>
    <row r="292" spans="1:1" ht="15.75" customHeight="1" x14ac:dyDescent="0.3">
      <c r="A292" s="5"/>
    </row>
    <row r="293" spans="1:1" ht="15.75" customHeight="1" x14ac:dyDescent="0.3">
      <c r="A293" s="5"/>
    </row>
    <row r="294" spans="1:1" ht="15.75" customHeight="1" x14ac:dyDescent="0.3">
      <c r="A294" s="5"/>
    </row>
    <row r="295" spans="1:1" ht="15.75" customHeight="1" x14ac:dyDescent="0.3">
      <c r="A295" s="5"/>
    </row>
    <row r="296" spans="1:1" ht="15.75" customHeight="1" x14ac:dyDescent="0.3">
      <c r="A296" s="5"/>
    </row>
    <row r="297" spans="1:1" ht="15.75" customHeight="1" x14ac:dyDescent="0.3">
      <c r="A297" s="5"/>
    </row>
    <row r="298" spans="1:1" ht="15.75" customHeight="1" x14ac:dyDescent="0.3">
      <c r="A298" s="5"/>
    </row>
    <row r="299" spans="1:1" ht="15.75" customHeight="1" x14ac:dyDescent="0.3">
      <c r="A299" s="5"/>
    </row>
    <row r="300" spans="1:1" ht="15.75" customHeight="1" x14ac:dyDescent="0.3">
      <c r="A300" s="5"/>
    </row>
    <row r="301" spans="1:1" ht="15.75" customHeight="1" x14ac:dyDescent="0.3">
      <c r="A301" s="5"/>
    </row>
    <row r="302" spans="1:1" ht="15.75" customHeight="1" x14ac:dyDescent="0.3">
      <c r="A302" s="5"/>
    </row>
    <row r="303" spans="1:1" ht="15.75" customHeight="1" x14ac:dyDescent="0.3">
      <c r="A303" s="5"/>
    </row>
    <row r="304" spans="1:1" ht="15.75" customHeight="1" x14ac:dyDescent="0.3">
      <c r="A304" s="5"/>
    </row>
    <row r="305" spans="1:1" ht="15.75" customHeight="1" x14ac:dyDescent="0.3">
      <c r="A305" s="5"/>
    </row>
    <row r="306" spans="1:1" ht="15.75" customHeight="1" x14ac:dyDescent="0.3">
      <c r="A306" s="5"/>
    </row>
    <row r="307" spans="1:1" ht="15.75" customHeight="1" x14ac:dyDescent="0.3">
      <c r="A307" s="5"/>
    </row>
    <row r="308" spans="1:1" ht="15.75" customHeight="1" x14ac:dyDescent="0.3">
      <c r="A308" s="5"/>
    </row>
    <row r="309" spans="1:1" ht="15.75" customHeight="1" x14ac:dyDescent="0.3">
      <c r="A309" s="5"/>
    </row>
    <row r="310" spans="1:1" ht="15.75" customHeight="1" x14ac:dyDescent="0.3">
      <c r="A310" s="5"/>
    </row>
    <row r="311" spans="1:1" ht="15.75" customHeight="1" x14ac:dyDescent="0.3">
      <c r="A311" s="5"/>
    </row>
    <row r="312" spans="1:1" ht="15.75" customHeight="1" x14ac:dyDescent="0.3">
      <c r="A312" s="5"/>
    </row>
    <row r="313" spans="1:1" ht="15.75" customHeight="1" x14ac:dyDescent="0.3">
      <c r="A313" s="5"/>
    </row>
    <row r="314" spans="1:1" ht="15.75" customHeight="1" x14ac:dyDescent="0.3">
      <c r="A314" s="5"/>
    </row>
    <row r="315" spans="1:1" ht="15.75" customHeight="1" x14ac:dyDescent="0.3">
      <c r="A315" s="5"/>
    </row>
    <row r="316" spans="1:1" ht="15.75" customHeight="1" x14ac:dyDescent="0.3">
      <c r="A316" s="5"/>
    </row>
    <row r="317" spans="1:1" ht="15.75" customHeight="1" x14ac:dyDescent="0.3">
      <c r="A317" s="5"/>
    </row>
    <row r="318" spans="1:1" ht="15.75" customHeight="1" x14ac:dyDescent="0.3">
      <c r="A318" s="5"/>
    </row>
    <row r="319" spans="1:1" ht="15.75" customHeight="1" x14ac:dyDescent="0.3">
      <c r="A319" s="5"/>
    </row>
    <row r="320" spans="1:1" ht="15.75" customHeight="1" x14ac:dyDescent="0.3">
      <c r="A320" s="5"/>
    </row>
    <row r="321" spans="1:1" ht="15.75" customHeight="1" x14ac:dyDescent="0.3">
      <c r="A321" s="5"/>
    </row>
    <row r="322" spans="1:1" ht="15.75" customHeight="1" x14ac:dyDescent="0.3">
      <c r="A322" s="5"/>
    </row>
    <row r="323" spans="1:1" ht="15.75" customHeight="1" x14ac:dyDescent="0.3">
      <c r="A323" s="5"/>
    </row>
    <row r="324" spans="1:1" ht="15.75" customHeight="1" x14ac:dyDescent="0.3">
      <c r="A324" s="5"/>
    </row>
    <row r="325" spans="1:1" ht="15.75" customHeight="1" x14ac:dyDescent="0.3">
      <c r="A325" s="5"/>
    </row>
    <row r="326" spans="1:1" ht="15.75" customHeight="1" x14ac:dyDescent="0.3">
      <c r="A326" s="5"/>
    </row>
    <row r="327" spans="1:1" ht="15.75" customHeight="1" x14ac:dyDescent="0.3">
      <c r="A327" s="5"/>
    </row>
    <row r="328" spans="1:1" ht="15.75" customHeight="1" x14ac:dyDescent="0.3">
      <c r="A328" s="5"/>
    </row>
    <row r="329" spans="1:1" ht="15.75" customHeight="1" x14ac:dyDescent="0.3">
      <c r="A329" s="5"/>
    </row>
    <row r="330" spans="1:1" ht="15.75" customHeight="1" x14ac:dyDescent="0.3">
      <c r="A330" s="5"/>
    </row>
    <row r="331" spans="1:1" ht="15.75" customHeight="1" x14ac:dyDescent="0.3">
      <c r="A331" s="5"/>
    </row>
    <row r="332" spans="1:1" ht="15.75" customHeight="1" x14ac:dyDescent="0.3">
      <c r="A332" s="5"/>
    </row>
    <row r="333" spans="1:1" ht="15.75" customHeight="1" x14ac:dyDescent="0.3">
      <c r="A333" s="5"/>
    </row>
    <row r="334" spans="1:1" ht="15.75" customHeight="1" x14ac:dyDescent="0.3">
      <c r="A334" s="5"/>
    </row>
    <row r="335" spans="1:1" ht="15.75" customHeight="1" x14ac:dyDescent="0.3">
      <c r="A335" s="5"/>
    </row>
    <row r="336" spans="1:1" ht="15.75" customHeight="1" x14ac:dyDescent="0.3">
      <c r="A336" s="5"/>
    </row>
    <row r="337" spans="1:1" ht="15.75" customHeight="1" x14ac:dyDescent="0.3">
      <c r="A337" s="5"/>
    </row>
    <row r="338" spans="1:1" ht="15.75" customHeight="1" x14ac:dyDescent="0.3">
      <c r="A338" s="5"/>
    </row>
    <row r="339" spans="1:1" ht="15.75" customHeight="1" x14ac:dyDescent="0.3">
      <c r="A339" s="5"/>
    </row>
    <row r="340" spans="1:1" ht="15.75" customHeight="1" x14ac:dyDescent="0.3">
      <c r="A340" s="5"/>
    </row>
    <row r="341" spans="1:1" ht="15.75" customHeight="1" x14ac:dyDescent="0.3">
      <c r="A341" s="5"/>
    </row>
    <row r="342" spans="1:1" ht="15.75" customHeight="1" x14ac:dyDescent="0.3">
      <c r="A342" s="5"/>
    </row>
    <row r="343" spans="1:1" ht="15.75" customHeight="1" x14ac:dyDescent="0.3">
      <c r="A343" s="5"/>
    </row>
    <row r="344" spans="1:1" ht="15.75" customHeight="1" x14ac:dyDescent="0.3">
      <c r="A344" s="5"/>
    </row>
    <row r="345" spans="1:1" ht="15.75" customHeight="1" x14ac:dyDescent="0.3">
      <c r="A345" s="5"/>
    </row>
    <row r="346" spans="1:1" ht="15.75" customHeight="1" x14ac:dyDescent="0.3">
      <c r="A346" s="5"/>
    </row>
    <row r="347" spans="1:1" ht="15.75" customHeight="1" x14ac:dyDescent="0.3">
      <c r="A347" s="5"/>
    </row>
    <row r="348" spans="1:1" ht="15.75" customHeight="1" x14ac:dyDescent="0.3">
      <c r="A348" s="5"/>
    </row>
    <row r="349" spans="1:1" ht="15.75" customHeight="1" x14ac:dyDescent="0.3">
      <c r="A349" s="5"/>
    </row>
    <row r="350" spans="1:1" ht="15.75" customHeight="1" x14ac:dyDescent="0.3">
      <c r="A350" s="5"/>
    </row>
    <row r="351" spans="1:1" ht="15.75" customHeight="1" x14ac:dyDescent="0.3">
      <c r="A351" s="5"/>
    </row>
    <row r="352" spans="1:1" ht="15.75" customHeight="1" x14ac:dyDescent="0.3">
      <c r="A352" s="5"/>
    </row>
    <row r="353" spans="1:1" ht="15.75" customHeight="1" x14ac:dyDescent="0.3">
      <c r="A353" s="5"/>
    </row>
    <row r="354" spans="1:1" ht="15.75" customHeight="1" x14ac:dyDescent="0.3">
      <c r="A354" s="5"/>
    </row>
    <row r="355" spans="1:1" ht="15.75" customHeight="1" x14ac:dyDescent="0.3">
      <c r="A355" s="5"/>
    </row>
    <row r="356" spans="1:1" ht="15.75" customHeight="1" x14ac:dyDescent="0.3">
      <c r="A356" s="5"/>
    </row>
    <row r="357" spans="1:1" ht="15.75" customHeight="1" x14ac:dyDescent="0.3">
      <c r="A357" s="5"/>
    </row>
    <row r="358" spans="1:1" ht="15.75" customHeight="1" x14ac:dyDescent="0.3">
      <c r="A358" s="5"/>
    </row>
    <row r="359" spans="1:1" ht="15.75" customHeight="1" x14ac:dyDescent="0.3">
      <c r="A359" s="5"/>
    </row>
    <row r="360" spans="1:1" ht="15.75" customHeight="1" x14ac:dyDescent="0.3">
      <c r="A360" s="5"/>
    </row>
    <row r="361" spans="1:1" ht="15.75" customHeight="1" x14ac:dyDescent="0.3">
      <c r="A361" s="5"/>
    </row>
    <row r="362" spans="1:1" ht="15.75" customHeight="1" x14ac:dyDescent="0.3">
      <c r="A362" s="5"/>
    </row>
    <row r="363" spans="1:1" ht="15.75" customHeight="1" x14ac:dyDescent="0.3">
      <c r="A363" s="5"/>
    </row>
    <row r="364" spans="1:1" ht="15.75" customHeight="1" x14ac:dyDescent="0.3">
      <c r="A364" s="5"/>
    </row>
    <row r="365" spans="1:1" ht="15.75" customHeight="1" x14ac:dyDescent="0.3">
      <c r="A365" s="5"/>
    </row>
    <row r="366" spans="1:1" ht="15.75" customHeight="1" x14ac:dyDescent="0.3">
      <c r="A366" s="5"/>
    </row>
    <row r="367" spans="1:1" ht="15.75" customHeight="1" x14ac:dyDescent="0.3">
      <c r="A367" s="5"/>
    </row>
    <row r="368" spans="1:1" ht="15.75" customHeight="1" x14ac:dyDescent="0.3">
      <c r="A368" s="5"/>
    </row>
    <row r="369" spans="1:1" ht="15.75" customHeight="1" x14ac:dyDescent="0.3">
      <c r="A369" s="5"/>
    </row>
    <row r="370" spans="1:1" ht="15.75" customHeight="1" x14ac:dyDescent="0.3">
      <c r="A370" s="5"/>
    </row>
    <row r="371" spans="1:1" ht="15.75" customHeight="1" x14ac:dyDescent="0.3">
      <c r="A371" s="5"/>
    </row>
    <row r="372" spans="1:1" ht="15.75" customHeight="1" x14ac:dyDescent="0.3">
      <c r="A372" s="5"/>
    </row>
    <row r="373" spans="1:1" ht="15.75" customHeight="1" x14ac:dyDescent="0.3">
      <c r="A373" s="5"/>
    </row>
    <row r="374" spans="1:1" ht="15.75" customHeight="1" x14ac:dyDescent="0.3">
      <c r="A374" s="5"/>
    </row>
    <row r="375" spans="1:1" ht="15.75" customHeight="1" x14ac:dyDescent="0.3">
      <c r="A375" s="5"/>
    </row>
    <row r="376" spans="1:1" ht="15.75" customHeight="1" x14ac:dyDescent="0.3">
      <c r="A376" s="5"/>
    </row>
    <row r="377" spans="1:1" ht="15.75" customHeight="1" x14ac:dyDescent="0.3">
      <c r="A377" s="5"/>
    </row>
    <row r="378" spans="1:1" ht="15.75" customHeight="1" x14ac:dyDescent="0.3">
      <c r="A378" s="5"/>
    </row>
    <row r="379" spans="1:1" ht="15.75" customHeight="1" x14ac:dyDescent="0.3">
      <c r="A379" s="5"/>
    </row>
    <row r="380" spans="1:1" ht="15.75" customHeight="1" x14ac:dyDescent="0.3">
      <c r="A380" s="5"/>
    </row>
    <row r="381" spans="1:1" ht="15.75" customHeight="1" x14ac:dyDescent="0.3">
      <c r="A381" s="5"/>
    </row>
    <row r="382" spans="1:1" ht="15.75" customHeight="1" x14ac:dyDescent="0.3">
      <c r="A382" s="5"/>
    </row>
    <row r="383" spans="1:1" ht="15.75" customHeight="1" x14ac:dyDescent="0.3">
      <c r="A383" s="5"/>
    </row>
    <row r="384" spans="1:1" ht="15.75" customHeight="1" x14ac:dyDescent="0.3">
      <c r="A384" s="5"/>
    </row>
    <row r="385" spans="1:1" ht="15.75" customHeight="1" x14ac:dyDescent="0.3">
      <c r="A385" s="5"/>
    </row>
    <row r="386" spans="1:1" ht="15.75" customHeight="1" x14ac:dyDescent="0.3">
      <c r="A386" s="5"/>
    </row>
    <row r="387" spans="1:1" ht="15.75" customHeight="1" x14ac:dyDescent="0.3">
      <c r="A387" s="5"/>
    </row>
    <row r="388" spans="1:1" ht="15.75" customHeight="1" x14ac:dyDescent="0.3">
      <c r="A388" s="5"/>
    </row>
    <row r="389" spans="1:1" ht="15.75" customHeight="1" x14ac:dyDescent="0.3">
      <c r="A389" s="5"/>
    </row>
    <row r="390" spans="1:1" ht="15.75" customHeight="1" x14ac:dyDescent="0.3">
      <c r="A390" s="5"/>
    </row>
    <row r="391" spans="1:1" ht="15.75" customHeight="1" x14ac:dyDescent="0.3">
      <c r="A391" s="5"/>
    </row>
    <row r="392" spans="1:1" ht="15.75" customHeight="1" x14ac:dyDescent="0.3">
      <c r="A392" s="5"/>
    </row>
    <row r="393" spans="1:1" ht="15.75" customHeight="1" x14ac:dyDescent="0.3">
      <c r="A393" s="5"/>
    </row>
    <row r="394" spans="1:1" ht="15.75" customHeight="1" x14ac:dyDescent="0.3">
      <c r="A394" s="5"/>
    </row>
    <row r="395" spans="1:1" ht="15.75" customHeight="1" x14ac:dyDescent="0.3">
      <c r="A395" s="5"/>
    </row>
    <row r="396" spans="1:1" ht="15.75" customHeight="1" x14ac:dyDescent="0.3">
      <c r="A396" s="5"/>
    </row>
    <row r="397" spans="1:1" ht="15.75" customHeight="1" x14ac:dyDescent="0.3">
      <c r="A397" s="5"/>
    </row>
    <row r="398" spans="1:1" ht="15.75" customHeight="1" x14ac:dyDescent="0.3">
      <c r="A398" s="5"/>
    </row>
    <row r="399" spans="1:1" ht="15.75" customHeight="1" x14ac:dyDescent="0.3">
      <c r="A399" s="5"/>
    </row>
    <row r="400" spans="1:1" ht="15.75" customHeight="1" x14ac:dyDescent="0.3">
      <c r="A400" s="5"/>
    </row>
    <row r="401" spans="1:1" ht="15.75" customHeight="1" x14ac:dyDescent="0.3">
      <c r="A401" s="5"/>
    </row>
    <row r="402" spans="1:1" ht="15.75" customHeight="1" x14ac:dyDescent="0.3">
      <c r="A402" s="5"/>
    </row>
    <row r="403" spans="1:1" ht="15.75" customHeight="1" x14ac:dyDescent="0.3">
      <c r="A403" s="5"/>
    </row>
    <row r="404" spans="1:1" ht="15.75" customHeight="1" x14ac:dyDescent="0.3">
      <c r="A404" s="5"/>
    </row>
    <row r="405" spans="1:1" ht="15.75" customHeight="1" x14ac:dyDescent="0.3">
      <c r="A405" s="5"/>
    </row>
    <row r="406" spans="1:1" ht="15.75" customHeight="1" x14ac:dyDescent="0.3">
      <c r="A406" s="5"/>
    </row>
    <row r="407" spans="1:1" ht="15.75" customHeight="1" x14ac:dyDescent="0.3">
      <c r="A407" s="5"/>
    </row>
    <row r="408" spans="1:1" ht="15.75" customHeight="1" x14ac:dyDescent="0.3">
      <c r="A408" s="5"/>
    </row>
    <row r="409" spans="1:1" ht="15.75" customHeight="1" x14ac:dyDescent="0.3">
      <c r="A409" s="5"/>
    </row>
    <row r="410" spans="1:1" ht="15.75" customHeight="1" x14ac:dyDescent="0.3">
      <c r="A410" s="5"/>
    </row>
    <row r="411" spans="1:1" ht="15.75" customHeight="1" x14ac:dyDescent="0.3">
      <c r="A411" s="5"/>
    </row>
    <row r="412" spans="1:1" ht="15.75" customHeight="1" x14ac:dyDescent="0.3">
      <c r="A412" s="5"/>
    </row>
    <row r="413" spans="1:1" ht="15.75" customHeight="1" x14ac:dyDescent="0.3">
      <c r="A413" s="5"/>
    </row>
    <row r="414" spans="1:1" ht="15.75" customHeight="1" x14ac:dyDescent="0.3">
      <c r="A414" s="5"/>
    </row>
    <row r="415" spans="1:1" ht="15.75" customHeight="1" x14ac:dyDescent="0.3">
      <c r="A415" s="5"/>
    </row>
    <row r="416" spans="1:1" ht="15.75" customHeight="1" x14ac:dyDescent="0.3">
      <c r="A416" s="5"/>
    </row>
    <row r="417" spans="1:1" ht="15.75" customHeight="1" x14ac:dyDescent="0.3">
      <c r="A417" s="5"/>
    </row>
    <row r="418" spans="1:1" ht="15.75" customHeight="1" x14ac:dyDescent="0.3">
      <c r="A418" s="5"/>
    </row>
    <row r="419" spans="1:1" ht="15.75" customHeight="1" x14ac:dyDescent="0.3">
      <c r="A419" s="5"/>
    </row>
    <row r="420" spans="1:1" ht="15.75" customHeight="1" x14ac:dyDescent="0.3">
      <c r="A420" s="5"/>
    </row>
    <row r="421" spans="1:1" ht="15.75" customHeight="1" x14ac:dyDescent="0.3">
      <c r="A421" s="5"/>
    </row>
    <row r="422" spans="1:1" ht="15.75" customHeight="1" x14ac:dyDescent="0.3">
      <c r="A422" s="5"/>
    </row>
    <row r="423" spans="1:1" ht="15.75" customHeight="1" x14ac:dyDescent="0.3">
      <c r="A423" s="5"/>
    </row>
    <row r="424" spans="1:1" ht="15.75" customHeight="1" x14ac:dyDescent="0.3">
      <c r="A424" s="5"/>
    </row>
    <row r="425" spans="1:1" ht="15.75" customHeight="1" x14ac:dyDescent="0.3">
      <c r="A425" s="5"/>
    </row>
    <row r="426" spans="1:1" ht="15.75" customHeight="1" x14ac:dyDescent="0.3">
      <c r="A426" s="5"/>
    </row>
    <row r="427" spans="1:1" ht="15.75" customHeight="1" x14ac:dyDescent="0.3">
      <c r="A427" s="5"/>
    </row>
    <row r="428" spans="1:1" ht="15.75" customHeight="1" x14ac:dyDescent="0.3">
      <c r="A428" s="5"/>
    </row>
    <row r="429" spans="1:1" ht="15.75" customHeight="1" x14ac:dyDescent="0.3">
      <c r="A429" s="5"/>
    </row>
    <row r="430" spans="1:1" ht="15.75" customHeight="1" x14ac:dyDescent="0.3">
      <c r="A430" s="5"/>
    </row>
    <row r="431" spans="1:1" ht="15.75" customHeight="1" x14ac:dyDescent="0.3">
      <c r="A431" s="5"/>
    </row>
    <row r="432" spans="1:1" ht="15.75" customHeight="1" x14ac:dyDescent="0.3">
      <c r="A432" s="5"/>
    </row>
    <row r="433" spans="1:1" ht="15.75" customHeight="1" x14ac:dyDescent="0.3">
      <c r="A433" s="5"/>
    </row>
    <row r="434" spans="1:1" ht="15.75" customHeight="1" x14ac:dyDescent="0.3">
      <c r="A434" s="5"/>
    </row>
    <row r="435" spans="1:1" ht="15.75" customHeight="1" x14ac:dyDescent="0.3">
      <c r="A435" s="5"/>
    </row>
    <row r="436" spans="1:1" ht="15.75" customHeight="1" x14ac:dyDescent="0.3">
      <c r="A436" s="5"/>
    </row>
    <row r="437" spans="1:1" ht="15.75" customHeight="1" x14ac:dyDescent="0.3">
      <c r="A437" s="5"/>
    </row>
    <row r="438" spans="1:1" ht="15.75" customHeight="1" x14ac:dyDescent="0.3">
      <c r="A438" s="5"/>
    </row>
    <row r="439" spans="1:1" ht="15.75" customHeight="1" x14ac:dyDescent="0.3">
      <c r="A439" s="5"/>
    </row>
    <row r="440" spans="1:1" ht="15.75" customHeight="1" x14ac:dyDescent="0.3">
      <c r="A440" s="5"/>
    </row>
    <row r="441" spans="1:1" ht="15.75" customHeight="1" x14ac:dyDescent="0.3">
      <c r="A441" s="5"/>
    </row>
    <row r="442" spans="1:1" ht="15.75" customHeight="1" x14ac:dyDescent="0.3">
      <c r="A442" s="5"/>
    </row>
    <row r="443" spans="1:1" ht="15.75" customHeight="1" x14ac:dyDescent="0.3">
      <c r="A443" s="5"/>
    </row>
    <row r="444" spans="1:1" ht="15.75" customHeight="1" x14ac:dyDescent="0.3">
      <c r="A444" s="5"/>
    </row>
    <row r="445" spans="1:1" ht="15.75" customHeight="1" x14ac:dyDescent="0.3">
      <c r="A445" s="5"/>
    </row>
    <row r="446" spans="1:1" ht="15.75" customHeight="1" x14ac:dyDescent="0.3">
      <c r="A446" s="5"/>
    </row>
    <row r="447" spans="1:1" ht="15.75" customHeight="1" x14ac:dyDescent="0.3">
      <c r="A447" s="5"/>
    </row>
    <row r="448" spans="1:1" ht="15.75" customHeight="1" x14ac:dyDescent="0.3">
      <c r="A448" s="5"/>
    </row>
    <row r="449" spans="1:1" ht="15.75" customHeight="1" x14ac:dyDescent="0.3">
      <c r="A449" s="5"/>
    </row>
    <row r="450" spans="1:1" ht="15.75" customHeight="1" x14ac:dyDescent="0.3">
      <c r="A450" s="5"/>
    </row>
    <row r="451" spans="1:1" ht="15.75" customHeight="1" x14ac:dyDescent="0.3">
      <c r="A451" s="5"/>
    </row>
    <row r="452" spans="1:1" ht="15.75" customHeight="1" x14ac:dyDescent="0.3">
      <c r="A452" s="5"/>
    </row>
    <row r="453" spans="1:1" ht="15.75" customHeight="1" x14ac:dyDescent="0.3">
      <c r="A453" s="5"/>
    </row>
    <row r="454" spans="1:1" ht="15.75" customHeight="1" x14ac:dyDescent="0.3">
      <c r="A454" s="5"/>
    </row>
    <row r="455" spans="1:1" ht="15.75" customHeight="1" x14ac:dyDescent="0.3">
      <c r="A455" s="5"/>
    </row>
    <row r="456" spans="1:1" ht="15.75" customHeight="1" x14ac:dyDescent="0.3">
      <c r="A456" s="5"/>
    </row>
    <row r="457" spans="1:1" ht="15.75" customHeight="1" x14ac:dyDescent="0.3">
      <c r="A457" s="5"/>
    </row>
    <row r="458" spans="1:1" ht="15.75" customHeight="1" x14ac:dyDescent="0.3">
      <c r="A458" s="5"/>
    </row>
    <row r="459" spans="1:1" ht="15.75" customHeight="1" x14ac:dyDescent="0.3">
      <c r="A459" s="5"/>
    </row>
    <row r="460" spans="1:1" ht="15.75" customHeight="1" x14ac:dyDescent="0.3">
      <c r="A460" s="5"/>
    </row>
    <row r="461" spans="1:1" ht="15.75" customHeight="1" x14ac:dyDescent="0.3">
      <c r="A461" s="5"/>
    </row>
    <row r="462" spans="1:1" ht="15.75" customHeight="1" x14ac:dyDescent="0.3">
      <c r="A462" s="5"/>
    </row>
    <row r="463" spans="1:1" ht="15.75" customHeight="1" x14ac:dyDescent="0.3">
      <c r="A463" s="5"/>
    </row>
    <row r="464" spans="1:1" ht="15.75" customHeight="1" x14ac:dyDescent="0.3">
      <c r="A464" s="5"/>
    </row>
    <row r="465" spans="1:1" ht="15.75" customHeight="1" x14ac:dyDescent="0.3">
      <c r="A465" s="5"/>
    </row>
    <row r="466" spans="1:1" ht="15.75" customHeight="1" x14ac:dyDescent="0.3">
      <c r="A466" s="5"/>
    </row>
    <row r="467" spans="1:1" ht="15.75" customHeight="1" x14ac:dyDescent="0.3">
      <c r="A467" s="5"/>
    </row>
    <row r="468" spans="1:1" ht="15.75" customHeight="1" x14ac:dyDescent="0.3">
      <c r="A468" s="5"/>
    </row>
    <row r="469" spans="1:1" ht="15.75" customHeight="1" x14ac:dyDescent="0.3">
      <c r="A469" s="5"/>
    </row>
    <row r="470" spans="1:1" ht="15.75" customHeight="1" x14ac:dyDescent="0.3">
      <c r="A470" s="5"/>
    </row>
    <row r="471" spans="1:1" ht="15.75" customHeight="1" x14ac:dyDescent="0.3">
      <c r="A471" s="5"/>
    </row>
    <row r="472" spans="1:1" ht="15.75" customHeight="1" x14ac:dyDescent="0.3">
      <c r="A472" s="5"/>
    </row>
    <row r="473" spans="1:1" ht="15.75" customHeight="1" x14ac:dyDescent="0.3">
      <c r="A473" s="5"/>
    </row>
    <row r="474" spans="1:1" ht="15.75" customHeight="1" x14ac:dyDescent="0.3">
      <c r="A474" s="5"/>
    </row>
    <row r="475" spans="1:1" ht="15.75" customHeight="1" x14ac:dyDescent="0.3">
      <c r="A475" s="5"/>
    </row>
    <row r="476" spans="1:1" ht="15.75" customHeight="1" x14ac:dyDescent="0.3">
      <c r="A476" s="5"/>
    </row>
    <row r="477" spans="1:1" ht="15.75" customHeight="1" x14ac:dyDescent="0.3">
      <c r="A477" s="5"/>
    </row>
    <row r="478" spans="1:1" ht="15.75" customHeight="1" x14ac:dyDescent="0.3">
      <c r="A478" s="5"/>
    </row>
    <row r="479" spans="1:1" ht="15.75" customHeight="1" x14ac:dyDescent="0.3">
      <c r="A479" s="5"/>
    </row>
    <row r="480" spans="1:1" ht="15.75" customHeight="1" x14ac:dyDescent="0.3">
      <c r="A480" s="5"/>
    </row>
    <row r="481" spans="1:1" ht="15.75" customHeight="1" x14ac:dyDescent="0.3">
      <c r="A481" s="5"/>
    </row>
    <row r="482" spans="1:1" ht="15.75" customHeight="1" x14ac:dyDescent="0.3">
      <c r="A482" s="5"/>
    </row>
    <row r="483" spans="1:1" ht="15.75" customHeight="1" x14ac:dyDescent="0.3">
      <c r="A483" s="5"/>
    </row>
    <row r="484" spans="1:1" ht="15.75" customHeight="1" x14ac:dyDescent="0.3">
      <c r="A484" s="5"/>
    </row>
    <row r="485" spans="1:1" ht="15.75" customHeight="1" x14ac:dyDescent="0.3">
      <c r="A485" s="5"/>
    </row>
    <row r="486" spans="1:1" ht="15.75" customHeight="1" x14ac:dyDescent="0.3">
      <c r="A486" s="5"/>
    </row>
    <row r="487" spans="1:1" ht="15.75" customHeight="1" x14ac:dyDescent="0.3">
      <c r="A487" s="5"/>
    </row>
    <row r="488" spans="1:1" ht="15.75" customHeight="1" x14ac:dyDescent="0.3">
      <c r="A488" s="5"/>
    </row>
    <row r="489" spans="1:1" ht="15.75" customHeight="1" x14ac:dyDescent="0.3">
      <c r="A489" s="5"/>
    </row>
    <row r="490" spans="1:1" ht="15.75" customHeight="1" x14ac:dyDescent="0.3">
      <c r="A490" s="5"/>
    </row>
    <row r="491" spans="1:1" ht="15.75" customHeight="1" x14ac:dyDescent="0.3">
      <c r="A491" s="5"/>
    </row>
    <row r="492" spans="1:1" ht="15.75" customHeight="1" x14ac:dyDescent="0.3">
      <c r="A492" s="5"/>
    </row>
    <row r="493" spans="1:1" ht="15.75" customHeight="1" x14ac:dyDescent="0.3">
      <c r="A493" s="5"/>
    </row>
    <row r="494" spans="1:1" ht="15.75" customHeight="1" x14ac:dyDescent="0.3">
      <c r="A494" s="5"/>
    </row>
    <row r="495" spans="1:1" ht="15.75" customHeight="1" x14ac:dyDescent="0.3">
      <c r="A495" s="5"/>
    </row>
    <row r="496" spans="1:1" ht="15.75" customHeight="1" x14ac:dyDescent="0.3">
      <c r="A496" s="5"/>
    </row>
    <row r="497" spans="1:1" ht="15.75" customHeight="1" x14ac:dyDescent="0.3">
      <c r="A497" s="5"/>
    </row>
    <row r="498" spans="1:1" ht="15.75" customHeight="1" x14ac:dyDescent="0.3">
      <c r="A498" s="5"/>
    </row>
    <row r="499" spans="1:1" ht="15.75" customHeight="1" x14ac:dyDescent="0.3">
      <c r="A499" s="5"/>
    </row>
    <row r="500" spans="1:1" ht="15.75" customHeight="1" x14ac:dyDescent="0.3">
      <c r="A500" s="5"/>
    </row>
    <row r="501" spans="1:1" ht="15.75" customHeight="1" x14ac:dyDescent="0.3">
      <c r="A501" s="5"/>
    </row>
    <row r="502" spans="1:1" ht="15.75" customHeight="1" x14ac:dyDescent="0.3">
      <c r="A502" s="5"/>
    </row>
    <row r="503" spans="1:1" ht="15.75" customHeight="1" x14ac:dyDescent="0.3">
      <c r="A503" s="5"/>
    </row>
    <row r="504" spans="1:1" ht="15.75" customHeight="1" x14ac:dyDescent="0.3">
      <c r="A504" s="5"/>
    </row>
    <row r="505" spans="1:1" ht="15.75" customHeight="1" x14ac:dyDescent="0.3">
      <c r="A505" s="5"/>
    </row>
    <row r="506" spans="1:1" ht="15.75" customHeight="1" x14ac:dyDescent="0.3">
      <c r="A506" s="5"/>
    </row>
    <row r="507" spans="1:1" ht="15.75" customHeight="1" x14ac:dyDescent="0.3">
      <c r="A507" s="5"/>
    </row>
    <row r="508" spans="1:1" ht="15.75" customHeight="1" x14ac:dyDescent="0.3">
      <c r="A508" s="5"/>
    </row>
    <row r="509" spans="1:1" ht="15.75" customHeight="1" x14ac:dyDescent="0.3">
      <c r="A509" s="5"/>
    </row>
    <row r="510" spans="1:1" ht="15.75" customHeight="1" x14ac:dyDescent="0.3">
      <c r="A510" s="5"/>
    </row>
    <row r="511" spans="1:1" ht="15.75" customHeight="1" x14ac:dyDescent="0.3">
      <c r="A511" s="5"/>
    </row>
    <row r="512" spans="1:1" ht="15.75" customHeight="1" x14ac:dyDescent="0.3">
      <c r="A512" s="5"/>
    </row>
    <row r="513" spans="1:1" ht="15.75" customHeight="1" x14ac:dyDescent="0.3">
      <c r="A513" s="5"/>
    </row>
    <row r="514" spans="1:1" ht="15.75" customHeight="1" x14ac:dyDescent="0.3">
      <c r="A514" s="5"/>
    </row>
    <row r="515" spans="1:1" ht="15.75" customHeight="1" x14ac:dyDescent="0.3">
      <c r="A515" s="5"/>
    </row>
    <row r="516" spans="1:1" ht="15.75" customHeight="1" x14ac:dyDescent="0.3">
      <c r="A516" s="5"/>
    </row>
    <row r="517" spans="1:1" ht="15.75" customHeight="1" x14ac:dyDescent="0.3">
      <c r="A517" s="5"/>
    </row>
    <row r="518" spans="1:1" ht="15.75" customHeight="1" x14ac:dyDescent="0.3">
      <c r="A518" s="5"/>
    </row>
    <row r="519" spans="1:1" ht="15.75" customHeight="1" x14ac:dyDescent="0.3">
      <c r="A519" s="5"/>
    </row>
    <row r="520" spans="1:1" ht="15.75" customHeight="1" x14ac:dyDescent="0.3">
      <c r="A520" s="5"/>
    </row>
    <row r="521" spans="1:1" ht="15.75" customHeight="1" x14ac:dyDescent="0.3">
      <c r="A521" s="5"/>
    </row>
    <row r="522" spans="1:1" ht="15.75" customHeight="1" x14ac:dyDescent="0.3">
      <c r="A522" s="5"/>
    </row>
    <row r="523" spans="1:1" ht="15.75" customHeight="1" x14ac:dyDescent="0.3">
      <c r="A523" s="5"/>
    </row>
    <row r="524" spans="1:1" ht="15.75" customHeight="1" x14ac:dyDescent="0.3">
      <c r="A524" s="5"/>
    </row>
    <row r="525" spans="1:1" ht="15.75" customHeight="1" x14ac:dyDescent="0.3">
      <c r="A525" s="5"/>
    </row>
    <row r="526" spans="1:1" ht="15.75" customHeight="1" x14ac:dyDescent="0.3">
      <c r="A526" s="5"/>
    </row>
    <row r="527" spans="1:1" ht="15.75" customHeight="1" x14ac:dyDescent="0.3">
      <c r="A527" s="5"/>
    </row>
    <row r="528" spans="1:1" ht="15.75" customHeight="1" x14ac:dyDescent="0.3">
      <c r="A528" s="5"/>
    </row>
    <row r="529" spans="1:1" ht="15.75" customHeight="1" x14ac:dyDescent="0.3">
      <c r="A529" s="5"/>
    </row>
    <row r="530" spans="1:1" ht="15.75" customHeight="1" x14ac:dyDescent="0.3">
      <c r="A530" s="5"/>
    </row>
    <row r="531" spans="1:1" ht="15.75" customHeight="1" x14ac:dyDescent="0.3">
      <c r="A531" s="5"/>
    </row>
    <row r="532" spans="1:1" ht="15.75" customHeight="1" x14ac:dyDescent="0.3">
      <c r="A532" s="5"/>
    </row>
    <row r="533" spans="1:1" ht="15.75" customHeight="1" x14ac:dyDescent="0.3">
      <c r="A533" s="5"/>
    </row>
    <row r="534" spans="1:1" ht="15.75" customHeight="1" x14ac:dyDescent="0.3">
      <c r="A534" s="5"/>
    </row>
    <row r="535" spans="1:1" ht="15.75" customHeight="1" x14ac:dyDescent="0.3">
      <c r="A535" s="5"/>
    </row>
    <row r="536" spans="1:1" ht="15.75" customHeight="1" x14ac:dyDescent="0.3">
      <c r="A536" s="5"/>
    </row>
    <row r="537" spans="1:1" ht="15.75" customHeight="1" x14ac:dyDescent="0.3">
      <c r="A537" s="5"/>
    </row>
    <row r="538" spans="1:1" ht="15.75" customHeight="1" x14ac:dyDescent="0.3">
      <c r="A538" s="5"/>
    </row>
    <row r="539" spans="1:1" ht="15.75" customHeight="1" x14ac:dyDescent="0.3">
      <c r="A539" s="5"/>
    </row>
    <row r="540" spans="1:1" ht="15.75" customHeight="1" x14ac:dyDescent="0.3">
      <c r="A540" s="5"/>
    </row>
    <row r="541" spans="1:1" ht="15.75" customHeight="1" x14ac:dyDescent="0.3">
      <c r="A541" s="5"/>
    </row>
    <row r="542" spans="1:1" ht="15.75" customHeight="1" x14ac:dyDescent="0.3">
      <c r="A542" s="5"/>
    </row>
    <row r="543" spans="1:1" ht="15.75" customHeight="1" x14ac:dyDescent="0.3">
      <c r="A543" s="5"/>
    </row>
    <row r="544" spans="1:1" ht="15.75" customHeight="1" x14ac:dyDescent="0.3">
      <c r="A544" s="5"/>
    </row>
    <row r="545" spans="1:1" ht="15.75" customHeight="1" x14ac:dyDescent="0.3">
      <c r="A545" s="5"/>
    </row>
    <row r="546" spans="1:1" ht="15.75" customHeight="1" x14ac:dyDescent="0.3">
      <c r="A546" s="5"/>
    </row>
    <row r="547" spans="1:1" ht="15.75" customHeight="1" x14ac:dyDescent="0.3">
      <c r="A547" s="5"/>
    </row>
    <row r="548" spans="1:1" ht="15.75" customHeight="1" x14ac:dyDescent="0.3">
      <c r="A548" s="5"/>
    </row>
    <row r="549" spans="1:1" ht="15.75" customHeight="1" x14ac:dyDescent="0.3">
      <c r="A549" s="5"/>
    </row>
    <row r="550" spans="1:1" ht="15.75" customHeight="1" x14ac:dyDescent="0.3">
      <c r="A550" s="5"/>
    </row>
    <row r="551" spans="1:1" ht="15.75" customHeight="1" x14ac:dyDescent="0.3">
      <c r="A551" s="5"/>
    </row>
    <row r="552" spans="1:1" ht="15.75" customHeight="1" x14ac:dyDescent="0.3">
      <c r="A552" s="5"/>
    </row>
    <row r="553" spans="1:1" ht="15.75" customHeight="1" x14ac:dyDescent="0.3">
      <c r="A553" s="5"/>
    </row>
    <row r="554" spans="1:1" ht="15.75" customHeight="1" x14ac:dyDescent="0.3">
      <c r="A554" s="5"/>
    </row>
    <row r="555" spans="1:1" ht="15.75" customHeight="1" x14ac:dyDescent="0.3">
      <c r="A555" s="5"/>
    </row>
    <row r="556" spans="1:1" ht="15.75" customHeight="1" x14ac:dyDescent="0.3">
      <c r="A556" s="5"/>
    </row>
    <row r="557" spans="1:1" ht="15.75" customHeight="1" x14ac:dyDescent="0.3">
      <c r="A557" s="5"/>
    </row>
    <row r="558" spans="1:1" ht="15.75" customHeight="1" x14ac:dyDescent="0.3">
      <c r="A558" s="5"/>
    </row>
    <row r="559" spans="1:1" ht="15.75" customHeight="1" x14ac:dyDescent="0.3">
      <c r="A559" s="5"/>
    </row>
    <row r="560" spans="1:1" ht="15.75" customHeight="1" x14ac:dyDescent="0.3">
      <c r="A560" s="5"/>
    </row>
    <row r="561" spans="1:1" ht="15.75" customHeight="1" x14ac:dyDescent="0.3">
      <c r="A561" s="5"/>
    </row>
    <row r="562" spans="1:1" ht="15.75" customHeight="1" x14ac:dyDescent="0.3">
      <c r="A562" s="5"/>
    </row>
    <row r="563" spans="1:1" ht="15.75" customHeight="1" x14ac:dyDescent="0.3">
      <c r="A563" s="5"/>
    </row>
    <row r="564" spans="1:1" ht="15.75" customHeight="1" x14ac:dyDescent="0.3">
      <c r="A564" s="5"/>
    </row>
    <row r="565" spans="1:1" ht="15.75" customHeight="1" x14ac:dyDescent="0.3">
      <c r="A565" s="5"/>
    </row>
    <row r="566" spans="1:1" ht="15.75" customHeight="1" x14ac:dyDescent="0.3">
      <c r="A566" s="5"/>
    </row>
    <row r="567" spans="1:1" ht="15.75" customHeight="1" x14ac:dyDescent="0.3">
      <c r="A567" s="5"/>
    </row>
    <row r="568" spans="1:1" ht="15.75" customHeight="1" x14ac:dyDescent="0.3">
      <c r="A568" s="5"/>
    </row>
    <row r="569" spans="1:1" ht="15.75" customHeight="1" x14ac:dyDescent="0.3">
      <c r="A569" s="5"/>
    </row>
    <row r="570" spans="1:1" ht="15.75" customHeight="1" x14ac:dyDescent="0.3">
      <c r="A570" s="5"/>
    </row>
    <row r="571" spans="1:1" ht="15.75" customHeight="1" x14ac:dyDescent="0.3">
      <c r="A571" s="5"/>
    </row>
    <row r="572" spans="1:1" ht="15.75" customHeight="1" x14ac:dyDescent="0.3">
      <c r="A572" s="5"/>
    </row>
    <row r="573" spans="1:1" ht="15.75" customHeight="1" x14ac:dyDescent="0.3">
      <c r="A573" s="5"/>
    </row>
    <row r="574" spans="1:1" ht="15.75" customHeight="1" x14ac:dyDescent="0.3">
      <c r="A574" s="5"/>
    </row>
    <row r="575" spans="1:1" ht="15.75" customHeight="1" x14ac:dyDescent="0.3">
      <c r="A575" s="5"/>
    </row>
    <row r="576" spans="1:1" ht="15.75" customHeight="1" x14ac:dyDescent="0.3">
      <c r="A576" s="5"/>
    </row>
    <row r="577" spans="1:1" ht="15.75" customHeight="1" x14ac:dyDescent="0.3">
      <c r="A577" s="5"/>
    </row>
    <row r="578" spans="1:1" ht="15.75" customHeight="1" x14ac:dyDescent="0.3">
      <c r="A578" s="5"/>
    </row>
    <row r="579" spans="1:1" ht="15.75" customHeight="1" x14ac:dyDescent="0.3">
      <c r="A579" s="5"/>
    </row>
    <row r="580" spans="1:1" ht="15.75" customHeight="1" x14ac:dyDescent="0.3">
      <c r="A580" s="5"/>
    </row>
    <row r="581" spans="1:1" ht="15.75" customHeight="1" x14ac:dyDescent="0.3">
      <c r="A581" s="5"/>
    </row>
    <row r="582" spans="1:1" ht="15.75" customHeight="1" x14ac:dyDescent="0.3">
      <c r="A582" s="5"/>
    </row>
    <row r="583" spans="1:1" ht="15.75" customHeight="1" x14ac:dyDescent="0.3">
      <c r="A583" s="5"/>
    </row>
    <row r="584" spans="1:1" ht="15.75" customHeight="1" x14ac:dyDescent="0.3">
      <c r="A584" s="5"/>
    </row>
    <row r="585" spans="1:1" ht="15.75" customHeight="1" x14ac:dyDescent="0.3">
      <c r="A585" s="5"/>
    </row>
    <row r="586" spans="1:1" ht="15.75" customHeight="1" x14ac:dyDescent="0.3">
      <c r="A586" s="5"/>
    </row>
    <row r="587" spans="1:1" ht="15.75" customHeight="1" x14ac:dyDescent="0.3">
      <c r="A587" s="5"/>
    </row>
    <row r="588" spans="1:1" ht="15.75" customHeight="1" x14ac:dyDescent="0.3">
      <c r="A588" s="5"/>
    </row>
    <row r="589" spans="1:1" ht="15.75" customHeight="1" x14ac:dyDescent="0.3">
      <c r="A589" s="5"/>
    </row>
    <row r="590" spans="1:1" ht="15.75" customHeight="1" x14ac:dyDescent="0.3">
      <c r="A590" s="5"/>
    </row>
    <row r="591" spans="1:1" ht="15.75" customHeight="1" x14ac:dyDescent="0.3">
      <c r="A591" s="5"/>
    </row>
    <row r="592" spans="1:1" ht="15.75" customHeight="1" x14ac:dyDescent="0.3">
      <c r="A592" s="5"/>
    </row>
    <row r="593" spans="1:1" ht="15.75" customHeight="1" x14ac:dyDescent="0.3">
      <c r="A593" s="5"/>
    </row>
    <row r="594" spans="1:1" ht="15.75" customHeight="1" x14ac:dyDescent="0.3">
      <c r="A594" s="5"/>
    </row>
    <row r="595" spans="1:1" ht="15.75" customHeight="1" x14ac:dyDescent="0.3">
      <c r="A595" s="5"/>
    </row>
    <row r="596" spans="1:1" ht="15.75" customHeight="1" x14ac:dyDescent="0.3">
      <c r="A596" s="5"/>
    </row>
    <row r="597" spans="1:1" ht="15.75" customHeight="1" x14ac:dyDescent="0.3">
      <c r="A597" s="5"/>
    </row>
    <row r="598" spans="1:1" ht="15.75" customHeight="1" x14ac:dyDescent="0.3">
      <c r="A598" s="5"/>
    </row>
    <row r="599" spans="1:1" ht="15.75" customHeight="1" x14ac:dyDescent="0.3">
      <c r="A599" s="5"/>
    </row>
    <row r="600" spans="1:1" ht="15.75" customHeight="1" x14ac:dyDescent="0.3">
      <c r="A600" s="5"/>
    </row>
    <row r="601" spans="1:1" ht="15.75" customHeight="1" x14ac:dyDescent="0.3">
      <c r="A601" s="5"/>
    </row>
    <row r="602" spans="1:1" ht="15.75" customHeight="1" x14ac:dyDescent="0.3">
      <c r="A602" s="5"/>
    </row>
    <row r="603" spans="1:1" ht="15.75" customHeight="1" x14ac:dyDescent="0.3">
      <c r="A603" s="5"/>
    </row>
    <row r="604" spans="1:1" ht="15.75" customHeight="1" x14ac:dyDescent="0.3">
      <c r="A604" s="5"/>
    </row>
    <row r="605" spans="1:1" ht="15.75" customHeight="1" x14ac:dyDescent="0.3">
      <c r="A605" s="5"/>
    </row>
    <row r="606" spans="1:1" ht="15.75" customHeight="1" x14ac:dyDescent="0.3">
      <c r="A606" s="5"/>
    </row>
    <row r="607" spans="1:1" ht="15.75" customHeight="1" x14ac:dyDescent="0.3">
      <c r="A607" s="5"/>
    </row>
    <row r="608" spans="1:1" ht="15.75" customHeight="1" x14ac:dyDescent="0.3">
      <c r="A608" s="5"/>
    </row>
    <row r="609" spans="1:1" ht="15.75" customHeight="1" x14ac:dyDescent="0.3">
      <c r="A609" s="5"/>
    </row>
    <row r="610" spans="1:1" ht="15.75" customHeight="1" x14ac:dyDescent="0.3">
      <c r="A610" s="5"/>
    </row>
    <row r="611" spans="1:1" ht="15.75" customHeight="1" x14ac:dyDescent="0.3">
      <c r="A611" s="5"/>
    </row>
    <row r="612" spans="1:1" ht="15.75" customHeight="1" x14ac:dyDescent="0.3">
      <c r="A612" s="5"/>
    </row>
    <row r="613" spans="1:1" ht="15.75" customHeight="1" x14ac:dyDescent="0.3">
      <c r="A613" s="5"/>
    </row>
    <row r="614" spans="1:1" ht="15.75" customHeight="1" x14ac:dyDescent="0.3">
      <c r="A614" s="5"/>
    </row>
    <row r="615" spans="1:1" ht="15.75" customHeight="1" x14ac:dyDescent="0.3">
      <c r="A615" s="5"/>
    </row>
    <row r="616" spans="1:1" ht="15.75" customHeight="1" x14ac:dyDescent="0.3">
      <c r="A616" s="5"/>
    </row>
    <row r="617" spans="1:1" ht="15.75" customHeight="1" x14ac:dyDescent="0.3">
      <c r="A617" s="5"/>
    </row>
    <row r="618" spans="1:1" ht="15.75" customHeight="1" x14ac:dyDescent="0.3">
      <c r="A618" s="5"/>
    </row>
    <row r="619" spans="1:1" ht="15.75" customHeight="1" x14ac:dyDescent="0.3">
      <c r="A619" s="5"/>
    </row>
    <row r="620" spans="1:1" ht="15.75" customHeight="1" x14ac:dyDescent="0.3">
      <c r="A620" s="5"/>
    </row>
    <row r="621" spans="1:1" ht="15.75" customHeight="1" x14ac:dyDescent="0.3">
      <c r="A621" s="5"/>
    </row>
    <row r="622" spans="1:1" ht="15.75" customHeight="1" x14ac:dyDescent="0.3">
      <c r="A622" s="5"/>
    </row>
    <row r="623" spans="1:1" ht="15.75" customHeight="1" x14ac:dyDescent="0.3">
      <c r="A623" s="5"/>
    </row>
    <row r="624" spans="1:1" ht="15.75" customHeight="1" x14ac:dyDescent="0.3">
      <c r="A624" s="5"/>
    </row>
    <row r="625" spans="1:1" ht="15.75" customHeight="1" x14ac:dyDescent="0.3">
      <c r="A625" s="5"/>
    </row>
    <row r="626" spans="1:1" ht="15.75" customHeight="1" x14ac:dyDescent="0.3">
      <c r="A626" s="5"/>
    </row>
    <row r="627" spans="1:1" ht="15.75" customHeight="1" x14ac:dyDescent="0.3">
      <c r="A627" s="5"/>
    </row>
    <row r="628" spans="1:1" ht="15.75" customHeight="1" x14ac:dyDescent="0.3">
      <c r="A628" s="5"/>
    </row>
    <row r="629" spans="1:1" ht="15.75" customHeight="1" x14ac:dyDescent="0.3">
      <c r="A629" s="5"/>
    </row>
    <row r="630" spans="1:1" ht="15.75" customHeight="1" x14ac:dyDescent="0.3">
      <c r="A630" s="5"/>
    </row>
    <row r="631" spans="1:1" ht="15.75" customHeight="1" x14ac:dyDescent="0.3">
      <c r="A631" s="5"/>
    </row>
    <row r="632" spans="1:1" ht="15.75" customHeight="1" x14ac:dyDescent="0.3">
      <c r="A632" s="5"/>
    </row>
    <row r="633" spans="1:1" ht="15.75" customHeight="1" x14ac:dyDescent="0.3">
      <c r="A633" s="5"/>
    </row>
    <row r="634" spans="1:1" ht="15.75" customHeight="1" x14ac:dyDescent="0.3">
      <c r="A634" s="5"/>
    </row>
    <row r="635" spans="1:1" ht="15.75" customHeight="1" x14ac:dyDescent="0.3">
      <c r="A635" s="5"/>
    </row>
    <row r="636" spans="1:1" ht="15.75" customHeight="1" x14ac:dyDescent="0.3">
      <c r="A636" s="5"/>
    </row>
    <row r="637" spans="1:1" ht="15.75" customHeight="1" x14ac:dyDescent="0.3">
      <c r="A637" s="5"/>
    </row>
    <row r="638" spans="1:1" ht="15.75" customHeight="1" x14ac:dyDescent="0.3">
      <c r="A638" s="5"/>
    </row>
    <row r="639" spans="1:1" ht="15.75" customHeight="1" x14ac:dyDescent="0.3">
      <c r="A639" s="5"/>
    </row>
    <row r="640" spans="1:1" ht="15.75" customHeight="1" x14ac:dyDescent="0.3">
      <c r="A640" s="5"/>
    </row>
    <row r="641" spans="1:1" ht="15.75" customHeight="1" x14ac:dyDescent="0.3">
      <c r="A641" s="5"/>
    </row>
    <row r="642" spans="1:1" ht="15.75" customHeight="1" x14ac:dyDescent="0.3">
      <c r="A642" s="5"/>
    </row>
    <row r="643" spans="1:1" ht="15.75" customHeight="1" x14ac:dyDescent="0.3">
      <c r="A643" s="5"/>
    </row>
    <row r="644" spans="1:1" ht="15.75" customHeight="1" x14ac:dyDescent="0.3">
      <c r="A644" s="5"/>
    </row>
    <row r="645" spans="1:1" ht="15.75" customHeight="1" x14ac:dyDescent="0.3">
      <c r="A645" s="5"/>
    </row>
    <row r="646" spans="1:1" ht="15.75" customHeight="1" x14ac:dyDescent="0.3">
      <c r="A646" s="5"/>
    </row>
    <row r="647" spans="1:1" ht="15.75" customHeight="1" x14ac:dyDescent="0.3">
      <c r="A647" s="5"/>
    </row>
    <row r="648" spans="1:1" ht="15.75" customHeight="1" x14ac:dyDescent="0.3">
      <c r="A648" s="5"/>
    </row>
    <row r="649" spans="1:1" ht="15.75" customHeight="1" x14ac:dyDescent="0.3">
      <c r="A649" s="5"/>
    </row>
    <row r="650" spans="1:1" ht="15.75" customHeight="1" x14ac:dyDescent="0.3">
      <c r="A650" s="5"/>
    </row>
    <row r="651" spans="1:1" ht="15.75" customHeight="1" x14ac:dyDescent="0.3">
      <c r="A651" s="5"/>
    </row>
    <row r="652" spans="1:1" ht="15.75" customHeight="1" x14ac:dyDescent="0.3">
      <c r="A652" s="5"/>
    </row>
    <row r="653" spans="1:1" ht="15.75" customHeight="1" x14ac:dyDescent="0.3">
      <c r="A653" s="5"/>
    </row>
    <row r="654" spans="1:1" ht="15.75" customHeight="1" x14ac:dyDescent="0.3">
      <c r="A654" s="5"/>
    </row>
    <row r="655" spans="1:1" ht="15.75" customHeight="1" x14ac:dyDescent="0.3">
      <c r="A655" s="5"/>
    </row>
    <row r="656" spans="1:1" ht="15.75" customHeight="1" x14ac:dyDescent="0.3">
      <c r="A656" s="5"/>
    </row>
    <row r="657" spans="1:1" ht="15.75" customHeight="1" x14ac:dyDescent="0.3">
      <c r="A657" s="5"/>
    </row>
    <row r="658" spans="1:1" ht="15.75" customHeight="1" x14ac:dyDescent="0.3">
      <c r="A658" s="5"/>
    </row>
    <row r="659" spans="1:1" ht="15.75" customHeight="1" x14ac:dyDescent="0.3">
      <c r="A659" s="5"/>
    </row>
    <row r="660" spans="1:1" ht="15.75" customHeight="1" x14ac:dyDescent="0.3">
      <c r="A660" s="5"/>
    </row>
    <row r="661" spans="1:1" ht="15.75" customHeight="1" x14ac:dyDescent="0.3">
      <c r="A661" s="5"/>
    </row>
    <row r="662" spans="1:1" ht="15.75" customHeight="1" x14ac:dyDescent="0.3">
      <c r="A662" s="5"/>
    </row>
    <row r="663" spans="1:1" ht="15.75" customHeight="1" x14ac:dyDescent="0.3">
      <c r="A663" s="5"/>
    </row>
    <row r="664" spans="1:1" ht="15.75" customHeight="1" x14ac:dyDescent="0.3">
      <c r="A664" s="5"/>
    </row>
    <row r="665" spans="1:1" ht="15.75" customHeight="1" x14ac:dyDescent="0.3">
      <c r="A665" s="5"/>
    </row>
    <row r="666" spans="1:1" ht="15.75" customHeight="1" x14ac:dyDescent="0.3">
      <c r="A666" s="5"/>
    </row>
    <row r="667" spans="1:1" ht="15.75" customHeight="1" x14ac:dyDescent="0.3">
      <c r="A667" s="5"/>
    </row>
    <row r="668" spans="1:1" ht="15.75" customHeight="1" x14ac:dyDescent="0.3">
      <c r="A668" s="5"/>
    </row>
    <row r="669" spans="1:1" ht="15.75" customHeight="1" x14ac:dyDescent="0.3">
      <c r="A669" s="5"/>
    </row>
    <row r="670" spans="1:1" ht="15.75" customHeight="1" x14ac:dyDescent="0.3">
      <c r="A670" s="5"/>
    </row>
    <row r="671" spans="1:1" ht="15.75" customHeight="1" x14ac:dyDescent="0.3">
      <c r="A671" s="5"/>
    </row>
    <row r="672" spans="1:1" ht="15.75" customHeight="1" x14ac:dyDescent="0.3">
      <c r="A672" s="5"/>
    </row>
    <row r="673" spans="1:1" ht="15.75" customHeight="1" x14ac:dyDescent="0.3">
      <c r="A673" s="5"/>
    </row>
    <row r="674" spans="1:1" ht="15.75" customHeight="1" x14ac:dyDescent="0.3">
      <c r="A674" s="5"/>
    </row>
    <row r="675" spans="1:1" ht="15.75" customHeight="1" x14ac:dyDescent="0.3">
      <c r="A675" s="5"/>
    </row>
    <row r="676" spans="1:1" ht="15.75" customHeight="1" x14ac:dyDescent="0.3">
      <c r="A676" s="5"/>
    </row>
    <row r="677" spans="1:1" ht="15.75" customHeight="1" x14ac:dyDescent="0.3">
      <c r="A677" s="5"/>
    </row>
    <row r="678" spans="1:1" ht="15.75" customHeight="1" x14ac:dyDescent="0.3">
      <c r="A678" s="5"/>
    </row>
    <row r="679" spans="1:1" ht="15.75" customHeight="1" x14ac:dyDescent="0.3">
      <c r="A679" s="5"/>
    </row>
    <row r="680" spans="1:1" ht="15.75" customHeight="1" x14ac:dyDescent="0.3">
      <c r="A680" s="5"/>
    </row>
    <row r="681" spans="1:1" ht="15.75" customHeight="1" x14ac:dyDescent="0.3">
      <c r="A681" s="5"/>
    </row>
    <row r="682" spans="1:1" ht="15.75" customHeight="1" x14ac:dyDescent="0.3">
      <c r="A682" s="5"/>
    </row>
    <row r="683" spans="1:1" ht="15.75" customHeight="1" x14ac:dyDescent="0.3">
      <c r="A683" s="5"/>
    </row>
    <row r="684" spans="1:1" ht="15.75" customHeight="1" x14ac:dyDescent="0.3">
      <c r="A684" s="5"/>
    </row>
    <row r="685" spans="1:1" ht="15.75" customHeight="1" x14ac:dyDescent="0.3">
      <c r="A685" s="5"/>
    </row>
    <row r="686" spans="1:1" ht="15.75" customHeight="1" x14ac:dyDescent="0.3">
      <c r="A686" s="5"/>
    </row>
    <row r="687" spans="1:1" ht="15.75" customHeight="1" x14ac:dyDescent="0.3">
      <c r="A687" s="5"/>
    </row>
    <row r="688" spans="1:1" ht="15.75" customHeight="1" x14ac:dyDescent="0.3">
      <c r="A688" s="5"/>
    </row>
    <row r="689" spans="1:1" ht="15.75" customHeight="1" x14ac:dyDescent="0.3">
      <c r="A689" s="5"/>
    </row>
    <row r="690" spans="1:1" ht="15.75" customHeight="1" x14ac:dyDescent="0.3">
      <c r="A690" s="5"/>
    </row>
    <row r="691" spans="1:1" ht="15.75" customHeight="1" x14ac:dyDescent="0.3">
      <c r="A691" s="5"/>
    </row>
    <row r="692" spans="1:1" ht="15.75" customHeight="1" x14ac:dyDescent="0.3">
      <c r="A692" s="5"/>
    </row>
    <row r="693" spans="1:1" ht="15.75" customHeight="1" x14ac:dyDescent="0.3">
      <c r="A693" s="5"/>
    </row>
    <row r="694" spans="1:1" ht="15.75" customHeight="1" x14ac:dyDescent="0.3">
      <c r="A694" s="5"/>
    </row>
    <row r="695" spans="1:1" ht="15.75" customHeight="1" x14ac:dyDescent="0.3">
      <c r="A695" s="5"/>
    </row>
    <row r="696" spans="1:1" ht="15.75" customHeight="1" x14ac:dyDescent="0.3">
      <c r="A696" s="5"/>
    </row>
    <row r="697" spans="1:1" ht="15.75" customHeight="1" x14ac:dyDescent="0.3">
      <c r="A697" s="5"/>
    </row>
    <row r="698" spans="1:1" ht="15.75" customHeight="1" x14ac:dyDescent="0.3">
      <c r="A698" s="5"/>
    </row>
    <row r="699" spans="1:1" ht="15.75" customHeight="1" x14ac:dyDescent="0.3">
      <c r="A699" s="5"/>
    </row>
    <row r="700" spans="1:1" ht="15.75" customHeight="1" x14ac:dyDescent="0.3">
      <c r="A700" s="5"/>
    </row>
    <row r="701" spans="1:1" ht="15.75" customHeight="1" x14ac:dyDescent="0.3">
      <c r="A701" s="5"/>
    </row>
    <row r="702" spans="1:1" ht="15.75" customHeight="1" x14ac:dyDescent="0.3">
      <c r="A702" s="5"/>
    </row>
    <row r="703" spans="1:1" ht="15.75" customHeight="1" x14ac:dyDescent="0.3">
      <c r="A703" s="5"/>
    </row>
    <row r="704" spans="1:1" ht="15.75" customHeight="1" x14ac:dyDescent="0.3">
      <c r="A704" s="5"/>
    </row>
    <row r="705" spans="1:1" ht="15.75" customHeight="1" x14ac:dyDescent="0.3">
      <c r="A705" s="5"/>
    </row>
    <row r="706" spans="1:1" ht="15.75" customHeight="1" x14ac:dyDescent="0.3">
      <c r="A706" s="5"/>
    </row>
    <row r="707" spans="1:1" ht="15.75" customHeight="1" x14ac:dyDescent="0.3">
      <c r="A707" s="5"/>
    </row>
    <row r="708" spans="1:1" ht="15.75" customHeight="1" x14ac:dyDescent="0.3">
      <c r="A708" s="5"/>
    </row>
    <row r="709" spans="1:1" ht="15.75" customHeight="1" x14ac:dyDescent="0.3">
      <c r="A709" s="5"/>
    </row>
    <row r="710" spans="1:1" ht="15.75" customHeight="1" x14ac:dyDescent="0.3">
      <c r="A710" s="5"/>
    </row>
    <row r="711" spans="1:1" ht="15.75" customHeight="1" x14ac:dyDescent="0.3">
      <c r="A711" s="5"/>
    </row>
    <row r="712" spans="1:1" ht="15.75" customHeight="1" x14ac:dyDescent="0.3">
      <c r="A712" s="5"/>
    </row>
    <row r="713" spans="1:1" ht="15.75" customHeight="1" x14ac:dyDescent="0.3">
      <c r="A713" s="5"/>
    </row>
    <row r="714" spans="1:1" ht="15.75" customHeight="1" x14ac:dyDescent="0.3">
      <c r="A714" s="5"/>
    </row>
    <row r="715" spans="1:1" ht="15.75" customHeight="1" x14ac:dyDescent="0.3">
      <c r="A715" s="5"/>
    </row>
    <row r="716" spans="1:1" ht="15.75" customHeight="1" x14ac:dyDescent="0.3">
      <c r="A716" s="5"/>
    </row>
    <row r="717" spans="1:1" ht="15.75" customHeight="1" x14ac:dyDescent="0.3">
      <c r="A717" s="5"/>
    </row>
    <row r="718" spans="1:1" ht="15.75" customHeight="1" x14ac:dyDescent="0.3">
      <c r="A718" s="5"/>
    </row>
    <row r="719" spans="1:1" ht="15.75" customHeight="1" x14ac:dyDescent="0.3">
      <c r="A719" s="5"/>
    </row>
    <row r="720" spans="1:1" ht="15.75" customHeight="1" x14ac:dyDescent="0.3">
      <c r="A720" s="5"/>
    </row>
    <row r="721" spans="1:1" ht="15.75" customHeight="1" x14ac:dyDescent="0.3">
      <c r="A721" s="5"/>
    </row>
    <row r="722" spans="1:1" ht="15.75" customHeight="1" x14ac:dyDescent="0.3">
      <c r="A722" s="5"/>
    </row>
    <row r="723" spans="1:1" ht="15.75" customHeight="1" x14ac:dyDescent="0.3">
      <c r="A723" s="5"/>
    </row>
    <row r="724" spans="1:1" ht="15.75" customHeight="1" x14ac:dyDescent="0.3">
      <c r="A724" s="5"/>
    </row>
    <row r="725" spans="1:1" ht="15.75" customHeight="1" x14ac:dyDescent="0.3">
      <c r="A725" s="5"/>
    </row>
    <row r="726" spans="1:1" ht="15.75" customHeight="1" x14ac:dyDescent="0.3">
      <c r="A726" s="5"/>
    </row>
    <row r="727" spans="1:1" ht="15.75" customHeight="1" x14ac:dyDescent="0.3">
      <c r="A727" s="5"/>
    </row>
    <row r="728" spans="1:1" ht="15.75" customHeight="1" x14ac:dyDescent="0.3">
      <c r="A728" s="5"/>
    </row>
    <row r="729" spans="1:1" ht="15.75" customHeight="1" x14ac:dyDescent="0.3">
      <c r="A729" s="5"/>
    </row>
    <row r="730" spans="1:1" ht="15.75" customHeight="1" x14ac:dyDescent="0.3">
      <c r="A730" s="5"/>
    </row>
    <row r="731" spans="1:1" ht="15.75" customHeight="1" x14ac:dyDescent="0.3">
      <c r="A731" s="5"/>
    </row>
    <row r="732" spans="1:1" ht="15.75" customHeight="1" x14ac:dyDescent="0.3">
      <c r="A732" s="5"/>
    </row>
    <row r="733" spans="1:1" ht="15.75" customHeight="1" x14ac:dyDescent="0.3">
      <c r="A733" s="5"/>
    </row>
    <row r="734" spans="1:1" ht="15.75" customHeight="1" x14ac:dyDescent="0.3">
      <c r="A734" s="5"/>
    </row>
    <row r="735" spans="1:1" ht="15.75" customHeight="1" x14ac:dyDescent="0.3">
      <c r="A735" s="5"/>
    </row>
    <row r="736" spans="1:1" ht="15.75" customHeight="1" x14ac:dyDescent="0.3">
      <c r="A736" s="5"/>
    </row>
    <row r="737" spans="1:1" ht="15.75" customHeight="1" x14ac:dyDescent="0.3">
      <c r="A737" s="5"/>
    </row>
    <row r="738" spans="1:1" ht="15.75" customHeight="1" x14ac:dyDescent="0.3">
      <c r="A738" s="5"/>
    </row>
    <row r="739" spans="1:1" ht="15.75" customHeight="1" x14ac:dyDescent="0.3">
      <c r="A739" s="5"/>
    </row>
    <row r="740" spans="1:1" ht="15.75" customHeight="1" x14ac:dyDescent="0.3">
      <c r="A740" s="5"/>
    </row>
    <row r="741" spans="1:1" ht="15.75" customHeight="1" x14ac:dyDescent="0.3">
      <c r="A741" s="5"/>
    </row>
    <row r="742" spans="1:1" ht="15.75" customHeight="1" x14ac:dyDescent="0.3">
      <c r="A742" s="5"/>
    </row>
    <row r="743" spans="1:1" ht="15.75" customHeight="1" x14ac:dyDescent="0.3">
      <c r="A743" s="5"/>
    </row>
    <row r="744" spans="1:1" ht="15.75" customHeight="1" x14ac:dyDescent="0.3">
      <c r="A744" s="5"/>
    </row>
    <row r="745" spans="1:1" ht="15.75" customHeight="1" x14ac:dyDescent="0.3">
      <c r="A745" s="5"/>
    </row>
    <row r="746" spans="1:1" ht="15.75" customHeight="1" x14ac:dyDescent="0.3">
      <c r="A746" s="5"/>
    </row>
    <row r="747" spans="1:1" ht="15.75" customHeight="1" x14ac:dyDescent="0.3">
      <c r="A747" s="5"/>
    </row>
    <row r="748" spans="1:1" ht="15.75" customHeight="1" x14ac:dyDescent="0.3">
      <c r="A748" s="5"/>
    </row>
    <row r="749" spans="1:1" ht="15.75" customHeight="1" x14ac:dyDescent="0.3">
      <c r="A749" s="5"/>
    </row>
    <row r="750" spans="1:1" ht="15.75" customHeight="1" x14ac:dyDescent="0.3">
      <c r="A750" s="5"/>
    </row>
    <row r="751" spans="1:1" ht="15.75" customHeight="1" x14ac:dyDescent="0.3">
      <c r="A751" s="5"/>
    </row>
    <row r="752" spans="1:1" ht="15.75" customHeight="1" x14ac:dyDescent="0.3">
      <c r="A752" s="5"/>
    </row>
    <row r="753" spans="1:1" ht="15.75" customHeight="1" x14ac:dyDescent="0.3">
      <c r="A753" s="5"/>
    </row>
    <row r="754" spans="1:1" ht="15.75" customHeight="1" x14ac:dyDescent="0.3">
      <c r="A754" s="5"/>
    </row>
    <row r="755" spans="1:1" ht="15.75" customHeight="1" x14ac:dyDescent="0.3">
      <c r="A755" s="5"/>
    </row>
    <row r="756" spans="1:1" ht="15.75" customHeight="1" x14ac:dyDescent="0.3">
      <c r="A756" s="5"/>
    </row>
    <row r="757" spans="1:1" ht="15.75" customHeight="1" x14ac:dyDescent="0.3">
      <c r="A757" s="5"/>
    </row>
    <row r="758" spans="1:1" ht="15.75" customHeight="1" x14ac:dyDescent="0.3">
      <c r="A758" s="5"/>
    </row>
    <row r="759" spans="1:1" ht="15.75" customHeight="1" x14ac:dyDescent="0.3">
      <c r="A759" s="5"/>
    </row>
    <row r="760" spans="1:1" ht="15.75" customHeight="1" x14ac:dyDescent="0.3">
      <c r="A760" s="5"/>
    </row>
    <row r="761" spans="1:1" ht="15.75" customHeight="1" x14ac:dyDescent="0.3">
      <c r="A761" s="5"/>
    </row>
    <row r="762" spans="1:1" ht="15.75" customHeight="1" x14ac:dyDescent="0.3">
      <c r="A762" s="5"/>
    </row>
    <row r="763" spans="1:1" ht="15.75" customHeight="1" x14ac:dyDescent="0.3">
      <c r="A763" s="5"/>
    </row>
    <row r="764" spans="1:1" ht="15.75" customHeight="1" x14ac:dyDescent="0.3">
      <c r="A764" s="5"/>
    </row>
    <row r="765" spans="1:1" ht="15.75" customHeight="1" x14ac:dyDescent="0.3">
      <c r="A765" s="5"/>
    </row>
    <row r="766" spans="1:1" ht="15.75" customHeight="1" x14ac:dyDescent="0.3">
      <c r="A766" s="5"/>
    </row>
    <row r="767" spans="1:1" ht="15.75" customHeight="1" x14ac:dyDescent="0.3">
      <c r="A767" s="5"/>
    </row>
    <row r="768" spans="1:1" ht="15.75" customHeight="1" x14ac:dyDescent="0.3">
      <c r="A768" s="5"/>
    </row>
    <row r="769" spans="1:1" ht="15.75" customHeight="1" x14ac:dyDescent="0.3">
      <c r="A769" s="5"/>
    </row>
    <row r="770" spans="1:1" ht="15.75" customHeight="1" x14ac:dyDescent="0.3">
      <c r="A770" s="5"/>
    </row>
    <row r="771" spans="1:1" ht="15.75" customHeight="1" x14ac:dyDescent="0.3">
      <c r="A771" s="5"/>
    </row>
    <row r="772" spans="1:1" ht="15.75" customHeight="1" x14ac:dyDescent="0.3">
      <c r="A772" s="5"/>
    </row>
    <row r="773" spans="1:1" ht="15.75" customHeight="1" x14ac:dyDescent="0.3">
      <c r="A773" s="5"/>
    </row>
    <row r="774" spans="1:1" ht="15.75" customHeight="1" x14ac:dyDescent="0.3">
      <c r="A774" s="5"/>
    </row>
    <row r="775" spans="1:1" ht="15.75" customHeight="1" x14ac:dyDescent="0.3">
      <c r="A775" s="5"/>
    </row>
    <row r="776" spans="1:1" ht="15.75" customHeight="1" x14ac:dyDescent="0.3">
      <c r="A776" s="5"/>
    </row>
    <row r="777" spans="1:1" ht="15.75" customHeight="1" x14ac:dyDescent="0.3">
      <c r="A777" s="5"/>
    </row>
    <row r="778" spans="1:1" ht="15.75" customHeight="1" x14ac:dyDescent="0.3">
      <c r="A778" s="5"/>
    </row>
    <row r="779" spans="1:1" ht="15.75" customHeight="1" x14ac:dyDescent="0.3">
      <c r="A779" s="5"/>
    </row>
    <row r="780" spans="1:1" ht="15.75" customHeight="1" x14ac:dyDescent="0.3">
      <c r="A780" s="5"/>
    </row>
    <row r="781" spans="1:1" ht="15.75" customHeight="1" x14ac:dyDescent="0.3">
      <c r="A781" s="5"/>
    </row>
    <row r="782" spans="1:1" ht="15.75" customHeight="1" x14ac:dyDescent="0.3">
      <c r="A782" s="5"/>
    </row>
    <row r="783" spans="1:1" ht="15.75" customHeight="1" x14ac:dyDescent="0.3">
      <c r="A783" s="5"/>
    </row>
    <row r="784" spans="1:1" ht="15.75" customHeight="1" x14ac:dyDescent="0.3">
      <c r="A784" s="5"/>
    </row>
    <row r="785" spans="1:1" ht="15.75" customHeight="1" x14ac:dyDescent="0.3">
      <c r="A785" s="5"/>
    </row>
    <row r="786" spans="1:1" ht="15.75" customHeight="1" x14ac:dyDescent="0.3">
      <c r="A786" s="5"/>
    </row>
    <row r="787" spans="1:1" ht="15.75" customHeight="1" x14ac:dyDescent="0.3">
      <c r="A787" s="5"/>
    </row>
    <row r="788" spans="1:1" ht="15.75" customHeight="1" x14ac:dyDescent="0.3">
      <c r="A788" s="5"/>
    </row>
    <row r="789" spans="1:1" ht="15.75" customHeight="1" x14ac:dyDescent="0.3">
      <c r="A789" s="5"/>
    </row>
    <row r="790" spans="1:1" ht="15.75" customHeight="1" x14ac:dyDescent="0.3">
      <c r="A790" s="5"/>
    </row>
    <row r="791" spans="1:1" ht="15.75" customHeight="1" x14ac:dyDescent="0.3">
      <c r="A791" s="5"/>
    </row>
    <row r="792" spans="1:1" ht="15.75" customHeight="1" x14ac:dyDescent="0.3">
      <c r="A792" s="5"/>
    </row>
    <row r="793" spans="1:1" ht="15.75" customHeight="1" x14ac:dyDescent="0.3">
      <c r="A793" s="5"/>
    </row>
    <row r="794" spans="1:1" ht="15.75" customHeight="1" x14ac:dyDescent="0.3">
      <c r="A794" s="5"/>
    </row>
    <row r="795" spans="1:1" ht="15.75" customHeight="1" x14ac:dyDescent="0.3">
      <c r="A795" s="5"/>
    </row>
    <row r="796" spans="1:1" ht="15.75" customHeight="1" x14ac:dyDescent="0.3">
      <c r="A796" s="5"/>
    </row>
    <row r="797" spans="1:1" ht="15.75" customHeight="1" x14ac:dyDescent="0.3">
      <c r="A797" s="5"/>
    </row>
    <row r="798" spans="1:1" ht="15.75" customHeight="1" x14ac:dyDescent="0.3">
      <c r="A798" s="5"/>
    </row>
    <row r="799" spans="1:1" ht="15.75" customHeight="1" x14ac:dyDescent="0.3">
      <c r="A799" s="5"/>
    </row>
    <row r="800" spans="1:1" ht="15.75" customHeight="1" x14ac:dyDescent="0.3">
      <c r="A800" s="5"/>
    </row>
    <row r="801" spans="1:1" ht="15.75" customHeight="1" x14ac:dyDescent="0.3">
      <c r="A801" s="5"/>
    </row>
    <row r="802" spans="1:1" ht="15.75" customHeight="1" x14ac:dyDescent="0.3">
      <c r="A802" s="5"/>
    </row>
    <row r="803" spans="1:1" ht="15.75" customHeight="1" x14ac:dyDescent="0.3">
      <c r="A803" s="5"/>
    </row>
    <row r="804" spans="1:1" ht="15.75" customHeight="1" x14ac:dyDescent="0.3">
      <c r="A804" s="5"/>
    </row>
    <row r="805" spans="1:1" ht="15.75" customHeight="1" x14ac:dyDescent="0.3">
      <c r="A805" s="5"/>
    </row>
    <row r="806" spans="1:1" ht="15.75" customHeight="1" x14ac:dyDescent="0.3">
      <c r="A806" s="5"/>
    </row>
    <row r="807" spans="1:1" ht="15.75" customHeight="1" x14ac:dyDescent="0.3">
      <c r="A807" s="5"/>
    </row>
    <row r="808" spans="1:1" ht="15.75" customHeight="1" x14ac:dyDescent="0.3">
      <c r="A808" s="5"/>
    </row>
    <row r="809" spans="1:1" ht="15.75" customHeight="1" x14ac:dyDescent="0.3">
      <c r="A809" s="5"/>
    </row>
    <row r="810" spans="1:1" ht="15.75" customHeight="1" x14ac:dyDescent="0.3">
      <c r="A810" s="5"/>
    </row>
    <row r="811" spans="1:1" ht="15.75" customHeight="1" x14ac:dyDescent="0.3">
      <c r="A811" s="5"/>
    </row>
    <row r="812" spans="1:1" ht="15.75" customHeight="1" x14ac:dyDescent="0.3">
      <c r="A812" s="5"/>
    </row>
    <row r="813" spans="1:1" ht="15.75" customHeight="1" x14ac:dyDescent="0.3">
      <c r="A813" s="5"/>
    </row>
    <row r="814" spans="1:1" ht="15.75" customHeight="1" x14ac:dyDescent="0.3">
      <c r="A814" s="5"/>
    </row>
    <row r="815" spans="1:1" ht="15.75" customHeight="1" x14ac:dyDescent="0.3">
      <c r="A815" s="5"/>
    </row>
    <row r="816" spans="1:1" ht="15.75" customHeight="1" x14ac:dyDescent="0.3">
      <c r="A816" s="5"/>
    </row>
    <row r="817" spans="1:1" ht="15.75" customHeight="1" x14ac:dyDescent="0.3">
      <c r="A817" s="5"/>
    </row>
    <row r="818" spans="1:1" ht="15.75" customHeight="1" x14ac:dyDescent="0.3">
      <c r="A818" s="5"/>
    </row>
    <row r="819" spans="1:1" ht="15.75" customHeight="1" x14ac:dyDescent="0.3">
      <c r="A819" s="5"/>
    </row>
    <row r="820" spans="1:1" ht="15.75" customHeight="1" x14ac:dyDescent="0.3">
      <c r="A820" s="5"/>
    </row>
    <row r="821" spans="1:1" ht="15.75" customHeight="1" x14ac:dyDescent="0.3">
      <c r="A821" s="5"/>
    </row>
    <row r="822" spans="1:1" ht="15.75" customHeight="1" x14ac:dyDescent="0.3">
      <c r="A822" s="5"/>
    </row>
    <row r="823" spans="1:1" ht="15.75" customHeight="1" x14ac:dyDescent="0.3">
      <c r="A823" s="5"/>
    </row>
    <row r="824" spans="1:1" ht="15.75" customHeight="1" x14ac:dyDescent="0.3">
      <c r="A824" s="5"/>
    </row>
    <row r="825" spans="1:1" ht="15.75" customHeight="1" x14ac:dyDescent="0.3">
      <c r="A825" s="5"/>
    </row>
    <row r="826" spans="1:1" ht="15.75" customHeight="1" x14ac:dyDescent="0.3">
      <c r="A826" s="5"/>
    </row>
    <row r="827" spans="1:1" ht="15.75" customHeight="1" x14ac:dyDescent="0.3">
      <c r="A827" s="5"/>
    </row>
    <row r="828" spans="1:1" ht="15.75" customHeight="1" x14ac:dyDescent="0.3">
      <c r="A828" s="5"/>
    </row>
    <row r="829" spans="1:1" ht="15.75" customHeight="1" x14ac:dyDescent="0.3">
      <c r="A829" s="5"/>
    </row>
    <row r="830" spans="1:1" ht="15.75" customHeight="1" x14ac:dyDescent="0.3">
      <c r="A830" s="5"/>
    </row>
    <row r="831" spans="1:1" ht="15.75" customHeight="1" x14ac:dyDescent="0.3">
      <c r="A831" s="5"/>
    </row>
    <row r="832" spans="1:1" ht="15.75" customHeight="1" x14ac:dyDescent="0.3">
      <c r="A832" s="5"/>
    </row>
    <row r="833" spans="1:1" ht="15.75" customHeight="1" x14ac:dyDescent="0.3">
      <c r="A833" s="5"/>
    </row>
    <row r="834" spans="1:1" ht="15.75" customHeight="1" x14ac:dyDescent="0.3">
      <c r="A834" s="5"/>
    </row>
    <row r="835" spans="1:1" ht="15.75" customHeight="1" x14ac:dyDescent="0.3">
      <c r="A835" s="5"/>
    </row>
    <row r="836" spans="1:1" ht="15.75" customHeight="1" x14ac:dyDescent="0.3">
      <c r="A836" s="5"/>
    </row>
    <row r="837" spans="1:1" ht="15.75" customHeight="1" x14ac:dyDescent="0.3">
      <c r="A837" s="5"/>
    </row>
    <row r="838" spans="1:1" ht="15.75" customHeight="1" x14ac:dyDescent="0.3">
      <c r="A838" s="5"/>
    </row>
    <row r="839" spans="1:1" ht="15.75" customHeight="1" x14ac:dyDescent="0.3">
      <c r="A839" s="5"/>
    </row>
    <row r="840" spans="1:1" ht="15.75" customHeight="1" x14ac:dyDescent="0.3">
      <c r="A840" s="5"/>
    </row>
    <row r="841" spans="1:1" ht="15.75" customHeight="1" x14ac:dyDescent="0.3">
      <c r="A841" s="5"/>
    </row>
    <row r="842" spans="1:1" ht="15.75" customHeight="1" x14ac:dyDescent="0.3">
      <c r="A842" s="5"/>
    </row>
    <row r="843" spans="1:1" ht="15.75" customHeight="1" x14ac:dyDescent="0.3">
      <c r="A843" s="5"/>
    </row>
    <row r="844" spans="1:1" ht="15.75" customHeight="1" x14ac:dyDescent="0.3">
      <c r="A844" s="5"/>
    </row>
    <row r="845" spans="1:1" ht="15.75" customHeight="1" x14ac:dyDescent="0.3">
      <c r="A845" s="5"/>
    </row>
    <row r="846" spans="1:1" ht="15.75" customHeight="1" x14ac:dyDescent="0.3">
      <c r="A846" s="5"/>
    </row>
    <row r="847" spans="1:1" ht="15.75" customHeight="1" x14ac:dyDescent="0.3">
      <c r="A847" s="5"/>
    </row>
    <row r="848" spans="1:1" ht="15.75" customHeight="1" x14ac:dyDescent="0.3">
      <c r="A848" s="5"/>
    </row>
    <row r="849" spans="1:1" ht="15.75" customHeight="1" x14ac:dyDescent="0.3">
      <c r="A849" s="5"/>
    </row>
    <row r="850" spans="1:1" ht="15.75" customHeight="1" x14ac:dyDescent="0.3">
      <c r="A850" s="5"/>
    </row>
    <row r="851" spans="1:1" ht="15.75" customHeight="1" x14ac:dyDescent="0.3">
      <c r="A851" s="5"/>
    </row>
    <row r="852" spans="1:1" ht="15.75" customHeight="1" x14ac:dyDescent="0.3">
      <c r="A852" s="5"/>
    </row>
    <row r="853" spans="1:1" ht="15.75" customHeight="1" x14ac:dyDescent="0.3">
      <c r="A853" s="5"/>
    </row>
    <row r="854" spans="1:1" ht="15.75" customHeight="1" x14ac:dyDescent="0.3">
      <c r="A854" s="5"/>
    </row>
    <row r="855" spans="1:1" ht="15.75" customHeight="1" x14ac:dyDescent="0.3">
      <c r="A855" s="5"/>
    </row>
    <row r="856" spans="1:1" ht="15.75" customHeight="1" x14ac:dyDescent="0.3">
      <c r="A856" s="5"/>
    </row>
    <row r="857" spans="1:1" ht="15.75" customHeight="1" x14ac:dyDescent="0.3">
      <c r="A857" s="5"/>
    </row>
    <row r="858" spans="1:1" ht="15.75" customHeight="1" x14ac:dyDescent="0.3">
      <c r="A858" s="5"/>
    </row>
    <row r="859" spans="1:1" ht="15.75" customHeight="1" x14ac:dyDescent="0.3">
      <c r="A859" s="5"/>
    </row>
    <row r="860" spans="1:1" ht="15.75" customHeight="1" x14ac:dyDescent="0.3">
      <c r="A860" s="5"/>
    </row>
    <row r="861" spans="1:1" ht="15.75" customHeight="1" x14ac:dyDescent="0.3">
      <c r="A861" s="5"/>
    </row>
    <row r="862" spans="1:1" ht="15.75" customHeight="1" x14ac:dyDescent="0.3">
      <c r="A862" s="5"/>
    </row>
    <row r="863" spans="1:1" ht="15.75" customHeight="1" x14ac:dyDescent="0.3">
      <c r="A863" s="5"/>
    </row>
    <row r="864" spans="1:1" ht="15.75" customHeight="1" x14ac:dyDescent="0.3">
      <c r="A864" s="5"/>
    </row>
    <row r="865" spans="1:1" ht="15.75" customHeight="1" x14ac:dyDescent="0.3">
      <c r="A865" s="5"/>
    </row>
    <row r="866" spans="1:1" ht="15.75" customHeight="1" x14ac:dyDescent="0.3">
      <c r="A866" s="5"/>
    </row>
    <row r="867" spans="1:1" ht="15.75" customHeight="1" x14ac:dyDescent="0.3">
      <c r="A867" s="5"/>
    </row>
    <row r="868" spans="1:1" ht="15.75" customHeight="1" x14ac:dyDescent="0.3">
      <c r="A868" s="5"/>
    </row>
    <row r="869" spans="1:1" ht="15.75" customHeight="1" x14ac:dyDescent="0.3">
      <c r="A869" s="5"/>
    </row>
    <row r="870" spans="1:1" ht="15.75" customHeight="1" x14ac:dyDescent="0.3">
      <c r="A870" s="5"/>
    </row>
    <row r="871" spans="1:1" ht="15.75" customHeight="1" x14ac:dyDescent="0.3">
      <c r="A871" s="5"/>
    </row>
    <row r="872" spans="1:1" ht="15.75" customHeight="1" x14ac:dyDescent="0.3">
      <c r="A872" s="5"/>
    </row>
    <row r="873" spans="1:1" ht="15.75" customHeight="1" x14ac:dyDescent="0.3">
      <c r="A873" s="5"/>
    </row>
    <row r="874" spans="1:1" ht="15.75" customHeight="1" x14ac:dyDescent="0.3">
      <c r="A874" s="5"/>
    </row>
    <row r="875" spans="1:1" ht="15.75" customHeight="1" x14ac:dyDescent="0.3">
      <c r="A875" s="5"/>
    </row>
    <row r="876" spans="1:1" ht="15.75" customHeight="1" x14ac:dyDescent="0.3">
      <c r="A876" s="5"/>
    </row>
    <row r="877" spans="1:1" ht="15.75" customHeight="1" x14ac:dyDescent="0.3">
      <c r="A877" s="5"/>
    </row>
    <row r="878" spans="1:1" ht="15.75" customHeight="1" x14ac:dyDescent="0.3">
      <c r="A878" s="5"/>
    </row>
    <row r="879" spans="1:1" ht="15.75" customHeight="1" x14ac:dyDescent="0.3">
      <c r="A879" s="5"/>
    </row>
    <row r="880" spans="1:1" ht="15.75" customHeight="1" x14ac:dyDescent="0.3">
      <c r="A880" s="5"/>
    </row>
    <row r="881" spans="1:1" ht="15.75" customHeight="1" x14ac:dyDescent="0.3">
      <c r="A881" s="5"/>
    </row>
    <row r="882" spans="1:1" ht="15.75" customHeight="1" x14ac:dyDescent="0.3">
      <c r="A882" s="5"/>
    </row>
    <row r="883" spans="1:1" ht="15.75" customHeight="1" x14ac:dyDescent="0.3">
      <c r="A883" s="5"/>
    </row>
    <row r="884" spans="1:1" ht="15.75" customHeight="1" x14ac:dyDescent="0.3">
      <c r="A884" s="5"/>
    </row>
    <row r="885" spans="1:1" ht="15.75" customHeight="1" x14ac:dyDescent="0.3">
      <c r="A885" s="5"/>
    </row>
    <row r="886" spans="1:1" ht="15.75" customHeight="1" x14ac:dyDescent="0.3">
      <c r="A886" s="5"/>
    </row>
    <row r="887" spans="1:1" ht="15.75" customHeight="1" x14ac:dyDescent="0.3">
      <c r="A887" s="5"/>
    </row>
    <row r="888" spans="1:1" ht="15.75" customHeight="1" x14ac:dyDescent="0.3">
      <c r="A888" s="5"/>
    </row>
    <row r="889" spans="1:1" ht="15.75" customHeight="1" x14ac:dyDescent="0.3">
      <c r="A889" s="5"/>
    </row>
    <row r="890" spans="1:1" ht="15.75" customHeight="1" x14ac:dyDescent="0.3">
      <c r="A890" s="5"/>
    </row>
    <row r="891" spans="1:1" ht="15.75" customHeight="1" x14ac:dyDescent="0.3">
      <c r="A891" s="5"/>
    </row>
    <row r="892" spans="1:1" ht="15.75" customHeight="1" x14ac:dyDescent="0.3">
      <c r="A892" s="5"/>
    </row>
    <row r="893" spans="1:1" ht="15.75" customHeight="1" x14ac:dyDescent="0.3">
      <c r="A893" s="5"/>
    </row>
    <row r="894" spans="1:1" ht="15.75" customHeight="1" x14ac:dyDescent="0.3">
      <c r="A894" s="5"/>
    </row>
    <row r="895" spans="1:1" ht="15.75" customHeight="1" x14ac:dyDescent="0.3">
      <c r="A895" s="5"/>
    </row>
    <row r="896" spans="1:1" ht="15.75" customHeight="1" x14ac:dyDescent="0.3">
      <c r="A896" s="5"/>
    </row>
    <row r="897" spans="1:1" ht="15.75" customHeight="1" x14ac:dyDescent="0.3">
      <c r="A897" s="5"/>
    </row>
    <row r="898" spans="1:1" ht="15.75" customHeight="1" x14ac:dyDescent="0.3">
      <c r="A898" s="5"/>
    </row>
    <row r="899" spans="1:1" ht="15.75" customHeight="1" x14ac:dyDescent="0.3">
      <c r="A899" s="5"/>
    </row>
    <row r="900" spans="1:1" ht="15.75" customHeight="1" x14ac:dyDescent="0.3">
      <c r="A900" s="5"/>
    </row>
    <row r="901" spans="1:1" ht="15.75" customHeight="1" x14ac:dyDescent="0.3">
      <c r="A901" s="5"/>
    </row>
    <row r="902" spans="1:1" ht="15.75" customHeight="1" x14ac:dyDescent="0.3">
      <c r="A902" s="5"/>
    </row>
    <row r="903" spans="1:1" ht="15.75" customHeight="1" x14ac:dyDescent="0.3">
      <c r="A903" s="5"/>
    </row>
    <row r="904" spans="1:1" ht="15.75" customHeight="1" x14ac:dyDescent="0.3">
      <c r="A904" s="5"/>
    </row>
    <row r="905" spans="1:1" ht="15.75" customHeight="1" x14ac:dyDescent="0.3">
      <c r="A905" s="5"/>
    </row>
    <row r="906" spans="1:1" ht="15.75" customHeight="1" x14ac:dyDescent="0.3">
      <c r="A906" s="5"/>
    </row>
    <row r="907" spans="1:1" ht="15.75" customHeight="1" x14ac:dyDescent="0.3">
      <c r="A907" s="5"/>
    </row>
    <row r="908" spans="1:1" ht="15.75" customHeight="1" x14ac:dyDescent="0.3">
      <c r="A908" s="5"/>
    </row>
    <row r="909" spans="1:1" ht="15.75" customHeight="1" x14ac:dyDescent="0.3">
      <c r="A909" s="5"/>
    </row>
    <row r="910" spans="1:1" ht="15.75" customHeight="1" x14ac:dyDescent="0.3">
      <c r="A910" s="5"/>
    </row>
    <row r="911" spans="1:1" ht="15.75" customHeight="1" x14ac:dyDescent="0.3">
      <c r="A911" s="5"/>
    </row>
    <row r="912" spans="1:1" ht="15.75" customHeight="1" x14ac:dyDescent="0.3">
      <c r="A912" s="5"/>
    </row>
    <row r="913" spans="1:1" ht="15.75" customHeight="1" x14ac:dyDescent="0.3">
      <c r="A913" s="5"/>
    </row>
    <row r="914" spans="1:1" ht="15.75" customHeight="1" x14ac:dyDescent="0.3">
      <c r="A914" s="5"/>
    </row>
    <row r="915" spans="1:1" ht="15.75" customHeight="1" x14ac:dyDescent="0.3">
      <c r="A915" s="5"/>
    </row>
    <row r="916" spans="1:1" ht="15.75" customHeight="1" x14ac:dyDescent="0.3">
      <c r="A916" s="5"/>
    </row>
    <row r="917" spans="1:1" ht="15.75" customHeight="1" x14ac:dyDescent="0.3">
      <c r="A917" s="5"/>
    </row>
    <row r="918" spans="1:1" ht="15.75" customHeight="1" x14ac:dyDescent="0.3">
      <c r="A918" s="5"/>
    </row>
    <row r="919" spans="1:1" ht="15.75" customHeight="1" x14ac:dyDescent="0.3">
      <c r="A919" s="5"/>
    </row>
    <row r="920" spans="1:1" ht="15.75" customHeight="1" x14ac:dyDescent="0.3">
      <c r="A920" s="5"/>
    </row>
    <row r="921" spans="1:1" ht="15.75" customHeight="1" x14ac:dyDescent="0.3">
      <c r="A921" s="5"/>
    </row>
    <row r="922" spans="1:1" ht="15.75" customHeight="1" x14ac:dyDescent="0.3">
      <c r="A922" s="5"/>
    </row>
    <row r="923" spans="1:1" ht="15.75" customHeight="1" x14ac:dyDescent="0.3">
      <c r="A923" s="5"/>
    </row>
    <row r="924" spans="1:1" ht="15.75" customHeight="1" x14ac:dyDescent="0.3">
      <c r="A924" s="5"/>
    </row>
    <row r="925" spans="1:1" ht="15.75" customHeight="1" x14ac:dyDescent="0.3">
      <c r="A925" s="5"/>
    </row>
    <row r="926" spans="1:1" ht="15.75" customHeight="1" x14ac:dyDescent="0.3">
      <c r="A926" s="5"/>
    </row>
    <row r="927" spans="1:1" ht="15.75" customHeight="1" x14ac:dyDescent="0.3">
      <c r="A927" s="5"/>
    </row>
    <row r="928" spans="1:1" ht="15.75" customHeight="1" x14ac:dyDescent="0.3">
      <c r="A928" s="5"/>
    </row>
    <row r="929" spans="1:1" ht="15.75" customHeight="1" x14ac:dyDescent="0.3">
      <c r="A929" s="5"/>
    </row>
    <row r="930" spans="1:1" ht="15.75" customHeight="1" x14ac:dyDescent="0.3">
      <c r="A930" s="5"/>
    </row>
    <row r="931" spans="1:1" ht="15.75" customHeight="1" x14ac:dyDescent="0.3">
      <c r="A931" s="5"/>
    </row>
    <row r="932" spans="1:1" ht="15.75" customHeight="1" x14ac:dyDescent="0.3">
      <c r="A932" s="5"/>
    </row>
    <row r="933" spans="1:1" ht="15.75" customHeight="1" x14ac:dyDescent="0.3">
      <c r="A933" s="5"/>
    </row>
    <row r="934" spans="1:1" ht="15.75" customHeight="1" x14ac:dyDescent="0.3">
      <c r="A934" s="5"/>
    </row>
    <row r="935" spans="1:1" ht="15.75" customHeight="1" x14ac:dyDescent="0.3">
      <c r="A935" s="5"/>
    </row>
    <row r="936" spans="1:1" ht="15.75" customHeight="1" x14ac:dyDescent="0.3">
      <c r="A936" s="5"/>
    </row>
    <row r="937" spans="1:1" ht="15.75" customHeight="1" x14ac:dyDescent="0.3">
      <c r="A937" s="5"/>
    </row>
    <row r="938" spans="1:1" ht="15.75" customHeight="1" x14ac:dyDescent="0.3">
      <c r="A938" s="5"/>
    </row>
    <row r="939" spans="1:1" ht="15.75" customHeight="1" x14ac:dyDescent="0.3">
      <c r="A939" s="5"/>
    </row>
    <row r="940" spans="1:1" ht="15.75" customHeight="1" x14ac:dyDescent="0.3">
      <c r="A940" s="5"/>
    </row>
    <row r="941" spans="1:1" ht="15.75" customHeight="1" x14ac:dyDescent="0.3">
      <c r="A941" s="5"/>
    </row>
    <row r="942" spans="1:1" ht="15.75" customHeight="1" x14ac:dyDescent="0.3">
      <c r="A942" s="5"/>
    </row>
    <row r="943" spans="1:1" ht="15.75" customHeight="1" x14ac:dyDescent="0.3">
      <c r="A943" s="5"/>
    </row>
    <row r="944" spans="1:1" ht="15.75" customHeight="1" x14ac:dyDescent="0.3">
      <c r="A944" s="5"/>
    </row>
    <row r="945" spans="1:1" ht="15.75" customHeight="1" x14ac:dyDescent="0.3">
      <c r="A945" s="5"/>
    </row>
    <row r="946" spans="1:1" ht="15.75" customHeight="1" x14ac:dyDescent="0.3">
      <c r="A946" s="5"/>
    </row>
    <row r="947" spans="1:1" ht="15.75" customHeight="1" x14ac:dyDescent="0.3">
      <c r="A947" s="5"/>
    </row>
    <row r="948" spans="1:1" ht="15.75" customHeight="1" x14ac:dyDescent="0.3">
      <c r="A948" s="5"/>
    </row>
    <row r="949" spans="1:1" ht="15.75" customHeight="1" x14ac:dyDescent="0.3">
      <c r="A949" s="5"/>
    </row>
    <row r="950" spans="1:1" ht="15.75" customHeight="1" x14ac:dyDescent="0.3">
      <c r="A950" s="5"/>
    </row>
    <row r="951" spans="1:1" ht="15.75" customHeight="1" x14ac:dyDescent="0.3">
      <c r="A951" s="5"/>
    </row>
    <row r="952" spans="1:1" ht="15.75" customHeight="1" x14ac:dyDescent="0.3">
      <c r="A952" s="5"/>
    </row>
    <row r="953" spans="1:1" ht="15.75" customHeight="1" x14ac:dyDescent="0.3">
      <c r="A953" s="5"/>
    </row>
    <row r="954" spans="1:1" ht="15.75" customHeight="1" x14ac:dyDescent="0.3">
      <c r="A954" s="5"/>
    </row>
    <row r="955" spans="1:1" ht="15.75" customHeight="1" x14ac:dyDescent="0.3">
      <c r="A955" s="5"/>
    </row>
    <row r="956" spans="1:1" ht="15.75" customHeight="1" x14ac:dyDescent="0.3">
      <c r="A956" s="5"/>
    </row>
    <row r="957" spans="1:1" ht="15.75" customHeight="1" x14ac:dyDescent="0.3">
      <c r="A957" s="5"/>
    </row>
    <row r="958" spans="1:1" ht="15.75" customHeight="1" x14ac:dyDescent="0.3">
      <c r="A958" s="5"/>
    </row>
    <row r="959" spans="1:1" ht="15.75" customHeight="1" x14ac:dyDescent="0.3">
      <c r="A959" s="5"/>
    </row>
    <row r="960" spans="1:1" ht="15.75" customHeight="1" x14ac:dyDescent="0.3">
      <c r="A960" s="5"/>
    </row>
    <row r="961" spans="1:1" ht="15.75" customHeight="1" x14ac:dyDescent="0.3">
      <c r="A961" s="5"/>
    </row>
    <row r="962" spans="1:1" ht="15.75" customHeight="1" x14ac:dyDescent="0.3">
      <c r="A962" s="5"/>
    </row>
    <row r="963" spans="1:1" ht="15.75" customHeight="1" x14ac:dyDescent="0.3">
      <c r="A963" s="5"/>
    </row>
    <row r="964" spans="1:1" ht="15.75" customHeight="1" x14ac:dyDescent="0.3">
      <c r="A964" s="5"/>
    </row>
    <row r="965" spans="1:1" ht="15.75" customHeight="1" x14ac:dyDescent="0.3">
      <c r="A965" s="5"/>
    </row>
    <row r="966" spans="1:1" ht="15.75" customHeight="1" x14ac:dyDescent="0.3">
      <c r="A966" s="5"/>
    </row>
    <row r="967" spans="1:1" ht="15.75" customHeight="1" x14ac:dyDescent="0.3">
      <c r="A967" s="5"/>
    </row>
    <row r="968" spans="1:1" ht="15.75" customHeight="1" x14ac:dyDescent="0.3">
      <c r="A968" s="5"/>
    </row>
    <row r="969" spans="1:1" ht="15.75" customHeight="1" x14ac:dyDescent="0.3">
      <c r="A969" s="5"/>
    </row>
    <row r="970" spans="1:1" ht="15.75" customHeight="1" x14ac:dyDescent="0.3">
      <c r="A970" s="5"/>
    </row>
    <row r="971" spans="1:1" ht="15.75" customHeight="1" x14ac:dyDescent="0.3">
      <c r="A971" s="5"/>
    </row>
    <row r="972" spans="1:1" ht="15.75" customHeight="1" x14ac:dyDescent="0.3">
      <c r="A972" s="5"/>
    </row>
    <row r="973" spans="1:1" ht="15.75" customHeight="1" x14ac:dyDescent="0.3">
      <c r="A973" s="5"/>
    </row>
    <row r="974" spans="1:1" ht="15.75" customHeight="1" x14ac:dyDescent="0.3">
      <c r="A974" s="5"/>
    </row>
    <row r="975" spans="1:1" ht="15.75" customHeight="1" x14ac:dyDescent="0.3">
      <c r="A975" s="5"/>
    </row>
    <row r="976" spans="1:1" ht="15.75" customHeight="1" x14ac:dyDescent="0.3">
      <c r="A976" s="5"/>
    </row>
    <row r="977" spans="1:1" ht="15.75" customHeight="1" x14ac:dyDescent="0.3">
      <c r="A977" s="5"/>
    </row>
    <row r="978" spans="1:1" ht="15.75" customHeight="1" x14ac:dyDescent="0.3">
      <c r="A978" s="5"/>
    </row>
    <row r="979" spans="1:1" ht="15.75" customHeight="1" x14ac:dyDescent="0.3">
      <c r="A979" s="5"/>
    </row>
    <row r="980" spans="1:1" ht="15.75" customHeight="1" x14ac:dyDescent="0.3">
      <c r="A980" s="5"/>
    </row>
    <row r="981" spans="1:1" ht="15.75" customHeight="1" x14ac:dyDescent="0.3">
      <c r="A981" s="5"/>
    </row>
    <row r="982" spans="1:1" ht="15.75" customHeight="1" x14ac:dyDescent="0.3">
      <c r="A982" s="5"/>
    </row>
    <row r="983" spans="1:1" ht="15.75" customHeight="1" x14ac:dyDescent="0.3">
      <c r="A983" s="5"/>
    </row>
    <row r="984" spans="1:1" ht="15.75" customHeight="1" x14ac:dyDescent="0.3">
      <c r="A984" s="5"/>
    </row>
    <row r="985" spans="1:1" ht="15.75" customHeight="1" x14ac:dyDescent="0.3">
      <c r="A985" s="5"/>
    </row>
    <row r="986" spans="1:1" ht="15.75" customHeight="1" x14ac:dyDescent="0.3">
      <c r="A986" s="5"/>
    </row>
    <row r="987" spans="1:1" ht="15.75" customHeight="1" x14ac:dyDescent="0.3">
      <c r="A987" s="5"/>
    </row>
    <row r="988" spans="1:1" ht="15.75" customHeight="1" x14ac:dyDescent="0.3">
      <c r="A988" s="5"/>
    </row>
    <row r="989" spans="1:1" ht="15.75" customHeight="1" x14ac:dyDescent="0.3">
      <c r="A989" s="5"/>
    </row>
    <row r="990" spans="1:1" ht="15.75" customHeight="1" x14ac:dyDescent="0.3">
      <c r="A990" s="5"/>
    </row>
    <row r="991" spans="1:1" ht="15.75" customHeight="1" x14ac:dyDescent="0.3">
      <c r="A991" s="5"/>
    </row>
    <row r="992" spans="1:1" ht="15.75" customHeight="1" x14ac:dyDescent="0.3">
      <c r="A992" s="5"/>
    </row>
    <row r="993" spans="1:1" ht="15.75" customHeight="1" x14ac:dyDescent="0.3">
      <c r="A993" s="5"/>
    </row>
    <row r="994" spans="1:1" ht="15.75" customHeight="1" x14ac:dyDescent="0.3">
      <c r="A994" s="5"/>
    </row>
    <row r="995" spans="1:1" ht="15.75" customHeight="1" x14ac:dyDescent="0.3">
      <c r="A995" s="5"/>
    </row>
    <row r="996" spans="1:1" ht="15.75" customHeight="1" x14ac:dyDescent="0.3">
      <c r="A996" s="5"/>
    </row>
    <row r="997" spans="1:1" ht="15.75" customHeight="1" x14ac:dyDescent="0.3">
      <c r="A997" s="5"/>
    </row>
    <row r="998" spans="1:1" ht="15.75" customHeight="1" x14ac:dyDescent="0.3">
      <c r="A998" s="5"/>
    </row>
    <row r="999" spans="1:1" ht="15.75" customHeight="1" x14ac:dyDescent="0.3">
      <c r="A999" s="5"/>
    </row>
    <row r="1000" spans="1:1" ht="15.75" customHeight="1" x14ac:dyDescent="0.3">
      <c r="A1000" s="5"/>
    </row>
  </sheetData>
  <mergeCells count="3">
    <mergeCell ref="A2:C2"/>
    <mergeCell ref="A5:C5"/>
    <mergeCell ref="A7:B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A1000"/>
  <sheetViews>
    <sheetView workbookViewId="0">
      <pane ySplit="3" topLeftCell="A172" activePane="bottomLeft" state="frozen"/>
      <selection pane="bottomLeft" activeCell="H3" sqref="H3"/>
    </sheetView>
  </sheetViews>
  <sheetFormatPr defaultColWidth="12.6640625" defaultRowHeight="15" customHeight="1" x14ac:dyDescent="0.35"/>
  <cols>
    <col min="1" max="1" width="3.1640625" style="22" customWidth="1"/>
    <col min="2" max="2" width="17.5" style="22" customWidth="1"/>
    <col min="3" max="3" width="5.5" style="22" customWidth="1"/>
    <col min="4" max="4" width="9.1640625" style="22" bestFit="1" customWidth="1"/>
    <col min="5" max="5" width="8.33203125" style="22" bestFit="1" customWidth="1"/>
    <col min="6" max="6" width="2.6640625" style="22" customWidth="1"/>
    <col min="7" max="7" width="10" style="22" customWidth="1"/>
    <col min="8" max="8" width="9.6640625" style="22" customWidth="1"/>
    <col min="9" max="9" width="14" style="22" customWidth="1"/>
    <col min="10" max="10" width="15.83203125" style="22" bestFit="1" customWidth="1"/>
    <col min="11" max="11" width="16.9140625" style="22" bestFit="1" customWidth="1"/>
    <col min="12" max="12" width="29.75" style="22" customWidth="1"/>
    <col min="13" max="27" width="7.6640625" style="22" customWidth="1"/>
    <col min="28" max="16384" width="12.6640625" style="22"/>
  </cols>
  <sheetData>
    <row r="1" spans="1:27" ht="14.5" x14ac:dyDescent="0.35">
      <c r="G1" s="160" t="s">
        <v>6</v>
      </c>
      <c r="H1" s="161"/>
      <c r="I1" s="161"/>
      <c r="J1" s="161"/>
      <c r="K1" s="161"/>
      <c r="L1" s="162"/>
    </row>
    <row r="2" spans="1:27" ht="34.5" customHeight="1" x14ac:dyDescent="0.35">
      <c r="A2" s="23"/>
      <c r="B2" s="23"/>
      <c r="C2" s="23"/>
      <c r="D2" s="23"/>
      <c r="E2" s="23"/>
      <c r="F2" s="23"/>
      <c r="G2" s="163" t="s">
        <v>10</v>
      </c>
      <c r="H2" s="161"/>
      <c r="I2" s="161"/>
      <c r="J2" s="161"/>
      <c r="K2" s="162"/>
      <c r="L2" s="24" t="s">
        <v>12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27" ht="60" customHeight="1" x14ac:dyDescent="0.35">
      <c r="A3" s="25" t="s">
        <v>13</v>
      </c>
      <c r="B3" s="25" t="s">
        <v>14</v>
      </c>
      <c r="C3" s="25" t="s">
        <v>15</v>
      </c>
      <c r="D3" s="26" t="s">
        <v>75</v>
      </c>
      <c r="E3" s="98" t="s">
        <v>90</v>
      </c>
      <c r="F3" s="27"/>
      <c r="G3" s="28" t="s">
        <v>19</v>
      </c>
      <c r="H3" s="28" t="s">
        <v>22</v>
      </c>
      <c r="I3" s="28" t="s">
        <v>23</v>
      </c>
      <c r="J3" s="97" t="s">
        <v>83</v>
      </c>
      <c r="K3" s="29" t="s">
        <v>25</v>
      </c>
      <c r="L3" s="30" t="s">
        <v>25</v>
      </c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spans="1:27" ht="14.5" x14ac:dyDescent="0.35">
      <c r="A4" s="31">
        <v>1</v>
      </c>
      <c r="B4" s="32" t="s">
        <v>28</v>
      </c>
      <c r="C4" s="22">
        <v>2019</v>
      </c>
      <c r="D4" s="38">
        <f>Population!D2</f>
        <v>638111.04853012064</v>
      </c>
      <c r="E4" s="38" t="str">
        <f>IF(D4&lt;100000,"Small",IF(D4&lt;1000000,"Medium","Large"))</f>
        <v>Medium</v>
      </c>
      <c r="F4" s="39"/>
      <c r="G4" s="33">
        <f>D4*Variables!$C$8</f>
        <v>5.7429994367710862</v>
      </c>
      <c r="H4" s="33">
        <f>'Existing Open Space'!F2</f>
        <v>15.8</v>
      </c>
      <c r="I4" s="33">
        <f>IF(G4-H4&gt;0,G4-H4,0)</f>
        <v>0</v>
      </c>
      <c r="J4" s="34">
        <f>VLOOKUP(A4,'Vacant land costs'!$A$2:$E$52,5,FALSE)</f>
        <v>2502788887.4278846</v>
      </c>
      <c r="K4" s="35">
        <f>I4*(J4+Variables!$C$10*Variables!$C$18)</f>
        <v>0</v>
      </c>
      <c r="L4" s="36">
        <f>D4*Variables!$C$14*Variables!$C$18</f>
        <v>1803152.9715880358</v>
      </c>
      <c r="N4" s="37"/>
    </row>
    <row r="5" spans="1:27" ht="14.5" x14ac:dyDescent="0.35">
      <c r="A5" s="31">
        <v>2</v>
      </c>
      <c r="B5" s="32" t="s">
        <v>30</v>
      </c>
      <c r="C5" s="22">
        <v>2019</v>
      </c>
      <c r="D5" s="38">
        <f>Population!D3</f>
        <v>442162.47147179494</v>
      </c>
      <c r="E5" s="38" t="str">
        <f t="shared" ref="E5:E68" si="0">IF(D5&lt;100000,"Small",IF(D5&lt;1000000,"Medium","Large"))</f>
        <v>Medium</v>
      </c>
      <c r="F5" s="39"/>
      <c r="G5" s="33">
        <f>D5*Variables!$C$8</f>
        <v>3.9794622432461546</v>
      </c>
      <c r="H5" s="143">
        <f>'Existing Open Space'!F3</f>
        <v>173.91237524879747</v>
      </c>
      <c r="I5" s="33">
        <f t="shared" ref="I5:I68" si="1">IF(G5-H5&gt;0,G5-H5,0)</f>
        <v>0</v>
      </c>
      <c r="J5" s="34">
        <f>VLOOKUP(A5,'Vacant land costs'!$A$2:$E$52,5,FALSE)</f>
        <v>3106506801.430501</v>
      </c>
      <c r="K5" s="35">
        <f>I5*(J5+Variables!$C$10*Variables!$C$18)</f>
        <v>0</v>
      </c>
      <c r="L5" s="36">
        <f>D5*Variables!$C$14*Variables!$C$18</f>
        <v>1249448.0015596265</v>
      </c>
      <c r="O5" s="37"/>
    </row>
    <row r="6" spans="1:27" ht="14.5" x14ac:dyDescent="0.35">
      <c r="A6" s="31">
        <v>3</v>
      </c>
      <c r="B6" s="32" t="s">
        <v>33</v>
      </c>
      <c r="C6" s="22">
        <v>2019</v>
      </c>
      <c r="D6" s="38">
        <f>Population!D4</f>
        <v>316636.58942829666</v>
      </c>
      <c r="E6" s="38" t="str">
        <f t="shared" si="0"/>
        <v>Medium</v>
      </c>
      <c r="F6" s="39"/>
      <c r="G6" s="33">
        <f>D6*Variables!$C$8</f>
        <v>2.8497293048546699</v>
      </c>
      <c r="H6" s="143">
        <f>'Existing Open Space'!F4</f>
        <v>142.30736972185761</v>
      </c>
      <c r="I6" s="33">
        <f t="shared" si="1"/>
        <v>0</v>
      </c>
      <c r="J6" s="34">
        <f>VLOOKUP(A6,'Vacant land costs'!$A$2:$E$52,5,FALSE)</f>
        <v>2230274531.4595323</v>
      </c>
      <c r="K6" s="35">
        <f>I6*(J6+Variables!$C$10*Variables!$C$18)</f>
        <v>0</v>
      </c>
      <c r="L6" s="36">
        <f>D6*Variables!$C$14*Variables!$C$18</f>
        <v>894741.14020795515</v>
      </c>
    </row>
    <row r="7" spans="1:27" ht="14.5" x14ac:dyDescent="0.35">
      <c r="A7" s="31">
        <v>4</v>
      </c>
      <c r="B7" s="32" t="s">
        <v>37</v>
      </c>
      <c r="C7" s="22">
        <v>2019</v>
      </c>
      <c r="D7" s="38">
        <f>Population!D5</f>
        <v>600258.55594889156</v>
      </c>
      <c r="E7" s="38" t="str">
        <f t="shared" si="0"/>
        <v>Medium</v>
      </c>
      <c r="F7" s="39"/>
      <c r="G7" s="33">
        <f>D7*Variables!$C$8</f>
        <v>5.4023270035400239</v>
      </c>
      <c r="H7" s="143">
        <f>'Existing Open Space'!F5</f>
        <v>30.471556172380211</v>
      </c>
      <c r="I7" s="33">
        <f t="shared" si="1"/>
        <v>0</v>
      </c>
      <c r="J7" s="34">
        <f>VLOOKUP(A7,'Vacant land costs'!$A$2:$E$52,5,FALSE)</f>
        <v>2230274531.4595323</v>
      </c>
      <c r="K7" s="35">
        <f>I7*(J7+Variables!$C$10*Variables!$C$18)</f>
        <v>0</v>
      </c>
      <c r="L7" s="36">
        <f>D7*Variables!$C$14*Variables!$C$18</f>
        <v>1696190.657368467</v>
      </c>
    </row>
    <row r="8" spans="1:27" ht="14.5" x14ac:dyDescent="0.35">
      <c r="A8" s="31">
        <v>5</v>
      </c>
      <c r="B8" s="32" t="s">
        <v>40</v>
      </c>
      <c r="C8" s="22">
        <v>2019</v>
      </c>
      <c r="D8" s="38">
        <f>Population!D6</f>
        <v>382457.86131710035</v>
      </c>
      <c r="E8" s="38" t="str">
        <f t="shared" si="0"/>
        <v>Medium</v>
      </c>
      <c r="F8" s="39"/>
      <c r="G8" s="33">
        <f>D8*Variables!$C$8</f>
        <v>3.4421207518539032</v>
      </c>
      <c r="H8" s="143">
        <f>'Existing Open Space'!F6</f>
        <v>252.69995130847997</v>
      </c>
      <c r="I8" s="33">
        <f t="shared" si="1"/>
        <v>0</v>
      </c>
      <c r="J8" s="34">
        <f>VLOOKUP(A8,'Vacant land costs'!$A$2:$E$52,5,FALSE)</f>
        <v>1353535467.7027416</v>
      </c>
      <c r="K8" s="35">
        <f>I8*(J8+Variables!$C$10*Variables!$C$18)</f>
        <v>0</v>
      </c>
      <c r="L8" s="36">
        <f>D8*Variables!$C$14*Variables!$C$18</f>
        <v>1080736.7005001511</v>
      </c>
      <c r="O8" s="37"/>
    </row>
    <row r="9" spans="1:27" ht="14.5" x14ac:dyDescent="0.35">
      <c r="A9" s="31">
        <v>6</v>
      </c>
      <c r="B9" s="32" t="s">
        <v>44</v>
      </c>
      <c r="C9" s="22">
        <v>2019</v>
      </c>
      <c r="D9" s="38">
        <f>Population!D7</f>
        <v>435629.86188448599</v>
      </c>
      <c r="E9" s="38" t="str">
        <f t="shared" si="0"/>
        <v>Medium</v>
      </c>
      <c r="F9" s="39"/>
      <c r="G9" s="33">
        <f>D9*Variables!$C$8</f>
        <v>3.920668756960374</v>
      </c>
      <c r="H9" s="33">
        <f>'Existing Open Space'!F7</f>
        <v>1.6335000000000002</v>
      </c>
      <c r="I9" s="33">
        <f t="shared" si="1"/>
        <v>2.2871687569603738</v>
      </c>
      <c r="J9" s="34">
        <f>VLOOKUP(A9,'Vacant land costs'!$A$2:$E$52,5,FALSE)</f>
        <v>2230274531.4595323</v>
      </c>
      <c r="K9" s="35">
        <f>I9*(J9+Variables!$C$10*Variables!$C$18)</f>
        <v>5115665443.6230612</v>
      </c>
      <c r="L9" s="36">
        <f>D9*Variables!$C$14*Variables!$C$18</f>
        <v>1230988.3707215239</v>
      </c>
    </row>
    <row r="10" spans="1:27" ht="14.5" x14ac:dyDescent="0.35">
      <c r="A10" s="31">
        <v>7</v>
      </c>
      <c r="B10" s="32" t="s">
        <v>45</v>
      </c>
      <c r="C10" s="22">
        <v>2019</v>
      </c>
      <c r="D10" s="38">
        <f>Population!D8</f>
        <v>245481.03391021231</v>
      </c>
      <c r="E10" s="38" t="str">
        <f t="shared" si="0"/>
        <v>Medium</v>
      </c>
      <c r="F10" s="39"/>
      <c r="G10" s="33">
        <f>D10*Variables!$C$8</f>
        <v>2.2093293051919107</v>
      </c>
      <c r="H10" s="33">
        <f>'Existing Open Space'!F8</f>
        <v>274.73809999999997</v>
      </c>
      <c r="I10" s="33">
        <f t="shared" si="1"/>
        <v>0</v>
      </c>
      <c r="J10" s="34">
        <f>VLOOKUP(A10,'Vacant land costs'!$A$2:$E$52,5,FALSE)</f>
        <v>2230274531.4595323</v>
      </c>
      <c r="K10" s="35">
        <f>I10*(J10+Variables!$C$10*Variables!$C$18)</f>
        <v>0</v>
      </c>
      <c r="L10" s="36">
        <f>D10*Variables!$C$14*Variables!$C$18</f>
        <v>693672.13870268676</v>
      </c>
    </row>
    <row r="11" spans="1:27" ht="14.5" x14ac:dyDescent="0.35">
      <c r="A11" s="31">
        <v>8</v>
      </c>
      <c r="B11" s="31" t="s">
        <v>48</v>
      </c>
      <c r="C11" s="22">
        <v>2019</v>
      </c>
      <c r="D11" s="38">
        <f>Population!D9</f>
        <v>814430.84832553728</v>
      </c>
      <c r="E11" s="38" t="str">
        <f t="shared" si="0"/>
        <v>Medium</v>
      </c>
      <c r="F11" s="39"/>
      <c r="G11" s="33">
        <f>D11*Variables!$C$8</f>
        <v>7.3298776349298356</v>
      </c>
      <c r="H11" s="33">
        <f>'Existing Open Space'!F9</f>
        <v>130.47160000000002</v>
      </c>
      <c r="I11" s="33">
        <f t="shared" si="1"/>
        <v>0</v>
      </c>
      <c r="J11" s="34">
        <f>VLOOKUP(A11,'Vacant land costs'!$A$2:$E$52,5,FALSE)</f>
        <v>2230274531.4595323</v>
      </c>
      <c r="K11" s="35">
        <f>I11*(J11+Variables!$C$10*Variables!$C$18)</f>
        <v>0</v>
      </c>
      <c r="L11" s="36">
        <f>D11*Variables!$C$14*Variables!$C$18</f>
        <v>2301391.5958576887</v>
      </c>
    </row>
    <row r="12" spans="1:27" ht="14.5" x14ac:dyDescent="0.35">
      <c r="A12" s="31">
        <v>9</v>
      </c>
      <c r="B12" s="32" t="s">
        <v>50</v>
      </c>
      <c r="C12" s="22">
        <v>2019</v>
      </c>
      <c r="D12" s="38">
        <f>Population!D10</f>
        <v>14303.159213903282</v>
      </c>
      <c r="E12" s="38" t="str">
        <f t="shared" si="0"/>
        <v>Small</v>
      </c>
      <c r="F12" s="39"/>
      <c r="G12" s="33">
        <f>D12*Variables!$C$8</f>
        <v>0.12872843292512953</v>
      </c>
      <c r="H12" s="33">
        <f>'Existing Open Space'!F10</f>
        <v>12.8918</v>
      </c>
      <c r="I12" s="33">
        <f t="shared" si="1"/>
        <v>0</v>
      </c>
      <c r="J12" s="34">
        <f>VLOOKUP(A12,'Vacant land costs'!$A$2:$E$52,5,FALSE)</f>
        <v>1607617291.8673382</v>
      </c>
      <c r="K12" s="35">
        <f>I12*(J12+Variables!$C$10*Variables!$C$18)</f>
        <v>0</v>
      </c>
      <c r="L12" s="36">
        <f>D12*Variables!$C$14*Variables!$C$18</f>
        <v>40417.391454128847</v>
      </c>
    </row>
    <row r="13" spans="1:27" ht="14.5" x14ac:dyDescent="0.35">
      <c r="A13" s="31">
        <v>10</v>
      </c>
      <c r="B13" s="32" t="s">
        <v>54</v>
      </c>
      <c r="C13" s="22">
        <v>2019</v>
      </c>
      <c r="D13" s="38">
        <f>Population!D11</f>
        <v>559620.69827927032</v>
      </c>
      <c r="E13" s="38" t="str">
        <f t="shared" si="0"/>
        <v>Medium</v>
      </c>
      <c r="F13" s="39"/>
      <c r="G13" s="33">
        <f>D13*Variables!$C$8</f>
        <v>5.036586284513433</v>
      </c>
      <c r="H13" s="143">
        <f>'Existing Open Space'!F11</f>
        <v>123.94512846742435</v>
      </c>
      <c r="I13" s="33">
        <f t="shared" si="1"/>
        <v>0</v>
      </c>
      <c r="J13" s="34">
        <f>VLOOKUP(A13,'Vacant land costs'!$A$2:$E$52,5,FALSE)</f>
        <v>2230274531.4595323</v>
      </c>
      <c r="K13" s="35">
        <f>I13*(J13+Variables!$C$10*Variables!$C$18)</f>
        <v>0</v>
      </c>
      <c r="L13" s="36">
        <f>D13*Variables!$C$14*Variables!$C$18</f>
        <v>1581357.5511485699</v>
      </c>
    </row>
    <row r="14" spans="1:27" ht="14.5" x14ac:dyDescent="0.35">
      <c r="A14" s="31">
        <v>11</v>
      </c>
      <c r="B14" s="32" t="s">
        <v>55</v>
      </c>
      <c r="C14" s="22">
        <v>2019</v>
      </c>
      <c r="D14" s="38">
        <f>Population!D12</f>
        <v>741051.95249689638</v>
      </c>
      <c r="E14" s="38" t="str">
        <f t="shared" si="0"/>
        <v>Medium</v>
      </c>
      <c r="F14" s="39"/>
      <c r="G14" s="33">
        <f>D14*Variables!$C$8</f>
        <v>6.669467572472068</v>
      </c>
      <c r="H14" s="143">
        <f>'Existing Open Space'!F12</f>
        <v>152.55491282192784</v>
      </c>
      <c r="I14" s="33">
        <f t="shared" si="1"/>
        <v>0</v>
      </c>
      <c r="J14" s="34">
        <f>VLOOKUP(A14,'Vacant land costs'!$A$2:$E$52,5,FALSE)</f>
        <v>2230274531.4595323</v>
      </c>
      <c r="K14" s="35">
        <f>I14*(J14+Variables!$C$10*Variables!$C$18)</f>
        <v>0</v>
      </c>
      <c r="L14" s="36">
        <f>D14*Variables!$C$14*Variables!$C$18</f>
        <v>2094039.9532712696</v>
      </c>
    </row>
    <row r="15" spans="1:27" ht="14.5" x14ac:dyDescent="0.35">
      <c r="A15" s="31">
        <v>12</v>
      </c>
      <c r="B15" s="32" t="s">
        <v>56</v>
      </c>
      <c r="C15" s="22">
        <v>2019</v>
      </c>
      <c r="D15" s="38">
        <f>Population!D13</f>
        <v>548682.26009214472</v>
      </c>
      <c r="E15" s="38" t="str">
        <f t="shared" si="0"/>
        <v>Medium</v>
      </c>
      <c r="F15" s="39"/>
      <c r="G15" s="33">
        <f>D15*Variables!$C$8</f>
        <v>4.9381403408293023</v>
      </c>
      <c r="H15" s="143">
        <f>'Existing Open Space'!F13</f>
        <v>80.319849487063934</v>
      </c>
      <c r="I15" s="33">
        <f t="shared" si="1"/>
        <v>0</v>
      </c>
      <c r="J15" s="34">
        <f>VLOOKUP(A15,'Vacant land costs'!$A$2:$E$52,5,FALSE)</f>
        <v>4704678723.3108349</v>
      </c>
      <c r="K15" s="35">
        <f>I15*(J15+Variables!$C$10*Variables!$C$18)</f>
        <v>0</v>
      </c>
      <c r="L15" s="36">
        <f>D15*Variables!$C$14*Variables!$C$18</f>
        <v>1550448.0764308374</v>
      </c>
    </row>
    <row r="16" spans="1:27" ht="14.5" x14ac:dyDescent="0.35">
      <c r="A16" s="31">
        <v>13</v>
      </c>
      <c r="B16" s="32" t="s">
        <v>57</v>
      </c>
      <c r="C16" s="22">
        <v>2019</v>
      </c>
      <c r="D16" s="38">
        <f>Population!D14</f>
        <v>417870.37408089789</v>
      </c>
      <c r="E16" s="38" t="str">
        <f t="shared" si="0"/>
        <v>Medium</v>
      </c>
      <c r="F16" s="39"/>
      <c r="G16" s="33">
        <f>D16*Variables!$C$8</f>
        <v>3.7608333667280811</v>
      </c>
      <c r="H16" s="33">
        <f>'Existing Open Space'!F14</f>
        <v>3.8498323680000004</v>
      </c>
      <c r="I16" s="33">
        <f t="shared" si="1"/>
        <v>0</v>
      </c>
      <c r="J16" s="34">
        <f>VLOOKUP(A16,'Vacant land costs'!$A$2:$E$52,5,FALSE)</f>
        <v>817860441.80366302</v>
      </c>
      <c r="K16" s="35">
        <f>I16*(J16+Variables!$C$10*Variables!$C$18)</f>
        <v>0</v>
      </c>
      <c r="L16" s="36">
        <f>D16*Variables!$C$14*Variables!$C$18</f>
        <v>1180804.2009274324</v>
      </c>
    </row>
    <row r="17" spans="1:12" ht="14.5" x14ac:dyDescent="0.35">
      <c r="A17" s="31">
        <v>14</v>
      </c>
      <c r="B17" s="32" t="s">
        <v>58</v>
      </c>
      <c r="C17" s="22">
        <v>2019</v>
      </c>
      <c r="D17" s="38">
        <f>Population!D15</f>
        <v>1966777.2374146476</v>
      </c>
      <c r="E17" s="38" t="str">
        <f t="shared" si="0"/>
        <v>Large</v>
      </c>
      <c r="F17" s="39"/>
      <c r="G17" s="33">
        <f>D17*Variables!$C$8</f>
        <v>17.70099513673183</v>
      </c>
      <c r="H17" s="33">
        <f>'Existing Open Space'!F15</f>
        <v>15.7956</v>
      </c>
      <c r="I17" s="33">
        <f t="shared" si="1"/>
        <v>1.9053951367318298</v>
      </c>
      <c r="J17" s="34">
        <f>VLOOKUP(A17,'Vacant land costs'!$A$2:$E$52,5,FALSE)</f>
        <v>7495160908.8606577</v>
      </c>
      <c r="K17" s="35">
        <f>I17*(J17+Variables!$C$10*Variables!$C$18)</f>
        <v>14293448783.4156</v>
      </c>
      <c r="L17" s="36">
        <f>D17*Variables!$C$14*Variables!$C$18</f>
        <v>5557653.6846760605</v>
      </c>
    </row>
    <row r="18" spans="1:12" ht="14.5" x14ac:dyDescent="0.35">
      <c r="A18" s="31">
        <v>15</v>
      </c>
      <c r="B18" s="32" t="s">
        <v>59</v>
      </c>
      <c r="C18" s="22">
        <v>2019</v>
      </c>
      <c r="D18" s="38">
        <f>Population!D16</f>
        <v>85078.667139927027</v>
      </c>
      <c r="E18" s="38" t="str">
        <f t="shared" si="0"/>
        <v>Small</v>
      </c>
      <c r="F18" s="39"/>
      <c r="G18" s="33">
        <f>D18*Variables!$C$8</f>
        <v>0.76570800425934327</v>
      </c>
      <c r="H18" s="143">
        <f>'Existing Open Space'!F16</f>
        <v>8.9803292783505153</v>
      </c>
      <c r="I18" s="33">
        <f t="shared" si="1"/>
        <v>0</v>
      </c>
      <c r="J18" s="34">
        <f>VLOOKUP(A18,'Vacant land costs'!$A$2:$E$52,5,FALSE)</f>
        <v>1607617291.8673382</v>
      </c>
      <c r="K18" s="35">
        <f>I18*(J18+Variables!$C$10*Variables!$C$18)</f>
        <v>0</v>
      </c>
      <c r="L18" s="36">
        <f>D18*Variables!$C$14*Variables!$C$18</f>
        <v>240412.46711757479</v>
      </c>
    </row>
    <row r="19" spans="1:12" ht="14.5" x14ac:dyDescent="0.35">
      <c r="A19" s="31">
        <v>16</v>
      </c>
      <c r="B19" s="32" t="s">
        <v>60</v>
      </c>
      <c r="C19" s="22">
        <v>2019</v>
      </c>
      <c r="D19" s="38">
        <f>Population!D17</f>
        <v>84626.819025587873</v>
      </c>
      <c r="E19" s="38" t="str">
        <f t="shared" si="0"/>
        <v>Small</v>
      </c>
      <c r="F19" s="39"/>
      <c r="G19" s="33">
        <f>D19*Variables!$C$8</f>
        <v>0.76164137123029085</v>
      </c>
      <c r="H19" s="143">
        <f>'Existing Open Space'!F17</f>
        <v>45.129375439854662</v>
      </c>
      <c r="I19" s="33">
        <f t="shared" si="1"/>
        <v>0</v>
      </c>
      <c r="J19" s="34">
        <f>VLOOKUP(A19,'Vacant land costs'!$A$2:$E$52,5,FALSE)</f>
        <v>1607617291.8673382</v>
      </c>
      <c r="K19" s="35">
        <f>I19*(J19+Variables!$C$10*Variables!$C$18)</f>
        <v>0</v>
      </c>
      <c r="L19" s="36">
        <f>D19*Variables!$C$14*Variables!$C$18</f>
        <v>239135.64974863268</v>
      </c>
    </row>
    <row r="20" spans="1:12" ht="14.5" x14ac:dyDescent="0.35">
      <c r="A20" s="31">
        <v>17</v>
      </c>
      <c r="B20" s="22" t="s">
        <v>61</v>
      </c>
      <c r="C20" s="22">
        <v>2019</v>
      </c>
      <c r="D20" s="38">
        <f>Population!D18</f>
        <v>21236.861373940697</v>
      </c>
      <c r="E20" s="38" t="str">
        <f t="shared" si="0"/>
        <v>Small</v>
      </c>
      <c r="F20" s="39"/>
      <c r="G20" s="33">
        <f>D20*Variables!$C$8</f>
        <v>0.19113175236546628</v>
      </c>
      <c r="H20" s="33">
        <f>'Existing Open Space'!F18</f>
        <v>4.9617900000000006</v>
      </c>
      <c r="I20" s="33">
        <f t="shared" si="1"/>
        <v>0</v>
      </c>
      <c r="J20" s="34">
        <f>VLOOKUP(A20,'Vacant land costs'!$A$2:$E$52,5,FALSE)</f>
        <v>1607617291.8673382</v>
      </c>
      <c r="K20" s="35">
        <f>I20*(J20+Variables!$C$10*Variables!$C$18)</f>
        <v>0</v>
      </c>
      <c r="L20" s="36">
        <f>D20*Variables!$C$14*Variables!$C$18</f>
        <v>60010.416340278731</v>
      </c>
    </row>
    <row r="21" spans="1:12" ht="15.75" customHeight="1" x14ac:dyDescent="0.35">
      <c r="A21" s="31">
        <v>18</v>
      </c>
      <c r="B21" s="22" t="s">
        <v>62</v>
      </c>
      <c r="C21" s="22">
        <v>2019</v>
      </c>
      <c r="D21" s="38">
        <f>Population!D19</f>
        <v>1729.4022348816759</v>
      </c>
      <c r="E21" s="38" t="str">
        <f t="shared" si="0"/>
        <v>Small</v>
      </c>
      <c r="F21" s="39"/>
      <c r="G21" s="33">
        <f>D21*Variables!$C$8</f>
        <v>1.5564620113935083E-2</v>
      </c>
      <c r="H21" s="143">
        <f>'Existing Open Space'!F19</f>
        <v>9.2020658037418865</v>
      </c>
      <c r="I21" s="33">
        <f t="shared" si="1"/>
        <v>0</v>
      </c>
      <c r="J21" s="34">
        <f>VLOOKUP(A21,'Vacant land costs'!$A$2:$E$52,5,FALSE)</f>
        <v>1607617291.8673382</v>
      </c>
      <c r="K21" s="35">
        <f>I21*(J21+Variables!$C$10*Variables!$C$18)</f>
        <v>0</v>
      </c>
      <c r="L21" s="36">
        <f>D21*Variables!$C$14*Variables!$C$18</f>
        <v>4886.8872997592171</v>
      </c>
    </row>
    <row r="22" spans="1:12" ht="15.75" customHeight="1" x14ac:dyDescent="0.35">
      <c r="A22" s="31">
        <v>19</v>
      </c>
      <c r="B22" s="22" t="s">
        <v>63</v>
      </c>
      <c r="C22" s="22">
        <v>2019</v>
      </c>
      <c r="D22" s="38">
        <f>Population!D20</f>
        <v>25338.156724093158</v>
      </c>
      <c r="E22" s="38" t="str">
        <f t="shared" si="0"/>
        <v>Small</v>
      </c>
      <c r="F22" s="39"/>
      <c r="G22" s="33">
        <f>D22*Variables!$C$8</f>
        <v>0.22804341051683844</v>
      </c>
      <c r="H22" s="143">
        <f>'Existing Open Space'!F20</f>
        <v>8.2319685051546383</v>
      </c>
      <c r="I22" s="33">
        <f t="shared" si="1"/>
        <v>0</v>
      </c>
      <c r="J22" s="34">
        <f>VLOOKUP(A22,'Vacant land costs'!$A$2:$E$52,5,FALSE)</f>
        <v>1573379751.778923</v>
      </c>
      <c r="K22" s="35">
        <f>I22*(J22+Variables!$C$10*Variables!$C$18)</f>
        <v>0</v>
      </c>
      <c r="L22" s="36">
        <f>D22*Variables!$C$14*Variables!$C$18</f>
        <v>71599.720294539482</v>
      </c>
    </row>
    <row r="23" spans="1:12" ht="15.75" customHeight="1" x14ac:dyDescent="0.35">
      <c r="A23" s="31">
        <v>20</v>
      </c>
      <c r="B23" s="22" t="s">
        <v>64</v>
      </c>
      <c r="C23" s="22">
        <v>2019</v>
      </c>
      <c r="D23" s="38">
        <f>Population!D21</f>
        <v>2945.0593534599193</v>
      </c>
      <c r="E23" s="38" t="str">
        <f t="shared" si="0"/>
        <v>Small</v>
      </c>
      <c r="F23" s="39"/>
      <c r="G23" s="33">
        <f>D23*Variables!$C$8</f>
        <v>2.6505534181139274E-2</v>
      </c>
      <c r="H23" s="143">
        <f>'Existing Open Space'!F21</f>
        <v>2.2173652539137074</v>
      </c>
      <c r="I23" s="33">
        <f t="shared" si="1"/>
        <v>0</v>
      </c>
      <c r="J23" s="34">
        <f>VLOOKUP(A23,'Vacant land costs'!$A$2:$E$52,5,FALSE)</f>
        <v>1607617291.8673382</v>
      </c>
      <c r="K23" s="35">
        <f>I23*(J23+Variables!$C$10*Variables!$C$18)</f>
        <v>0</v>
      </c>
      <c r="L23" s="36">
        <f>D23*Variables!$C$14*Variables!$C$18</f>
        <v>8322.0507416801574</v>
      </c>
    </row>
    <row r="24" spans="1:12" ht="15.75" customHeight="1" x14ac:dyDescent="0.35">
      <c r="A24" s="31">
        <v>1</v>
      </c>
      <c r="B24" s="32" t="s">
        <v>28</v>
      </c>
      <c r="C24" s="22">
        <v>2020</v>
      </c>
      <c r="D24" s="38">
        <f>Population!E2</f>
        <v>653425.71369484358</v>
      </c>
      <c r="E24" s="38" t="str">
        <f t="shared" si="0"/>
        <v>Medium</v>
      </c>
      <c r="F24" s="39"/>
      <c r="G24" s="33">
        <f>D24*Variables!$C$8</f>
        <v>5.8808314232535928</v>
      </c>
      <c r="H24" s="33">
        <f>H4+I4</f>
        <v>15.8</v>
      </c>
      <c r="I24" s="33">
        <f t="shared" si="1"/>
        <v>0</v>
      </c>
      <c r="J24" s="34">
        <f>VLOOKUP(A24,'Vacant land costs'!$A$2:$E$52,5,FALSE)</f>
        <v>2502788887.4278846</v>
      </c>
      <c r="K24" s="35">
        <f>I24*(J24+Variables!$C$10*Variables!$C$18)</f>
        <v>0</v>
      </c>
      <c r="L24" s="36">
        <f>D24*Variables!$C$14*Variables!$C$18</f>
        <v>1846428.6429061487</v>
      </c>
    </row>
    <row r="25" spans="1:12" ht="15.75" customHeight="1" x14ac:dyDescent="0.35">
      <c r="A25" s="31">
        <v>2</v>
      </c>
      <c r="B25" s="32" t="s">
        <v>30</v>
      </c>
      <c r="C25" s="22">
        <v>2020</v>
      </c>
      <c r="D25" s="38">
        <f>Population!E3</f>
        <v>452774.37078711804</v>
      </c>
      <c r="E25" s="38" t="str">
        <f t="shared" si="0"/>
        <v>Medium</v>
      </c>
      <c r="F25" s="39"/>
      <c r="G25" s="33">
        <f>D25*Variables!$C$8</f>
        <v>4.0749693370840623</v>
      </c>
      <c r="H25" s="33">
        <f t="shared" ref="H25:H88" si="2">H5+I5</f>
        <v>173.91237524879747</v>
      </c>
      <c r="I25" s="33">
        <f t="shared" si="1"/>
        <v>0</v>
      </c>
      <c r="J25" s="34">
        <f>VLOOKUP(A25,'Vacant land costs'!$A$2:$E$52,5,FALSE)</f>
        <v>3106506801.430501</v>
      </c>
      <c r="K25" s="35">
        <f>I25*(J25+Variables!$C$10*Variables!$C$18)</f>
        <v>0</v>
      </c>
      <c r="L25" s="36">
        <f>D25*Variables!$C$14*Variables!$C$18</f>
        <v>1279434.7535970577</v>
      </c>
    </row>
    <row r="26" spans="1:12" ht="15.75" customHeight="1" x14ac:dyDescent="0.35">
      <c r="A26" s="31">
        <v>3</v>
      </c>
      <c r="B26" s="32" t="s">
        <v>33</v>
      </c>
      <c r="C26" s="22">
        <v>2020</v>
      </c>
      <c r="D26" s="38">
        <f>Population!E4</f>
        <v>324235.86757457582</v>
      </c>
      <c r="E26" s="38" t="str">
        <f t="shared" si="0"/>
        <v>Medium</v>
      </c>
      <c r="F26" s="39"/>
      <c r="G26" s="33">
        <f>D26*Variables!$C$8</f>
        <v>2.9181228081711823</v>
      </c>
      <c r="H26" s="33">
        <f t="shared" si="2"/>
        <v>142.30736972185761</v>
      </c>
      <c r="I26" s="33">
        <f t="shared" si="1"/>
        <v>0</v>
      </c>
      <c r="J26" s="34">
        <f>VLOOKUP(A26,'Vacant land costs'!$A$2:$E$52,5,FALSE)</f>
        <v>2230274531.4595323</v>
      </c>
      <c r="K26" s="35">
        <f>I26*(J26+Variables!$C$10*Variables!$C$18)</f>
        <v>0</v>
      </c>
      <c r="L26" s="36">
        <f>D26*Variables!$C$14*Variables!$C$18</f>
        <v>916214.92757294618</v>
      </c>
    </row>
    <row r="27" spans="1:12" ht="15.75" customHeight="1" x14ac:dyDescent="0.35">
      <c r="A27" s="31">
        <v>4</v>
      </c>
      <c r="B27" s="32" t="s">
        <v>37</v>
      </c>
      <c r="C27" s="22">
        <v>2020</v>
      </c>
      <c r="D27" s="38">
        <f>Population!E5</f>
        <v>614664.76129166491</v>
      </c>
      <c r="E27" s="38" t="str">
        <f t="shared" si="0"/>
        <v>Medium</v>
      </c>
      <c r="F27" s="39"/>
      <c r="G27" s="33">
        <f>D27*Variables!$C$8</f>
        <v>5.531982851624984</v>
      </c>
      <c r="H27" s="33">
        <f t="shared" si="2"/>
        <v>30.471556172380211</v>
      </c>
      <c r="I27" s="33">
        <f t="shared" si="1"/>
        <v>0</v>
      </c>
      <c r="J27" s="34">
        <f>VLOOKUP(A27,'Vacant land costs'!$A$2:$E$52,5,FALSE)</f>
        <v>2230274531.4595323</v>
      </c>
      <c r="K27" s="35">
        <f>I27*(J27+Variables!$C$10*Variables!$C$18)</f>
        <v>0</v>
      </c>
      <c r="L27" s="36">
        <f>D27*Variables!$C$14*Variables!$C$18</f>
        <v>1736899.2331453101</v>
      </c>
    </row>
    <row r="28" spans="1:12" ht="15.75" customHeight="1" x14ac:dyDescent="0.35">
      <c r="A28" s="31">
        <v>5</v>
      </c>
      <c r="B28" s="32" t="s">
        <v>40</v>
      </c>
      <c r="C28" s="22">
        <v>2020</v>
      </c>
      <c r="D28" s="38">
        <f>Population!E6</f>
        <v>391636.84998871078</v>
      </c>
      <c r="E28" s="38" t="str">
        <f t="shared" si="0"/>
        <v>Medium</v>
      </c>
      <c r="F28" s="39"/>
      <c r="G28" s="33">
        <f>D28*Variables!$C$8</f>
        <v>3.5247316498983969</v>
      </c>
      <c r="H28" s="33">
        <f t="shared" si="2"/>
        <v>252.69995130847997</v>
      </c>
      <c r="I28" s="33">
        <f t="shared" si="1"/>
        <v>0</v>
      </c>
      <c r="J28" s="34">
        <f>VLOOKUP(A28,'Vacant land costs'!$A$2:$E$52,5,FALSE)</f>
        <v>1353535467.7027416</v>
      </c>
      <c r="K28" s="35">
        <f>I28*(J28+Variables!$C$10*Variables!$C$18)</f>
        <v>0</v>
      </c>
      <c r="L28" s="36">
        <f>D28*Variables!$C$14*Variables!$C$18</f>
        <v>1106674.3813121547</v>
      </c>
    </row>
    <row r="29" spans="1:12" ht="15.75" customHeight="1" x14ac:dyDescent="0.35">
      <c r="A29" s="31">
        <v>6</v>
      </c>
      <c r="B29" s="32" t="s">
        <v>44</v>
      </c>
      <c r="C29" s="22">
        <v>2020</v>
      </c>
      <c r="D29" s="38">
        <f>Population!E7</f>
        <v>446084.97856971365</v>
      </c>
      <c r="E29" s="38" t="str">
        <f t="shared" si="0"/>
        <v>Medium</v>
      </c>
      <c r="F29" s="39"/>
      <c r="G29" s="33">
        <f>D29*Variables!$C$8</f>
        <v>4.0147648071274231</v>
      </c>
      <c r="H29" s="33">
        <f t="shared" si="2"/>
        <v>3.920668756960374</v>
      </c>
      <c r="I29" s="33">
        <f t="shared" si="1"/>
        <v>9.4096050167049139E-2</v>
      </c>
      <c r="J29" s="34">
        <f>VLOOKUP(A29,'Vacant land costs'!$A$2:$E$52,5,FALSE)</f>
        <v>2230274531.4595323</v>
      </c>
      <c r="K29" s="35">
        <f>I29*(J29+Variables!$C$10*Variables!$C$18)</f>
        <v>210462787.56479844</v>
      </c>
      <c r="L29" s="36">
        <f>D29*Variables!$C$14*Variables!$C$18</f>
        <v>1260532.0916188406</v>
      </c>
    </row>
    <row r="30" spans="1:12" ht="15.75" customHeight="1" x14ac:dyDescent="0.35">
      <c r="A30" s="31">
        <v>7</v>
      </c>
      <c r="B30" s="32" t="s">
        <v>45</v>
      </c>
      <c r="C30" s="22">
        <v>2020</v>
      </c>
      <c r="D30" s="38">
        <f>Population!E8</f>
        <v>251372.57872405741</v>
      </c>
      <c r="E30" s="38" t="str">
        <f t="shared" si="0"/>
        <v>Medium</v>
      </c>
      <c r="F30" s="39"/>
      <c r="G30" s="33">
        <f>D30*Variables!$C$8</f>
        <v>2.262353208516517</v>
      </c>
      <c r="H30" s="33">
        <f t="shared" si="2"/>
        <v>274.73809999999997</v>
      </c>
      <c r="I30" s="33">
        <f t="shared" si="1"/>
        <v>0</v>
      </c>
      <c r="J30" s="34">
        <f>VLOOKUP(A30,'Vacant land costs'!$A$2:$E$52,5,FALSE)</f>
        <v>2230274531.4595323</v>
      </c>
      <c r="K30" s="35">
        <f>I30*(J30+Variables!$C$10*Variables!$C$18)</f>
        <v>0</v>
      </c>
      <c r="L30" s="36">
        <f>D30*Variables!$C$14*Variables!$C$18</f>
        <v>710320.27003155125</v>
      </c>
    </row>
    <row r="31" spans="1:12" ht="15.75" customHeight="1" x14ac:dyDescent="0.35">
      <c r="A31" s="31">
        <v>8</v>
      </c>
      <c r="B31" s="31" t="s">
        <v>48</v>
      </c>
      <c r="C31" s="22">
        <v>2020</v>
      </c>
      <c r="D31" s="38">
        <f>Population!E9</f>
        <v>833977.18868535024</v>
      </c>
      <c r="E31" s="38" t="str">
        <f t="shared" si="0"/>
        <v>Medium</v>
      </c>
      <c r="F31" s="39"/>
      <c r="G31" s="33">
        <f>D31*Variables!$C$8</f>
        <v>7.5057946981681525</v>
      </c>
      <c r="H31" s="33">
        <f t="shared" si="2"/>
        <v>130.47160000000002</v>
      </c>
      <c r="I31" s="33">
        <f t="shared" si="1"/>
        <v>0</v>
      </c>
      <c r="J31" s="34">
        <f>VLOOKUP(A31,'Vacant land costs'!$A$2:$E$52,5,FALSE)</f>
        <v>2230274531.4595323</v>
      </c>
      <c r="K31" s="35">
        <f>I31*(J31+Variables!$C$10*Variables!$C$18)</f>
        <v>0</v>
      </c>
      <c r="L31" s="36">
        <f>D31*Variables!$C$14*Variables!$C$18</f>
        <v>2356624.9941582736</v>
      </c>
    </row>
    <row r="32" spans="1:12" ht="15.75" customHeight="1" x14ac:dyDescent="0.35">
      <c r="A32" s="31">
        <v>9</v>
      </c>
      <c r="B32" s="32" t="s">
        <v>50</v>
      </c>
      <c r="C32" s="22">
        <v>2020</v>
      </c>
      <c r="D32" s="38">
        <f>Population!E10</f>
        <v>14646.43503503696</v>
      </c>
      <c r="E32" s="38" t="str">
        <f t="shared" si="0"/>
        <v>Small</v>
      </c>
      <c r="F32" s="39"/>
      <c r="G32" s="33">
        <f>D32*Variables!$C$8</f>
        <v>0.13181791531533266</v>
      </c>
      <c r="H32" s="33">
        <f t="shared" si="2"/>
        <v>12.8918</v>
      </c>
      <c r="I32" s="33">
        <f t="shared" si="1"/>
        <v>0</v>
      </c>
      <c r="J32" s="34">
        <f>VLOOKUP(A32,'Vacant land costs'!$A$2:$E$52,5,FALSE)</f>
        <v>1607617291.8673382</v>
      </c>
      <c r="K32" s="35">
        <f>I32*(J32+Variables!$C$10*Variables!$C$18)</f>
        <v>0</v>
      </c>
      <c r="L32" s="36">
        <f>D32*Variables!$C$14*Variables!$C$18</f>
        <v>41387.408849027939</v>
      </c>
    </row>
    <row r="33" spans="1:12" ht="15.75" customHeight="1" x14ac:dyDescent="0.35">
      <c r="A33" s="31">
        <v>10</v>
      </c>
      <c r="B33" s="32" t="s">
        <v>54</v>
      </c>
      <c r="C33" s="22">
        <v>2020</v>
      </c>
      <c r="D33" s="38">
        <f>Population!E11</f>
        <v>573051.5950379729</v>
      </c>
      <c r="E33" s="38" t="str">
        <f t="shared" si="0"/>
        <v>Medium</v>
      </c>
      <c r="F33" s="39"/>
      <c r="G33" s="33">
        <f>D33*Variables!$C$8</f>
        <v>5.1574643553417561</v>
      </c>
      <c r="H33" s="33">
        <f t="shared" si="2"/>
        <v>123.94512846742435</v>
      </c>
      <c r="I33" s="33">
        <f t="shared" si="1"/>
        <v>0</v>
      </c>
      <c r="J33" s="34">
        <f>VLOOKUP(A33,'Vacant land costs'!$A$2:$E$52,5,FALSE)</f>
        <v>2230274531.4595323</v>
      </c>
      <c r="K33" s="35">
        <f>I33*(J33+Variables!$C$10*Variables!$C$18)</f>
        <v>0</v>
      </c>
      <c r="L33" s="36">
        <f>D33*Variables!$C$14*Variables!$C$18</f>
        <v>1619310.1323761358</v>
      </c>
    </row>
    <row r="34" spans="1:12" ht="15.75" customHeight="1" x14ac:dyDescent="0.35">
      <c r="A34" s="31">
        <v>11</v>
      </c>
      <c r="B34" s="32" t="s">
        <v>55</v>
      </c>
      <c r="C34" s="22">
        <v>2020</v>
      </c>
      <c r="D34" s="38">
        <f>Population!E12</f>
        <v>758837.19935682195</v>
      </c>
      <c r="E34" s="38" t="str">
        <f t="shared" si="0"/>
        <v>Medium</v>
      </c>
      <c r="F34" s="39"/>
      <c r="G34" s="33">
        <f>D34*Variables!$C$8</f>
        <v>6.8295347942113978</v>
      </c>
      <c r="H34" s="33">
        <f t="shared" si="2"/>
        <v>152.55491282192784</v>
      </c>
      <c r="I34" s="33">
        <f t="shared" si="1"/>
        <v>0</v>
      </c>
      <c r="J34" s="34">
        <f>VLOOKUP(A34,'Vacant land costs'!$A$2:$E$52,5,FALSE)</f>
        <v>2230274531.4595323</v>
      </c>
      <c r="K34" s="35">
        <f>I34*(J34+Variables!$C$10*Variables!$C$18)</f>
        <v>0</v>
      </c>
      <c r="L34" s="36">
        <f>D34*Variables!$C$14*Variables!$C$18</f>
        <v>2144296.91214978</v>
      </c>
    </row>
    <row r="35" spans="1:12" ht="15.75" customHeight="1" x14ac:dyDescent="0.35">
      <c r="A35" s="31">
        <v>12</v>
      </c>
      <c r="B35" s="32" t="s">
        <v>56</v>
      </c>
      <c r="C35" s="22">
        <v>2020</v>
      </c>
      <c r="D35" s="38">
        <f>Population!E13</f>
        <v>561850.63433435629</v>
      </c>
      <c r="E35" s="38" t="str">
        <f t="shared" si="0"/>
        <v>Medium</v>
      </c>
      <c r="F35" s="39"/>
      <c r="G35" s="33">
        <f>D35*Variables!$C$8</f>
        <v>5.056655709009207</v>
      </c>
      <c r="H35" s="33">
        <f t="shared" si="2"/>
        <v>80.319849487063934</v>
      </c>
      <c r="I35" s="33">
        <f t="shared" si="1"/>
        <v>0</v>
      </c>
      <c r="J35" s="34">
        <f>VLOOKUP(A35,'Vacant land costs'!$A$2:$E$52,5,FALSE)</f>
        <v>4704678723.3108349</v>
      </c>
      <c r="K35" s="35">
        <f>I35*(J35+Variables!$C$10*Variables!$C$18)</f>
        <v>0</v>
      </c>
      <c r="L35" s="36">
        <f>D35*Variables!$C$14*Variables!$C$18</f>
        <v>1587658.8302651776</v>
      </c>
    </row>
    <row r="36" spans="1:12" ht="15.75" customHeight="1" x14ac:dyDescent="0.35">
      <c r="A36" s="31">
        <v>13</v>
      </c>
      <c r="B36" s="32" t="s">
        <v>57</v>
      </c>
      <c r="C36" s="22">
        <v>2020</v>
      </c>
      <c r="D36" s="38">
        <f>Population!E14</f>
        <v>427899.26305883948</v>
      </c>
      <c r="E36" s="38" t="str">
        <f t="shared" si="0"/>
        <v>Medium</v>
      </c>
      <c r="F36" s="39"/>
      <c r="G36" s="33">
        <f>D36*Variables!$C$8</f>
        <v>3.8510933675295553</v>
      </c>
      <c r="H36" s="33">
        <f t="shared" si="2"/>
        <v>3.8498323680000004</v>
      </c>
      <c r="I36" s="33">
        <f t="shared" si="1"/>
        <v>1.2609995295549403E-3</v>
      </c>
      <c r="J36" s="34">
        <f>VLOOKUP(A36,'Vacant land costs'!$A$2:$E$52,5,FALSE)</f>
        <v>817860441.80366302</v>
      </c>
      <c r="K36" s="35">
        <f>I36*(J36+Variables!$C$10*Variables!$C$18)</f>
        <v>1039399.3818468341</v>
      </c>
      <c r="L36" s="36">
        <f>D36*Variables!$C$14*Variables!$C$18</f>
        <v>1209143.5017496909</v>
      </c>
    </row>
    <row r="37" spans="1:12" ht="15.75" customHeight="1" x14ac:dyDescent="0.35">
      <c r="A37" s="31">
        <v>14</v>
      </c>
      <c r="B37" s="32" t="s">
        <v>58</v>
      </c>
      <c r="C37" s="22">
        <v>2020</v>
      </c>
      <c r="D37" s="38">
        <f>Population!E15</f>
        <v>2013979.8911125993</v>
      </c>
      <c r="E37" s="38" t="str">
        <f t="shared" si="0"/>
        <v>Large</v>
      </c>
      <c r="F37" s="39"/>
      <c r="G37" s="33">
        <f>D37*Variables!$C$8</f>
        <v>18.125819020013395</v>
      </c>
      <c r="H37" s="33">
        <f t="shared" si="2"/>
        <v>17.70099513673183</v>
      </c>
      <c r="I37" s="33">
        <f t="shared" si="1"/>
        <v>0.42482388328156517</v>
      </c>
      <c r="J37" s="34">
        <f>VLOOKUP(A37,'Vacant land costs'!$A$2:$E$52,5,FALSE)</f>
        <v>7495160908.8606577</v>
      </c>
      <c r="K37" s="35">
        <f>I37*(J37+Variables!$C$10*Variables!$C$18)</f>
        <v>3186844712.9931955</v>
      </c>
      <c r="L37" s="36">
        <f>D37*Variables!$C$14*Variables!$C$18</f>
        <v>5691037.3731082864</v>
      </c>
    </row>
    <row r="38" spans="1:12" ht="15.75" customHeight="1" x14ac:dyDescent="0.35">
      <c r="A38" s="31">
        <v>15</v>
      </c>
      <c r="B38" s="32" t="s">
        <v>59</v>
      </c>
      <c r="C38" s="22">
        <v>2020</v>
      </c>
      <c r="D38" s="38">
        <f>Population!E16</f>
        <v>87120.555151285284</v>
      </c>
      <c r="E38" s="38" t="str">
        <f t="shared" si="0"/>
        <v>Small</v>
      </c>
      <c r="F38" s="39"/>
      <c r="G38" s="33">
        <f>D38*Variables!$C$8</f>
        <v>0.78408499636156759</v>
      </c>
      <c r="H38" s="33">
        <f t="shared" si="2"/>
        <v>8.9803292783505153</v>
      </c>
      <c r="I38" s="33">
        <f t="shared" si="1"/>
        <v>0</v>
      </c>
      <c r="J38" s="34">
        <f>VLOOKUP(A38,'Vacant land costs'!$A$2:$E$52,5,FALSE)</f>
        <v>1607617291.8673382</v>
      </c>
      <c r="K38" s="35">
        <f>I38*(J38+Variables!$C$10*Variables!$C$18)</f>
        <v>0</v>
      </c>
      <c r="L38" s="36">
        <f>D38*Variables!$C$14*Variables!$C$18</f>
        <v>246182.3663283966</v>
      </c>
    </row>
    <row r="39" spans="1:12" ht="15.75" customHeight="1" x14ac:dyDescent="0.35">
      <c r="A39" s="31">
        <v>16</v>
      </c>
      <c r="B39" s="32" t="s">
        <v>60</v>
      </c>
      <c r="C39" s="22">
        <v>2020</v>
      </c>
      <c r="D39" s="38">
        <f>Population!E17</f>
        <v>86657.862682201987</v>
      </c>
      <c r="E39" s="38" t="str">
        <f t="shared" si="0"/>
        <v>Small</v>
      </c>
      <c r="F39" s="39"/>
      <c r="G39" s="33">
        <f>D39*Variables!$C$8</f>
        <v>0.77992076413981792</v>
      </c>
      <c r="H39" s="33">
        <f t="shared" si="2"/>
        <v>45.129375439854662</v>
      </c>
      <c r="I39" s="33">
        <f t="shared" si="1"/>
        <v>0</v>
      </c>
      <c r="J39" s="34">
        <f>VLOOKUP(A39,'Vacant land costs'!$A$2:$E$52,5,FALSE)</f>
        <v>1607617291.8673382</v>
      </c>
      <c r="K39" s="35">
        <f>I39*(J39+Variables!$C$10*Variables!$C$18)</f>
        <v>0</v>
      </c>
      <c r="L39" s="36">
        <f>D39*Variables!$C$14*Variables!$C$18</f>
        <v>244874.90534259987</v>
      </c>
    </row>
    <row r="40" spans="1:12" ht="15.75" customHeight="1" x14ac:dyDescent="0.35">
      <c r="A40" s="31">
        <v>17</v>
      </c>
      <c r="B40" s="22" t="s">
        <v>61</v>
      </c>
      <c r="C40" s="22">
        <v>2020</v>
      </c>
      <c r="D40" s="38">
        <f>Population!E18</f>
        <v>21746.546046915275</v>
      </c>
      <c r="E40" s="38" t="str">
        <f t="shared" si="0"/>
        <v>Small</v>
      </c>
      <c r="F40" s="39"/>
      <c r="G40" s="33">
        <f>D40*Variables!$C$8</f>
        <v>0.19571891442223749</v>
      </c>
      <c r="H40" s="33">
        <f t="shared" si="2"/>
        <v>4.9617900000000006</v>
      </c>
      <c r="I40" s="33">
        <f t="shared" si="1"/>
        <v>0</v>
      </c>
      <c r="J40" s="34">
        <f>VLOOKUP(A40,'Vacant land costs'!$A$2:$E$52,5,FALSE)</f>
        <v>1607617291.8673382</v>
      </c>
      <c r="K40" s="35">
        <f>I40*(J40+Variables!$C$10*Variables!$C$18)</f>
        <v>0</v>
      </c>
      <c r="L40" s="36">
        <f>D40*Variables!$C$14*Variables!$C$18</f>
        <v>61450.66633244542</v>
      </c>
    </row>
    <row r="41" spans="1:12" ht="15.75" customHeight="1" x14ac:dyDescent="0.35">
      <c r="A41" s="31">
        <v>18</v>
      </c>
      <c r="B41" s="22" t="s">
        <v>62</v>
      </c>
      <c r="C41" s="22">
        <v>2020</v>
      </c>
      <c r="D41" s="38">
        <f>Population!E19</f>
        <v>1770.9078885188362</v>
      </c>
      <c r="E41" s="38" t="str">
        <f t="shared" si="0"/>
        <v>Small</v>
      </c>
      <c r="F41" s="39"/>
      <c r="G41" s="33">
        <f>D41*Variables!$C$8</f>
        <v>1.5938170996669526E-2</v>
      </c>
      <c r="H41" s="33">
        <f t="shared" si="2"/>
        <v>9.2020658037418865</v>
      </c>
      <c r="I41" s="33">
        <f t="shared" si="1"/>
        <v>0</v>
      </c>
      <c r="J41" s="34">
        <f>VLOOKUP(A41,'Vacant land costs'!$A$2:$E$52,5,FALSE)</f>
        <v>1607617291.8673382</v>
      </c>
      <c r="K41" s="35">
        <f>I41*(J41+Variables!$C$10*Variables!$C$18)</f>
        <v>0</v>
      </c>
      <c r="L41" s="36">
        <f>D41*Variables!$C$14*Variables!$C$18</f>
        <v>5004.1725949534384</v>
      </c>
    </row>
    <row r="42" spans="1:12" ht="15.75" customHeight="1" x14ac:dyDescent="0.35">
      <c r="A42" s="31">
        <v>19</v>
      </c>
      <c r="B42" s="22" t="s">
        <v>63</v>
      </c>
      <c r="C42" s="22">
        <v>2020</v>
      </c>
      <c r="D42" s="38">
        <f>Population!E20</f>
        <v>25946.272485471396</v>
      </c>
      <c r="E42" s="38" t="str">
        <f t="shared" si="0"/>
        <v>Small</v>
      </c>
      <c r="F42" s="39"/>
      <c r="G42" s="33">
        <f>D42*Variables!$C$8</f>
        <v>0.23351645236924257</v>
      </c>
      <c r="H42" s="33">
        <f t="shared" si="2"/>
        <v>8.2319685051546383</v>
      </c>
      <c r="I42" s="33">
        <f t="shared" si="1"/>
        <v>0</v>
      </c>
      <c r="J42" s="34">
        <f>VLOOKUP(A42,'Vacant land costs'!$A$2:$E$52,5,FALSE)</f>
        <v>1573379751.778923</v>
      </c>
      <c r="K42" s="35">
        <f>I42*(J42+Variables!$C$10*Variables!$C$18)</f>
        <v>0</v>
      </c>
      <c r="L42" s="36">
        <f>D42*Variables!$C$14*Variables!$C$18</f>
        <v>73318.113581608442</v>
      </c>
    </row>
    <row r="43" spans="1:12" ht="15.75" customHeight="1" x14ac:dyDescent="0.35">
      <c r="A43" s="31">
        <v>20</v>
      </c>
      <c r="B43" s="22" t="s">
        <v>64</v>
      </c>
      <c r="C43" s="22">
        <v>2020</v>
      </c>
      <c r="D43" s="38">
        <f>Population!E21</f>
        <v>3015.7407779429573</v>
      </c>
      <c r="E43" s="38" t="str">
        <f t="shared" si="0"/>
        <v>Small</v>
      </c>
      <c r="F43" s="39"/>
      <c r="G43" s="33">
        <f>D43*Variables!$C$8</f>
        <v>2.7141667001486618E-2</v>
      </c>
      <c r="H43" s="33">
        <f t="shared" si="2"/>
        <v>2.2173652539137074</v>
      </c>
      <c r="I43" s="33">
        <f t="shared" si="1"/>
        <v>0</v>
      </c>
      <c r="J43" s="34">
        <f>VLOOKUP(A43,'Vacant land costs'!$A$2:$E$52,5,FALSE)</f>
        <v>1607617291.8673382</v>
      </c>
      <c r="K43" s="35">
        <f>I43*(J43+Variables!$C$10*Variables!$C$18)</f>
        <v>0</v>
      </c>
      <c r="L43" s="36">
        <f>D43*Variables!$C$14*Variables!$C$18</f>
        <v>8521.7799594804801</v>
      </c>
    </row>
    <row r="44" spans="1:12" ht="15.75" customHeight="1" x14ac:dyDescent="0.35">
      <c r="A44" s="31">
        <v>1</v>
      </c>
      <c r="B44" s="32" t="s">
        <v>28</v>
      </c>
      <c r="C44" s="22">
        <v>2021</v>
      </c>
      <c r="D44" s="38">
        <f>Population!F2</f>
        <v>669107.93082351983</v>
      </c>
      <c r="E44" s="38" t="str">
        <f t="shared" si="0"/>
        <v>Medium</v>
      </c>
      <c r="F44" s="39"/>
      <c r="G44" s="33">
        <f>D44*Variables!$C$8</f>
        <v>6.0219713774116785</v>
      </c>
      <c r="H44" s="33">
        <f t="shared" si="2"/>
        <v>15.8</v>
      </c>
      <c r="I44" s="33">
        <f t="shared" si="1"/>
        <v>0</v>
      </c>
      <c r="J44" s="34">
        <f>VLOOKUP(A44,'Vacant land costs'!$A$2:$E$52,5,FALSE)</f>
        <v>2502788887.4278846</v>
      </c>
      <c r="K44" s="35">
        <f>I44*(J44+Variables!$C$10*Variables!$C$18)</f>
        <v>0</v>
      </c>
      <c r="L44" s="36">
        <f>D44*Variables!$C$14*Variables!$C$18</f>
        <v>1890742.9303358963</v>
      </c>
    </row>
    <row r="45" spans="1:12" ht="15.75" customHeight="1" x14ac:dyDescent="0.35">
      <c r="A45" s="31">
        <v>2</v>
      </c>
      <c r="B45" s="32" t="s">
        <v>30</v>
      </c>
      <c r="C45" s="22">
        <v>2021</v>
      </c>
      <c r="D45" s="38">
        <f>Population!F3</f>
        <v>463640.95568600891</v>
      </c>
      <c r="E45" s="38" t="str">
        <f t="shared" si="0"/>
        <v>Medium</v>
      </c>
      <c r="F45" s="39"/>
      <c r="G45" s="33">
        <f>D45*Variables!$C$8</f>
        <v>4.1727686011740799</v>
      </c>
      <c r="H45" s="33">
        <f t="shared" si="2"/>
        <v>173.91237524879747</v>
      </c>
      <c r="I45" s="33">
        <f t="shared" si="1"/>
        <v>0</v>
      </c>
      <c r="J45" s="34">
        <f>VLOOKUP(A45,'Vacant land costs'!$A$2:$E$52,5,FALSE)</f>
        <v>3106506801.430501</v>
      </c>
      <c r="K45" s="35">
        <f>I45*(J45+Variables!$C$10*Variables!$C$18)</f>
        <v>0</v>
      </c>
      <c r="L45" s="36">
        <f>D45*Variables!$C$14*Variables!$C$18</f>
        <v>1310141.1876833872</v>
      </c>
    </row>
    <row r="46" spans="1:12" ht="15.75" customHeight="1" x14ac:dyDescent="0.35">
      <c r="A46" s="31">
        <v>3</v>
      </c>
      <c r="B46" s="32" t="s">
        <v>33</v>
      </c>
      <c r="C46" s="22">
        <v>2021</v>
      </c>
      <c r="D46" s="38">
        <f>Population!F4</f>
        <v>332017.5283963657</v>
      </c>
      <c r="E46" s="38" t="str">
        <f t="shared" si="0"/>
        <v>Medium</v>
      </c>
      <c r="F46" s="39"/>
      <c r="G46" s="33">
        <f>D46*Variables!$C$8</f>
        <v>2.9881577555672916</v>
      </c>
      <c r="H46" s="33">
        <f t="shared" si="2"/>
        <v>142.30736972185761</v>
      </c>
      <c r="I46" s="33">
        <f t="shared" si="1"/>
        <v>0</v>
      </c>
      <c r="J46" s="34">
        <f>VLOOKUP(A46,'Vacant land costs'!$A$2:$E$52,5,FALSE)</f>
        <v>2230274531.4595323</v>
      </c>
      <c r="K46" s="35">
        <f>I46*(J46+Variables!$C$10*Variables!$C$18)</f>
        <v>0</v>
      </c>
      <c r="L46" s="36">
        <f>D46*Variables!$C$14*Variables!$C$18</f>
        <v>938204.08583469701</v>
      </c>
    </row>
    <row r="47" spans="1:12" ht="15.75" customHeight="1" x14ac:dyDescent="0.35">
      <c r="A47" s="31">
        <v>4</v>
      </c>
      <c r="B47" s="32" t="s">
        <v>37</v>
      </c>
      <c r="C47" s="22">
        <v>2021</v>
      </c>
      <c r="D47" s="38">
        <f>Population!F5</f>
        <v>629416.71556266502</v>
      </c>
      <c r="E47" s="38" t="str">
        <f t="shared" si="0"/>
        <v>Medium</v>
      </c>
      <c r="F47" s="39"/>
      <c r="G47" s="33">
        <f>D47*Variables!$C$8</f>
        <v>5.664750440063985</v>
      </c>
      <c r="H47" s="33">
        <f t="shared" si="2"/>
        <v>30.471556172380211</v>
      </c>
      <c r="I47" s="33">
        <f t="shared" si="1"/>
        <v>0</v>
      </c>
      <c r="J47" s="34">
        <f>VLOOKUP(A47,'Vacant land costs'!$A$2:$E$52,5,FALSE)</f>
        <v>2230274531.4595323</v>
      </c>
      <c r="K47" s="35">
        <f>I47*(J47+Variables!$C$10*Variables!$C$18)</f>
        <v>0</v>
      </c>
      <c r="L47" s="36">
        <f>D47*Variables!$C$14*Variables!$C$18</f>
        <v>1778584.814740798</v>
      </c>
    </row>
    <row r="48" spans="1:12" ht="15.75" customHeight="1" x14ac:dyDescent="0.35">
      <c r="A48" s="31">
        <v>5</v>
      </c>
      <c r="B48" s="32" t="s">
        <v>40</v>
      </c>
      <c r="C48" s="22">
        <v>2021</v>
      </c>
      <c r="D48" s="38">
        <f>Population!F6</f>
        <v>401036.13438843988</v>
      </c>
      <c r="E48" s="38" t="str">
        <f t="shared" si="0"/>
        <v>Medium</v>
      </c>
      <c r="F48" s="39"/>
      <c r="G48" s="33">
        <f>D48*Variables!$C$8</f>
        <v>3.6093252094959589</v>
      </c>
      <c r="H48" s="33">
        <f t="shared" si="2"/>
        <v>252.69995130847997</v>
      </c>
      <c r="I48" s="33">
        <f t="shared" si="1"/>
        <v>0</v>
      </c>
      <c r="J48" s="34">
        <f>VLOOKUP(A48,'Vacant land costs'!$A$2:$E$52,5,FALSE)</f>
        <v>1353535467.7027416</v>
      </c>
      <c r="K48" s="35">
        <f>I48*(J48+Variables!$C$10*Variables!$C$18)</f>
        <v>0</v>
      </c>
      <c r="L48" s="36">
        <f>D48*Variables!$C$14*Variables!$C$18</f>
        <v>1133234.5664636465</v>
      </c>
    </row>
    <row r="49" spans="1:12" ht="15.75" customHeight="1" x14ac:dyDescent="0.35">
      <c r="A49" s="31">
        <v>6</v>
      </c>
      <c r="B49" s="32" t="s">
        <v>44</v>
      </c>
      <c r="C49" s="22">
        <v>2021</v>
      </c>
      <c r="D49" s="38">
        <f>Population!F7</f>
        <v>456791.01805538684</v>
      </c>
      <c r="E49" s="38" t="str">
        <f t="shared" si="0"/>
        <v>Medium</v>
      </c>
      <c r="F49" s="39"/>
      <c r="G49" s="33">
        <f>D49*Variables!$C$8</f>
        <v>4.1111191624984817</v>
      </c>
      <c r="H49" s="33">
        <f t="shared" si="2"/>
        <v>4.0147648071274231</v>
      </c>
      <c r="I49" s="33">
        <f t="shared" si="1"/>
        <v>9.6354355371058631E-2</v>
      </c>
      <c r="J49" s="34">
        <f>VLOOKUP(A49,'Vacant land costs'!$A$2:$E$52,5,FALSE)</f>
        <v>2230274531.4595323</v>
      </c>
      <c r="K49" s="35">
        <f>I49*(J49+Variables!$C$10*Variables!$C$18)</f>
        <v>215513894.46635431</v>
      </c>
      <c r="L49" s="36">
        <f>D49*Variables!$C$14*Variables!$C$18</f>
        <v>1290784.8618176929</v>
      </c>
    </row>
    <row r="50" spans="1:12" ht="15.75" customHeight="1" x14ac:dyDescent="0.35">
      <c r="A50" s="31">
        <v>7</v>
      </c>
      <c r="B50" s="32" t="s">
        <v>45</v>
      </c>
      <c r="C50" s="22">
        <v>2021</v>
      </c>
      <c r="D50" s="38">
        <f>Population!F8</f>
        <v>257405.52061343484</v>
      </c>
      <c r="E50" s="38" t="str">
        <f t="shared" si="0"/>
        <v>Medium</v>
      </c>
      <c r="F50" s="39"/>
      <c r="G50" s="33">
        <f>D50*Variables!$C$8</f>
        <v>2.3166496855209138</v>
      </c>
      <c r="H50" s="33">
        <f t="shared" si="2"/>
        <v>274.73809999999997</v>
      </c>
      <c r="I50" s="33">
        <f t="shared" si="1"/>
        <v>0</v>
      </c>
      <c r="J50" s="34">
        <f>VLOOKUP(A50,'Vacant land costs'!$A$2:$E$52,5,FALSE)</f>
        <v>2230274531.4595323</v>
      </c>
      <c r="K50" s="35">
        <f>I50*(J50+Variables!$C$10*Variables!$C$18)</f>
        <v>0</v>
      </c>
      <c r="L50" s="36">
        <f>D50*Variables!$C$14*Variables!$C$18</f>
        <v>727367.95651230856</v>
      </c>
    </row>
    <row r="51" spans="1:12" ht="15.75" customHeight="1" x14ac:dyDescent="0.35">
      <c r="A51" s="31">
        <v>8</v>
      </c>
      <c r="B51" s="31" t="s">
        <v>48</v>
      </c>
      <c r="C51" s="22">
        <v>2021</v>
      </c>
      <c r="D51" s="38">
        <f>Population!F9</f>
        <v>853992.64121379878</v>
      </c>
      <c r="E51" s="38" t="str">
        <f t="shared" si="0"/>
        <v>Medium</v>
      </c>
      <c r="F51" s="39"/>
      <c r="G51" s="33">
        <f>D51*Variables!$C$8</f>
        <v>7.6859337709241888</v>
      </c>
      <c r="H51" s="33">
        <f t="shared" si="2"/>
        <v>130.47160000000002</v>
      </c>
      <c r="I51" s="33">
        <f t="shared" si="1"/>
        <v>0</v>
      </c>
      <c r="J51" s="34">
        <f>VLOOKUP(A51,'Vacant land costs'!$A$2:$E$52,5,FALSE)</f>
        <v>2230274531.4595323</v>
      </c>
      <c r="K51" s="35">
        <f>I51*(J51+Variables!$C$10*Variables!$C$18)</f>
        <v>0</v>
      </c>
      <c r="L51" s="36">
        <f>D51*Variables!$C$14*Variables!$C$18</f>
        <v>2413183.9940180723</v>
      </c>
    </row>
    <row r="52" spans="1:12" ht="15.75" customHeight="1" x14ac:dyDescent="0.35">
      <c r="A52" s="31">
        <v>9</v>
      </c>
      <c r="B52" s="32" t="s">
        <v>50</v>
      </c>
      <c r="C52" s="22">
        <v>2021</v>
      </c>
      <c r="D52" s="38">
        <f>Population!F10</f>
        <v>14997.949475877851</v>
      </c>
      <c r="E52" s="38" t="str">
        <f t="shared" si="0"/>
        <v>Small</v>
      </c>
      <c r="F52" s="39"/>
      <c r="G52" s="33">
        <f>D52*Variables!$C$8</f>
        <v>0.13498154528290066</v>
      </c>
      <c r="H52" s="33">
        <f t="shared" si="2"/>
        <v>12.8918</v>
      </c>
      <c r="I52" s="33">
        <f t="shared" si="1"/>
        <v>0</v>
      </c>
      <c r="J52" s="34">
        <f>VLOOKUP(A52,'Vacant land costs'!$A$2:$E$52,5,FALSE)</f>
        <v>1607617291.8673382</v>
      </c>
      <c r="K52" s="35">
        <f>I52*(J52+Variables!$C$10*Variables!$C$18)</f>
        <v>0</v>
      </c>
      <c r="L52" s="36">
        <f>D52*Variables!$C$14*Variables!$C$18</f>
        <v>42380.70666140462</v>
      </c>
    </row>
    <row r="53" spans="1:12" ht="15.75" customHeight="1" x14ac:dyDescent="0.35">
      <c r="A53" s="31">
        <v>10</v>
      </c>
      <c r="B53" s="32" t="s">
        <v>54</v>
      </c>
      <c r="C53" s="22">
        <v>2021</v>
      </c>
      <c r="D53" s="38">
        <f>Population!F11</f>
        <v>586804.83331888425</v>
      </c>
      <c r="E53" s="38" t="str">
        <f t="shared" si="0"/>
        <v>Medium</v>
      </c>
      <c r="F53" s="39"/>
      <c r="G53" s="33">
        <f>D53*Variables!$C$8</f>
        <v>5.2812434998699587</v>
      </c>
      <c r="H53" s="33">
        <f t="shared" si="2"/>
        <v>123.94512846742435</v>
      </c>
      <c r="I53" s="33">
        <f t="shared" si="1"/>
        <v>0</v>
      </c>
      <c r="J53" s="34">
        <f>VLOOKUP(A53,'Vacant land costs'!$A$2:$E$52,5,FALSE)</f>
        <v>2230274531.4595323</v>
      </c>
      <c r="K53" s="35">
        <f>I53*(J53+Variables!$C$10*Variables!$C$18)</f>
        <v>0</v>
      </c>
      <c r="L53" s="36">
        <f>D53*Variables!$C$14*Variables!$C$18</f>
        <v>1658173.5755531632</v>
      </c>
    </row>
    <row r="54" spans="1:12" ht="15.75" customHeight="1" x14ac:dyDescent="0.35">
      <c r="A54" s="31">
        <v>11</v>
      </c>
      <c r="B54" s="32" t="s">
        <v>55</v>
      </c>
      <c r="C54" s="22">
        <v>2021</v>
      </c>
      <c r="D54" s="38">
        <f>Population!F12</f>
        <v>777049.29214138573</v>
      </c>
      <c r="E54" s="38" t="str">
        <f t="shared" si="0"/>
        <v>Medium</v>
      </c>
      <c r="F54" s="39"/>
      <c r="G54" s="33">
        <f>D54*Variables!$C$8</f>
        <v>6.9934436292724715</v>
      </c>
      <c r="H54" s="33">
        <f t="shared" si="2"/>
        <v>152.55491282192784</v>
      </c>
      <c r="I54" s="33">
        <f t="shared" si="1"/>
        <v>0</v>
      </c>
      <c r="J54" s="34">
        <f>VLOOKUP(A54,'Vacant land costs'!$A$2:$E$52,5,FALSE)</f>
        <v>2230274531.4595323</v>
      </c>
      <c r="K54" s="35">
        <f>I54*(J54+Variables!$C$10*Variables!$C$18)</f>
        <v>0</v>
      </c>
      <c r="L54" s="36">
        <f>D54*Variables!$C$14*Variables!$C$18</f>
        <v>2195760.0380413751</v>
      </c>
    </row>
    <row r="55" spans="1:12" ht="15.75" customHeight="1" x14ac:dyDescent="0.35">
      <c r="A55" s="31">
        <v>12</v>
      </c>
      <c r="B55" s="32" t="s">
        <v>56</v>
      </c>
      <c r="C55" s="22">
        <v>2021</v>
      </c>
      <c r="D55" s="38">
        <f>Population!F13</f>
        <v>575335.04955838085</v>
      </c>
      <c r="E55" s="38" t="str">
        <f t="shared" si="0"/>
        <v>Medium</v>
      </c>
      <c r="F55" s="39"/>
      <c r="G55" s="33">
        <f>D55*Variables!$C$8</f>
        <v>5.1780154460254275</v>
      </c>
      <c r="H55" s="33">
        <f t="shared" si="2"/>
        <v>80.319849487063934</v>
      </c>
      <c r="I55" s="33">
        <f t="shared" si="1"/>
        <v>0</v>
      </c>
      <c r="J55" s="34">
        <f>VLOOKUP(A55,'Vacant land costs'!$A$2:$E$52,5,FALSE)</f>
        <v>4704678723.3108349</v>
      </c>
      <c r="K55" s="35">
        <f>I55*(J55+Variables!$C$10*Variables!$C$18)</f>
        <v>0</v>
      </c>
      <c r="L55" s="36">
        <f>D55*Variables!$C$14*Variables!$C$18</f>
        <v>1625762.6421915418</v>
      </c>
    </row>
    <row r="56" spans="1:12" ht="15.75" customHeight="1" x14ac:dyDescent="0.35">
      <c r="A56" s="31">
        <v>13</v>
      </c>
      <c r="B56" s="32" t="s">
        <v>57</v>
      </c>
      <c r="C56" s="22">
        <v>2021</v>
      </c>
      <c r="D56" s="38">
        <f>Population!F14</f>
        <v>438168.8453722517</v>
      </c>
      <c r="E56" s="38" t="str">
        <f t="shared" si="0"/>
        <v>Medium</v>
      </c>
      <c r="F56" s="39"/>
      <c r="G56" s="33">
        <f>D56*Variables!$C$8</f>
        <v>3.9435196083502655</v>
      </c>
      <c r="H56" s="33">
        <f t="shared" si="2"/>
        <v>3.8510933675295553</v>
      </c>
      <c r="I56" s="33">
        <f t="shared" si="1"/>
        <v>9.2426240820710159E-2</v>
      </c>
      <c r="J56" s="34">
        <f>VLOOKUP(A56,'Vacant land costs'!$A$2:$E$52,5,FALSE)</f>
        <v>817860441.80366302</v>
      </c>
      <c r="K56" s="35">
        <f>I56*(J56+Variables!$C$10*Variables!$C$18)</f>
        <v>76183833.002205104</v>
      </c>
      <c r="L56" s="36">
        <f>D56*Variables!$C$14*Variables!$C$18</f>
        <v>1238162.9457916836</v>
      </c>
    </row>
    <row r="57" spans="1:12" ht="15.75" customHeight="1" x14ac:dyDescent="0.35">
      <c r="A57" s="31">
        <v>14</v>
      </c>
      <c r="B57" s="32" t="s">
        <v>58</v>
      </c>
      <c r="C57" s="22">
        <v>2021</v>
      </c>
      <c r="D57" s="38">
        <f>Population!F15</f>
        <v>2062315.4084993019</v>
      </c>
      <c r="E57" s="38" t="str">
        <f t="shared" si="0"/>
        <v>Large</v>
      </c>
      <c r="F57" s="39"/>
      <c r="G57" s="33">
        <f>D57*Variables!$C$8</f>
        <v>18.560838676493717</v>
      </c>
      <c r="H57" s="33">
        <f t="shared" si="2"/>
        <v>18.125819020013395</v>
      </c>
      <c r="I57" s="33">
        <f t="shared" si="1"/>
        <v>0.43501965648032126</v>
      </c>
      <c r="J57" s="34">
        <f>VLOOKUP(A57,'Vacant land costs'!$A$2:$E$52,5,FALSE)</f>
        <v>7495160908.8606577</v>
      </c>
      <c r="K57" s="35">
        <f>I57*(J57+Variables!$C$10*Variables!$C$18)</f>
        <v>3263328986.105021</v>
      </c>
      <c r="L57" s="36">
        <f>D57*Variables!$C$14*Variables!$C$18</f>
        <v>5827622.2700628862</v>
      </c>
    </row>
    <row r="58" spans="1:12" ht="15.75" customHeight="1" x14ac:dyDescent="0.35">
      <c r="A58" s="31">
        <v>15</v>
      </c>
      <c r="B58" s="32" t="s">
        <v>59</v>
      </c>
      <c r="C58" s="22">
        <v>2021</v>
      </c>
      <c r="D58" s="38">
        <f>Population!F16</f>
        <v>89211.448474916149</v>
      </c>
      <c r="E58" s="38" t="str">
        <f t="shared" si="0"/>
        <v>Small</v>
      </c>
      <c r="F58" s="39"/>
      <c r="G58" s="33">
        <f>D58*Variables!$C$8</f>
        <v>0.80290303627424542</v>
      </c>
      <c r="H58" s="33">
        <f t="shared" si="2"/>
        <v>8.9803292783505153</v>
      </c>
      <c r="I58" s="33">
        <f t="shared" si="1"/>
        <v>0</v>
      </c>
      <c r="J58" s="34">
        <f>VLOOKUP(A58,'Vacant land costs'!$A$2:$E$52,5,FALSE)</f>
        <v>1607617291.8673382</v>
      </c>
      <c r="K58" s="35">
        <f>I58*(J58+Variables!$C$10*Variables!$C$18)</f>
        <v>0</v>
      </c>
      <c r="L58" s="36">
        <f>D58*Variables!$C$14*Variables!$C$18</f>
        <v>252090.74312027817</v>
      </c>
    </row>
    <row r="59" spans="1:12" ht="15.75" customHeight="1" x14ac:dyDescent="0.35">
      <c r="A59" s="31">
        <v>16</v>
      </c>
      <c r="B59" s="32" t="s">
        <v>60</v>
      </c>
      <c r="C59" s="22">
        <v>2021</v>
      </c>
      <c r="D59" s="38">
        <f>Population!F17</f>
        <v>88737.651386574842</v>
      </c>
      <c r="E59" s="38" t="str">
        <f t="shared" si="0"/>
        <v>Small</v>
      </c>
      <c r="F59" s="39"/>
      <c r="G59" s="33">
        <f>D59*Variables!$C$8</f>
        <v>0.79863886247917359</v>
      </c>
      <c r="H59" s="33">
        <f t="shared" si="2"/>
        <v>45.129375439854662</v>
      </c>
      <c r="I59" s="33">
        <f t="shared" si="1"/>
        <v>0</v>
      </c>
      <c r="J59" s="34">
        <f>VLOOKUP(A59,'Vacant land costs'!$A$2:$E$52,5,FALSE)</f>
        <v>1607617291.8673382</v>
      </c>
      <c r="K59" s="35">
        <f>I59*(J59+Variables!$C$10*Variables!$C$18)</f>
        <v>0</v>
      </c>
      <c r="L59" s="36">
        <f>D59*Variables!$C$14*Variables!$C$18</f>
        <v>250751.9030708223</v>
      </c>
    </row>
    <row r="60" spans="1:12" ht="15.75" customHeight="1" x14ac:dyDescent="0.35">
      <c r="A60" s="31">
        <v>17</v>
      </c>
      <c r="B60" s="22" t="s">
        <v>61</v>
      </c>
      <c r="C60" s="22">
        <v>2021</v>
      </c>
      <c r="D60" s="38">
        <f>Population!F18</f>
        <v>22268.463152041244</v>
      </c>
      <c r="E60" s="38" t="str">
        <f t="shared" si="0"/>
        <v>Small</v>
      </c>
      <c r="F60" s="39"/>
      <c r="G60" s="33">
        <f>D60*Variables!$C$8</f>
        <v>0.2004161683683712</v>
      </c>
      <c r="H60" s="33">
        <f t="shared" si="2"/>
        <v>4.9617900000000006</v>
      </c>
      <c r="I60" s="33">
        <f t="shared" si="1"/>
        <v>0</v>
      </c>
      <c r="J60" s="34">
        <f>VLOOKUP(A60,'Vacant land costs'!$A$2:$E$52,5,FALSE)</f>
        <v>1607617291.8673382</v>
      </c>
      <c r="K60" s="35">
        <f>I60*(J60+Variables!$C$10*Variables!$C$18)</f>
        <v>0</v>
      </c>
      <c r="L60" s="36">
        <f>D60*Variables!$C$14*Variables!$C$18</f>
        <v>62925.482324424112</v>
      </c>
    </row>
    <row r="61" spans="1:12" ht="15.75" customHeight="1" x14ac:dyDescent="0.35">
      <c r="A61" s="31">
        <v>18</v>
      </c>
      <c r="B61" s="22" t="s">
        <v>62</v>
      </c>
      <c r="C61" s="22">
        <v>2021</v>
      </c>
      <c r="D61" s="38">
        <f>Population!F19</f>
        <v>1813.4096778432886</v>
      </c>
      <c r="E61" s="38" t="str">
        <f t="shared" si="0"/>
        <v>Small</v>
      </c>
      <c r="F61" s="39"/>
      <c r="G61" s="33">
        <f>D61*Variables!$C$8</f>
        <v>1.6320687100589596E-2</v>
      </c>
      <c r="H61" s="33">
        <f t="shared" si="2"/>
        <v>9.2020658037418865</v>
      </c>
      <c r="I61" s="33">
        <f t="shared" si="1"/>
        <v>0</v>
      </c>
      <c r="J61" s="34">
        <f>VLOOKUP(A61,'Vacant land costs'!$A$2:$E$52,5,FALSE)</f>
        <v>1607617291.8673382</v>
      </c>
      <c r="K61" s="35">
        <f>I61*(J61+Variables!$C$10*Variables!$C$18)</f>
        <v>0</v>
      </c>
      <c r="L61" s="36">
        <f>D61*Variables!$C$14*Variables!$C$18</f>
        <v>5124.2727372323225</v>
      </c>
    </row>
    <row r="62" spans="1:12" ht="15.75" customHeight="1" x14ac:dyDescent="0.35">
      <c r="A62" s="31">
        <v>19</v>
      </c>
      <c r="B62" s="22" t="s">
        <v>63</v>
      </c>
      <c r="C62" s="22">
        <v>2021</v>
      </c>
      <c r="D62" s="38">
        <f>Population!F20</f>
        <v>26568.983025122714</v>
      </c>
      <c r="E62" s="38" t="str">
        <f t="shared" si="0"/>
        <v>Small</v>
      </c>
      <c r="F62" s="39"/>
      <c r="G62" s="33">
        <f>D62*Variables!$C$8</f>
        <v>0.23912084722610444</v>
      </c>
      <c r="H62" s="33">
        <f t="shared" si="2"/>
        <v>8.2319685051546383</v>
      </c>
      <c r="I62" s="33">
        <f t="shared" si="1"/>
        <v>0</v>
      </c>
      <c r="J62" s="34">
        <f>VLOOKUP(A62,'Vacant land costs'!$A$2:$E$52,5,FALSE)</f>
        <v>1573379751.778923</v>
      </c>
      <c r="K62" s="35">
        <f>I62*(J62+Variables!$C$10*Variables!$C$18)</f>
        <v>0</v>
      </c>
      <c r="L62" s="36">
        <f>D62*Variables!$C$14*Variables!$C$18</f>
        <v>75077.748307567061</v>
      </c>
    </row>
    <row r="63" spans="1:12" ht="15.75" customHeight="1" x14ac:dyDescent="0.35">
      <c r="A63" s="31">
        <v>20</v>
      </c>
      <c r="B63" s="22" t="s">
        <v>64</v>
      </c>
      <c r="C63" s="22">
        <v>2021</v>
      </c>
      <c r="D63" s="38">
        <f>Population!F21</f>
        <v>3088.1185566135887</v>
      </c>
      <c r="E63" s="38" t="str">
        <f t="shared" si="0"/>
        <v>Small</v>
      </c>
      <c r="F63" s="39"/>
      <c r="G63" s="33">
        <f>D63*Variables!$C$8</f>
        <v>2.7793067009522297E-2</v>
      </c>
      <c r="H63" s="33">
        <f t="shared" si="2"/>
        <v>2.2173652539137074</v>
      </c>
      <c r="I63" s="33">
        <f t="shared" si="1"/>
        <v>0</v>
      </c>
      <c r="J63" s="34">
        <f>VLOOKUP(A63,'Vacant land costs'!$A$2:$E$52,5,FALSE)</f>
        <v>1607617291.8673382</v>
      </c>
      <c r="K63" s="35">
        <f>I63*(J63+Variables!$C$10*Variables!$C$18)</f>
        <v>0</v>
      </c>
      <c r="L63" s="36">
        <f>D63*Variables!$C$14*Variables!$C$18</f>
        <v>8726.3026785080128</v>
      </c>
    </row>
    <row r="64" spans="1:12" ht="15.75" customHeight="1" x14ac:dyDescent="0.35">
      <c r="A64" s="31">
        <v>1</v>
      </c>
      <c r="B64" s="32" t="s">
        <v>28</v>
      </c>
      <c r="C64" s="22">
        <v>2022</v>
      </c>
      <c r="D64" s="38">
        <f>Population!G2</f>
        <v>685166.52116328431</v>
      </c>
      <c r="E64" s="38" t="str">
        <f t="shared" si="0"/>
        <v>Medium</v>
      </c>
      <c r="F64" s="39"/>
      <c r="G64" s="33">
        <f>D64*Variables!$C$8</f>
        <v>6.1664986904695587</v>
      </c>
      <c r="H64" s="33">
        <f t="shared" si="2"/>
        <v>15.8</v>
      </c>
      <c r="I64" s="33">
        <f t="shared" si="1"/>
        <v>0</v>
      </c>
      <c r="J64" s="34">
        <f>VLOOKUP(A64,'Vacant land costs'!$A$2:$E$52,5,FALSE)</f>
        <v>2502788887.4278846</v>
      </c>
      <c r="K64" s="35">
        <f>I64*(J64+Variables!$C$10*Variables!$C$18)</f>
        <v>0</v>
      </c>
      <c r="L64" s="36">
        <f>D64*Variables!$C$14*Variables!$C$18</f>
        <v>1936120.7606639578</v>
      </c>
    </row>
    <row r="65" spans="1:12" ht="15.75" customHeight="1" x14ac:dyDescent="0.35">
      <c r="A65" s="31">
        <v>2</v>
      </c>
      <c r="B65" s="32" t="s">
        <v>30</v>
      </c>
      <c r="C65" s="22">
        <v>2022</v>
      </c>
      <c r="D65" s="38">
        <f>Population!G3</f>
        <v>474768.33862247306</v>
      </c>
      <c r="E65" s="38" t="str">
        <f t="shared" si="0"/>
        <v>Medium</v>
      </c>
      <c r="F65" s="39"/>
      <c r="G65" s="33">
        <f>D65*Variables!$C$8</f>
        <v>4.2729150476022575</v>
      </c>
      <c r="H65" s="33">
        <f t="shared" si="2"/>
        <v>173.91237524879747</v>
      </c>
      <c r="I65" s="33">
        <f t="shared" si="1"/>
        <v>0</v>
      </c>
      <c r="J65" s="34">
        <f>VLOOKUP(A65,'Vacant land costs'!$A$2:$E$52,5,FALSE)</f>
        <v>3106506801.430501</v>
      </c>
      <c r="K65" s="35">
        <f>I65*(J65+Variables!$C$10*Variables!$C$18)</f>
        <v>0</v>
      </c>
      <c r="L65" s="36">
        <f>D65*Variables!$C$14*Variables!$C$18</f>
        <v>1341584.5761877883</v>
      </c>
    </row>
    <row r="66" spans="1:12" ht="15.75" customHeight="1" x14ac:dyDescent="0.35">
      <c r="A66" s="31">
        <v>3</v>
      </c>
      <c r="B66" s="32" t="s">
        <v>33</v>
      </c>
      <c r="C66" s="22">
        <v>2022</v>
      </c>
      <c r="D66" s="38">
        <f>Population!G4</f>
        <v>339985.94907787838</v>
      </c>
      <c r="E66" s="38" t="str">
        <f t="shared" si="0"/>
        <v>Medium</v>
      </c>
      <c r="F66" s="39"/>
      <c r="G66" s="33">
        <f>D66*Variables!$C$8</f>
        <v>3.0598735417009055</v>
      </c>
      <c r="H66" s="33">
        <f t="shared" si="2"/>
        <v>142.30736972185761</v>
      </c>
      <c r="I66" s="33">
        <f t="shared" si="1"/>
        <v>0</v>
      </c>
      <c r="J66" s="34">
        <f>VLOOKUP(A66,'Vacant land costs'!$A$2:$E$52,5,FALSE)</f>
        <v>2230274531.4595323</v>
      </c>
      <c r="K66" s="35">
        <f>I66*(J66+Variables!$C$10*Variables!$C$18)</f>
        <v>0</v>
      </c>
      <c r="L66" s="36">
        <f>D66*Variables!$C$14*Variables!$C$18</f>
        <v>960720.98389472964</v>
      </c>
    </row>
    <row r="67" spans="1:12" ht="15.75" customHeight="1" x14ac:dyDescent="0.35">
      <c r="A67" s="31">
        <v>4</v>
      </c>
      <c r="B67" s="32" t="s">
        <v>37</v>
      </c>
      <c r="C67" s="22">
        <v>2022</v>
      </c>
      <c r="D67" s="38">
        <f>Population!G5</f>
        <v>644522.71673616895</v>
      </c>
      <c r="E67" s="38" t="str">
        <f t="shared" si="0"/>
        <v>Medium</v>
      </c>
      <c r="F67" s="39"/>
      <c r="G67" s="33">
        <f>D67*Variables!$C$8</f>
        <v>5.8007044506255205</v>
      </c>
      <c r="H67" s="33">
        <f t="shared" si="2"/>
        <v>30.471556172380211</v>
      </c>
      <c r="I67" s="33">
        <f t="shared" si="1"/>
        <v>0</v>
      </c>
      <c r="J67" s="34">
        <f>VLOOKUP(A67,'Vacant land costs'!$A$2:$E$52,5,FALSE)</f>
        <v>2230274531.4595323</v>
      </c>
      <c r="K67" s="35">
        <f>I67*(J67+Variables!$C$10*Variables!$C$18)</f>
        <v>0</v>
      </c>
      <c r="L67" s="36">
        <f>D67*Variables!$C$14*Variables!$C$18</f>
        <v>1821270.8502945767</v>
      </c>
    </row>
    <row r="68" spans="1:12" ht="15.75" customHeight="1" x14ac:dyDescent="0.35">
      <c r="A68" s="31">
        <v>5</v>
      </c>
      <c r="B68" s="32" t="s">
        <v>40</v>
      </c>
      <c r="C68" s="22">
        <v>2022</v>
      </c>
      <c r="D68" s="38">
        <f>Population!G6</f>
        <v>410661.0016137624</v>
      </c>
      <c r="E68" s="38" t="str">
        <f t="shared" si="0"/>
        <v>Medium</v>
      </c>
      <c r="F68" s="39"/>
      <c r="G68" s="33">
        <f>D68*Variables!$C$8</f>
        <v>3.6959490145238618</v>
      </c>
      <c r="H68" s="33">
        <f t="shared" si="2"/>
        <v>252.69995130847997</v>
      </c>
      <c r="I68" s="33">
        <f t="shared" si="1"/>
        <v>0</v>
      </c>
      <c r="J68" s="34">
        <f>VLOOKUP(A68,'Vacant land costs'!$A$2:$E$52,5,FALSE)</f>
        <v>1353535467.7027416</v>
      </c>
      <c r="K68" s="35">
        <f>I68*(J68+Variables!$C$10*Variables!$C$18)</f>
        <v>0</v>
      </c>
      <c r="L68" s="36">
        <f>D68*Variables!$C$14*Variables!$C$18</f>
        <v>1160432.1960587741</v>
      </c>
    </row>
    <row r="69" spans="1:12" ht="15.75" customHeight="1" x14ac:dyDescent="0.35">
      <c r="A69" s="31">
        <v>6</v>
      </c>
      <c r="B69" s="32" t="s">
        <v>44</v>
      </c>
      <c r="C69" s="22">
        <v>2022</v>
      </c>
      <c r="D69" s="38">
        <f>Population!G7</f>
        <v>467754.0024887161</v>
      </c>
      <c r="E69" s="38" t="str">
        <f t="shared" ref="E69:E132" si="3">IF(D69&lt;100000,"Small",IF(D69&lt;1000000,"Medium","Large"))</f>
        <v>Medium</v>
      </c>
      <c r="F69" s="39"/>
      <c r="G69" s="33">
        <f>D69*Variables!$C$8</f>
        <v>4.2097860223984451</v>
      </c>
      <c r="H69" s="33">
        <f t="shared" si="2"/>
        <v>4.1111191624984817</v>
      </c>
      <c r="I69" s="33">
        <f t="shared" ref="I69:I132" si="4">IF(G69-H69&gt;0,G69-H69,0)</f>
        <v>9.8666859899963377E-2</v>
      </c>
      <c r="J69" s="34">
        <f>VLOOKUP(A69,'Vacant land costs'!$A$2:$E$52,5,FALSE)</f>
        <v>2230274531.4595323</v>
      </c>
      <c r="K69" s="35">
        <f>I69*(J69+Variables!$C$10*Variables!$C$18)</f>
        <v>220686227.93354535</v>
      </c>
      <c r="L69" s="36">
        <f>D69*Variables!$C$14*Variables!$C$18</f>
        <v>1321763.6985013173</v>
      </c>
    </row>
    <row r="70" spans="1:12" ht="15.75" customHeight="1" x14ac:dyDescent="0.35">
      <c r="A70" s="31">
        <v>7</v>
      </c>
      <c r="B70" s="32" t="s">
        <v>45</v>
      </c>
      <c r="C70" s="22">
        <v>2022</v>
      </c>
      <c r="D70" s="38">
        <f>Population!G8</f>
        <v>263583.25310815725</v>
      </c>
      <c r="E70" s="38" t="str">
        <f t="shared" si="3"/>
        <v>Medium</v>
      </c>
      <c r="F70" s="39"/>
      <c r="G70" s="33">
        <f>D70*Variables!$C$8</f>
        <v>2.3722492779734154</v>
      </c>
      <c r="H70" s="33">
        <f t="shared" si="2"/>
        <v>274.73809999999997</v>
      </c>
      <c r="I70" s="33">
        <f t="shared" si="4"/>
        <v>0</v>
      </c>
      <c r="J70" s="34">
        <f>VLOOKUP(A70,'Vacant land costs'!$A$2:$E$52,5,FALSE)</f>
        <v>2230274531.4595323</v>
      </c>
      <c r="K70" s="35">
        <f>I70*(J70+Variables!$C$10*Variables!$C$18)</f>
        <v>0</v>
      </c>
      <c r="L70" s="36">
        <f>D70*Variables!$C$14*Variables!$C$18</f>
        <v>744824.78746860393</v>
      </c>
    </row>
    <row r="71" spans="1:12" ht="15.75" customHeight="1" x14ac:dyDescent="0.35">
      <c r="A71" s="31">
        <v>8</v>
      </c>
      <c r="B71" s="31" t="s">
        <v>48</v>
      </c>
      <c r="C71" s="22">
        <v>2022</v>
      </c>
      <c r="D71" s="38">
        <f>Population!G9</f>
        <v>874488.46460292977</v>
      </c>
      <c r="E71" s="38" t="str">
        <f t="shared" si="3"/>
        <v>Medium</v>
      </c>
      <c r="F71" s="39"/>
      <c r="G71" s="33">
        <f>D71*Variables!$C$8</f>
        <v>7.8703961814263685</v>
      </c>
      <c r="H71" s="33">
        <f t="shared" si="2"/>
        <v>130.47160000000002</v>
      </c>
      <c r="I71" s="33">
        <f t="shared" si="4"/>
        <v>0</v>
      </c>
      <c r="J71" s="34">
        <f>VLOOKUP(A71,'Vacant land costs'!$A$2:$E$52,5,FALSE)</f>
        <v>2230274531.4595323</v>
      </c>
      <c r="K71" s="35">
        <f>I71*(J71+Variables!$C$10*Variables!$C$18)</f>
        <v>0</v>
      </c>
      <c r="L71" s="36">
        <f>D71*Variables!$C$14*Variables!$C$18</f>
        <v>2471100.4098745054</v>
      </c>
    </row>
    <row r="72" spans="1:12" ht="15.75" customHeight="1" x14ac:dyDescent="0.35">
      <c r="A72" s="31">
        <v>9</v>
      </c>
      <c r="B72" s="32" t="s">
        <v>50</v>
      </c>
      <c r="C72" s="22">
        <v>2022</v>
      </c>
      <c r="D72" s="38">
        <f>Population!G10</f>
        <v>15357.900263298918</v>
      </c>
      <c r="E72" s="38" t="str">
        <f t="shared" si="3"/>
        <v>Small</v>
      </c>
      <c r="F72" s="39"/>
      <c r="G72" s="33">
        <f>D72*Variables!$C$8</f>
        <v>0.13822110236969026</v>
      </c>
      <c r="H72" s="33">
        <f t="shared" si="2"/>
        <v>12.8918</v>
      </c>
      <c r="I72" s="33">
        <f t="shared" si="4"/>
        <v>0</v>
      </c>
      <c r="J72" s="34">
        <f>VLOOKUP(A72,'Vacant land costs'!$A$2:$E$52,5,FALSE)</f>
        <v>1607617291.8673382</v>
      </c>
      <c r="K72" s="35">
        <f>I72*(J72+Variables!$C$10*Variables!$C$18)</f>
        <v>0</v>
      </c>
      <c r="L72" s="36">
        <f>D72*Variables!$C$14*Variables!$C$18</f>
        <v>43397.843621278327</v>
      </c>
    </row>
    <row r="73" spans="1:12" ht="15.75" customHeight="1" x14ac:dyDescent="0.35">
      <c r="A73" s="31">
        <v>10</v>
      </c>
      <c r="B73" s="32" t="s">
        <v>54</v>
      </c>
      <c r="C73" s="22">
        <v>2022</v>
      </c>
      <c r="D73" s="38">
        <f>Population!G11</f>
        <v>600888.14931853744</v>
      </c>
      <c r="E73" s="38" t="str">
        <f t="shared" si="3"/>
        <v>Medium</v>
      </c>
      <c r="F73" s="39"/>
      <c r="G73" s="33">
        <f>D73*Variables!$C$8</f>
        <v>5.4079933438668375</v>
      </c>
      <c r="H73" s="33">
        <f t="shared" si="2"/>
        <v>123.94512846742435</v>
      </c>
      <c r="I73" s="33">
        <f t="shared" si="4"/>
        <v>0</v>
      </c>
      <c r="J73" s="34">
        <f>VLOOKUP(A73,'Vacant land costs'!$A$2:$E$52,5,FALSE)</f>
        <v>2230274531.4595323</v>
      </c>
      <c r="K73" s="35">
        <f>I73*(J73+Variables!$C$10*Variables!$C$18)</f>
        <v>0</v>
      </c>
      <c r="L73" s="36">
        <f>D73*Variables!$C$14*Variables!$C$18</f>
        <v>1697969.741366439</v>
      </c>
    </row>
    <row r="74" spans="1:12" ht="15.75" customHeight="1" x14ac:dyDescent="0.35">
      <c r="A74" s="31">
        <v>11</v>
      </c>
      <c r="B74" s="32" t="s">
        <v>55</v>
      </c>
      <c r="C74" s="22">
        <v>2022</v>
      </c>
      <c r="D74" s="38">
        <f>Population!G12</f>
        <v>795698.4751527789</v>
      </c>
      <c r="E74" s="38" t="str">
        <f t="shared" si="3"/>
        <v>Medium</v>
      </c>
      <c r="F74" s="39"/>
      <c r="G74" s="33">
        <f>D74*Variables!$C$8</f>
        <v>7.1612862763750105</v>
      </c>
      <c r="H74" s="33">
        <f t="shared" si="2"/>
        <v>152.55491282192784</v>
      </c>
      <c r="I74" s="33">
        <f t="shared" si="4"/>
        <v>0</v>
      </c>
      <c r="J74" s="34">
        <f>VLOOKUP(A74,'Vacant land costs'!$A$2:$E$52,5,FALSE)</f>
        <v>2230274531.4595323</v>
      </c>
      <c r="K74" s="35">
        <f>I74*(J74+Variables!$C$10*Variables!$C$18)</f>
        <v>0</v>
      </c>
      <c r="L74" s="36">
        <f>D74*Variables!$C$14*Variables!$C$18</f>
        <v>2248458.2789543676</v>
      </c>
    </row>
    <row r="75" spans="1:12" ht="15.75" customHeight="1" x14ac:dyDescent="0.35">
      <c r="A75" s="31">
        <v>12</v>
      </c>
      <c r="B75" s="32" t="s">
        <v>56</v>
      </c>
      <c r="C75" s="22">
        <v>2022</v>
      </c>
      <c r="D75" s="38">
        <f>Population!G13</f>
        <v>589143.09074778191</v>
      </c>
      <c r="E75" s="38" t="str">
        <f t="shared" si="3"/>
        <v>Medium</v>
      </c>
      <c r="F75" s="39"/>
      <c r="G75" s="33">
        <f>D75*Variables!$C$8</f>
        <v>5.3022878167300371</v>
      </c>
      <c r="H75" s="33">
        <f t="shared" si="2"/>
        <v>80.319849487063934</v>
      </c>
      <c r="I75" s="33">
        <f t="shared" si="4"/>
        <v>0</v>
      </c>
      <c r="J75" s="34">
        <f>VLOOKUP(A75,'Vacant land costs'!$A$2:$E$52,5,FALSE)</f>
        <v>4704678723.3108349</v>
      </c>
      <c r="K75" s="35">
        <f>I75*(J75+Variables!$C$10*Variables!$C$18)</f>
        <v>0</v>
      </c>
      <c r="L75" s="36">
        <f>D75*Variables!$C$14*Variables!$C$18</f>
        <v>1664780.9456041388</v>
      </c>
    </row>
    <row r="76" spans="1:12" ht="15.75" customHeight="1" x14ac:dyDescent="0.35">
      <c r="A76" s="31">
        <v>13</v>
      </c>
      <c r="B76" s="32" t="s">
        <v>57</v>
      </c>
      <c r="C76" s="22">
        <v>2022</v>
      </c>
      <c r="D76" s="38">
        <f>Population!G14</f>
        <v>448684.89766118571</v>
      </c>
      <c r="E76" s="38" t="str">
        <f t="shared" si="3"/>
        <v>Medium</v>
      </c>
      <c r="F76" s="39"/>
      <c r="G76" s="33">
        <f>D76*Variables!$C$8</f>
        <v>4.0381640789506719</v>
      </c>
      <c r="H76" s="33">
        <f t="shared" si="2"/>
        <v>3.9435196083502655</v>
      </c>
      <c r="I76" s="33">
        <f t="shared" si="4"/>
        <v>9.4644470600406372E-2</v>
      </c>
      <c r="J76" s="34">
        <f>VLOOKUP(A76,'Vacant land costs'!$A$2:$E$52,5,FALSE)</f>
        <v>817860441.80366302</v>
      </c>
      <c r="K76" s="35">
        <f>I76*(J76+Variables!$C$10*Variables!$C$18)</f>
        <v>78012244.994257331</v>
      </c>
      <c r="L76" s="36">
        <f>D76*Variables!$C$14*Variables!$C$18</f>
        <v>1267878.856490684</v>
      </c>
    </row>
    <row r="77" spans="1:12" ht="15.75" customHeight="1" x14ac:dyDescent="0.35">
      <c r="A77" s="31">
        <v>14</v>
      </c>
      <c r="B77" s="32" t="s">
        <v>58</v>
      </c>
      <c r="C77" s="22">
        <v>2022</v>
      </c>
      <c r="D77" s="38">
        <f>Population!G15</f>
        <v>2111810.9783032848</v>
      </c>
      <c r="E77" s="38" t="str">
        <f t="shared" si="3"/>
        <v>Large</v>
      </c>
      <c r="F77" s="39"/>
      <c r="G77" s="33">
        <f>D77*Variables!$C$8</f>
        <v>19.006298804729564</v>
      </c>
      <c r="H77" s="33">
        <f t="shared" si="2"/>
        <v>18.560838676493717</v>
      </c>
      <c r="I77" s="33">
        <f t="shared" si="4"/>
        <v>0.44546012823584746</v>
      </c>
      <c r="J77" s="34">
        <f>VLOOKUP(A77,'Vacant land costs'!$A$2:$E$52,5,FALSE)</f>
        <v>7495160908.8606577</v>
      </c>
      <c r="K77" s="35">
        <f>I77*(J77+Variables!$C$10*Variables!$C$18)</f>
        <v>3341648881.7715302</v>
      </c>
      <c r="L77" s="36">
        <f>D77*Variables!$C$14*Variables!$C$18</f>
        <v>5967485.2045443943</v>
      </c>
    </row>
    <row r="78" spans="1:12" ht="15.75" customHeight="1" x14ac:dyDescent="0.35">
      <c r="A78" s="31">
        <v>15</v>
      </c>
      <c r="B78" s="32" t="s">
        <v>59</v>
      </c>
      <c r="C78" s="22">
        <v>2022</v>
      </c>
      <c r="D78" s="38">
        <f>Population!G16</f>
        <v>91352.523238314127</v>
      </c>
      <c r="E78" s="38" t="str">
        <f t="shared" si="3"/>
        <v>Small</v>
      </c>
      <c r="F78" s="39"/>
      <c r="G78" s="33">
        <f>D78*Variables!$C$8</f>
        <v>0.82217270914482721</v>
      </c>
      <c r="H78" s="33">
        <f t="shared" si="2"/>
        <v>8.9803292783505153</v>
      </c>
      <c r="I78" s="33">
        <f t="shared" si="4"/>
        <v>0</v>
      </c>
      <c r="J78" s="34">
        <f>VLOOKUP(A78,'Vacant land costs'!$A$2:$E$52,5,FALSE)</f>
        <v>1607617291.8673382</v>
      </c>
      <c r="K78" s="35">
        <f>I78*(J78+Variables!$C$10*Variables!$C$18)</f>
        <v>0</v>
      </c>
      <c r="L78" s="36">
        <f>D78*Variables!$C$14*Variables!$C$18</f>
        <v>258140.92095516479</v>
      </c>
    </row>
    <row r="79" spans="1:12" ht="15.75" customHeight="1" x14ac:dyDescent="0.35">
      <c r="A79" s="31">
        <v>16</v>
      </c>
      <c r="B79" s="32" t="s">
        <v>60</v>
      </c>
      <c r="C79" s="22">
        <v>2022</v>
      </c>
      <c r="D79" s="38">
        <f>Population!G17</f>
        <v>90867.355019852635</v>
      </c>
      <c r="E79" s="38" t="str">
        <f t="shared" si="3"/>
        <v>Small</v>
      </c>
      <c r="F79" s="39"/>
      <c r="G79" s="33">
        <f>D79*Variables!$C$8</f>
        <v>0.8178061951786737</v>
      </c>
      <c r="H79" s="33">
        <f t="shared" si="2"/>
        <v>45.129375439854662</v>
      </c>
      <c r="I79" s="33">
        <f t="shared" si="4"/>
        <v>0</v>
      </c>
      <c r="J79" s="34">
        <f>VLOOKUP(A79,'Vacant land costs'!$A$2:$E$52,5,FALSE)</f>
        <v>1607617291.8673382</v>
      </c>
      <c r="K79" s="35">
        <f>I79*(J79+Variables!$C$10*Variables!$C$18)</f>
        <v>0</v>
      </c>
      <c r="L79" s="36">
        <f>D79*Variables!$C$14*Variables!$C$18</f>
        <v>256769.94874452203</v>
      </c>
    </row>
    <row r="80" spans="1:12" ht="15.75" customHeight="1" x14ac:dyDescent="0.35">
      <c r="A80" s="31">
        <v>17</v>
      </c>
      <c r="B80" s="22" t="s">
        <v>61</v>
      </c>
      <c r="C80" s="22">
        <v>2022</v>
      </c>
      <c r="D80" s="38">
        <f>Population!G18</f>
        <v>22802.906267690232</v>
      </c>
      <c r="E80" s="38" t="str">
        <f t="shared" si="3"/>
        <v>Small</v>
      </c>
      <c r="F80" s="39"/>
      <c r="G80" s="33">
        <f>D80*Variables!$C$8</f>
        <v>0.2052261564092121</v>
      </c>
      <c r="H80" s="33">
        <f t="shared" si="2"/>
        <v>4.9617900000000006</v>
      </c>
      <c r="I80" s="33">
        <f t="shared" si="4"/>
        <v>0</v>
      </c>
      <c r="J80" s="34">
        <f>VLOOKUP(A80,'Vacant land costs'!$A$2:$E$52,5,FALSE)</f>
        <v>1607617291.8673382</v>
      </c>
      <c r="K80" s="35">
        <f>I80*(J80+Variables!$C$10*Variables!$C$18)</f>
        <v>0</v>
      </c>
      <c r="L80" s="36">
        <f>D80*Variables!$C$14*Variables!$C$18</f>
        <v>64435.693900210288</v>
      </c>
    </row>
    <row r="81" spans="1:12" ht="15.75" customHeight="1" x14ac:dyDescent="0.35">
      <c r="A81" s="31">
        <v>18</v>
      </c>
      <c r="B81" s="22" t="s">
        <v>62</v>
      </c>
      <c r="C81" s="22">
        <v>2022</v>
      </c>
      <c r="D81" s="38">
        <f>Population!G19</f>
        <v>1856.9315101115274</v>
      </c>
      <c r="E81" s="38" t="str">
        <f t="shared" si="3"/>
        <v>Small</v>
      </c>
      <c r="F81" s="39"/>
      <c r="G81" s="33">
        <f>D81*Variables!$C$8</f>
        <v>1.6712383591003747E-2</v>
      </c>
      <c r="H81" s="33">
        <f t="shared" si="2"/>
        <v>9.2020658037418865</v>
      </c>
      <c r="I81" s="33">
        <f t="shared" si="4"/>
        <v>0</v>
      </c>
      <c r="J81" s="34">
        <f>VLOOKUP(A81,'Vacant land costs'!$A$2:$E$52,5,FALSE)</f>
        <v>1607617291.8673382</v>
      </c>
      <c r="K81" s="35">
        <f>I81*(J81+Variables!$C$10*Variables!$C$18)</f>
        <v>0</v>
      </c>
      <c r="L81" s="36">
        <f>D81*Variables!$C$14*Variables!$C$18</f>
        <v>5247.2552829258975</v>
      </c>
    </row>
    <row r="82" spans="1:12" ht="15.75" customHeight="1" x14ac:dyDescent="0.35">
      <c r="A82" s="31">
        <v>19</v>
      </c>
      <c r="B82" s="22" t="s">
        <v>63</v>
      </c>
      <c r="C82" s="22">
        <v>2022</v>
      </c>
      <c r="D82" s="38">
        <f>Population!G20</f>
        <v>27206.638617725657</v>
      </c>
      <c r="E82" s="38" t="str">
        <f t="shared" si="3"/>
        <v>Small</v>
      </c>
      <c r="F82" s="39"/>
      <c r="G82" s="33">
        <f>D82*Variables!$C$8</f>
        <v>0.24485974755953091</v>
      </c>
      <c r="H82" s="33">
        <f t="shared" si="2"/>
        <v>8.2319685051546383</v>
      </c>
      <c r="I82" s="33">
        <f t="shared" si="4"/>
        <v>0</v>
      </c>
      <c r="J82" s="34">
        <f>VLOOKUP(A82,'Vacant land costs'!$A$2:$E$52,5,FALSE)</f>
        <v>1573379751.778923</v>
      </c>
      <c r="K82" s="35">
        <f>I82*(J82+Variables!$C$10*Variables!$C$18)</f>
        <v>0</v>
      </c>
      <c r="L82" s="36">
        <f>D82*Variables!$C$14*Variables!$C$18</f>
        <v>76879.614266948643</v>
      </c>
    </row>
    <row r="83" spans="1:12" ht="15.75" customHeight="1" x14ac:dyDescent="0.35">
      <c r="A83" s="31">
        <v>20</v>
      </c>
      <c r="B83" s="22" t="s">
        <v>64</v>
      </c>
      <c r="C83" s="22">
        <v>2022</v>
      </c>
      <c r="D83" s="38">
        <f>Population!G21</f>
        <v>3162.2334019723148</v>
      </c>
      <c r="E83" s="38" t="str">
        <f t="shared" si="3"/>
        <v>Small</v>
      </c>
      <c r="F83" s="39"/>
      <c r="G83" s="33">
        <f>D83*Variables!$C$8</f>
        <v>2.8460100617750835E-2</v>
      </c>
      <c r="H83" s="33">
        <f t="shared" si="2"/>
        <v>2.2173652539137074</v>
      </c>
      <c r="I83" s="33">
        <f t="shared" si="4"/>
        <v>0</v>
      </c>
      <c r="J83" s="34">
        <f>VLOOKUP(A83,'Vacant land costs'!$A$2:$E$52,5,FALSE)</f>
        <v>1607617291.8673382</v>
      </c>
      <c r="K83" s="35">
        <f>I83*(J83+Variables!$C$10*Variables!$C$18)</f>
        <v>0</v>
      </c>
      <c r="L83" s="36">
        <f>D83*Variables!$C$14*Variables!$C$18</f>
        <v>8935.7339427922052</v>
      </c>
    </row>
    <row r="84" spans="1:12" ht="15.75" customHeight="1" x14ac:dyDescent="0.35">
      <c r="A84" s="31">
        <v>1</v>
      </c>
      <c r="B84" s="32" t="s">
        <v>28</v>
      </c>
      <c r="C84" s="22">
        <v>2023</v>
      </c>
      <c r="D84" s="38">
        <f>Population!H2</f>
        <v>701610.51767120312</v>
      </c>
      <c r="E84" s="38" t="str">
        <f t="shared" si="3"/>
        <v>Medium</v>
      </c>
      <c r="F84" s="39"/>
      <c r="G84" s="33">
        <f>D84*Variables!$C$8</f>
        <v>6.314494659040828</v>
      </c>
      <c r="H84" s="33">
        <f t="shared" si="2"/>
        <v>15.8</v>
      </c>
      <c r="I84" s="33">
        <f t="shared" si="4"/>
        <v>0</v>
      </c>
      <c r="J84" s="34">
        <f>VLOOKUP(A84,'Vacant land costs'!$A$2:$E$52,5,FALSE)</f>
        <v>2502788887.4278846</v>
      </c>
      <c r="K84" s="35">
        <f>I84*(J84+Variables!$C$10*Variables!$C$18)</f>
        <v>0</v>
      </c>
      <c r="L84" s="36">
        <f>D84*Variables!$C$14*Variables!$C$18</f>
        <v>1982587.6589198927</v>
      </c>
    </row>
    <row r="85" spans="1:12" ht="15.75" customHeight="1" x14ac:dyDescent="0.35">
      <c r="A85" s="31">
        <v>2</v>
      </c>
      <c r="B85" s="32" t="s">
        <v>30</v>
      </c>
      <c r="C85" s="22">
        <v>2023</v>
      </c>
      <c r="D85" s="38">
        <f>Population!H3</f>
        <v>486162.77874941245</v>
      </c>
      <c r="E85" s="38" t="str">
        <f t="shared" si="3"/>
        <v>Medium</v>
      </c>
      <c r="F85" s="39"/>
      <c r="G85" s="33">
        <f>D85*Variables!$C$8</f>
        <v>4.3754650087447118</v>
      </c>
      <c r="H85" s="33">
        <f t="shared" si="2"/>
        <v>173.91237524879747</v>
      </c>
      <c r="I85" s="33">
        <f t="shared" si="4"/>
        <v>0</v>
      </c>
      <c r="J85" s="34">
        <f>VLOOKUP(A85,'Vacant land costs'!$A$2:$E$52,5,FALSE)</f>
        <v>3106506801.430501</v>
      </c>
      <c r="K85" s="35">
        <f>I85*(J85+Variables!$C$10*Variables!$C$18)</f>
        <v>0</v>
      </c>
      <c r="L85" s="36">
        <f>D85*Variables!$C$14*Variables!$C$18</f>
        <v>1373782.6060162953</v>
      </c>
    </row>
    <row r="86" spans="1:12" ht="15.75" customHeight="1" x14ac:dyDescent="0.35">
      <c r="A86" s="31">
        <v>3</v>
      </c>
      <c r="B86" s="32" t="s">
        <v>33</v>
      </c>
      <c r="C86" s="22">
        <v>2023</v>
      </c>
      <c r="D86" s="38">
        <f>Population!H4</f>
        <v>348145.61185574747</v>
      </c>
      <c r="E86" s="38" t="str">
        <f t="shared" si="3"/>
        <v>Medium</v>
      </c>
      <c r="F86" s="39"/>
      <c r="G86" s="33">
        <f>D86*Variables!$C$8</f>
        <v>3.1333105067017275</v>
      </c>
      <c r="H86" s="33">
        <f t="shared" si="2"/>
        <v>142.30736972185761</v>
      </c>
      <c r="I86" s="33">
        <f t="shared" si="4"/>
        <v>0</v>
      </c>
      <c r="J86" s="34">
        <f>VLOOKUP(A86,'Vacant land costs'!$A$2:$E$52,5,FALSE)</f>
        <v>2230274531.4595323</v>
      </c>
      <c r="K86" s="35">
        <f>I86*(J86+Variables!$C$10*Variables!$C$18)</f>
        <v>0</v>
      </c>
      <c r="L86" s="36">
        <f>D86*Variables!$C$14*Variables!$C$18</f>
        <v>983778.28750820295</v>
      </c>
    </row>
    <row r="87" spans="1:12" ht="15.75" customHeight="1" x14ac:dyDescent="0.35">
      <c r="A87" s="31">
        <v>4</v>
      </c>
      <c r="B87" s="32" t="s">
        <v>37</v>
      </c>
      <c r="C87" s="22">
        <v>2023</v>
      </c>
      <c r="D87" s="38">
        <f>Population!H5</f>
        <v>659991.26193783688</v>
      </c>
      <c r="E87" s="38" t="str">
        <f t="shared" si="3"/>
        <v>Medium</v>
      </c>
      <c r="F87" s="39"/>
      <c r="G87" s="33">
        <f>D87*Variables!$C$8</f>
        <v>5.9399213574405323</v>
      </c>
      <c r="H87" s="33">
        <f t="shared" si="2"/>
        <v>30.471556172380211</v>
      </c>
      <c r="I87" s="33">
        <f t="shared" si="4"/>
        <v>0</v>
      </c>
      <c r="J87" s="34">
        <f>VLOOKUP(A87,'Vacant land costs'!$A$2:$E$52,5,FALSE)</f>
        <v>2230274531.4595323</v>
      </c>
      <c r="K87" s="35">
        <f>I87*(J87+Variables!$C$10*Variables!$C$18)</f>
        <v>0</v>
      </c>
      <c r="L87" s="36">
        <f>D87*Variables!$C$14*Variables!$C$18</f>
        <v>1864981.3507016466</v>
      </c>
    </row>
    <row r="88" spans="1:12" ht="15.75" customHeight="1" x14ac:dyDescent="0.35">
      <c r="A88" s="31">
        <v>5</v>
      </c>
      <c r="B88" s="32" t="s">
        <v>40</v>
      </c>
      <c r="C88" s="22">
        <v>2023</v>
      </c>
      <c r="D88" s="38">
        <f>Population!H6</f>
        <v>420516.86565249268</v>
      </c>
      <c r="E88" s="38" t="str">
        <f t="shared" si="3"/>
        <v>Medium</v>
      </c>
      <c r="F88" s="39"/>
      <c r="G88" s="33">
        <f>D88*Variables!$C$8</f>
        <v>3.784651790872434</v>
      </c>
      <c r="H88" s="33">
        <f t="shared" si="2"/>
        <v>252.69995130847997</v>
      </c>
      <c r="I88" s="33">
        <f t="shared" si="4"/>
        <v>0</v>
      </c>
      <c r="J88" s="34">
        <f>VLOOKUP(A88,'Vacant land costs'!$A$2:$E$52,5,FALSE)</f>
        <v>1353535467.7027416</v>
      </c>
      <c r="K88" s="35">
        <f>I88*(J88+Variables!$C$10*Variables!$C$18)</f>
        <v>0</v>
      </c>
      <c r="L88" s="36">
        <f>D88*Variables!$C$14*Variables!$C$18</f>
        <v>1188282.5687641844</v>
      </c>
    </row>
    <row r="89" spans="1:12" ht="15.75" customHeight="1" x14ac:dyDescent="0.35">
      <c r="A89" s="31">
        <v>6</v>
      </c>
      <c r="B89" s="32" t="s">
        <v>44</v>
      </c>
      <c r="C89" s="22">
        <v>2023</v>
      </c>
      <c r="D89" s="38">
        <f>Population!H7</f>
        <v>478980.09854844527</v>
      </c>
      <c r="E89" s="38" t="str">
        <f t="shared" si="3"/>
        <v>Medium</v>
      </c>
      <c r="F89" s="39"/>
      <c r="G89" s="33">
        <f>D89*Variables!$C$8</f>
        <v>4.3108208869360078</v>
      </c>
      <c r="H89" s="33">
        <f t="shared" ref="H89:H152" si="5">H69+I69</f>
        <v>4.2097860223984451</v>
      </c>
      <c r="I89" s="33">
        <f t="shared" si="4"/>
        <v>0.10103486453756272</v>
      </c>
      <c r="J89" s="34">
        <f>VLOOKUP(A89,'Vacant land costs'!$A$2:$E$52,5,FALSE)</f>
        <v>2230274531.4595323</v>
      </c>
      <c r="K89" s="35">
        <f>I89*(J89+Variables!$C$10*Variables!$C$18)</f>
        <v>225982697.40395093</v>
      </c>
      <c r="L89" s="36">
        <f>D89*Variables!$C$14*Variables!$C$18</f>
        <v>1353486.0272653489</v>
      </c>
    </row>
    <row r="90" spans="1:12" ht="15.75" customHeight="1" x14ac:dyDescent="0.35">
      <c r="A90" s="31">
        <v>7</v>
      </c>
      <c r="B90" s="32" t="s">
        <v>45</v>
      </c>
      <c r="C90" s="22">
        <v>2023</v>
      </c>
      <c r="D90" s="38">
        <f>Population!H8</f>
        <v>269909.25118275301</v>
      </c>
      <c r="E90" s="38" t="str">
        <f t="shared" si="3"/>
        <v>Medium</v>
      </c>
      <c r="F90" s="39"/>
      <c r="G90" s="33">
        <f>D90*Variables!$C$8</f>
        <v>2.429183260644777</v>
      </c>
      <c r="H90" s="33">
        <f t="shared" si="5"/>
        <v>274.73809999999997</v>
      </c>
      <c r="I90" s="33">
        <f t="shared" si="4"/>
        <v>0</v>
      </c>
      <c r="J90" s="34">
        <f>VLOOKUP(A90,'Vacant land costs'!$A$2:$E$52,5,FALSE)</f>
        <v>2230274531.4595323</v>
      </c>
      <c r="K90" s="35">
        <f>I90*(J90+Variables!$C$10*Variables!$C$18)</f>
        <v>0</v>
      </c>
      <c r="L90" s="36">
        <f>D90*Variables!$C$14*Variables!$C$18</f>
        <v>762700.58236785047</v>
      </c>
    </row>
    <row r="91" spans="1:12" ht="15.75" customHeight="1" x14ac:dyDescent="0.35">
      <c r="A91" s="31">
        <v>8</v>
      </c>
      <c r="B91" s="31" t="s">
        <v>48</v>
      </c>
      <c r="C91" s="22">
        <v>2023</v>
      </c>
      <c r="D91" s="38">
        <f>Population!H9</f>
        <v>895476.18775340018</v>
      </c>
      <c r="E91" s="38" t="str">
        <f t="shared" si="3"/>
        <v>Medium</v>
      </c>
      <c r="F91" s="39"/>
      <c r="G91" s="33">
        <f>D91*Variables!$C$8</f>
        <v>8.0592856897806016</v>
      </c>
      <c r="H91" s="33">
        <f t="shared" si="5"/>
        <v>130.47160000000002</v>
      </c>
      <c r="I91" s="33">
        <f t="shared" si="4"/>
        <v>0</v>
      </c>
      <c r="J91" s="34">
        <f>VLOOKUP(A91,'Vacant land costs'!$A$2:$E$52,5,FALSE)</f>
        <v>2230274531.4595323</v>
      </c>
      <c r="K91" s="35">
        <f>I91*(J91+Variables!$C$10*Variables!$C$18)</f>
        <v>0</v>
      </c>
      <c r="L91" s="36">
        <f>D91*Variables!$C$14*Variables!$C$18</f>
        <v>2530406.8197114938</v>
      </c>
    </row>
    <row r="92" spans="1:12" ht="15.75" customHeight="1" x14ac:dyDescent="0.35">
      <c r="A92" s="31">
        <v>9</v>
      </c>
      <c r="B92" s="32" t="s">
        <v>50</v>
      </c>
      <c r="C92" s="22">
        <v>2023</v>
      </c>
      <c r="D92" s="38">
        <f>Population!H10</f>
        <v>15726.489869618092</v>
      </c>
      <c r="E92" s="38" t="str">
        <f t="shared" si="3"/>
        <v>Small</v>
      </c>
      <c r="F92" s="39"/>
      <c r="G92" s="33">
        <f>D92*Variables!$C$8</f>
        <v>0.14153840882656282</v>
      </c>
      <c r="H92" s="33">
        <f t="shared" si="5"/>
        <v>12.8918</v>
      </c>
      <c r="I92" s="33">
        <f t="shared" si="4"/>
        <v>0</v>
      </c>
      <c r="J92" s="34">
        <f>VLOOKUP(A92,'Vacant land costs'!$A$2:$E$52,5,FALSE)</f>
        <v>1607617291.8673382</v>
      </c>
      <c r="K92" s="35">
        <f>I92*(J92+Variables!$C$10*Variables!$C$18)</f>
        <v>0</v>
      </c>
      <c r="L92" s="36">
        <f>D92*Variables!$C$14*Variables!$C$18</f>
        <v>44439.391868189006</v>
      </c>
    </row>
    <row r="93" spans="1:12" ht="15.75" customHeight="1" x14ac:dyDescent="0.35">
      <c r="A93" s="31">
        <v>10</v>
      </c>
      <c r="B93" s="32" t="s">
        <v>54</v>
      </c>
      <c r="C93" s="22">
        <v>2023</v>
      </c>
      <c r="D93" s="38">
        <f>Population!H11</f>
        <v>615309.46490218234</v>
      </c>
      <c r="E93" s="38" t="str">
        <f t="shared" si="3"/>
        <v>Medium</v>
      </c>
      <c r="F93" s="39"/>
      <c r="G93" s="33">
        <f>D93*Variables!$C$8</f>
        <v>5.5377851841196408</v>
      </c>
      <c r="H93" s="33">
        <f t="shared" si="5"/>
        <v>123.94512846742435</v>
      </c>
      <c r="I93" s="33">
        <f t="shared" si="4"/>
        <v>0</v>
      </c>
      <c r="J93" s="34">
        <f>VLOOKUP(A93,'Vacant land costs'!$A$2:$E$52,5,FALSE)</f>
        <v>2230274531.4595323</v>
      </c>
      <c r="K93" s="35">
        <f>I93*(J93+Variables!$C$10*Variables!$C$18)</f>
        <v>0</v>
      </c>
      <c r="L93" s="36">
        <f>D93*Variables!$C$14*Variables!$C$18</f>
        <v>1738721.0151592335</v>
      </c>
    </row>
    <row r="94" spans="1:12" ht="15.75" customHeight="1" x14ac:dyDescent="0.35">
      <c r="A94" s="31">
        <v>11</v>
      </c>
      <c r="B94" s="32" t="s">
        <v>55</v>
      </c>
      <c r="C94" s="22">
        <v>2023</v>
      </c>
      <c r="D94" s="38">
        <f>Population!H12</f>
        <v>814795.23855644558</v>
      </c>
      <c r="E94" s="38" t="str">
        <f t="shared" si="3"/>
        <v>Medium</v>
      </c>
      <c r="F94" s="39"/>
      <c r="G94" s="33">
        <f>D94*Variables!$C$8</f>
        <v>7.3331571470080101</v>
      </c>
      <c r="H94" s="33">
        <f t="shared" si="5"/>
        <v>152.55491282192784</v>
      </c>
      <c r="I94" s="33">
        <f t="shared" si="4"/>
        <v>0</v>
      </c>
      <c r="J94" s="34">
        <f>VLOOKUP(A94,'Vacant land costs'!$A$2:$E$52,5,FALSE)</f>
        <v>2230274531.4595323</v>
      </c>
      <c r="K94" s="35">
        <f>I94*(J94+Variables!$C$10*Variables!$C$18)</f>
        <v>0</v>
      </c>
      <c r="L94" s="36">
        <f>D94*Variables!$C$14*Variables!$C$18</f>
        <v>2302421.2776492727</v>
      </c>
    </row>
    <row r="95" spans="1:12" ht="15.75" customHeight="1" x14ac:dyDescent="0.35">
      <c r="A95" s="31">
        <v>12</v>
      </c>
      <c r="B95" s="32" t="s">
        <v>56</v>
      </c>
      <c r="C95" s="22">
        <v>2023</v>
      </c>
      <c r="D95" s="38">
        <f>Population!H13</f>
        <v>603282.52492572868</v>
      </c>
      <c r="E95" s="38" t="str">
        <f t="shared" si="3"/>
        <v>Medium</v>
      </c>
      <c r="F95" s="39"/>
      <c r="G95" s="33">
        <f>D95*Variables!$C$8</f>
        <v>5.4295427243315579</v>
      </c>
      <c r="H95" s="33">
        <f t="shared" si="5"/>
        <v>80.319849487063934</v>
      </c>
      <c r="I95" s="33">
        <f t="shared" si="4"/>
        <v>0</v>
      </c>
      <c r="J95" s="34">
        <f>VLOOKUP(A95,'Vacant land costs'!$A$2:$E$52,5,FALSE)</f>
        <v>4704678723.3108349</v>
      </c>
      <c r="K95" s="35">
        <f>I95*(J95+Variables!$C$10*Variables!$C$18)</f>
        <v>0</v>
      </c>
      <c r="L95" s="36">
        <f>D95*Variables!$C$14*Variables!$C$18</f>
        <v>1704735.6882986382</v>
      </c>
    </row>
    <row r="96" spans="1:12" ht="15.75" customHeight="1" x14ac:dyDescent="0.35">
      <c r="A96" s="31">
        <v>13</v>
      </c>
      <c r="B96" s="32" t="s">
        <v>57</v>
      </c>
      <c r="C96" s="22">
        <v>2023</v>
      </c>
      <c r="D96" s="38">
        <f>Population!H14</f>
        <v>459453.33520505414</v>
      </c>
      <c r="E96" s="38" t="str">
        <f t="shared" si="3"/>
        <v>Medium</v>
      </c>
      <c r="F96" s="39"/>
      <c r="G96" s="33">
        <f>D96*Variables!$C$8</f>
        <v>4.1350800168454871</v>
      </c>
      <c r="H96" s="33">
        <f t="shared" si="5"/>
        <v>4.0381640789506719</v>
      </c>
      <c r="I96" s="33">
        <f t="shared" si="4"/>
        <v>9.6915937894815229E-2</v>
      </c>
      <c r="J96" s="34">
        <f>VLOOKUP(A96,'Vacant land costs'!$A$2:$E$52,5,FALSE)</f>
        <v>817860441.80366302</v>
      </c>
      <c r="K96" s="35">
        <f>I96*(J96+Variables!$C$10*Variables!$C$18)</f>
        <v>79884538.874118775</v>
      </c>
      <c r="L96" s="36">
        <f>D96*Variables!$C$14*Variables!$C$18</f>
        <v>1298307.9490464604</v>
      </c>
    </row>
    <row r="97" spans="1:12" ht="15.75" customHeight="1" x14ac:dyDescent="0.35">
      <c r="A97" s="31">
        <v>14</v>
      </c>
      <c r="B97" s="32" t="s">
        <v>58</v>
      </c>
      <c r="C97" s="22">
        <v>2023</v>
      </c>
      <c r="D97" s="38">
        <f>Population!H15</f>
        <v>2162494.4417825639</v>
      </c>
      <c r="E97" s="38" t="str">
        <f t="shared" si="3"/>
        <v>Large</v>
      </c>
      <c r="F97" s="39"/>
      <c r="G97" s="33">
        <f>D97*Variables!$C$8</f>
        <v>19.462449976043075</v>
      </c>
      <c r="H97" s="33">
        <f t="shared" si="5"/>
        <v>19.006298804729564</v>
      </c>
      <c r="I97" s="33">
        <f t="shared" si="4"/>
        <v>0.45615117131351113</v>
      </c>
      <c r="J97" s="34">
        <f>VLOOKUP(A97,'Vacant land costs'!$A$2:$E$52,5,FALSE)</f>
        <v>7495160908.8606577</v>
      </c>
      <c r="K97" s="35">
        <f>I97*(J97+Variables!$C$10*Variables!$C$18)</f>
        <v>3421848454.934072</v>
      </c>
      <c r="L97" s="36">
        <f>D97*Variables!$C$14*Variables!$C$18</f>
        <v>6110704.8494534604</v>
      </c>
    </row>
    <row r="98" spans="1:12" ht="15.75" customHeight="1" x14ac:dyDescent="0.35">
      <c r="A98" s="31">
        <v>15</v>
      </c>
      <c r="B98" s="32" t="s">
        <v>59</v>
      </c>
      <c r="C98" s="22">
        <v>2023</v>
      </c>
      <c r="D98" s="38">
        <f>Population!H16</f>
        <v>93544.983796033659</v>
      </c>
      <c r="E98" s="38" t="str">
        <f t="shared" si="3"/>
        <v>Small</v>
      </c>
      <c r="F98" s="39"/>
      <c r="G98" s="33">
        <f>D98*Variables!$C$8</f>
        <v>0.84190485416430294</v>
      </c>
      <c r="H98" s="33">
        <f t="shared" si="5"/>
        <v>8.9803292783505153</v>
      </c>
      <c r="I98" s="33">
        <f t="shared" si="4"/>
        <v>0</v>
      </c>
      <c r="J98" s="34">
        <f>VLOOKUP(A98,'Vacant land costs'!$A$2:$E$52,5,FALSE)</f>
        <v>1607617291.8673382</v>
      </c>
      <c r="K98" s="35">
        <f>I98*(J98+Variables!$C$10*Variables!$C$18)</f>
        <v>0</v>
      </c>
      <c r="L98" s="36">
        <f>D98*Variables!$C$14*Variables!$C$18</f>
        <v>264336.30305808876</v>
      </c>
    </row>
    <row r="99" spans="1:12" ht="15.75" customHeight="1" x14ac:dyDescent="0.35">
      <c r="A99" s="31">
        <v>16</v>
      </c>
      <c r="B99" s="32" t="s">
        <v>60</v>
      </c>
      <c r="C99" s="22">
        <v>2023</v>
      </c>
      <c r="D99" s="38">
        <f>Population!H17</f>
        <v>93048.171540329087</v>
      </c>
      <c r="E99" s="38" t="str">
        <f t="shared" si="3"/>
        <v>Small</v>
      </c>
      <c r="F99" s="39"/>
      <c r="G99" s="33">
        <f>D99*Variables!$C$8</f>
        <v>0.83743354386296176</v>
      </c>
      <c r="H99" s="33">
        <f t="shared" si="5"/>
        <v>45.129375439854662</v>
      </c>
      <c r="I99" s="33">
        <f t="shared" si="4"/>
        <v>0</v>
      </c>
      <c r="J99" s="34">
        <f>VLOOKUP(A99,'Vacant land costs'!$A$2:$E$52,5,FALSE)</f>
        <v>1607617291.8673382</v>
      </c>
      <c r="K99" s="35">
        <f>I99*(J99+Variables!$C$10*Variables!$C$18)</f>
        <v>0</v>
      </c>
      <c r="L99" s="36">
        <f>D99*Variables!$C$14*Variables!$C$18</f>
        <v>262932.42751439055</v>
      </c>
    </row>
    <row r="100" spans="1:12" ht="15.75" customHeight="1" x14ac:dyDescent="0.35">
      <c r="A100" s="31">
        <v>17</v>
      </c>
      <c r="B100" s="22" t="s">
        <v>61</v>
      </c>
      <c r="C100" s="22">
        <v>2023</v>
      </c>
      <c r="D100" s="38">
        <f>Population!H18</f>
        <v>23350.176018114795</v>
      </c>
      <c r="E100" s="38" t="str">
        <f t="shared" si="3"/>
        <v>Small</v>
      </c>
      <c r="F100" s="39"/>
      <c r="G100" s="33">
        <f>D100*Variables!$C$8</f>
        <v>0.21015158416303314</v>
      </c>
      <c r="H100" s="33">
        <f t="shared" si="5"/>
        <v>4.9617900000000006</v>
      </c>
      <c r="I100" s="33">
        <f t="shared" si="4"/>
        <v>0</v>
      </c>
      <c r="J100" s="34">
        <f>VLOOKUP(A100,'Vacant land costs'!$A$2:$E$52,5,FALSE)</f>
        <v>1607617291.8673382</v>
      </c>
      <c r="K100" s="35">
        <f>I100*(J100+Variables!$C$10*Variables!$C$18)</f>
        <v>0</v>
      </c>
      <c r="L100" s="36">
        <f>D100*Variables!$C$14*Variables!$C$18</f>
        <v>65982.150553815329</v>
      </c>
    </row>
    <row r="101" spans="1:12" ht="15.75" customHeight="1" x14ac:dyDescent="0.35">
      <c r="A101" s="31">
        <v>18</v>
      </c>
      <c r="B101" s="22" t="s">
        <v>62</v>
      </c>
      <c r="C101" s="22">
        <v>2023</v>
      </c>
      <c r="D101" s="38">
        <f>Population!H19</f>
        <v>1901.497866354204</v>
      </c>
      <c r="E101" s="38" t="str">
        <f t="shared" si="3"/>
        <v>Small</v>
      </c>
      <c r="F101" s="39"/>
      <c r="G101" s="33">
        <f>D101*Variables!$C$8</f>
        <v>1.7113480797187837E-2</v>
      </c>
      <c r="H101" s="33">
        <f t="shared" si="5"/>
        <v>9.2020658037418865</v>
      </c>
      <c r="I101" s="33">
        <f t="shared" si="4"/>
        <v>0</v>
      </c>
      <c r="J101" s="34">
        <f>VLOOKUP(A101,'Vacant land costs'!$A$2:$E$52,5,FALSE)</f>
        <v>1607617291.8673382</v>
      </c>
      <c r="K101" s="35">
        <f>I101*(J101+Variables!$C$10*Variables!$C$18)</f>
        <v>0</v>
      </c>
      <c r="L101" s="36">
        <f>D101*Variables!$C$14*Variables!$C$18</f>
        <v>5373.1894097161194</v>
      </c>
    </row>
    <row r="102" spans="1:12" ht="15.75" customHeight="1" x14ac:dyDescent="0.35">
      <c r="A102" s="31">
        <v>19</v>
      </c>
      <c r="B102" s="22" t="s">
        <v>63</v>
      </c>
      <c r="C102" s="22">
        <v>2023</v>
      </c>
      <c r="D102" s="38">
        <f>Population!H20</f>
        <v>27859.597944551071</v>
      </c>
      <c r="E102" s="38" t="str">
        <f t="shared" si="3"/>
        <v>Small</v>
      </c>
      <c r="F102" s="39"/>
      <c r="G102" s="33">
        <f>D102*Variables!$C$8</f>
        <v>0.25073638150095967</v>
      </c>
      <c r="H102" s="33">
        <f t="shared" si="5"/>
        <v>8.2319685051546383</v>
      </c>
      <c r="I102" s="33">
        <f t="shared" si="4"/>
        <v>0</v>
      </c>
      <c r="J102" s="34">
        <f>VLOOKUP(A102,'Vacant land costs'!$A$2:$E$52,5,FALSE)</f>
        <v>1573379751.778923</v>
      </c>
      <c r="K102" s="35">
        <f>I102*(J102+Variables!$C$10*Variables!$C$18)</f>
        <v>0</v>
      </c>
      <c r="L102" s="36">
        <f>D102*Variables!$C$14*Variables!$C$18</f>
        <v>78724.725009355418</v>
      </c>
    </row>
    <row r="103" spans="1:12" ht="15.75" customHeight="1" x14ac:dyDescent="0.35">
      <c r="A103" s="31">
        <v>20</v>
      </c>
      <c r="B103" s="22" t="s">
        <v>64</v>
      </c>
      <c r="C103" s="22">
        <v>2023</v>
      </c>
      <c r="D103" s="38">
        <f>Population!H21</f>
        <v>3238.1270036196502</v>
      </c>
      <c r="E103" s="38" t="str">
        <f t="shared" si="3"/>
        <v>Small</v>
      </c>
      <c r="F103" s="39"/>
      <c r="G103" s="33">
        <f>D103*Variables!$C$8</f>
        <v>2.9143143032576851E-2</v>
      </c>
      <c r="H103" s="33">
        <f t="shared" si="5"/>
        <v>2.2173652539137074</v>
      </c>
      <c r="I103" s="33">
        <f t="shared" si="4"/>
        <v>0</v>
      </c>
      <c r="J103" s="34">
        <f>VLOOKUP(A103,'Vacant land costs'!$A$2:$E$52,5,FALSE)</f>
        <v>1607617291.8673382</v>
      </c>
      <c r="K103" s="35">
        <f>I103*(J103+Variables!$C$10*Variables!$C$18)</f>
        <v>0</v>
      </c>
      <c r="L103" s="36">
        <f>D103*Variables!$C$14*Variables!$C$18</f>
        <v>9150.1915574192171</v>
      </c>
    </row>
    <row r="104" spans="1:12" ht="15.75" customHeight="1" x14ac:dyDescent="0.35">
      <c r="A104" s="31">
        <v>1</v>
      </c>
      <c r="B104" s="32" t="s">
        <v>28</v>
      </c>
      <c r="C104" s="22">
        <v>2024</v>
      </c>
      <c r="D104" s="38">
        <f>Population!I2</f>
        <v>718449.17009531194</v>
      </c>
      <c r="E104" s="38" t="str">
        <f t="shared" si="3"/>
        <v>Medium</v>
      </c>
      <c r="F104" s="39"/>
      <c r="G104" s="33">
        <f>D104*Variables!$C$8</f>
        <v>6.4660425308578073</v>
      </c>
      <c r="H104" s="33">
        <f t="shared" si="5"/>
        <v>15.8</v>
      </c>
      <c r="I104" s="33">
        <f t="shared" si="4"/>
        <v>0</v>
      </c>
      <c r="J104" s="34">
        <f>VLOOKUP(A104,'Vacant land costs'!$A$2:$E$52,5,FALSE)</f>
        <v>2502788887.4278846</v>
      </c>
      <c r="K104" s="35">
        <f>I104*(J104+Variables!$C$10*Variables!$C$18)</f>
        <v>0</v>
      </c>
      <c r="L104" s="36">
        <f>D104*Variables!$C$14*Variables!$C$18</f>
        <v>2030169.7627339703</v>
      </c>
    </row>
    <row r="105" spans="1:12" ht="15.75" customHeight="1" x14ac:dyDescent="0.35">
      <c r="A105" s="31">
        <v>2</v>
      </c>
      <c r="B105" s="32" t="s">
        <v>30</v>
      </c>
      <c r="C105" s="22">
        <v>2024</v>
      </c>
      <c r="D105" s="38">
        <f>Population!I3</f>
        <v>497830.68543939828</v>
      </c>
      <c r="E105" s="38" t="str">
        <f t="shared" si="3"/>
        <v>Medium</v>
      </c>
      <c r="F105" s="39"/>
      <c r="G105" s="33">
        <f>D105*Variables!$C$8</f>
        <v>4.4804761689545849</v>
      </c>
      <c r="H105" s="33">
        <f t="shared" si="5"/>
        <v>173.91237524879747</v>
      </c>
      <c r="I105" s="33">
        <f t="shared" si="4"/>
        <v>0</v>
      </c>
      <c r="J105" s="34">
        <f>VLOOKUP(A105,'Vacant land costs'!$A$2:$E$52,5,FALSE)</f>
        <v>3106506801.430501</v>
      </c>
      <c r="K105" s="35">
        <f>I105*(J105+Variables!$C$10*Variables!$C$18)</f>
        <v>0</v>
      </c>
      <c r="L105" s="36">
        <f>D105*Variables!$C$14*Variables!$C$18</f>
        <v>1406753.388560686</v>
      </c>
    </row>
    <row r="106" spans="1:12" ht="15.75" customHeight="1" x14ac:dyDescent="0.35">
      <c r="A106" s="31">
        <v>3</v>
      </c>
      <c r="B106" s="32" t="s">
        <v>33</v>
      </c>
      <c r="C106" s="22">
        <v>2024</v>
      </c>
      <c r="D106" s="38">
        <f>Population!I4</f>
        <v>356501.1065402854</v>
      </c>
      <c r="E106" s="38" t="str">
        <f t="shared" si="3"/>
        <v>Medium</v>
      </c>
      <c r="F106" s="39"/>
      <c r="G106" s="33">
        <f>D106*Variables!$C$8</f>
        <v>3.2085099588625687</v>
      </c>
      <c r="H106" s="33">
        <f t="shared" si="5"/>
        <v>142.30736972185761</v>
      </c>
      <c r="I106" s="33">
        <f t="shared" si="4"/>
        <v>0</v>
      </c>
      <c r="J106" s="34">
        <f>VLOOKUP(A106,'Vacant land costs'!$A$2:$E$52,5,FALSE)</f>
        <v>2230274531.4595323</v>
      </c>
      <c r="K106" s="35">
        <f>I106*(J106+Variables!$C$10*Variables!$C$18)</f>
        <v>0</v>
      </c>
      <c r="L106" s="36">
        <f>D106*Variables!$C$14*Variables!$C$18</f>
        <v>1007388.9664084</v>
      </c>
    </row>
    <row r="107" spans="1:12" ht="15.75" customHeight="1" x14ac:dyDescent="0.35">
      <c r="A107" s="31">
        <v>4</v>
      </c>
      <c r="B107" s="32" t="s">
        <v>37</v>
      </c>
      <c r="C107" s="22">
        <v>2024</v>
      </c>
      <c r="D107" s="38">
        <f>Population!I5</f>
        <v>675831.05222434504</v>
      </c>
      <c r="E107" s="38" t="str">
        <f t="shared" si="3"/>
        <v>Medium</v>
      </c>
      <c r="F107" s="39"/>
      <c r="G107" s="33">
        <f>D107*Variables!$C$8</f>
        <v>6.0824794700191056</v>
      </c>
      <c r="H107" s="33">
        <f t="shared" si="5"/>
        <v>30.471556172380211</v>
      </c>
      <c r="I107" s="33">
        <f t="shared" si="4"/>
        <v>0</v>
      </c>
      <c r="J107" s="34">
        <f>VLOOKUP(A107,'Vacant land costs'!$A$2:$E$52,5,FALSE)</f>
        <v>2230274531.4595323</v>
      </c>
      <c r="K107" s="35">
        <f>I107*(J107+Variables!$C$10*Variables!$C$18)</f>
        <v>0</v>
      </c>
      <c r="L107" s="36">
        <f>D107*Variables!$C$14*Variables!$C$18</f>
        <v>1909740.9031184863</v>
      </c>
    </row>
    <row r="108" spans="1:12" ht="15.75" customHeight="1" x14ac:dyDescent="0.35">
      <c r="A108" s="31">
        <v>5</v>
      </c>
      <c r="B108" s="32" t="s">
        <v>40</v>
      </c>
      <c r="C108" s="22">
        <v>2024</v>
      </c>
      <c r="D108" s="38">
        <f>Population!I6</f>
        <v>430609.27042815246</v>
      </c>
      <c r="E108" s="38" t="str">
        <f t="shared" si="3"/>
        <v>Medium</v>
      </c>
      <c r="F108" s="39"/>
      <c r="G108" s="33">
        <f>D108*Variables!$C$8</f>
        <v>3.8754834338533724</v>
      </c>
      <c r="H108" s="33">
        <f t="shared" si="5"/>
        <v>252.69995130847997</v>
      </c>
      <c r="I108" s="33">
        <f t="shared" si="4"/>
        <v>0</v>
      </c>
      <c r="J108" s="34">
        <f>VLOOKUP(A108,'Vacant land costs'!$A$2:$E$52,5,FALSE)</f>
        <v>1353535467.7027416</v>
      </c>
      <c r="K108" s="35">
        <f>I108*(J108+Variables!$C$10*Variables!$C$18)</f>
        <v>0</v>
      </c>
      <c r="L108" s="36">
        <f>D108*Variables!$C$14*Variables!$C$18</f>
        <v>1216801.3504145248</v>
      </c>
    </row>
    <row r="109" spans="1:12" ht="15.75" customHeight="1" x14ac:dyDescent="0.35">
      <c r="A109" s="31">
        <v>6</v>
      </c>
      <c r="B109" s="32" t="s">
        <v>44</v>
      </c>
      <c r="C109" s="22">
        <v>2024</v>
      </c>
      <c r="D109" s="38">
        <f>Population!I7</f>
        <v>490475.62091360794</v>
      </c>
      <c r="E109" s="38" t="str">
        <f t="shared" si="3"/>
        <v>Medium</v>
      </c>
      <c r="F109" s="39"/>
      <c r="G109" s="33">
        <f>D109*Variables!$C$8</f>
        <v>4.4142805882224714</v>
      </c>
      <c r="H109" s="33">
        <f t="shared" si="5"/>
        <v>4.3108208869360078</v>
      </c>
      <c r="I109" s="33">
        <f t="shared" si="4"/>
        <v>0.10345970128646353</v>
      </c>
      <c r="J109" s="34">
        <f>VLOOKUP(A109,'Vacant land costs'!$A$2:$E$52,5,FALSE)</f>
        <v>2230274531.4595323</v>
      </c>
      <c r="K109" s="35">
        <f>I109*(J109+Variables!$C$10*Variables!$C$18)</f>
        <v>231406282.14164421</v>
      </c>
      <c r="L109" s="36">
        <f>D109*Variables!$C$14*Variables!$C$18</f>
        <v>1385969.6919197172</v>
      </c>
    </row>
    <row r="110" spans="1:12" ht="15.75" customHeight="1" x14ac:dyDescent="0.35">
      <c r="A110" s="31">
        <v>7</v>
      </c>
      <c r="B110" s="32" t="s">
        <v>45</v>
      </c>
      <c r="C110" s="22">
        <v>2024</v>
      </c>
      <c r="D110" s="38">
        <f>Population!I8</f>
        <v>276387.07321113907</v>
      </c>
      <c r="E110" s="38" t="str">
        <f t="shared" si="3"/>
        <v>Medium</v>
      </c>
      <c r="F110" s="39"/>
      <c r="G110" s="33">
        <f>D110*Variables!$C$8</f>
        <v>2.4874836589002518</v>
      </c>
      <c r="H110" s="33">
        <f t="shared" si="5"/>
        <v>274.73809999999997</v>
      </c>
      <c r="I110" s="33">
        <f t="shared" si="4"/>
        <v>0</v>
      </c>
      <c r="J110" s="34">
        <f>VLOOKUP(A110,'Vacant land costs'!$A$2:$E$52,5,FALSE)</f>
        <v>2230274531.4595323</v>
      </c>
      <c r="K110" s="35">
        <f>I110*(J110+Variables!$C$10*Variables!$C$18)</f>
        <v>0</v>
      </c>
      <c r="L110" s="36">
        <f>D110*Variables!$C$14*Variables!$C$18</f>
        <v>781005.39634467871</v>
      </c>
    </row>
    <row r="111" spans="1:12" ht="15.75" customHeight="1" x14ac:dyDescent="0.35">
      <c r="A111" s="31">
        <v>8</v>
      </c>
      <c r="B111" s="31" t="s">
        <v>48</v>
      </c>
      <c r="C111" s="22">
        <v>2024</v>
      </c>
      <c r="D111" s="38">
        <f>Population!I9</f>
        <v>916967.61625948164</v>
      </c>
      <c r="E111" s="38" t="str">
        <f t="shared" si="3"/>
        <v>Medium</v>
      </c>
      <c r="F111" s="39"/>
      <c r="G111" s="33">
        <f>D111*Variables!$C$8</f>
        <v>8.2527085463353345</v>
      </c>
      <c r="H111" s="33">
        <f t="shared" si="5"/>
        <v>130.47160000000002</v>
      </c>
      <c r="I111" s="33">
        <f t="shared" si="4"/>
        <v>0</v>
      </c>
      <c r="J111" s="34">
        <f>VLOOKUP(A111,'Vacant land costs'!$A$2:$E$52,5,FALSE)</f>
        <v>2230274531.4595323</v>
      </c>
      <c r="K111" s="35">
        <f>I111*(J111+Variables!$C$10*Variables!$C$18)</f>
        <v>0</v>
      </c>
      <c r="L111" s="36">
        <f>D111*Variables!$C$14*Variables!$C$18</f>
        <v>2591136.5833845693</v>
      </c>
    </row>
    <row r="112" spans="1:12" ht="15.75" customHeight="1" x14ac:dyDescent="0.35">
      <c r="A112" s="31">
        <v>9</v>
      </c>
      <c r="B112" s="32" t="s">
        <v>50</v>
      </c>
      <c r="C112" s="22">
        <v>2024</v>
      </c>
      <c r="D112" s="38">
        <f>Population!I10</f>
        <v>16103.925626488925</v>
      </c>
      <c r="E112" s="38" t="str">
        <f t="shared" si="3"/>
        <v>Small</v>
      </c>
      <c r="F112" s="39"/>
      <c r="G112" s="33">
        <f>D112*Variables!$C$8</f>
        <v>0.14493533063840033</v>
      </c>
      <c r="H112" s="33">
        <f t="shared" si="5"/>
        <v>12.8918</v>
      </c>
      <c r="I112" s="33">
        <f t="shared" si="4"/>
        <v>0</v>
      </c>
      <c r="J112" s="34">
        <f>VLOOKUP(A112,'Vacant land costs'!$A$2:$E$52,5,FALSE)</f>
        <v>1607617291.8673382</v>
      </c>
      <c r="K112" s="35">
        <f>I112*(J112+Variables!$C$10*Variables!$C$18)</f>
        <v>0</v>
      </c>
      <c r="L112" s="36">
        <f>D112*Variables!$C$14*Variables!$C$18</f>
        <v>45505.937273025535</v>
      </c>
    </row>
    <row r="113" spans="1:12" ht="15.75" customHeight="1" x14ac:dyDescent="0.35">
      <c r="A113" s="31">
        <v>10</v>
      </c>
      <c r="B113" s="32" t="s">
        <v>54</v>
      </c>
      <c r="C113" s="22">
        <v>2024</v>
      </c>
      <c r="D113" s="38">
        <f>Population!I11</f>
        <v>630076.89205983467</v>
      </c>
      <c r="E113" s="38" t="str">
        <f t="shared" si="3"/>
        <v>Medium</v>
      </c>
      <c r="F113" s="39"/>
      <c r="G113" s="33">
        <f>D113*Variables!$C$8</f>
        <v>5.6706920285385118</v>
      </c>
      <c r="H113" s="33">
        <f t="shared" si="5"/>
        <v>123.94512846742435</v>
      </c>
      <c r="I113" s="33">
        <f t="shared" si="4"/>
        <v>0</v>
      </c>
      <c r="J113" s="34">
        <f>VLOOKUP(A113,'Vacant land costs'!$A$2:$E$52,5,FALSE)</f>
        <v>2230274531.4595323</v>
      </c>
      <c r="K113" s="35">
        <f>I113*(J113+Variables!$C$10*Variables!$C$18)</f>
        <v>0</v>
      </c>
      <c r="L113" s="36">
        <f>D113*Variables!$C$14*Variables!$C$18</f>
        <v>1780450.3195230549</v>
      </c>
    </row>
    <row r="114" spans="1:12" ht="15.75" customHeight="1" x14ac:dyDescent="0.35">
      <c r="A114" s="31">
        <v>11</v>
      </c>
      <c r="B114" s="32" t="s">
        <v>55</v>
      </c>
      <c r="C114" s="22">
        <v>2024</v>
      </c>
      <c r="D114" s="38">
        <f>Population!I12</f>
        <v>834350.32428180031</v>
      </c>
      <c r="E114" s="38" t="str">
        <f t="shared" si="3"/>
        <v>Medium</v>
      </c>
      <c r="F114" s="39"/>
      <c r="G114" s="33">
        <f>D114*Variables!$C$8</f>
        <v>7.5091529185362029</v>
      </c>
      <c r="H114" s="33">
        <f t="shared" si="5"/>
        <v>152.55491282192784</v>
      </c>
      <c r="I114" s="33">
        <f t="shared" si="4"/>
        <v>0</v>
      </c>
      <c r="J114" s="34">
        <f>VLOOKUP(A114,'Vacant land costs'!$A$2:$E$52,5,FALSE)</f>
        <v>2230274531.4595323</v>
      </c>
      <c r="K114" s="35">
        <f>I114*(J114+Variables!$C$10*Variables!$C$18)</f>
        <v>0</v>
      </c>
      <c r="L114" s="36">
        <f>D114*Variables!$C$14*Variables!$C$18</f>
        <v>2357679.3883128553</v>
      </c>
    </row>
    <row r="115" spans="1:12" ht="15.75" customHeight="1" x14ac:dyDescent="0.35">
      <c r="A115" s="31">
        <v>12</v>
      </c>
      <c r="B115" s="32" t="s">
        <v>56</v>
      </c>
      <c r="C115" s="22">
        <v>2024</v>
      </c>
      <c r="D115" s="38">
        <f>Population!I13</f>
        <v>617761.30552394618</v>
      </c>
      <c r="E115" s="38" t="str">
        <f t="shared" si="3"/>
        <v>Medium</v>
      </c>
      <c r="F115" s="39"/>
      <c r="G115" s="33">
        <f>D115*Variables!$C$8</f>
        <v>5.5598517497155155</v>
      </c>
      <c r="H115" s="33">
        <f t="shared" si="5"/>
        <v>80.319849487063934</v>
      </c>
      <c r="I115" s="33">
        <f t="shared" si="4"/>
        <v>0</v>
      </c>
      <c r="J115" s="34">
        <f>VLOOKUP(A115,'Vacant land costs'!$A$2:$E$52,5,FALSE)</f>
        <v>4704678723.3108349</v>
      </c>
      <c r="K115" s="35">
        <f>I115*(J115+Variables!$C$10*Variables!$C$18)</f>
        <v>0</v>
      </c>
      <c r="L115" s="36">
        <f>D115*Variables!$C$14*Variables!$C$18</f>
        <v>1745649.3448178053</v>
      </c>
    </row>
    <row r="116" spans="1:12" ht="15.75" customHeight="1" x14ac:dyDescent="0.35">
      <c r="A116" s="31">
        <v>13</v>
      </c>
      <c r="B116" s="32" t="s">
        <v>57</v>
      </c>
      <c r="C116" s="22">
        <v>2024</v>
      </c>
      <c r="D116" s="38">
        <f>Population!I14</f>
        <v>470480.21524997539</v>
      </c>
      <c r="E116" s="38" t="str">
        <f t="shared" si="3"/>
        <v>Medium</v>
      </c>
      <c r="F116" s="39"/>
      <c r="G116" s="33">
        <f>D116*Variables!$C$8</f>
        <v>4.2343219372497787</v>
      </c>
      <c r="H116" s="33">
        <f t="shared" si="5"/>
        <v>4.1350800168454871</v>
      </c>
      <c r="I116" s="33">
        <f t="shared" si="4"/>
        <v>9.9241920404291584E-2</v>
      </c>
      <c r="J116" s="34">
        <f>VLOOKUP(A116,'Vacant land costs'!$A$2:$E$52,5,FALSE)</f>
        <v>817860441.80366302</v>
      </c>
      <c r="K116" s="35">
        <f>I116*(J116+Variables!$C$10*Variables!$C$18)</f>
        <v>81801767.807098269</v>
      </c>
      <c r="L116" s="36">
        <f>D116*Variables!$C$14*Variables!$C$18</f>
        <v>1329467.3398235752</v>
      </c>
    </row>
    <row r="117" spans="1:12" ht="15.75" customHeight="1" x14ac:dyDescent="0.35">
      <c r="A117" s="31">
        <v>14</v>
      </c>
      <c r="B117" s="32" t="s">
        <v>58</v>
      </c>
      <c r="C117" s="22">
        <v>2024</v>
      </c>
      <c r="D117" s="38">
        <f>Population!I15</f>
        <v>2214394.3083853452</v>
      </c>
      <c r="E117" s="38" t="str">
        <f t="shared" si="3"/>
        <v>Large</v>
      </c>
      <c r="F117" s="39"/>
      <c r="G117" s="33">
        <f>D117*Variables!$C$8</f>
        <v>19.929548775468106</v>
      </c>
      <c r="H117" s="33">
        <f t="shared" si="5"/>
        <v>19.462449976043075</v>
      </c>
      <c r="I117" s="33">
        <f t="shared" si="4"/>
        <v>0.46709879942503107</v>
      </c>
      <c r="J117" s="34">
        <f>VLOOKUP(A117,'Vacant land costs'!$A$2:$E$52,5,FALSE)</f>
        <v>7495160908.8606577</v>
      </c>
      <c r="K117" s="35">
        <f>I117*(J117+Variables!$C$10*Variables!$C$18)</f>
        <v>3503972817.8524575</v>
      </c>
      <c r="L117" s="36">
        <f>D117*Variables!$C$14*Variables!$C$18</f>
        <v>6257361.7658403432</v>
      </c>
    </row>
    <row r="118" spans="1:12" ht="15.75" customHeight="1" x14ac:dyDescent="0.35">
      <c r="A118" s="31">
        <v>15</v>
      </c>
      <c r="B118" s="32" t="s">
        <v>59</v>
      </c>
      <c r="C118" s="22">
        <v>2024</v>
      </c>
      <c r="D118" s="38">
        <f>Population!I16</f>
        <v>95790.06340713847</v>
      </c>
      <c r="E118" s="38" t="str">
        <f t="shared" si="3"/>
        <v>Small</v>
      </c>
      <c r="F118" s="39"/>
      <c r="G118" s="33">
        <f>D118*Variables!$C$8</f>
        <v>0.86211057066424623</v>
      </c>
      <c r="H118" s="33">
        <f t="shared" si="5"/>
        <v>8.9803292783505153</v>
      </c>
      <c r="I118" s="33">
        <f t="shared" si="4"/>
        <v>0</v>
      </c>
      <c r="J118" s="34">
        <f>VLOOKUP(A118,'Vacant land costs'!$A$2:$E$52,5,FALSE)</f>
        <v>1607617291.8673382</v>
      </c>
      <c r="K118" s="35">
        <f>I118*(J118+Variables!$C$10*Variables!$C$18)</f>
        <v>0</v>
      </c>
      <c r="L118" s="36">
        <f>D118*Variables!$C$14*Variables!$C$18</f>
        <v>270680.37433148292</v>
      </c>
    </row>
    <row r="119" spans="1:12" ht="15.75" customHeight="1" x14ac:dyDescent="0.35">
      <c r="A119" s="31">
        <v>16</v>
      </c>
      <c r="B119" s="32" t="s">
        <v>60</v>
      </c>
      <c r="C119" s="22">
        <v>2024</v>
      </c>
      <c r="D119" s="38">
        <f>Population!I17</f>
        <v>95281.327657296977</v>
      </c>
      <c r="E119" s="38" t="str">
        <f t="shared" si="3"/>
        <v>Small</v>
      </c>
      <c r="F119" s="39"/>
      <c r="G119" s="33">
        <f>D119*Variables!$C$8</f>
        <v>0.85753194891567286</v>
      </c>
      <c r="H119" s="33">
        <f t="shared" si="5"/>
        <v>45.129375439854662</v>
      </c>
      <c r="I119" s="33">
        <f t="shared" si="4"/>
        <v>0</v>
      </c>
      <c r="J119" s="34">
        <f>VLOOKUP(A119,'Vacant land costs'!$A$2:$E$52,5,FALSE)</f>
        <v>1607617291.8673382</v>
      </c>
      <c r="K119" s="35">
        <f>I119*(J119+Variables!$C$10*Variables!$C$18)</f>
        <v>0</v>
      </c>
      <c r="L119" s="36">
        <f>D119*Variables!$C$14*Variables!$C$18</f>
        <v>269242.80577473587</v>
      </c>
    </row>
    <row r="120" spans="1:12" ht="15.75" customHeight="1" x14ac:dyDescent="0.35">
      <c r="A120" s="31">
        <v>17</v>
      </c>
      <c r="B120" s="22" t="s">
        <v>61</v>
      </c>
      <c r="C120" s="22">
        <v>2024</v>
      </c>
      <c r="D120" s="38">
        <f>Population!I18</f>
        <v>23910.580242549549</v>
      </c>
      <c r="E120" s="38" t="str">
        <f t="shared" si="3"/>
        <v>Small</v>
      </c>
      <c r="F120" s="39"/>
      <c r="G120" s="33">
        <f>D120*Variables!$C$8</f>
        <v>0.21519522218294596</v>
      </c>
      <c r="H120" s="33">
        <f t="shared" si="5"/>
        <v>4.9617900000000006</v>
      </c>
      <c r="I120" s="33">
        <f t="shared" si="4"/>
        <v>0</v>
      </c>
      <c r="J120" s="34">
        <f>VLOOKUP(A120,'Vacant land costs'!$A$2:$E$52,5,FALSE)</f>
        <v>1607617291.8673382</v>
      </c>
      <c r="K120" s="35">
        <f>I120*(J120+Variables!$C$10*Variables!$C$18)</f>
        <v>0</v>
      </c>
      <c r="L120" s="36">
        <f>D120*Variables!$C$14*Variables!$C$18</f>
        <v>67565.722167106898</v>
      </c>
    </row>
    <row r="121" spans="1:12" ht="15.75" customHeight="1" x14ac:dyDescent="0.35">
      <c r="A121" s="31">
        <v>18</v>
      </c>
      <c r="B121" s="22" t="s">
        <v>62</v>
      </c>
      <c r="C121" s="22">
        <v>2024</v>
      </c>
      <c r="D121" s="38">
        <f>Population!I19</f>
        <v>1947.1338151467048</v>
      </c>
      <c r="E121" s="38" t="str">
        <f t="shared" si="3"/>
        <v>Small</v>
      </c>
      <c r="F121" s="39"/>
      <c r="G121" s="33">
        <f>D121*Variables!$C$8</f>
        <v>1.7524204336320345E-2</v>
      </c>
      <c r="H121" s="33">
        <f t="shared" si="5"/>
        <v>9.2020658037418865</v>
      </c>
      <c r="I121" s="33">
        <f t="shared" si="4"/>
        <v>0</v>
      </c>
      <c r="J121" s="34">
        <f>VLOOKUP(A121,'Vacant land costs'!$A$2:$E$52,5,FALSE)</f>
        <v>1607617291.8673382</v>
      </c>
      <c r="K121" s="35">
        <f>I121*(J121+Variables!$C$10*Variables!$C$18)</f>
        <v>0</v>
      </c>
      <c r="L121" s="36">
        <f>D121*Variables!$C$14*Variables!$C$18</f>
        <v>5502.1459555493057</v>
      </c>
    </row>
    <row r="122" spans="1:12" ht="15.75" customHeight="1" x14ac:dyDescent="0.35">
      <c r="A122" s="31">
        <v>19</v>
      </c>
      <c r="B122" s="22" t="s">
        <v>63</v>
      </c>
      <c r="C122" s="22">
        <v>2024</v>
      </c>
      <c r="D122" s="38">
        <f>Population!I20</f>
        <v>28528.228295220295</v>
      </c>
      <c r="E122" s="38" t="str">
        <f t="shared" si="3"/>
        <v>Small</v>
      </c>
      <c r="F122" s="39"/>
      <c r="G122" s="33">
        <f>D122*Variables!$C$8</f>
        <v>0.25675405465698264</v>
      </c>
      <c r="H122" s="33">
        <f t="shared" si="5"/>
        <v>8.2319685051546383</v>
      </c>
      <c r="I122" s="33">
        <f t="shared" si="4"/>
        <v>0</v>
      </c>
      <c r="J122" s="34">
        <f>VLOOKUP(A122,'Vacant land costs'!$A$2:$E$52,5,FALSE)</f>
        <v>1573379751.778923</v>
      </c>
      <c r="K122" s="35">
        <f>I122*(J122+Variables!$C$10*Variables!$C$18)</f>
        <v>0</v>
      </c>
      <c r="L122" s="36">
        <f>D122*Variables!$C$14*Variables!$C$18</f>
        <v>80614.11840957994</v>
      </c>
    </row>
    <row r="123" spans="1:12" ht="15.75" customHeight="1" x14ac:dyDescent="0.35">
      <c r="A123" s="31">
        <v>20</v>
      </c>
      <c r="B123" s="22" t="s">
        <v>64</v>
      </c>
      <c r="C123" s="22">
        <v>2024</v>
      </c>
      <c r="D123" s="38">
        <f>Population!I21</f>
        <v>3315.8420517065215</v>
      </c>
      <c r="E123" s="38" t="str">
        <f t="shared" si="3"/>
        <v>Small</v>
      </c>
      <c r="F123" s="39"/>
      <c r="G123" s="33">
        <f>D123*Variables!$C$8</f>
        <v>2.9842578465358694E-2</v>
      </c>
      <c r="H123" s="33">
        <f t="shared" si="5"/>
        <v>2.2173652539137074</v>
      </c>
      <c r="I123" s="33">
        <f t="shared" si="4"/>
        <v>0</v>
      </c>
      <c r="J123" s="34">
        <f>VLOOKUP(A123,'Vacant land costs'!$A$2:$E$52,5,FALSE)</f>
        <v>1607617291.8673382</v>
      </c>
      <c r="K123" s="35">
        <f>I123*(J123+Variables!$C$10*Variables!$C$18)</f>
        <v>0</v>
      </c>
      <c r="L123" s="36">
        <f>D123*Variables!$C$14*Variables!$C$18</f>
        <v>9369.7961547972791</v>
      </c>
    </row>
    <row r="124" spans="1:12" ht="15.75" customHeight="1" x14ac:dyDescent="0.35">
      <c r="A124" s="31">
        <v>1</v>
      </c>
      <c r="B124" s="32" t="s">
        <v>28</v>
      </c>
      <c r="C124" s="22">
        <v>2025</v>
      </c>
      <c r="D124" s="38">
        <f>Population!J2</f>
        <v>735691.95017759944</v>
      </c>
      <c r="E124" s="38" t="str">
        <f t="shared" si="3"/>
        <v>Medium</v>
      </c>
      <c r="F124" s="39"/>
      <c r="G124" s="33">
        <f>D124*Variables!$C$8</f>
        <v>6.6212275515983947</v>
      </c>
      <c r="H124" s="33">
        <f t="shared" si="5"/>
        <v>15.8</v>
      </c>
      <c r="I124" s="33">
        <f t="shared" si="4"/>
        <v>0</v>
      </c>
      <c r="J124" s="34">
        <f>VLOOKUP(A124,'Vacant land costs'!$A$2:$E$52,5,FALSE)</f>
        <v>2502788887.4278846</v>
      </c>
      <c r="K124" s="35">
        <f>I124*(J124+Variables!$C$10*Variables!$C$18)</f>
        <v>0</v>
      </c>
      <c r="L124" s="36">
        <f>D124*Variables!$C$14*Variables!$C$18</f>
        <v>2078893.8370395852</v>
      </c>
    </row>
    <row r="125" spans="1:12" ht="15.75" customHeight="1" x14ac:dyDescent="0.35">
      <c r="A125" s="31">
        <v>2</v>
      </c>
      <c r="B125" s="32" t="s">
        <v>30</v>
      </c>
      <c r="C125" s="22">
        <v>2025</v>
      </c>
      <c r="D125" s="38">
        <f>Population!J3</f>
        <v>509778.6218899439</v>
      </c>
      <c r="E125" s="38" t="str">
        <f t="shared" si="3"/>
        <v>Medium</v>
      </c>
      <c r="F125" s="39"/>
      <c r="G125" s="33">
        <f>D125*Variables!$C$8</f>
        <v>4.5880075970094953</v>
      </c>
      <c r="H125" s="33">
        <f t="shared" si="5"/>
        <v>173.91237524879747</v>
      </c>
      <c r="I125" s="33">
        <f t="shared" si="4"/>
        <v>0</v>
      </c>
      <c r="J125" s="34">
        <f>VLOOKUP(A125,'Vacant land costs'!$A$2:$E$52,5,FALSE)</f>
        <v>3106506801.430501</v>
      </c>
      <c r="K125" s="35">
        <f>I125*(J125+Variables!$C$10*Variables!$C$18)</f>
        <v>0</v>
      </c>
      <c r="L125" s="36">
        <f>D125*Variables!$C$14*Variables!$C$18</f>
        <v>1440515.4698861428</v>
      </c>
    </row>
    <row r="126" spans="1:12" ht="15.75" customHeight="1" x14ac:dyDescent="0.35">
      <c r="A126" s="31">
        <v>3</v>
      </c>
      <c r="B126" s="32" t="s">
        <v>33</v>
      </c>
      <c r="C126" s="22">
        <v>2025</v>
      </c>
      <c r="D126" s="38">
        <f>Population!J4</f>
        <v>365057.13309725228</v>
      </c>
      <c r="E126" s="38" t="str">
        <f t="shared" si="3"/>
        <v>Medium</v>
      </c>
      <c r="F126" s="39"/>
      <c r="G126" s="33">
        <f>D126*Variables!$C$8</f>
        <v>3.2855141978752704</v>
      </c>
      <c r="H126" s="33">
        <f t="shared" si="5"/>
        <v>142.30736972185761</v>
      </c>
      <c r="I126" s="33">
        <f t="shared" si="4"/>
        <v>0</v>
      </c>
      <c r="J126" s="34">
        <f>VLOOKUP(A126,'Vacant land costs'!$A$2:$E$52,5,FALSE)</f>
        <v>2230274531.4595323</v>
      </c>
      <c r="K126" s="35">
        <f>I126*(J126+Variables!$C$10*Variables!$C$18)</f>
        <v>0</v>
      </c>
      <c r="L126" s="36">
        <f>D126*Variables!$C$14*Variables!$C$18</f>
        <v>1031566.3016022017</v>
      </c>
    </row>
    <row r="127" spans="1:12" ht="15.75" customHeight="1" x14ac:dyDescent="0.35">
      <c r="A127" s="31">
        <v>4</v>
      </c>
      <c r="B127" s="32" t="s">
        <v>37</v>
      </c>
      <c r="C127" s="22">
        <v>2025</v>
      </c>
      <c r="D127" s="38">
        <f>Population!J5</f>
        <v>692050.99747772934</v>
      </c>
      <c r="E127" s="38" t="str">
        <f t="shared" si="3"/>
        <v>Medium</v>
      </c>
      <c r="F127" s="39"/>
      <c r="G127" s="33">
        <f>D127*Variables!$C$8</f>
        <v>6.2284589772995638</v>
      </c>
      <c r="H127" s="33">
        <f t="shared" si="5"/>
        <v>30.471556172380211</v>
      </c>
      <c r="I127" s="33">
        <f t="shared" si="4"/>
        <v>0</v>
      </c>
      <c r="J127" s="34">
        <f>VLOOKUP(A127,'Vacant land costs'!$A$2:$E$52,5,FALSE)</f>
        <v>2230274531.4595323</v>
      </c>
      <c r="K127" s="35">
        <f>I127*(J127+Variables!$C$10*Variables!$C$18)</f>
        <v>0</v>
      </c>
      <c r="L127" s="36">
        <f>D127*Variables!$C$14*Variables!$C$18</f>
        <v>1955574.6847933298</v>
      </c>
    </row>
    <row r="128" spans="1:12" ht="15.75" customHeight="1" x14ac:dyDescent="0.35">
      <c r="A128" s="31">
        <v>5</v>
      </c>
      <c r="B128" s="32" t="s">
        <v>40</v>
      </c>
      <c r="C128" s="22">
        <v>2025</v>
      </c>
      <c r="D128" s="38">
        <f>Population!J6</f>
        <v>440943.89291842817</v>
      </c>
      <c r="E128" s="38" t="str">
        <f t="shared" si="3"/>
        <v>Medium</v>
      </c>
      <c r="F128" s="39"/>
      <c r="G128" s="33">
        <f>D128*Variables!$C$8</f>
        <v>3.9684950362658538</v>
      </c>
      <c r="H128" s="33">
        <f t="shared" si="5"/>
        <v>252.69995130847997</v>
      </c>
      <c r="I128" s="33">
        <f t="shared" si="4"/>
        <v>0</v>
      </c>
      <c r="J128" s="34">
        <f>VLOOKUP(A128,'Vacant land costs'!$A$2:$E$52,5,FALSE)</f>
        <v>1353535467.7027416</v>
      </c>
      <c r="K128" s="35">
        <f>I128*(J128+Variables!$C$10*Variables!$C$18)</f>
        <v>0</v>
      </c>
      <c r="L128" s="36">
        <f>D128*Variables!$C$14*Variables!$C$18</f>
        <v>1246004.5828244735</v>
      </c>
    </row>
    <row r="129" spans="1:12" ht="15.75" customHeight="1" x14ac:dyDescent="0.35">
      <c r="A129" s="31">
        <v>6</v>
      </c>
      <c r="B129" s="32" t="s">
        <v>44</v>
      </c>
      <c r="C129" s="22">
        <v>2025</v>
      </c>
      <c r="D129" s="38">
        <f>Population!J7</f>
        <v>502247.03581553459</v>
      </c>
      <c r="E129" s="38" t="str">
        <f t="shared" si="3"/>
        <v>Medium</v>
      </c>
      <c r="F129" s="39"/>
      <c r="G129" s="33">
        <f>D129*Variables!$C$8</f>
        <v>4.5202233223398114</v>
      </c>
      <c r="H129" s="33">
        <f t="shared" si="5"/>
        <v>4.4142805882224714</v>
      </c>
      <c r="I129" s="33">
        <f t="shared" si="4"/>
        <v>0.10594273411734001</v>
      </c>
      <c r="J129" s="34">
        <f>VLOOKUP(A129,'Vacant land costs'!$A$2:$E$52,5,FALSE)</f>
        <v>2230274531.4595323</v>
      </c>
      <c r="K129" s="35">
        <f>I129*(J129+Variables!$C$10*Variables!$C$18)</f>
        <v>236960032.91304669</v>
      </c>
      <c r="L129" s="36">
        <f>D129*Variables!$C$14*Variables!$C$18</f>
        <v>1419232.9645257907</v>
      </c>
    </row>
    <row r="130" spans="1:12" ht="15.75" customHeight="1" x14ac:dyDescent="0.35">
      <c r="A130" s="31">
        <v>7</v>
      </c>
      <c r="B130" s="32" t="s">
        <v>45</v>
      </c>
      <c r="C130" s="22">
        <v>2025</v>
      </c>
      <c r="D130" s="38">
        <f>Population!J8</f>
        <v>283020.36296820641</v>
      </c>
      <c r="E130" s="38" t="str">
        <f t="shared" si="3"/>
        <v>Medium</v>
      </c>
      <c r="F130" s="39"/>
      <c r="G130" s="33">
        <f>D130*Variables!$C$8</f>
        <v>2.5471832667138576</v>
      </c>
      <c r="H130" s="33">
        <f t="shared" si="5"/>
        <v>274.73809999999997</v>
      </c>
      <c r="I130" s="33">
        <f t="shared" si="4"/>
        <v>0</v>
      </c>
      <c r="J130" s="34">
        <f>VLOOKUP(A130,'Vacant land costs'!$A$2:$E$52,5,FALSE)</f>
        <v>2230274531.4595323</v>
      </c>
      <c r="K130" s="35">
        <f>I130*(J130+Variables!$C$10*Variables!$C$18)</f>
        <v>0</v>
      </c>
      <c r="L130" s="36">
        <f>D130*Variables!$C$14*Variables!$C$18</f>
        <v>799749.52585695102</v>
      </c>
    </row>
    <row r="131" spans="1:12" ht="15.75" customHeight="1" x14ac:dyDescent="0.35">
      <c r="A131" s="31">
        <v>8</v>
      </c>
      <c r="B131" s="31" t="s">
        <v>48</v>
      </c>
      <c r="C131" s="22">
        <v>2025</v>
      </c>
      <c r="D131" s="38">
        <f>Population!J9</f>
        <v>938974.83904970938</v>
      </c>
      <c r="E131" s="38" t="str">
        <f t="shared" si="3"/>
        <v>Medium</v>
      </c>
      <c r="F131" s="39"/>
      <c r="G131" s="33">
        <f>D131*Variables!$C$8</f>
        <v>8.4507735514473854</v>
      </c>
      <c r="H131" s="33">
        <f t="shared" si="5"/>
        <v>130.47160000000002</v>
      </c>
      <c r="I131" s="33">
        <f t="shared" si="4"/>
        <v>0</v>
      </c>
      <c r="J131" s="34">
        <f>VLOOKUP(A131,'Vacant land costs'!$A$2:$E$52,5,FALSE)</f>
        <v>2230274531.4595323</v>
      </c>
      <c r="K131" s="35">
        <f>I131*(J131+Variables!$C$10*Variables!$C$18)</f>
        <v>0</v>
      </c>
      <c r="L131" s="36">
        <f>D131*Variables!$C$14*Variables!$C$18</f>
        <v>2653323.8613857999</v>
      </c>
    </row>
    <row r="132" spans="1:12" ht="15.75" customHeight="1" x14ac:dyDescent="0.35">
      <c r="A132" s="31">
        <v>9</v>
      </c>
      <c r="B132" s="32" t="s">
        <v>50</v>
      </c>
      <c r="C132" s="22">
        <v>2025</v>
      </c>
      <c r="D132" s="38">
        <f>Population!J10</f>
        <v>16490.419841524661</v>
      </c>
      <c r="E132" s="38" t="str">
        <f t="shared" si="3"/>
        <v>Small</v>
      </c>
      <c r="F132" s="39"/>
      <c r="G132" s="33">
        <f>D132*Variables!$C$8</f>
        <v>0.14841377857372196</v>
      </c>
      <c r="H132" s="33">
        <f t="shared" si="5"/>
        <v>12.8918</v>
      </c>
      <c r="I132" s="33">
        <f t="shared" si="4"/>
        <v>0</v>
      </c>
      <c r="J132" s="34">
        <f>VLOOKUP(A132,'Vacant land costs'!$A$2:$E$52,5,FALSE)</f>
        <v>1607617291.8673382</v>
      </c>
      <c r="K132" s="35">
        <f>I132*(J132+Variables!$C$10*Variables!$C$18)</f>
        <v>0</v>
      </c>
      <c r="L132" s="36">
        <f>D132*Variables!$C$14*Variables!$C$18</f>
        <v>46598.079767578158</v>
      </c>
    </row>
    <row r="133" spans="1:12" ht="15.75" customHeight="1" x14ac:dyDescent="0.35">
      <c r="A133" s="31">
        <v>10</v>
      </c>
      <c r="B133" s="32" t="s">
        <v>54</v>
      </c>
      <c r="C133" s="22">
        <v>2025</v>
      </c>
      <c r="D133" s="38">
        <f>Population!J11</f>
        <v>645198.73746927083</v>
      </c>
      <c r="E133" s="38" t="str">
        <f t="shared" ref="E133:E196" si="6">IF(D133&lt;100000,"Small",IF(D133&lt;1000000,"Medium","Large"))</f>
        <v>Medium</v>
      </c>
      <c r="F133" s="39"/>
      <c r="G133" s="33">
        <f>D133*Variables!$C$8</f>
        <v>5.8067886372234376</v>
      </c>
      <c r="H133" s="33">
        <f t="shared" si="5"/>
        <v>123.94512846742435</v>
      </c>
      <c r="I133" s="33">
        <f t="shared" ref="I133:I196" si="7">IF(G133-H133&gt;0,G133-H133,0)</f>
        <v>0</v>
      </c>
      <c r="J133" s="34">
        <f>VLOOKUP(A133,'Vacant land costs'!$A$2:$E$52,5,FALSE)</f>
        <v>2230274531.4595323</v>
      </c>
      <c r="K133" s="35">
        <f>I133*(J133+Variables!$C$10*Variables!$C$18)</f>
        <v>0</v>
      </c>
      <c r="L133" s="36">
        <f>D133*Variables!$C$14*Variables!$C$18</f>
        <v>1823181.1271916085</v>
      </c>
    </row>
    <row r="134" spans="1:12" ht="15.75" customHeight="1" x14ac:dyDescent="0.35">
      <c r="A134" s="31">
        <v>11</v>
      </c>
      <c r="B134" s="32" t="s">
        <v>55</v>
      </c>
      <c r="C134" s="22">
        <v>2025</v>
      </c>
      <c r="D134" s="38">
        <f>Population!J12</f>
        <v>854374.73206456355</v>
      </c>
      <c r="E134" s="38" t="str">
        <f t="shared" si="6"/>
        <v>Medium</v>
      </c>
      <c r="F134" s="39"/>
      <c r="G134" s="33">
        <f>D134*Variables!$C$8</f>
        <v>7.6893725885810724</v>
      </c>
      <c r="H134" s="33">
        <f t="shared" si="5"/>
        <v>152.55491282192784</v>
      </c>
      <c r="I134" s="33">
        <f t="shared" si="7"/>
        <v>0</v>
      </c>
      <c r="J134" s="34">
        <f>VLOOKUP(A134,'Vacant land costs'!$A$2:$E$52,5,FALSE)</f>
        <v>2230274531.4595323</v>
      </c>
      <c r="K134" s="35">
        <f>I134*(J134+Variables!$C$10*Variables!$C$18)</f>
        <v>0</v>
      </c>
      <c r="L134" s="36">
        <f>D134*Variables!$C$14*Variables!$C$18</f>
        <v>2414263.6936323638</v>
      </c>
    </row>
    <row r="135" spans="1:12" ht="15.75" customHeight="1" x14ac:dyDescent="0.35">
      <c r="A135" s="31">
        <v>12</v>
      </c>
      <c r="B135" s="32" t="s">
        <v>56</v>
      </c>
      <c r="C135" s="22">
        <v>2025</v>
      </c>
      <c r="D135" s="38">
        <f>Population!J13</f>
        <v>632587.57685652096</v>
      </c>
      <c r="E135" s="38" t="str">
        <f t="shared" si="6"/>
        <v>Medium</v>
      </c>
      <c r="F135" s="39"/>
      <c r="G135" s="33">
        <f>D135*Variables!$C$8</f>
        <v>5.6932881917086888</v>
      </c>
      <c r="H135" s="33">
        <f t="shared" si="5"/>
        <v>80.319849487063934</v>
      </c>
      <c r="I135" s="33">
        <f t="shared" si="7"/>
        <v>0</v>
      </c>
      <c r="J135" s="34">
        <f>VLOOKUP(A135,'Vacant land costs'!$A$2:$E$52,5,FALSE)</f>
        <v>4704678723.3108349</v>
      </c>
      <c r="K135" s="35">
        <f>I135*(J135+Variables!$C$10*Variables!$C$18)</f>
        <v>0</v>
      </c>
      <c r="L135" s="36">
        <f>D135*Variables!$C$14*Variables!$C$18</f>
        <v>1787544.9290934331</v>
      </c>
    </row>
    <row r="136" spans="1:12" ht="15.75" customHeight="1" x14ac:dyDescent="0.35">
      <c r="A136" s="31">
        <v>13</v>
      </c>
      <c r="B136" s="32" t="s">
        <v>57</v>
      </c>
      <c r="C136" s="22">
        <v>2025</v>
      </c>
      <c r="D136" s="38">
        <f>Population!J14</f>
        <v>481771.74041597487</v>
      </c>
      <c r="E136" s="38" t="str">
        <f t="shared" si="6"/>
        <v>Medium</v>
      </c>
      <c r="F136" s="39"/>
      <c r="G136" s="33">
        <f>D136*Variables!$C$8</f>
        <v>4.3359456637437743</v>
      </c>
      <c r="H136" s="33">
        <f t="shared" si="5"/>
        <v>4.2343219372497787</v>
      </c>
      <c r="I136" s="33">
        <f t="shared" si="7"/>
        <v>0.10162372649399565</v>
      </c>
      <c r="J136" s="34">
        <f>VLOOKUP(A136,'Vacant land costs'!$A$2:$E$52,5,FALSE)</f>
        <v>817860441.80366302</v>
      </c>
      <c r="K136" s="35">
        <f>I136*(J136+Variables!$C$10*Variables!$C$18)</f>
        <v>83765010.234469518</v>
      </c>
      <c r="L136" s="36">
        <f>D136*Variables!$C$14*Variables!$C$18</f>
        <v>1361374.5559793413</v>
      </c>
    </row>
    <row r="137" spans="1:12" ht="15.75" customHeight="1" x14ac:dyDescent="0.35">
      <c r="A137" s="31">
        <v>14</v>
      </c>
      <c r="B137" s="32" t="s">
        <v>58</v>
      </c>
      <c r="C137" s="22">
        <v>2025</v>
      </c>
      <c r="D137" s="38">
        <f>Population!J15</f>
        <v>2267539.7717865938</v>
      </c>
      <c r="E137" s="38" t="str">
        <f t="shared" si="6"/>
        <v>Large</v>
      </c>
      <c r="F137" s="39"/>
      <c r="G137" s="33">
        <f>D137*Variables!$C$8</f>
        <v>20.407857946079346</v>
      </c>
      <c r="H137" s="33">
        <f t="shared" si="5"/>
        <v>19.929548775468106</v>
      </c>
      <c r="I137" s="33">
        <f t="shared" si="7"/>
        <v>0.47830917061124012</v>
      </c>
      <c r="J137" s="34">
        <f>VLOOKUP(A137,'Vacant land costs'!$A$2:$E$52,5,FALSE)</f>
        <v>7495160908.8606577</v>
      </c>
      <c r="K137" s="35">
        <f>I137*(J137+Variables!$C$10*Variables!$C$18)</f>
        <v>3588068165.4809785</v>
      </c>
      <c r="L137" s="36">
        <f>D137*Variables!$C$14*Variables!$C$18</f>
        <v>6407538.4482205119</v>
      </c>
    </row>
    <row r="138" spans="1:12" ht="15.75" customHeight="1" x14ac:dyDescent="0.35">
      <c r="A138" s="31">
        <v>15</v>
      </c>
      <c r="B138" s="32" t="s">
        <v>59</v>
      </c>
      <c r="C138" s="22">
        <v>2025</v>
      </c>
      <c r="D138" s="38">
        <f>Population!J16</f>
        <v>98089.024928909799</v>
      </c>
      <c r="E138" s="38" t="str">
        <f t="shared" si="6"/>
        <v>Small</v>
      </c>
      <c r="F138" s="39"/>
      <c r="G138" s="33">
        <f>D138*Variables!$C$8</f>
        <v>0.88280122436018826</v>
      </c>
      <c r="H138" s="33">
        <f t="shared" si="5"/>
        <v>8.9803292783505153</v>
      </c>
      <c r="I138" s="33">
        <f t="shared" si="7"/>
        <v>0</v>
      </c>
      <c r="J138" s="34">
        <f>VLOOKUP(A138,'Vacant land costs'!$A$2:$E$52,5,FALSE)</f>
        <v>1607617291.8673382</v>
      </c>
      <c r="K138" s="35">
        <f>I138*(J138+Variables!$C$10*Variables!$C$18)</f>
        <v>0</v>
      </c>
      <c r="L138" s="36">
        <f>D138*Variables!$C$14*Variables!$C$18</f>
        <v>277176.70331543847</v>
      </c>
    </row>
    <row r="139" spans="1:12" ht="15.75" customHeight="1" x14ac:dyDescent="0.35">
      <c r="A139" s="31">
        <v>16</v>
      </c>
      <c r="B139" s="32" t="s">
        <v>60</v>
      </c>
      <c r="C139" s="22">
        <v>2025</v>
      </c>
      <c r="D139" s="38">
        <f>Population!J17</f>
        <v>97568.079521072126</v>
      </c>
      <c r="E139" s="38" t="str">
        <f t="shared" si="6"/>
        <v>Small</v>
      </c>
      <c r="F139" s="39"/>
      <c r="G139" s="33">
        <f>D139*Variables!$C$8</f>
        <v>0.8781127156896491</v>
      </c>
      <c r="H139" s="33">
        <f t="shared" si="5"/>
        <v>45.129375439854662</v>
      </c>
      <c r="I139" s="33">
        <f t="shared" si="7"/>
        <v>0</v>
      </c>
      <c r="J139" s="34">
        <f>VLOOKUP(A139,'Vacant land costs'!$A$2:$E$52,5,FALSE)</f>
        <v>1607617291.8673382</v>
      </c>
      <c r="K139" s="35">
        <f>I139*(J139+Variables!$C$10*Variables!$C$18)</f>
        <v>0</v>
      </c>
      <c r="L139" s="36">
        <f>D139*Variables!$C$14*Variables!$C$18</f>
        <v>275704.63311332959</v>
      </c>
    </row>
    <row r="140" spans="1:12" ht="15.75" customHeight="1" x14ac:dyDescent="0.35">
      <c r="A140" s="31">
        <v>17</v>
      </c>
      <c r="B140" s="22" t="s">
        <v>61</v>
      </c>
      <c r="C140" s="22">
        <v>2025</v>
      </c>
      <c r="D140" s="38">
        <f>Population!J18</f>
        <v>24484.434168370743</v>
      </c>
      <c r="E140" s="38" t="str">
        <f t="shared" si="6"/>
        <v>Small</v>
      </c>
      <c r="F140" s="39"/>
      <c r="G140" s="33">
        <f>D140*Variables!$C$8</f>
        <v>0.22035990751533668</v>
      </c>
      <c r="H140" s="33">
        <f t="shared" si="5"/>
        <v>4.9617900000000006</v>
      </c>
      <c r="I140" s="33">
        <f t="shared" si="7"/>
        <v>0</v>
      </c>
      <c r="J140" s="34">
        <f>VLOOKUP(A140,'Vacant land costs'!$A$2:$E$52,5,FALSE)</f>
        <v>1607617291.8673382</v>
      </c>
      <c r="K140" s="35">
        <f>I140*(J140+Variables!$C$10*Variables!$C$18)</f>
        <v>0</v>
      </c>
      <c r="L140" s="36">
        <f>D140*Variables!$C$14*Variables!$C$18</f>
        <v>69187.299499117478</v>
      </c>
    </row>
    <row r="141" spans="1:12" ht="15.75" customHeight="1" x14ac:dyDescent="0.35">
      <c r="A141" s="31">
        <v>18</v>
      </c>
      <c r="B141" s="22" t="s">
        <v>62</v>
      </c>
      <c r="C141" s="22">
        <v>2025</v>
      </c>
      <c r="D141" s="38">
        <f>Population!J19</f>
        <v>1993.8650267102259</v>
      </c>
      <c r="E141" s="38" t="str">
        <f t="shared" si="6"/>
        <v>Small</v>
      </c>
      <c r="F141" s="39"/>
      <c r="G141" s="33">
        <f>D141*Variables!$C$8</f>
        <v>1.7944785240392034E-2</v>
      </c>
      <c r="H141" s="33">
        <f t="shared" si="5"/>
        <v>9.2020658037418865</v>
      </c>
      <c r="I141" s="33">
        <f t="shared" si="7"/>
        <v>0</v>
      </c>
      <c r="J141" s="34">
        <f>VLOOKUP(A141,'Vacant land costs'!$A$2:$E$52,5,FALSE)</f>
        <v>1607617291.8673382</v>
      </c>
      <c r="K141" s="35">
        <f>I141*(J141+Variables!$C$10*Variables!$C$18)</f>
        <v>0</v>
      </c>
      <c r="L141" s="36">
        <f>D141*Variables!$C$14*Variables!$C$18</f>
        <v>5634.1974584824893</v>
      </c>
    </row>
    <row r="142" spans="1:12" ht="15.75" customHeight="1" x14ac:dyDescent="0.35">
      <c r="A142" s="31">
        <v>19</v>
      </c>
      <c r="B142" s="22" t="s">
        <v>63</v>
      </c>
      <c r="C142" s="22">
        <v>2025</v>
      </c>
      <c r="D142" s="38">
        <f>Population!J20</f>
        <v>29212.905774305586</v>
      </c>
      <c r="E142" s="38" t="str">
        <f t="shared" si="6"/>
        <v>Small</v>
      </c>
      <c r="F142" s="39"/>
      <c r="G142" s="33">
        <f>D142*Variables!$C$8</f>
        <v>0.26291615196875029</v>
      </c>
      <c r="H142" s="33">
        <f t="shared" si="5"/>
        <v>8.2319685051546383</v>
      </c>
      <c r="I142" s="33">
        <f t="shared" si="7"/>
        <v>0</v>
      </c>
      <c r="J142" s="34">
        <f>VLOOKUP(A142,'Vacant land costs'!$A$2:$E$52,5,FALSE)</f>
        <v>1573379751.778923</v>
      </c>
      <c r="K142" s="35">
        <f>I142*(J142+Variables!$C$10*Variables!$C$18)</f>
        <v>0</v>
      </c>
      <c r="L142" s="36">
        <f>D142*Variables!$C$14*Variables!$C$18</f>
        <v>82548.857251409878</v>
      </c>
    </row>
    <row r="143" spans="1:12" ht="15.75" customHeight="1" x14ac:dyDescent="0.35">
      <c r="A143" s="31">
        <v>20</v>
      </c>
      <c r="B143" s="22" t="s">
        <v>64</v>
      </c>
      <c r="C143" s="22">
        <v>2025</v>
      </c>
      <c r="D143" s="38">
        <f>Population!J21</f>
        <v>3395.4222609474787</v>
      </c>
      <c r="E143" s="38" t="str">
        <f t="shared" si="6"/>
        <v>Small</v>
      </c>
      <c r="F143" s="39"/>
      <c r="G143" s="33">
        <f>D143*Variables!$C$8</f>
        <v>3.0558800348527308E-2</v>
      </c>
      <c r="H143" s="33">
        <f t="shared" si="5"/>
        <v>2.2173652539137074</v>
      </c>
      <c r="I143" s="33">
        <f t="shared" si="7"/>
        <v>0</v>
      </c>
      <c r="J143" s="34">
        <f>VLOOKUP(A143,'Vacant land costs'!$A$2:$E$52,5,FALSE)</f>
        <v>1607617291.8673382</v>
      </c>
      <c r="K143" s="35">
        <f>I143*(J143+Variables!$C$10*Variables!$C$18)</f>
        <v>0</v>
      </c>
      <c r="L143" s="36">
        <f>D143*Variables!$C$14*Variables!$C$18</f>
        <v>9594.6712625124146</v>
      </c>
    </row>
    <row r="144" spans="1:12" ht="15.75" customHeight="1" x14ac:dyDescent="0.35">
      <c r="A144" s="31">
        <v>1</v>
      </c>
      <c r="B144" s="32" t="s">
        <v>28</v>
      </c>
      <c r="C144" s="22">
        <v>2026</v>
      </c>
      <c r="D144" s="38">
        <f>Population!K2</f>
        <v>753348.55698186171</v>
      </c>
      <c r="E144" s="38" t="str">
        <f t="shared" si="6"/>
        <v>Medium</v>
      </c>
      <c r="F144" s="39"/>
      <c r="G144" s="33">
        <f>D144*Variables!$C$8</f>
        <v>6.7801370128367555</v>
      </c>
      <c r="H144" s="33">
        <f t="shared" si="5"/>
        <v>15.8</v>
      </c>
      <c r="I144" s="33">
        <f t="shared" si="7"/>
        <v>0</v>
      </c>
      <c r="J144" s="34">
        <f>VLOOKUP(A144,'Vacant land costs'!$A$2:$E$52,5,FALSE)</f>
        <v>2502788887.4278846</v>
      </c>
      <c r="K144" s="35">
        <f>I144*(J144+Variables!$C$10*Variables!$C$18)</f>
        <v>0</v>
      </c>
      <c r="L144" s="36">
        <f>D144*Variables!$C$14*Variables!$C$18</f>
        <v>2128787.2891285354</v>
      </c>
    </row>
    <row r="145" spans="1:12" ht="15.75" customHeight="1" x14ac:dyDescent="0.35">
      <c r="A145" s="31">
        <v>2</v>
      </c>
      <c r="B145" s="32" t="s">
        <v>30</v>
      </c>
      <c r="C145" s="22">
        <v>2026</v>
      </c>
      <c r="D145" s="38">
        <f>Population!K3</f>
        <v>522013.3088153025</v>
      </c>
      <c r="E145" s="38" t="str">
        <f t="shared" si="6"/>
        <v>Medium</v>
      </c>
      <c r="F145" s="39"/>
      <c r="G145" s="33">
        <f>D145*Variables!$C$8</f>
        <v>4.6981197793377225</v>
      </c>
      <c r="H145" s="33">
        <f t="shared" si="5"/>
        <v>173.91237524879747</v>
      </c>
      <c r="I145" s="33">
        <f t="shared" si="7"/>
        <v>0</v>
      </c>
      <c r="J145" s="34">
        <f>VLOOKUP(A145,'Vacant land costs'!$A$2:$E$52,5,FALSE)</f>
        <v>3106506801.430501</v>
      </c>
      <c r="K145" s="35">
        <f>I145*(J145+Variables!$C$10*Variables!$C$18)</f>
        <v>0</v>
      </c>
      <c r="L145" s="36">
        <f>D145*Variables!$C$14*Variables!$C$18</f>
        <v>1475087.8411634101</v>
      </c>
    </row>
    <row r="146" spans="1:12" ht="15.75" customHeight="1" x14ac:dyDescent="0.35">
      <c r="A146" s="31">
        <v>3</v>
      </c>
      <c r="B146" s="32" t="s">
        <v>33</v>
      </c>
      <c r="C146" s="22">
        <v>2026</v>
      </c>
      <c r="D146" s="38">
        <f>Population!K4</f>
        <v>373818.50429158629</v>
      </c>
      <c r="E146" s="38" t="str">
        <f t="shared" si="6"/>
        <v>Medium</v>
      </c>
      <c r="F146" s="39"/>
      <c r="G146" s="33">
        <f>D146*Variables!$C$8</f>
        <v>3.3643665386242767</v>
      </c>
      <c r="H146" s="33">
        <f t="shared" si="5"/>
        <v>142.30736972185761</v>
      </c>
      <c r="I146" s="33">
        <f t="shared" si="7"/>
        <v>0</v>
      </c>
      <c r="J146" s="34">
        <f>VLOOKUP(A146,'Vacant land costs'!$A$2:$E$52,5,FALSE)</f>
        <v>2230274531.4595323</v>
      </c>
      <c r="K146" s="35">
        <f>I146*(J146+Variables!$C$10*Variables!$C$18)</f>
        <v>0</v>
      </c>
      <c r="L146" s="36">
        <f>D146*Variables!$C$14*Variables!$C$18</f>
        <v>1056323.8928406544</v>
      </c>
    </row>
    <row r="147" spans="1:12" ht="15.75" customHeight="1" x14ac:dyDescent="0.35">
      <c r="A147" s="31">
        <v>4</v>
      </c>
      <c r="B147" s="32" t="s">
        <v>37</v>
      </c>
      <c r="C147" s="22">
        <v>2026</v>
      </c>
      <c r="D147" s="38">
        <f>Population!K5</f>
        <v>708660.2214171947</v>
      </c>
      <c r="E147" s="38" t="str">
        <f t="shared" si="6"/>
        <v>Medium</v>
      </c>
      <c r="F147" s="39"/>
      <c r="G147" s="33">
        <f>D147*Variables!$C$8</f>
        <v>6.377941992754752</v>
      </c>
      <c r="H147" s="33">
        <f t="shared" si="5"/>
        <v>30.471556172380211</v>
      </c>
      <c r="I147" s="33">
        <f t="shared" si="7"/>
        <v>0</v>
      </c>
      <c r="J147" s="34">
        <f>VLOOKUP(A147,'Vacant land costs'!$A$2:$E$52,5,FALSE)</f>
        <v>2230274531.4595323</v>
      </c>
      <c r="K147" s="35">
        <f>I147*(J147+Variables!$C$10*Variables!$C$18)</f>
        <v>0</v>
      </c>
      <c r="L147" s="36">
        <f>D147*Variables!$C$14*Variables!$C$18</f>
        <v>2002508.4772283693</v>
      </c>
    </row>
    <row r="148" spans="1:12" ht="15.75" customHeight="1" x14ac:dyDescent="0.35">
      <c r="A148" s="31">
        <v>5</v>
      </c>
      <c r="B148" s="32" t="s">
        <v>40</v>
      </c>
      <c r="C148" s="22">
        <v>2026</v>
      </c>
      <c r="D148" s="38">
        <f>Population!K6</f>
        <v>451526.54634847038</v>
      </c>
      <c r="E148" s="38" t="str">
        <f t="shared" si="6"/>
        <v>Medium</v>
      </c>
      <c r="F148" s="39"/>
      <c r="G148" s="33">
        <f>D148*Variables!$C$8</f>
        <v>4.0637389171362335</v>
      </c>
      <c r="H148" s="33">
        <f t="shared" si="5"/>
        <v>252.69995130847997</v>
      </c>
      <c r="I148" s="33">
        <f t="shared" si="7"/>
        <v>0</v>
      </c>
      <c r="J148" s="34">
        <f>VLOOKUP(A148,'Vacant land costs'!$A$2:$E$52,5,FALSE)</f>
        <v>1353535467.7027416</v>
      </c>
      <c r="K148" s="35">
        <f>I148*(J148+Variables!$C$10*Variables!$C$18)</f>
        <v>0</v>
      </c>
      <c r="L148" s="36">
        <f>D148*Variables!$C$14*Variables!$C$18</f>
        <v>1275908.6928122609</v>
      </c>
    </row>
    <row r="149" spans="1:12" ht="15.75" customHeight="1" x14ac:dyDescent="0.35">
      <c r="A149" s="31">
        <v>6</v>
      </c>
      <c r="B149" s="32" t="s">
        <v>44</v>
      </c>
      <c r="C149" s="22">
        <v>2026</v>
      </c>
      <c r="D149" s="38">
        <f>Population!K7</f>
        <v>514300.96467510733</v>
      </c>
      <c r="E149" s="38" t="str">
        <f t="shared" si="6"/>
        <v>Medium</v>
      </c>
      <c r="F149" s="39"/>
      <c r="G149" s="33">
        <f>D149*Variables!$C$8</f>
        <v>4.628708682075966</v>
      </c>
      <c r="H149" s="33">
        <f t="shared" si="5"/>
        <v>4.5202233223398114</v>
      </c>
      <c r="I149" s="33">
        <f t="shared" si="7"/>
        <v>0.10848535973615459</v>
      </c>
      <c r="J149" s="34">
        <f>VLOOKUP(A149,'Vacant land costs'!$A$2:$E$52,5,FALSE)</f>
        <v>2230274531.4595323</v>
      </c>
      <c r="K149" s="35">
        <f>I149*(J149+Variables!$C$10*Variables!$C$18)</f>
        <v>242647073.70295626</v>
      </c>
      <c r="L149" s="36">
        <f>D149*Variables!$C$14*Variables!$C$18</f>
        <v>1453294.5556744093</v>
      </c>
    </row>
    <row r="150" spans="1:12" ht="15.75" customHeight="1" x14ac:dyDescent="0.35">
      <c r="A150" s="31">
        <v>7</v>
      </c>
      <c r="B150" s="32" t="s">
        <v>45</v>
      </c>
      <c r="C150" s="22">
        <v>2026</v>
      </c>
      <c r="D150" s="38">
        <f>Population!K8</f>
        <v>289812.85167944332</v>
      </c>
      <c r="E150" s="38" t="str">
        <f t="shared" si="6"/>
        <v>Medium</v>
      </c>
      <c r="F150" s="39"/>
      <c r="G150" s="33">
        <f>D150*Variables!$C$8</f>
        <v>2.6083156651149899</v>
      </c>
      <c r="H150" s="33">
        <f t="shared" si="5"/>
        <v>274.73809999999997</v>
      </c>
      <c r="I150" s="33">
        <f t="shared" si="7"/>
        <v>0</v>
      </c>
      <c r="J150" s="34">
        <f>VLOOKUP(A150,'Vacant land costs'!$A$2:$E$52,5,FALSE)</f>
        <v>2230274531.4595323</v>
      </c>
      <c r="K150" s="35">
        <f>I150*(J150+Variables!$C$10*Variables!$C$18)</f>
        <v>0</v>
      </c>
      <c r="L150" s="36">
        <f>D150*Variables!$C$14*Variables!$C$18</f>
        <v>818943.51447751769</v>
      </c>
    </row>
    <row r="151" spans="1:12" ht="15.75" customHeight="1" x14ac:dyDescent="0.35">
      <c r="A151" s="31">
        <v>8</v>
      </c>
      <c r="B151" s="31" t="s">
        <v>48</v>
      </c>
      <c r="C151" s="22">
        <v>2026</v>
      </c>
      <c r="D151" s="38">
        <f>Population!K9</f>
        <v>961510.23518690222</v>
      </c>
      <c r="E151" s="38" t="str">
        <f t="shared" si="6"/>
        <v>Medium</v>
      </c>
      <c r="F151" s="39"/>
      <c r="G151" s="33">
        <f>D151*Variables!$C$8</f>
        <v>8.6535921166821197</v>
      </c>
      <c r="H151" s="33">
        <f t="shared" si="5"/>
        <v>130.47160000000002</v>
      </c>
      <c r="I151" s="33">
        <f t="shared" si="7"/>
        <v>0</v>
      </c>
      <c r="J151" s="34">
        <f>VLOOKUP(A151,'Vacant land costs'!$A$2:$E$52,5,FALSE)</f>
        <v>2230274531.4595323</v>
      </c>
      <c r="K151" s="35">
        <f>I151*(J151+Variables!$C$10*Variables!$C$18)</f>
        <v>0</v>
      </c>
      <c r="L151" s="36">
        <f>D151*Variables!$C$14*Variables!$C$18</f>
        <v>2717003.634059058</v>
      </c>
    </row>
    <row r="152" spans="1:12" ht="15.75" customHeight="1" x14ac:dyDescent="0.35">
      <c r="A152" s="31">
        <v>9</v>
      </c>
      <c r="B152" s="32" t="s">
        <v>50</v>
      </c>
      <c r="C152" s="22">
        <v>2026</v>
      </c>
      <c r="D152" s="38">
        <f>Population!K10</f>
        <v>16886.189917721251</v>
      </c>
      <c r="E152" s="38" t="str">
        <f t="shared" si="6"/>
        <v>Small</v>
      </c>
      <c r="F152" s="39"/>
      <c r="G152" s="33">
        <f>D152*Variables!$C$8</f>
        <v>0.15197570925949125</v>
      </c>
      <c r="H152" s="33">
        <f t="shared" si="5"/>
        <v>12.8918</v>
      </c>
      <c r="I152" s="33">
        <f t="shared" si="7"/>
        <v>0</v>
      </c>
      <c r="J152" s="34">
        <f>VLOOKUP(A152,'Vacant land costs'!$A$2:$E$52,5,FALSE)</f>
        <v>1607617291.8673382</v>
      </c>
      <c r="K152" s="35">
        <f>I152*(J152+Variables!$C$10*Variables!$C$18)</f>
        <v>0</v>
      </c>
      <c r="L152" s="36">
        <f>D152*Variables!$C$14*Variables!$C$18</f>
        <v>47716.433682000024</v>
      </c>
    </row>
    <row r="153" spans="1:12" ht="15.75" customHeight="1" x14ac:dyDescent="0.35">
      <c r="A153" s="31">
        <v>10</v>
      </c>
      <c r="B153" s="32" t="s">
        <v>54</v>
      </c>
      <c r="C153" s="22">
        <v>2026</v>
      </c>
      <c r="D153" s="38">
        <f>Population!K11</f>
        <v>660683.50716853316</v>
      </c>
      <c r="E153" s="38" t="str">
        <f t="shared" si="6"/>
        <v>Medium</v>
      </c>
      <c r="F153" s="39"/>
      <c r="G153" s="33">
        <f>D153*Variables!$C$8</f>
        <v>5.946151564516799</v>
      </c>
      <c r="H153" s="33">
        <f t="shared" ref="H153:H216" si="8">H133+I133</f>
        <v>123.94512846742435</v>
      </c>
      <c r="I153" s="33">
        <f t="shared" si="7"/>
        <v>0</v>
      </c>
      <c r="J153" s="34">
        <f>VLOOKUP(A153,'Vacant land costs'!$A$2:$E$52,5,FALSE)</f>
        <v>2230274531.4595323</v>
      </c>
      <c r="K153" s="35">
        <f>I153*(J153+Variables!$C$10*Variables!$C$18)</f>
        <v>0</v>
      </c>
      <c r="L153" s="36">
        <f>D153*Variables!$C$14*Variables!$C$18</f>
        <v>1866937.4742442067</v>
      </c>
    </row>
    <row r="154" spans="1:12" ht="15.75" customHeight="1" x14ac:dyDescent="0.35">
      <c r="A154" s="31">
        <v>11</v>
      </c>
      <c r="B154" s="32" t="s">
        <v>55</v>
      </c>
      <c r="C154" s="22">
        <v>2026</v>
      </c>
      <c r="D154" s="38">
        <f>Population!K12</f>
        <v>874879.72563411295</v>
      </c>
      <c r="E154" s="38" t="str">
        <f t="shared" si="6"/>
        <v>Medium</v>
      </c>
      <c r="F154" s="39"/>
      <c r="G154" s="33">
        <f>D154*Variables!$C$8</f>
        <v>7.8739175307070166</v>
      </c>
      <c r="H154" s="33">
        <f t="shared" si="8"/>
        <v>152.55491282192784</v>
      </c>
      <c r="I154" s="33">
        <f t="shared" si="7"/>
        <v>0</v>
      </c>
      <c r="J154" s="34">
        <f>VLOOKUP(A154,'Vacant land costs'!$A$2:$E$52,5,FALSE)</f>
        <v>2230274531.4595323</v>
      </c>
      <c r="K154" s="35">
        <f>I154*(J154+Variables!$C$10*Variables!$C$18)</f>
        <v>0</v>
      </c>
      <c r="L154" s="36">
        <f>D154*Variables!$C$14*Variables!$C$18</f>
        <v>2472206.0222795401</v>
      </c>
    </row>
    <row r="155" spans="1:12" ht="15.75" customHeight="1" x14ac:dyDescent="0.35">
      <c r="A155" s="31">
        <v>12</v>
      </c>
      <c r="B155" s="32" t="s">
        <v>56</v>
      </c>
      <c r="C155" s="22">
        <v>2026</v>
      </c>
      <c r="D155" s="38">
        <f>Population!K13</f>
        <v>647769.67870107736</v>
      </c>
      <c r="E155" s="38" t="str">
        <f t="shared" si="6"/>
        <v>Medium</v>
      </c>
      <c r="F155" s="39"/>
      <c r="G155" s="33">
        <f>D155*Variables!$C$8</f>
        <v>5.829927108309696</v>
      </c>
      <c r="H155" s="33">
        <f t="shared" si="8"/>
        <v>80.319849487063934</v>
      </c>
      <c r="I155" s="33">
        <f t="shared" si="7"/>
        <v>0</v>
      </c>
      <c r="J155" s="34">
        <f>VLOOKUP(A155,'Vacant land costs'!$A$2:$E$52,5,FALSE)</f>
        <v>4704678723.3108349</v>
      </c>
      <c r="K155" s="35">
        <f>I155*(J155+Variables!$C$10*Variables!$C$18)</f>
        <v>0</v>
      </c>
      <c r="L155" s="36">
        <f>D155*Variables!$C$14*Variables!$C$18</f>
        <v>1830446.0073916754</v>
      </c>
    </row>
    <row r="156" spans="1:12" ht="15.75" customHeight="1" x14ac:dyDescent="0.35">
      <c r="A156" s="31">
        <v>13</v>
      </c>
      <c r="B156" s="32" t="s">
        <v>57</v>
      </c>
      <c r="C156" s="22">
        <v>2026</v>
      </c>
      <c r="D156" s="38">
        <f>Population!K14</f>
        <v>493334.26218595821</v>
      </c>
      <c r="E156" s="38" t="str">
        <f t="shared" si="6"/>
        <v>Medium</v>
      </c>
      <c r="F156" s="39"/>
      <c r="G156" s="33">
        <f>D156*Variables!$C$8</f>
        <v>4.4400083596736239</v>
      </c>
      <c r="H156" s="33">
        <f t="shared" si="8"/>
        <v>4.3359456637437743</v>
      </c>
      <c r="I156" s="33">
        <f t="shared" si="7"/>
        <v>0.10406269592984962</v>
      </c>
      <c r="J156" s="34">
        <f>VLOOKUP(A156,'Vacant land costs'!$A$2:$E$52,5,FALSE)</f>
        <v>817860441.80366302</v>
      </c>
      <c r="K156" s="35">
        <f>I156*(J156+Variables!$C$10*Variables!$C$18)</f>
        <v>85775370.480095193</v>
      </c>
      <c r="L156" s="36">
        <f>D156*Variables!$C$14*Variables!$C$18</f>
        <v>1394047.5453228455</v>
      </c>
    </row>
    <row r="157" spans="1:12" ht="15.75" customHeight="1" x14ac:dyDescent="0.35">
      <c r="A157" s="31">
        <v>14</v>
      </c>
      <c r="B157" s="32" t="s">
        <v>58</v>
      </c>
      <c r="C157" s="22">
        <v>2026</v>
      </c>
      <c r="D157" s="38">
        <f>Population!K15</f>
        <v>2321960.7263094718</v>
      </c>
      <c r="E157" s="38" t="str">
        <f t="shared" si="6"/>
        <v>Large</v>
      </c>
      <c r="F157" s="39"/>
      <c r="G157" s="33">
        <f>D157*Variables!$C$8</f>
        <v>20.897646536785246</v>
      </c>
      <c r="H157" s="33">
        <f t="shared" si="8"/>
        <v>20.407857946079346</v>
      </c>
      <c r="I157" s="33">
        <f t="shared" si="7"/>
        <v>0.4897885907058992</v>
      </c>
      <c r="J157" s="34">
        <f>VLOOKUP(A157,'Vacant land costs'!$A$2:$E$52,5,FALSE)</f>
        <v>7495160908.8606577</v>
      </c>
      <c r="K157" s="35">
        <f>I157*(J157+Variables!$C$10*Variables!$C$18)</f>
        <v>3674181801.4524417</v>
      </c>
      <c r="L157" s="36">
        <f>D157*Variables!$C$14*Variables!$C$18</f>
        <v>6561319.3709778031</v>
      </c>
    </row>
    <row r="158" spans="1:12" ht="15.75" customHeight="1" x14ac:dyDescent="0.35">
      <c r="A158" s="31">
        <v>15</v>
      </c>
      <c r="B158" s="32" t="s">
        <v>59</v>
      </c>
      <c r="C158" s="22">
        <v>2026</v>
      </c>
      <c r="D158" s="38">
        <f>Population!K16</f>
        <v>100443.16152720361</v>
      </c>
      <c r="E158" s="38" t="str">
        <f t="shared" si="6"/>
        <v>Medium</v>
      </c>
      <c r="F158" s="39"/>
      <c r="G158" s="33">
        <f>D158*Variables!$C$8</f>
        <v>0.9039884537448325</v>
      </c>
      <c r="H158" s="33">
        <f t="shared" si="8"/>
        <v>8.9803292783505153</v>
      </c>
      <c r="I158" s="33">
        <f t="shared" si="7"/>
        <v>0</v>
      </c>
      <c r="J158" s="34">
        <f>VLOOKUP(A158,'Vacant land costs'!$A$2:$E$52,5,FALSE)</f>
        <v>1607617291.8673382</v>
      </c>
      <c r="K158" s="35">
        <f>I158*(J158+Variables!$C$10*Variables!$C$18)</f>
        <v>0</v>
      </c>
      <c r="L158" s="36">
        <f>D158*Variables!$C$14*Variables!$C$18</f>
        <v>283828.94419500895</v>
      </c>
    </row>
    <row r="159" spans="1:12" ht="15.75" customHeight="1" x14ac:dyDescent="0.35">
      <c r="A159" s="31">
        <v>16</v>
      </c>
      <c r="B159" s="32" t="s">
        <v>60</v>
      </c>
      <c r="C159" s="22">
        <v>2026</v>
      </c>
      <c r="D159" s="38">
        <f>Population!K17</f>
        <v>99909.713429577838</v>
      </c>
      <c r="E159" s="38" t="str">
        <f t="shared" si="6"/>
        <v>Small</v>
      </c>
      <c r="F159" s="39"/>
      <c r="G159" s="33">
        <f>D159*Variables!$C$8</f>
        <v>0.89918742086620052</v>
      </c>
      <c r="H159" s="33">
        <f t="shared" si="8"/>
        <v>45.129375439854662</v>
      </c>
      <c r="I159" s="33">
        <f t="shared" si="7"/>
        <v>0</v>
      </c>
      <c r="J159" s="34">
        <f>VLOOKUP(A159,'Vacant land costs'!$A$2:$E$52,5,FALSE)</f>
        <v>1607617291.8673382</v>
      </c>
      <c r="K159" s="35">
        <f>I159*(J159+Variables!$C$10*Variables!$C$18)</f>
        <v>0</v>
      </c>
      <c r="L159" s="36">
        <f>D159*Variables!$C$14*Variables!$C$18</f>
        <v>282321.54430804949</v>
      </c>
    </row>
    <row r="160" spans="1:12" ht="15.75" customHeight="1" x14ac:dyDescent="0.35">
      <c r="A160" s="31">
        <v>17</v>
      </c>
      <c r="B160" s="22" t="s">
        <v>61</v>
      </c>
      <c r="C160" s="22">
        <v>2026</v>
      </c>
      <c r="D160" s="38">
        <f>Population!K18</f>
        <v>25072.060588411634</v>
      </c>
      <c r="E160" s="38" t="str">
        <f t="shared" si="6"/>
        <v>Small</v>
      </c>
      <c r="F160" s="39"/>
      <c r="G160" s="33">
        <f>D160*Variables!$C$8</f>
        <v>0.22564854529570472</v>
      </c>
      <c r="H160" s="33">
        <f t="shared" si="8"/>
        <v>4.9617900000000006</v>
      </c>
      <c r="I160" s="33">
        <f t="shared" si="7"/>
        <v>0</v>
      </c>
      <c r="J160" s="34">
        <f>VLOOKUP(A160,'Vacant land costs'!$A$2:$E$52,5,FALSE)</f>
        <v>1607617291.8673382</v>
      </c>
      <c r="K160" s="35">
        <f>I160*(J160+Variables!$C$10*Variables!$C$18)</f>
        <v>0</v>
      </c>
      <c r="L160" s="36">
        <f>D160*Variables!$C$14*Variables!$C$18</f>
        <v>70847.794687096277</v>
      </c>
    </row>
    <row r="161" spans="1:12" ht="15.75" customHeight="1" x14ac:dyDescent="0.35">
      <c r="A161" s="31">
        <v>18</v>
      </c>
      <c r="B161" s="22" t="s">
        <v>62</v>
      </c>
      <c r="C161" s="22">
        <v>2026</v>
      </c>
      <c r="D161" s="38">
        <f>Population!K19</f>
        <v>2041.717787351271</v>
      </c>
      <c r="E161" s="38" t="str">
        <f t="shared" si="6"/>
        <v>Small</v>
      </c>
      <c r="F161" s="39"/>
      <c r="G161" s="33">
        <f>D161*Variables!$C$8</f>
        <v>1.8375460086161439E-2</v>
      </c>
      <c r="H161" s="33">
        <f t="shared" si="8"/>
        <v>9.2020658037418865</v>
      </c>
      <c r="I161" s="33">
        <f t="shared" si="7"/>
        <v>0</v>
      </c>
      <c r="J161" s="34">
        <f>VLOOKUP(A161,'Vacant land costs'!$A$2:$E$52,5,FALSE)</f>
        <v>1607617291.8673382</v>
      </c>
      <c r="K161" s="35">
        <f>I161*(J161+Variables!$C$10*Variables!$C$18)</f>
        <v>0</v>
      </c>
      <c r="L161" s="36">
        <f>D161*Variables!$C$14*Variables!$C$18</f>
        <v>5769.4181974860676</v>
      </c>
    </row>
    <row r="162" spans="1:12" ht="15.75" customHeight="1" x14ac:dyDescent="0.35">
      <c r="A162" s="31">
        <v>19</v>
      </c>
      <c r="B162" s="22" t="s">
        <v>63</v>
      </c>
      <c r="C162" s="22">
        <v>2026</v>
      </c>
      <c r="D162" s="38">
        <f>Population!K20</f>
        <v>29914.015512888916</v>
      </c>
      <c r="E162" s="38" t="str">
        <f t="shared" si="6"/>
        <v>Small</v>
      </c>
      <c r="F162" s="39"/>
      <c r="G162" s="33">
        <f>D162*Variables!$C$8</f>
        <v>0.26922613961600028</v>
      </c>
      <c r="H162" s="33">
        <f t="shared" si="8"/>
        <v>8.2319685051546383</v>
      </c>
      <c r="I162" s="33">
        <f t="shared" si="7"/>
        <v>0</v>
      </c>
      <c r="J162" s="34">
        <f>VLOOKUP(A162,'Vacant land costs'!$A$2:$E$52,5,FALSE)</f>
        <v>1573379751.778923</v>
      </c>
      <c r="K162" s="35">
        <f>I162*(J162+Variables!$C$10*Variables!$C$18)</f>
        <v>0</v>
      </c>
      <c r="L162" s="36">
        <f>D162*Variables!$C$14*Variables!$C$18</f>
        <v>84530.029825443708</v>
      </c>
    </row>
    <row r="163" spans="1:12" ht="15.75" customHeight="1" x14ac:dyDescent="0.35">
      <c r="A163" s="31">
        <v>20</v>
      </c>
      <c r="B163" s="22" t="s">
        <v>64</v>
      </c>
      <c r="C163" s="22">
        <v>2026</v>
      </c>
      <c r="D163" s="38">
        <f>Population!K21</f>
        <v>3476.9123952102173</v>
      </c>
      <c r="E163" s="38" t="str">
        <f t="shared" si="6"/>
        <v>Small</v>
      </c>
      <c r="F163" s="39"/>
      <c r="G163" s="33">
        <f>D163*Variables!$C$8</f>
        <v>3.1292211556891956E-2</v>
      </c>
      <c r="H163" s="33">
        <f t="shared" si="8"/>
        <v>2.2173652539137074</v>
      </c>
      <c r="I163" s="33">
        <f t="shared" si="7"/>
        <v>0</v>
      </c>
      <c r="J163" s="34">
        <f>VLOOKUP(A163,'Vacant land costs'!$A$2:$E$52,5,FALSE)</f>
        <v>1607617291.8673382</v>
      </c>
      <c r="K163" s="35">
        <f>I163*(J163+Variables!$C$10*Variables!$C$18)</f>
        <v>0</v>
      </c>
      <c r="L163" s="36">
        <f>D163*Variables!$C$14*Variables!$C$18</f>
        <v>9824.9433728127096</v>
      </c>
    </row>
    <row r="164" spans="1:12" ht="15.75" customHeight="1" x14ac:dyDescent="0.35">
      <c r="A164" s="31">
        <v>1</v>
      </c>
      <c r="B164" s="32" t="s">
        <v>28</v>
      </c>
      <c r="C164" s="22">
        <v>2027</v>
      </c>
      <c r="D164" s="38">
        <f>Population!L2</f>
        <v>771428.92234942643</v>
      </c>
      <c r="E164" s="38" t="str">
        <f t="shared" si="6"/>
        <v>Medium</v>
      </c>
      <c r="F164" s="39"/>
      <c r="G164" s="33">
        <f>D164*Variables!$C$8</f>
        <v>6.9428603011448384</v>
      </c>
      <c r="H164" s="33">
        <f t="shared" si="8"/>
        <v>15.8</v>
      </c>
      <c r="I164" s="33">
        <f t="shared" si="7"/>
        <v>0</v>
      </c>
      <c r="J164" s="34">
        <f>VLOOKUP(A164,'Vacant land costs'!$A$2:$E$52,5,FALSE)</f>
        <v>2502788887.4278846</v>
      </c>
      <c r="K164" s="35">
        <f>I164*(J164+Variables!$C$10*Variables!$C$18)</f>
        <v>0</v>
      </c>
      <c r="L164" s="36">
        <f>D164*Variables!$C$14*Variables!$C$18</f>
        <v>2179878.18406762</v>
      </c>
    </row>
    <row r="165" spans="1:12" ht="15.75" customHeight="1" x14ac:dyDescent="0.35">
      <c r="A165" s="31">
        <v>2</v>
      </c>
      <c r="B165" s="32" t="s">
        <v>30</v>
      </c>
      <c r="C165" s="22">
        <v>2027</v>
      </c>
      <c r="D165" s="38">
        <f>Population!L3</f>
        <v>534541.62822686974</v>
      </c>
      <c r="E165" s="38" t="str">
        <f t="shared" si="6"/>
        <v>Medium</v>
      </c>
      <c r="F165" s="39"/>
      <c r="G165" s="33">
        <f>D165*Variables!$C$8</f>
        <v>4.8108746540418279</v>
      </c>
      <c r="H165" s="33">
        <f t="shared" si="8"/>
        <v>173.91237524879747</v>
      </c>
      <c r="I165" s="33">
        <f t="shared" si="7"/>
        <v>0</v>
      </c>
      <c r="J165" s="34">
        <f>VLOOKUP(A165,'Vacant land costs'!$A$2:$E$52,5,FALSE)</f>
        <v>3106506801.430501</v>
      </c>
      <c r="K165" s="35">
        <f>I165*(J165+Variables!$C$10*Variables!$C$18)</f>
        <v>0</v>
      </c>
      <c r="L165" s="36">
        <f>D165*Variables!$C$14*Variables!$C$18</f>
        <v>1510489.9493513319</v>
      </c>
    </row>
    <row r="166" spans="1:12" ht="15.75" customHeight="1" x14ac:dyDescent="0.35">
      <c r="A166" s="31">
        <v>3</v>
      </c>
      <c r="B166" s="32" t="s">
        <v>33</v>
      </c>
      <c r="C166" s="22">
        <v>2027</v>
      </c>
      <c r="D166" s="38">
        <f>Population!L4</f>
        <v>382790.14839458436</v>
      </c>
      <c r="E166" s="38" t="str">
        <f t="shared" si="6"/>
        <v>Medium</v>
      </c>
      <c r="F166" s="39"/>
      <c r="G166" s="33">
        <f>D166*Variables!$C$8</f>
        <v>3.4451113355512595</v>
      </c>
      <c r="H166" s="33">
        <f t="shared" si="8"/>
        <v>142.30736972185761</v>
      </c>
      <c r="I166" s="33">
        <f t="shared" si="7"/>
        <v>0</v>
      </c>
      <c r="J166" s="34">
        <f>VLOOKUP(A166,'Vacant land costs'!$A$2:$E$52,5,FALSE)</f>
        <v>2230274531.4595323</v>
      </c>
      <c r="K166" s="35">
        <f>I166*(J166+Variables!$C$10*Variables!$C$18)</f>
        <v>0</v>
      </c>
      <c r="L166" s="36">
        <f>D166*Variables!$C$14*Variables!$C$18</f>
        <v>1081675.66626883</v>
      </c>
    </row>
    <row r="167" spans="1:12" ht="15.75" customHeight="1" x14ac:dyDescent="0.35">
      <c r="A167" s="31">
        <v>4</v>
      </c>
      <c r="B167" s="32" t="s">
        <v>37</v>
      </c>
      <c r="C167" s="22">
        <v>2027</v>
      </c>
      <c r="D167" s="38">
        <f>Population!L5</f>
        <v>725668.06673120742</v>
      </c>
      <c r="E167" s="38" t="str">
        <f t="shared" si="6"/>
        <v>Medium</v>
      </c>
      <c r="F167" s="39"/>
      <c r="G167" s="33">
        <f>D167*Variables!$C$8</f>
        <v>6.5310126005808673</v>
      </c>
      <c r="H167" s="33">
        <f t="shared" si="8"/>
        <v>30.471556172380211</v>
      </c>
      <c r="I167" s="33">
        <f t="shared" si="7"/>
        <v>0</v>
      </c>
      <c r="J167" s="34">
        <f>VLOOKUP(A167,'Vacant land costs'!$A$2:$E$52,5,FALSE)</f>
        <v>2230274531.4595323</v>
      </c>
      <c r="K167" s="35">
        <f>I167*(J167+Variables!$C$10*Variables!$C$18)</f>
        <v>0</v>
      </c>
      <c r="L167" s="36">
        <f>D167*Variables!$C$14*Variables!$C$18</f>
        <v>2050568.6806818503</v>
      </c>
    </row>
    <row r="168" spans="1:12" ht="15.75" customHeight="1" x14ac:dyDescent="0.35">
      <c r="A168" s="31">
        <v>5</v>
      </c>
      <c r="B168" s="32" t="s">
        <v>40</v>
      </c>
      <c r="C168" s="22">
        <v>2027</v>
      </c>
      <c r="D168" s="38">
        <f>Population!L6</f>
        <v>462363.18346083368</v>
      </c>
      <c r="E168" s="38" t="str">
        <f t="shared" si="6"/>
        <v>Medium</v>
      </c>
      <c r="F168" s="39"/>
      <c r="G168" s="33">
        <f>D168*Variables!$C$8</f>
        <v>4.1612686511475037</v>
      </c>
      <c r="H168" s="33">
        <f t="shared" si="8"/>
        <v>252.69995130847997</v>
      </c>
      <c r="I168" s="33">
        <f t="shared" si="7"/>
        <v>0</v>
      </c>
      <c r="J168" s="34">
        <f>VLOOKUP(A168,'Vacant land costs'!$A$2:$E$52,5,FALSE)</f>
        <v>1353535467.7027416</v>
      </c>
      <c r="K168" s="35">
        <f>I168*(J168+Variables!$C$10*Variables!$C$18)</f>
        <v>0</v>
      </c>
      <c r="L168" s="36">
        <f>D168*Variables!$C$14*Variables!$C$18</f>
        <v>1306530.5014397551</v>
      </c>
    </row>
    <row r="169" spans="1:12" ht="15.75" customHeight="1" x14ac:dyDescent="0.35">
      <c r="A169" s="31">
        <v>6</v>
      </c>
      <c r="B169" s="32" t="s">
        <v>44</v>
      </c>
      <c r="C169" s="22">
        <v>2027</v>
      </c>
      <c r="D169" s="38">
        <f>Population!L7</f>
        <v>526644.18782730994</v>
      </c>
      <c r="E169" s="38" t="str">
        <f t="shared" si="6"/>
        <v>Medium</v>
      </c>
      <c r="F169" s="39"/>
      <c r="G169" s="33">
        <f>D169*Variables!$C$8</f>
        <v>4.7397976904457897</v>
      </c>
      <c r="H169" s="33">
        <f t="shared" si="8"/>
        <v>4.628708682075966</v>
      </c>
      <c r="I169" s="33">
        <f t="shared" si="7"/>
        <v>0.11108900836982372</v>
      </c>
      <c r="J169" s="34">
        <f>VLOOKUP(A169,'Vacant land costs'!$A$2:$E$52,5,FALSE)</f>
        <v>2230274531.4595323</v>
      </c>
      <c r="K169" s="35">
        <f>I169*(J169+Variables!$C$10*Variables!$C$18)</f>
        <v>248470603.4718304</v>
      </c>
      <c r="L169" s="36">
        <f>D169*Variables!$C$14*Variables!$C$18</f>
        <v>1488173.6250105954</v>
      </c>
    </row>
    <row r="170" spans="1:12" ht="15.75" customHeight="1" x14ac:dyDescent="0.35">
      <c r="A170" s="31">
        <v>7</v>
      </c>
      <c r="B170" s="32" t="s">
        <v>45</v>
      </c>
      <c r="C170" s="22">
        <v>2027</v>
      </c>
      <c r="D170" s="38">
        <f>Population!L8</f>
        <v>296768.36011974997</v>
      </c>
      <c r="E170" s="38" t="str">
        <f t="shared" si="6"/>
        <v>Medium</v>
      </c>
      <c r="F170" s="39"/>
      <c r="G170" s="33">
        <f>D170*Variables!$C$8</f>
        <v>2.6709152410777497</v>
      </c>
      <c r="H170" s="33">
        <f t="shared" si="8"/>
        <v>274.73809999999997</v>
      </c>
      <c r="I170" s="33">
        <f t="shared" si="7"/>
        <v>0</v>
      </c>
      <c r="J170" s="34">
        <f>VLOOKUP(A170,'Vacant land costs'!$A$2:$E$52,5,FALSE)</f>
        <v>2230274531.4595323</v>
      </c>
      <c r="K170" s="35">
        <f>I170*(J170+Variables!$C$10*Variables!$C$18)</f>
        <v>0</v>
      </c>
      <c r="L170" s="36">
        <f>D170*Variables!$C$14*Variables!$C$18</f>
        <v>838598.15882497828</v>
      </c>
    </row>
    <row r="171" spans="1:12" ht="15.75" customHeight="1" x14ac:dyDescent="0.35">
      <c r="A171" s="31">
        <v>8</v>
      </c>
      <c r="B171" s="31" t="s">
        <v>48</v>
      </c>
      <c r="C171" s="22">
        <v>2027</v>
      </c>
      <c r="D171" s="38">
        <f>Population!L9</f>
        <v>984586.48083138792</v>
      </c>
      <c r="E171" s="38" t="str">
        <f t="shared" si="6"/>
        <v>Medium</v>
      </c>
      <c r="F171" s="39"/>
      <c r="G171" s="33">
        <f>D171*Variables!$C$8</f>
        <v>8.8612783274824913</v>
      </c>
      <c r="H171" s="33">
        <f t="shared" si="8"/>
        <v>130.47160000000002</v>
      </c>
      <c r="I171" s="33">
        <f t="shared" si="7"/>
        <v>0</v>
      </c>
      <c r="J171" s="34">
        <f>VLOOKUP(A171,'Vacant land costs'!$A$2:$E$52,5,FALSE)</f>
        <v>2230274531.4595323</v>
      </c>
      <c r="K171" s="35">
        <f>I171*(J171+Variables!$C$10*Variables!$C$18)</f>
        <v>0</v>
      </c>
      <c r="L171" s="36">
        <f>D171*Variables!$C$14*Variables!$C$18</f>
        <v>2782211.721276476</v>
      </c>
    </row>
    <row r="172" spans="1:12" ht="15.75" customHeight="1" x14ac:dyDescent="0.35">
      <c r="A172" s="31">
        <v>9</v>
      </c>
      <c r="B172" s="32" t="s">
        <v>50</v>
      </c>
      <c r="C172" s="22">
        <v>2027</v>
      </c>
      <c r="D172" s="38">
        <f>Population!L10</f>
        <v>17291.45847574656</v>
      </c>
      <c r="E172" s="38" t="str">
        <f t="shared" si="6"/>
        <v>Small</v>
      </c>
      <c r="F172" s="39"/>
      <c r="G172" s="33">
        <f>D172*Variables!$C$8</f>
        <v>0.15562312628171904</v>
      </c>
      <c r="H172" s="33">
        <f t="shared" si="8"/>
        <v>12.8918</v>
      </c>
      <c r="I172" s="33">
        <f t="shared" si="7"/>
        <v>0</v>
      </c>
      <c r="J172" s="34">
        <f>VLOOKUP(A172,'Vacant land costs'!$A$2:$E$52,5,FALSE)</f>
        <v>1607617291.8673382</v>
      </c>
      <c r="K172" s="35">
        <f>I172*(J172+Variables!$C$10*Variables!$C$18)</f>
        <v>0</v>
      </c>
      <c r="L172" s="36">
        <f>D172*Variables!$C$14*Variables!$C$18</f>
        <v>48861.628090368031</v>
      </c>
    </row>
    <row r="173" spans="1:12" ht="15.75" customHeight="1" x14ac:dyDescent="0.35">
      <c r="A173" s="31">
        <v>10</v>
      </c>
      <c r="B173" s="32" t="s">
        <v>54</v>
      </c>
      <c r="C173" s="22">
        <v>2027</v>
      </c>
      <c r="D173" s="38">
        <f>Population!L11</f>
        <v>676539.91134057799</v>
      </c>
      <c r="E173" s="38" t="str">
        <f t="shared" si="6"/>
        <v>Medium</v>
      </c>
      <c r="F173" s="39"/>
      <c r="G173" s="33">
        <f>D173*Variables!$C$8</f>
        <v>6.0888592020652021</v>
      </c>
      <c r="H173" s="33">
        <f t="shared" si="8"/>
        <v>123.94512846742435</v>
      </c>
      <c r="I173" s="33">
        <f t="shared" si="7"/>
        <v>0</v>
      </c>
      <c r="J173" s="34">
        <f>VLOOKUP(A173,'Vacant land costs'!$A$2:$E$52,5,FALSE)</f>
        <v>2230274531.4595323</v>
      </c>
      <c r="K173" s="35">
        <f>I173*(J173+Variables!$C$10*Variables!$C$18)</f>
        <v>0</v>
      </c>
      <c r="L173" s="36">
        <f>D173*Variables!$C$14*Variables!$C$18</f>
        <v>1911743.9736260681</v>
      </c>
    </row>
    <row r="174" spans="1:12" ht="15.75" customHeight="1" x14ac:dyDescent="0.35">
      <c r="A174" s="31">
        <v>11</v>
      </c>
      <c r="B174" s="32" t="s">
        <v>55</v>
      </c>
      <c r="C174" s="22">
        <v>2027</v>
      </c>
      <c r="D174" s="38">
        <f>Population!L12</f>
        <v>895876.83904933173</v>
      </c>
      <c r="E174" s="38" t="str">
        <f t="shared" si="6"/>
        <v>Medium</v>
      </c>
      <c r="F174" s="39"/>
      <c r="G174" s="33">
        <f>D174*Variables!$C$8</f>
        <v>8.0628915514439861</v>
      </c>
      <c r="H174" s="33">
        <f t="shared" si="8"/>
        <v>152.55491282192784</v>
      </c>
      <c r="I174" s="33">
        <f t="shared" si="7"/>
        <v>0</v>
      </c>
      <c r="J174" s="34">
        <f>VLOOKUP(A174,'Vacant land costs'!$A$2:$E$52,5,FALSE)</f>
        <v>2230274531.4595323</v>
      </c>
      <c r="K174" s="35">
        <f>I174*(J174+Variables!$C$10*Variables!$C$18)</f>
        <v>0</v>
      </c>
      <c r="L174" s="36">
        <f>D174*Variables!$C$14*Variables!$C$18</f>
        <v>2531538.9668142493</v>
      </c>
    </row>
    <row r="175" spans="1:12" ht="15.75" customHeight="1" x14ac:dyDescent="0.35">
      <c r="A175" s="31">
        <v>12</v>
      </c>
      <c r="B175" s="32" t="s">
        <v>56</v>
      </c>
      <c r="C175" s="22">
        <v>2027</v>
      </c>
      <c r="D175" s="38">
        <f>Population!L13</f>
        <v>663316.15098990325</v>
      </c>
      <c r="E175" s="38" t="str">
        <f t="shared" si="6"/>
        <v>Medium</v>
      </c>
      <c r="F175" s="39"/>
      <c r="G175" s="33">
        <f>D175*Variables!$C$8</f>
        <v>5.9698453589091294</v>
      </c>
      <c r="H175" s="33">
        <f t="shared" si="8"/>
        <v>80.319849487063934</v>
      </c>
      <c r="I175" s="33">
        <f t="shared" si="7"/>
        <v>0</v>
      </c>
      <c r="J175" s="34">
        <f>VLOOKUP(A175,'Vacant land costs'!$A$2:$E$52,5,FALSE)</f>
        <v>4704678723.3108349</v>
      </c>
      <c r="K175" s="35">
        <f>I175*(J175+Variables!$C$10*Variables!$C$18)</f>
        <v>0</v>
      </c>
      <c r="L175" s="36">
        <f>D175*Variables!$C$14*Variables!$C$18</f>
        <v>1874376.7115690755</v>
      </c>
    </row>
    <row r="176" spans="1:12" ht="15.75" customHeight="1" x14ac:dyDescent="0.35">
      <c r="A176" s="31">
        <v>13</v>
      </c>
      <c r="B176" s="32" t="s">
        <v>57</v>
      </c>
      <c r="C176" s="22">
        <v>2027</v>
      </c>
      <c r="D176" s="38">
        <f>Population!L14</f>
        <v>505174.28447842121</v>
      </c>
      <c r="E176" s="38" t="str">
        <f t="shared" si="6"/>
        <v>Medium</v>
      </c>
      <c r="F176" s="39"/>
      <c r="G176" s="33">
        <f>D176*Variables!$C$8</f>
        <v>4.5465685603057908</v>
      </c>
      <c r="H176" s="33">
        <f t="shared" si="8"/>
        <v>4.4400083596736239</v>
      </c>
      <c r="I176" s="33">
        <f t="shared" si="7"/>
        <v>0.10656020063216687</v>
      </c>
      <c r="J176" s="34">
        <f>VLOOKUP(A176,'Vacant land costs'!$A$2:$E$52,5,FALSE)</f>
        <v>817860441.80366302</v>
      </c>
      <c r="K176" s="35">
        <f>I176*(J176+Variables!$C$10*Variables!$C$18)</f>
        <v>87833979.371618181</v>
      </c>
      <c r="L176" s="36">
        <f>D176*Variables!$C$14*Variables!$C$18</f>
        <v>1427504.6864105936</v>
      </c>
    </row>
    <row r="177" spans="1:12" ht="15.75" customHeight="1" x14ac:dyDescent="0.35">
      <c r="A177" s="31">
        <v>14</v>
      </c>
      <c r="B177" s="32" t="s">
        <v>58</v>
      </c>
      <c r="C177" s="22">
        <v>2027</v>
      </c>
      <c r="D177" s="38">
        <f>Population!L15</f>
        <v>2377687.7837408991</v>
      </c>
      <c r="E177" s="38" t="str">
        <f t="shared" si="6"/>
        <v>Large</v>
      </c>
      <c r="F177" s="39"/>
      <c r="G177" s="33">
        <f>D177*Variables!$C$8</f>
        <v>21.399190053668093</v>
      </c>
      <c r="H177" s="33">
        <f t="shared" si="8"/>
        <v>20.897646536785246</v>
      </c>
      <c r="I177" s="33">
        <f t="shared" si="7"/>
        <v>0.50154351688284748</v>
      </c>
      <c r="J177" s="34">
        <f>VLOOKUP(A177,'Vacant land costs'!$A$2:$E$52,5,FALSE)</f>
        <v>7495160908.8606577</v>
      </c>
      <c r="K177" s="35">
        <f>I177*(J177+Variables!$C$10*Variables!$C$18)</f>
        <v>3762362164.6873507</v>
      </c>
      <c r="L177" s="36">
        <f>D177*Variables!$C$14*Variables!$C$18</f>
        <v>6718791.0358812697</v>
      </c>
    </row>
    <row r="178" spans="1:12" ht="15.75" customHeight="1" x14ac:dyDescent="0.35">
      <c r="A178" s="31">
        <v>15</v>
      </c>
      <c r="B178" s="32" t="s">
        <v>59</v>
      </c>
      <c r="C178" s="22">
        <v>2027</v>
      </c>
      <c r="D178" s="38">
        <f>Population!L16</f>
        <v>102853.7974038565</v>
      </c>
      <c r="E178" s="38" t="str">
        <f t="shared" si="6"/>
        <v>Medium</v>
      </c>
      <c r="F178" s="39"/>
      <c r="G178" s="33">
        <f>D178*Variables!$C$8</f>
        <v>0.92568417663470848</v>
      </c>
      <c r="H178" s="33">
        <f t="shared" si="8"/>
        <v>8.9803292783505153</v>
      </c>
      <c r="I178" s="33">
        <f t="shared" si="7"/>
        <v>0</v>
      </c>
      <c r="J178" s="34">
        <f>VLOOKUP(A178,'Vacant land costs'!$A$2:$E$52,5,FALSE)</f>
        <v>1607617291.8673382</v>
      </c>
      <c r="K178" s="35">
        <f>I178*(J178+Variables!$C$10*Variables!$C$18)</f>
        <v>0</v>
      </c>
      <c r="L178" s="36">
        <f>D178*Variables!$C$14*Variables!$C$18</f>
        <v>290640.83885568922</v>
      </c>
    </row>
    <row r="179" spans="1:12" ht="15.75" customHeight="1" x14ac:dyDescent="0.35">
      <c r="A179" s="31">
        <v>16</v>
      </c>
      <c r="B179" s="32" t="s">
        <v>60</v>
      </c>
      <c r="C179" s="22">
        <v>2027</v>
      </c>
      <c r="D179" s="38">
        <f>Population!L17</f>
        <v>102307.5465518877</v>
      </c>
      <c r="E179" s="38" t="str">
        <f t="shared" si="6"/>
        <v>Medium</v>
      </c>
      <c r="F179" s="39"/>
      <c r="G179" s="33">
        <f>D179*Variables!$C$8</f>
        <v>0.9207679189669894</v>
      </c>
      <c r="H179" s="33">
        <f t="shared" si="8"/>
        <v>45.129375439854662</v>
      </c>
      <c r="I179" s="33">
        <f t="shared" si="7"/>
        <v>0</v>
      </c>
      <c r="J179" s="34">
        <f>VLOOKUP(A179,'Vacant land costs'!$A$2:$E$52,5,FALSE)</f>
        <v>1607617291.8673382</v>
      </c>
      <c r="K179" s="35">
        <f>I179*(J179+Variables!$C$10*Variables!$C$18)</f>
        <v>0</v>
      </c>
      <c r="L179" s="36">
        <f>D179*Variables!$C$14*Variables!$C$18</f>
        <v>289097.26137144264</v>
      </c>
    </row>
    <row r="180" spans="1:12" ht="15.75" customHeight="1" x14ac:dyDescent="0.35">
      <c r="A180" s="31">
        <v>17</v>
      </c>
      <c r="B180" s="22" t="s">
        <v>61</v>
      </c>
      <c r="C180" s="22">
        <v>2027</v>
      </c>
      <c r="D180" s="38">
        <f>Population!L18</f>
        <v>25673.790042533514</v>
      </c>
      <c r="E180" s="38" t="str">
        <f t="shared" si="6"/>
        <v>Small</v>
      </c>
      <c r="F180" s="39"/>
      <c r="G180" s="33">
        <f>D180*Variables!$C$8</f>
        <v>0.23106411038280164</v>
      </c>
      <c r="H180" s="33">
        <f t="shared" si="8"/>
        <v>4.9617900000000006</v>
      </c>
      <c r="I180" s="33">
        <f t="shared" si="7"/>
        <v>0</v>
      </c>
      <c r="J180" s="34">
        <f>VLOOKUP(A180,'Vacant land costs'!$A$2:$E$52,5,FALSE)</f>
        <v>1607617291.8673382</v>
      </c>
      <c r="K180" s="35">
        <f>I180*(J180+Variables!$C$10*Variables!$C$18)</f>
        <v>0</v>
      </c>
      <c r="L180" s="36">
        <f>D180*Variables!$C$14*Variables!$C$18</f>
        <v>72548.141759586579</v>
      </c>
    </row>
    <row r="181" spans="1:12" ht="15.75" customHeight="1" x14ac:dyDescent="0.35">
      <c r="A181" s="31">
        <v>18</v>
      </c>
      <c r="B181" s="22" t="s">
        <v>62</v>
      </c>
      <c r="C181" s="22">
        <v>2027</v>
      </c>
      <c r="D181" s="38">
        <f>Population!L19</f>
        <v>2090.7190142477016</v>
      </c>
      <c r="E181" s="38" t="str">
        <f t="shared" si="6"/>
        <v>Small</v>
      </c>
      <c r="F181" s="39"/>
      <c r="G181" s="33">
        <f>D181*Variables!$C$8</f>
        <v>1.8816471128229314E-2</v>
      </c>
      <c r="H181" s="33">
        <f t="shared" si="8"/>
        <v>9.2020658037418865</v>
      </c>
      <c r="I181" s="33">
        <f t="shared" si="7"/>
        <v>0</v>
      </c>
      <c r="J181" s="34">
        <f>VLOOKUP(A181,'Vacant land costs'!$A$2:$E$52,5,FALSE)</f>
        <v>1607617291.8673382</v>
      </c>
      <c r="K181" s="35">
        <f>I181*(J181+Variables!$C$10*Variables!$C$18)</f>
        <v>0</v>
      </c>
      <c r="L181" s="36">
        <f>D181*Variables!$C$14*Variables!$C$18</f>
        <v>5907.884234225734</v>
      </c>
    </row>
    <row r="182" spans="1:12" ht="15.75" customHeight="1" x14ac:dyDescent="0.35">
      <c r="A182" s="31">
        <v>19</v>
      </c>
      <c r="B182" s="22" t="s">
        <v>63</v>
      </c>
      <c r="C182" s="22">
        <v>2027</v>
      </c>
      <c r="D182" s="38">
        <f>Population!L20</f>
        <v>30631.95188519825</v>
      </c>
      <c r="E182" s="38" t="str">
        <f t="shared" si="6"/>
        <v>Small</v>
      </c>
      <c r="F182" s="39"/>
      <c r="G182" s="33">
        <f>D182*Variables!$C$8</f>
        <v>0.27568756696678426</v>
      </c>
      <c r="H182" s="33">
        <f t="shared" si="8"/>
        <v>8.2319685051546383</v>
      </c>
      <c r="I182" s="33">
        <f t="shared" si="7"/>
        <v>0</v>
      </c>
      <c r="J182" s="34">
        <f>VLOOKUP(A182,'Vacant land costs'!$A$2:$E$52,5,FALSE)</f>
        <v>1573379751.778923</v>
      </c>
      <c r="K182" s="35">
        <f>I182*(J182+Variables!$C$10*Variables!$C$18)</f>
        <v>0</v>
      </c>
      <c r="L182" s="36">
        <f>D182*Variables!$C$14*Variables!$C$18</f>
        <v>86558.750541254354</v>
      </c>
    </row>
    <row r="183" spans="1:12" ht="15.75" customHeight="1" x14ac:dyDescent="0.35">
      <c r="A183" s="31">
        <v>20</v>
      </c>
      <c r="B183" s="22" t="s">
        <v>64</v>
      </c>
      <c r="C183" s="22">
        <v>2027</v>
      </c>
      <c r="D183" s="38">
        <f>Population!L21</f>
        <v>3560.3582926952627</v>
      </c>
      <c r="E183" s="38" t="str">
        <f t="shared" si="6"/>
        <v>Small</v>
      </c>
      <c r="F183" s="39"/>
      <c r="G183" s="33">
        <f>D183*Variables!$C$8</f>
        <v>3.2043224634257364E-2</v>
      </c>
      <c r="H183" s="33">
        <f t="shared" si="8"/>
        <v>2.2173652539137074</v>
      </c>
      <c r="I183" s="33">
        <f t="shared" si="7"/>
        <v>0</v>
      </c>
      <c r="J183" s="34">
        <f>VLOOKUP(A183,'Vacant land costs'!$A$2:$E$52,5,FALSE)</f>
        <v>1607617291.8673382</v>
      </c>
      <c r="K183" s="35">
        <f>I183*(J183+Variables!$C$10*Variables!$C$18)</f>
        <v>0</v>
      </c>
      <c r="L183" s="36">
        <f>D183*Variables!$C$14*Variables!$C$18</f>
        <v>10060.742013760217</v>
      </c>
    </row>
    <row r="184" spans="1:12" ht="15.75" customHeight="1" x14ac:dyDescent="0.35">
      <c r="A184" s="31">
        <v>1</v>
      </c>
      <c r="B184" s="32" t="s">
        <v>28</v>
      </c>
      <c r="C184" s="22">
        <v>2028</v>
      </c>
      <c r="D184" s="38">
        <f>Population!M2</f>
        <v>789943.21648581256</v>
      </c>
      <c r="E184" s="38" t="str">
        <f t="shared" si="6"/>
        <v>Medium</v>
      </c>
      <c r="F184" s="39"/>
      <c r="G184" s="33">
        <f>D184*Variables!$C$8</f>
        <v>7.1094889483723129</v>
      </c>
      <c r="H184" s="33">
        <f t="shared" si="8"/>
        <v>15.8</v>
      </c>
      <c r="I184" s="33">
        <f t="shared" si="7"/>
        <v>0</v>
      </c>
      <c r="J184" s="34">
        <f>VLOOKUP(A184,'Vacant land costs'!$A$2:$E$52,5,FALSE)</f>
        <v>2502788887.4278846</v>
      </c>
      <c r="K184" s="35">
        <f>I184*(J184+Variables!$C$10*Variables!$C$18)</f>
        <v>0</v>
      </c>
      <c r="L184" s="36">
        <f>D184*Variables!$C$14*Variables!$C$18</f>
        <v>2232195.2604852426</v>
      </c>
    </row>
    <row r="185" spans="1:12" ht="15.75" customHeight="1" x14ac:dyDescent="0.35">
      <c r="A185" s="31">
        <v>2</v>
      </c>
      <c r="B185" s="32" t="s">
        <v>30</v>
      </c>
      <c r="C185" s="22">
        <v>2028</v>
      </c>
      <c r="D185" s="38">
        <f>Population!M3</f>
        <v>547370.62730431452</v>
      </c>
      <c r="E185" s="38" t="str">
        <f t="shared" si="6"/>
        <v>Medium</v>
      </c>
      <c r="F185" s="39"/>
      <c r="G185" s="33">
        <f>D185*Variables!$C$8</f>
        <v>4.9263356457388312</v>
      </c>
      <c r="H185" s="33">
        <f t="shared" si="8"/>
        <v>173.91237524879747</v>
      </c>
      <c r="I185" s="33">
        <f t="shared" si="7"/>
        <v>0</v>
      </c>
      <c r="J185" s="34">
        <f>VLOOKUP(A185,'Vacant land costs'!$A$2:$E$52,5,FALSE)</f>
        <v>3106506801.430501</v>
      </c>
      <c r="K185" s="35">
        <f>I185*(J185+Variables!$C$10*Variables!$C$18)</f>
        <v>0</v>
      </c>
      <c r="L185" s="36">
        <f>D185*Variables!$C$14*Variables!$C$18</f>
        <v>1546741.7081357636</v>
      </c>
    </row>
    <row r="186" spans="1:12" ht="15.75" customHeight="1" x14ac:dyDescent="0.35">
      <c r="A186" s="31">
        <v>3</v>
      </c>
      <c r="B186" s="32" t="s">
        <v>33</v>
      </c>
      <c r="C186" s="22">
        <v>2028</v>
      </c>
      <c r="D186" s="38">
        <f>Population!M4</f>
        <v>391977.11195605434</v>
      </c>
      <c r="E186" s="38" t="str">
        <f t="shared" si="6"/>
        <v>Medium</v>
      </c>
      <c r="F186" s="39"/>
      <c r="G186" s="33">
        <f>D186*Variables!$C$8</f>
        <v>3.5277940076044891</v>
      </c>
      <c r="H186" s="33">
        <f t="shared" si="8"/>
        <v>142.30736972185761</v>
      </c>
      <c r="I186" s="33">
        <f t="shared" si="7"/>
        <v>0</v>
      </c>
      <c r="J186" s="34">
        <f>VLOOKUP(A186,'Vacant land costs'!$A$2:$E$52,5,FALSE)</f>
        <v>2230274531.4595323</v>
      </c>
      <c r="K186" s="35">
        <f>I186*(J186+Variables!$C$10*Variables!$C$18)</f>
        <v>0</v>
      </c>
      <c r="L186" s="36">
        <f>D186*Variables!$C$14*Variables!$C$18</f>
        <v>1107635.8822592818</v>
      </c>
    </row>
    <row r="187" spans="1:12" ht="15.75" customHeight="1" x14ac:dyDescent="0.35">
      <c r="A187" s="31">
        <v>4</v>
      </c>
      <c r="B187" s="32" t="s">
        <v>37</v>
      </c>
      <c r="C187" s="22">
        <v>2028</v>
      </c>
      <c r="D187" s="38">
        <f>Population!M5</f>
        <v>743084.10033275629</v>
      </c>
      <c r="E187" s="38" t="str">
        <f t="shared" si="6"/>
        <v>Medium</v>
      </c>
      <c r="F187" s="39"/>
      <c r="G187" s="33">
        <f>D187*Variables!$C$8</f>
        <v>6.6877569029948072</v>
      </c>
      <c r="H187" s="33">
        <f t="shared" si="8"/>
        <v>30.471556172380211</v>
      </c>
      <c r="I187" s="33">
        <f t="shared" si="7"/>
        <v>0</v>
      </c>
      <c r="J187" s="34">
        <f>VLOOKUP(A187,'Vacant land costs'!$A$2:$E$52,5,FALSE)</f>
        <v>2230274531.4595323</v>
      </c>
      <c r="K187" s="35">
        <f>I187*(J187+Variables!$C$10*Variables!$C$18)</f>
        <v>0</v>
      </c>
      <c r="L187" s="36">
        <f>D187*Variables!$C$14*Variables!$C$18</f>
        <v>2099782.3290182143</v>
      </c>
    </row>
    <row r="188" spans="1:12" ht="15.75" customHeight="1" x14ac:dyDescent="0.35">
      <c r="A188" s="31">
        <v>5</v>
      </c>
      <c r="B188" s="32" t="s">
        <v>40</v>
      </c>
      <c r="C188" s="22">
        <v>2028</v>
      </c>
      <c r="D188" s="38">
        <f>Population!M6</f>
        <v>473459.89986389363</v>
      </c>
      <c r="E188" s="38" t="str">
        <f t="shared" si="6"/>
        <v>Medium</v>
      </c>
      <c r="F188" s="39"/>
      <c r="G188" s="33">
        <f>D188*Variables!$C$8</f>
        <v>4.2611390987750424</v>
      </c>
      <c r="H188" s="33">
        <f t="shared" si="8"/>
        <v>252.69995130847997</v>
      </c>
      <c r="I188" s="33">
        <f t="shared" si="7"/>
        <v>0</v>
      </c>
      <c r="J188" s="34">
        <f>VLOOKUP(A188,'Vacant land costs'!$A$2:$E$52,5,FALSE)</f>
        <v>1353535467.7027416</v>
      </c>
      <c r="K188" s="35">
        <f>I188*(J188+Variables!$C$10*Variables!$C$18)</f>
        <v>0</v>
      </c>
      <c r="L188" s="36">
        <f>D188*Variables!$C$14*Variables!$C$18</f>
        <v>1337887.2334743091</v>
      </c>
    </row>
    <row r="189" spans="1:12" ht="15.75" customHeight="1" x14ac:dyDescent="0.35">
      <c r="A189" s="31">
        <v>6</v>
      </c>
      <c r="B189" s="32" t="s">
        <v>44</v>
      </c>
      <c r="C189" s="22">
        <v>2028</v>
      </c>
      <c r="D189" s="38">
        <f>Population!M7</f>
        <v>539283.64833516523</v>
      </c>
      <c r="E189" s="38" t="str">
        <f t="shared" si="6"/>
        <v>Medium</v>
      </c>
      <c r="F189" s="39"/>
      <c r="G189" s="33">
        <f>D189*Variables!$C$8</f>
        <v>4.8535528350164876</v>
      </c>
      <c r="H189" s="33">
        <f t="shared" si="8"/>
        <v>4.7397976904457897</v>
      </c>
      <c r="I189" s="33">
        <f t="shared" si="7"/>
        <v>0.11375514457069791</v>
      </c>
      <c r="J189" s="34">
        <f>VLOOKUP(A189,'Vacant land costs'!$A$2:$E$52,5,FALSE)</f>
        <v>2230274531.4595323</v>
      </c>
      <c r="K189" s="35">
        <f>I189*(J189+Variables!$C$10*Variables!$C$18)</f>
        <v>254433897.95515078</v>
      </c>
      <c r="L189" s="36">
        <f>D189*Variables!$C$14*Variables!$C$18</f>
        <v>1523889.7920108491</v>
      </c>
    </row>
    <row r="190" spans="1:12" ht="15.75" customHeight="1" x14ac:dyDescent="0.35">
      <c r="A190" s="31">
        <v>7</v>
      </c>
      <c r="B190" s="32" t="s">
        <v>45</v>
      </c>
      <c r="C190" s="22">
        <v>2028</v>
      </c>
      <c r="D190" s="38">
        <f>Population!M8</f>
        <v>303890.80076262396</v>
      </c>
      <c r="E190" s="38" t="str">
        <f t="shared" si="6"/>
        <v>Medium</v>
      </c>
      <c r="F190" s="39"/>
      <c r="G190" s="33">
        <f>D190*Variables!$C$8</f>
        <v>2.7350172068636156</v>
      </c>
      <c r="H190" s="33">
        <f t="shared" si="8"/>
        <v>274.73809999999997</v>
      </c>
      <c r="I190" s="33">
        <f t="shared" si="7"/>
        <v>0</v>
      </c>
      <c r="J190" s="34">
        <f>VLOOKUP(A190,'Vacant land costs'!$A$2:$E$52,5,FALSE)</f>
        <v>2230274531.4595323</v>
      </c>
      <c r="K190" s="35">
        <f>I190*(J190+Variables!$C$10*Variables!$C$18)</f>
        <v>0</v>
      </c>
      <c r="L190" s="36">
        <f>D190*Variables!$C$14*Variables!$C$18</f>
        <v>858724.51463677757</v>
      </c>
    </row>
    <row r="191" spans="1:12" ht="15.75" customHeight="1" x14ac:dyDescent="0.35">
      <c r="A191" s="31">
        <v>8</v>
      </c>
      <c r="B191" s="31" t="s">
        <v>48</v>
      </c>
      <c r="C191" s="22">
        <v>2028</v>
      </c>
      <c r="D191" s="38">
        <f>Population!M9</f>
        <v>1008216.5563713411</v>
      </c>
      <c r="E191" s="38" t="str">
        <f t="shared" si="6"/>
        <v>Large</v>
      </c>
      <c r="F191" s="39"/>
      <c r="G191" s="33">
        <f>D191*Variables!$C$8</f>
        <v>9.0739490073420708</v>
      </c>
      <c r="H191" s="33">
        <f t="shared" si="8"/>
        <v>130.47160000000002</v>
      </c>
      <c r="I191" s="33">
        <f t="shared" si="7"/>
        <v>0</v>
      </c>
      <c r="J191" s="34">
        <f>VLOOKUP(A191,'Vacant land costs'!$A$2:$E$52,5,FALSE)</f>
        <v>2230274531.4595323</v>
      </c>
      <c r="K191" s="35">
        <f>I191*(J191+Variables!$C$10*Variables!$C$18)</f>
        <v>0</v>
      </c>
      <c r="L191" s="36">
        <f>D191*Variables!$C$14*Variables!$C$18</f>
        <v>2848984.802587111</v>
      </c>
    </row>
    <row r="192" spans="1:12" ht="15.75" customHeight="1" x14ac:dyDescent="0.35">
      <c r="A192" s="31">
        <v>9</v>
      </c>
      <c r="B192" s="32" t="s">
        <v>50</v>
      </c>
      <c r="C192" s="22">
        <v>2028</v>
      </c>
      <c r="D192" s="38">
        <f>Population!M10</f>
        <v>17706.453479164476</v>
      </c>
      <c r="E192" s="38" t="str">
        <f t="shared" si="6"/>
        <v>Small</v>
      </c>
      <c r="F192" s="39"/>
      <c r="G192" s="33">
        <f>D192*Variables!$C$8</f>
        <v>0.1593580813124803</v>
      </c>
      <c r="H192" s="33">
        <f t="shared" si="8"/>
        <v>12.8918</v>
      </c>
      <c r="I192" s="33">
        <f t="shared" si="7"/>
        <v>0</v>
      </c>
      <c r="J192" s="34">
        <f>VLOOKUP(A192,'Vacant land costs'!$A$2:$E$52,5,FALSE)</f>
        <v>1607617291.8673382</v>
      </c>
      <c r="K192" s="35">
        <f>I192*(J192+Variables!$C$10*Variables!$C$18)</f>
        <v>0</v>
      </c>
      <c r="L192" s="36">
        <f>D192*Variables!$C$14*Variables!$C$18</f>
        <v>50034.307164536855</v>
      </c>
    </row>
    <row r="193" spans="1:12" ht="15.75" customHeight="1" x14ac:dyDescent="0.35">
      <c r="A193" s="31">
        <v>10</v>
      </c>
      <c r="B193" s="32" t="s">
        <v>54</v>
      </c>
      <c r="C193" s="22">
        <v>2028</v>
      </c>
      <c r="D193" s="38">
        <f>Population!M11</f>
        <v>692776.86921275186</v>
      </c>
      <c r="E193" s="38" t="str">
        <f t="shared" si="6"/>
        <v>Medium</v>
      </c>
      <c r="F193" s="39"/>
      <c r="G193" s="33">
        <f>D193*Variables!$C$8</f>
        <v>6.2349918229147665</v>
      </c>
      <c r="H193" s="33">
        <f t="shared" si="8"/>
        <v>123.94512846742435</v>
      </c>
      <c r="I193" s="33">
        <f t="shared" si="7"/>
        <v>0</v>
      </c>
      <c r="J193" s="34">
        <f>VLOOKUP(A193,'Vacant land costs'!$A$2:$E$52,5,FALSE)</f>
        <v>2230274531.4595323</v>
      </c>
      <c r="K193" s="35">
        <f>I193*(J193+Variables!$C$10*Variables!$C$18)</f>
        <v>0</v>
      </c>
      <c r="L193" s="36">
        <f>D193*Variables!$C$14*Variables!$C$18</f>
        <v>1957625.8289930937</v>
      </c>
    </row>
    <row r="194" spans="1:12" ht="15.75" customHeight="1" x14ac:dyDescent="0.35">
      <c r="A194" s="31">
        <v>11</v>
      </c>
      <c r="B194" s="32" t="s">
        <v>55</v>
      </c>
      <c r="C194" s="22">
        <v>2028</v>
      </c>
      <c r="D194" s="38">
        <f>Population!M12</f>
        <v>917377.88318651554</v>
      </c>
      <c r="E194" s="38" t="str">
        <f t="shared" si="6"/>
        <v>Medium</v>
      </c>
      <c r="F194" s="39"/>
      <c r="G194" s="33">
        <f>D194*Variables!$C$8</f>
        <v>8.2564009486786407</v>
      </c>
      <c r="H194" s="33">
        <f t="shared" si="8"/>
        <v>152.55491282192784</v>
      </c>
      <c r="I194" s="33">
        <f t="shared" si="7"/>
        <v>0</v>
      </c>
      <c r="J194" s="34">
        <f>VLOOKUP(A194,'Vacant land costs'!$A$2:$E$52,5,FALSE)</f>
        <v>2230274531.4595323</v>
      </c>
      <c r="K194" s="35">
        <f>I194*(J194+Variables!$C$10*Variables!$C$18)</f>
        <v>0</v>
      </c>
      <c r="L194" s="36">
        <f>D194*Variables!$C$14*Variables!$C$18</f>
        <v>2592295.9020177908</v>
      </c>
    </row>
    <row r="195" spans="1:12" ht="15.75" customHeight="1" x14ac:dyDescent="0.35">
      <c r="A195" s="31">
        <v>12</v>
      </c>
      <c r="B195" s="32" t="s">
        <v>56</v>
      </c>
      <c r="C195" s="22">
        <v>2028</v>
      </c>
      <c r="D195" s="38">
        <f>Population!M13</f>
        <v>679235.7386136608</v>
      </c>
      <c r="E195" s="38" t="str">
        <f t="shared" si="6"/>
        <v>Medium</v>
      </c>
      <c r="F195" s="39"/>
      <c r="G195" s="33">
        <f>D195*Variables!$C$8</f>
        <v>6.1131216475229477</v>
      </c>
      <c r="H195" s="33">
        <f t="shared" si="8"/>
        <v>80.319849487063934</v>
      </c>
      <c r="I195" s="33">
        <f t="shared" si="7"/>
        <v>0</v>
      </c>
      <c r="J195" s="34">
        <f>VLOOKUP(A195,'Vacant land costs'!$A$2:$E$52,5,FALSE)</f>
        <v>4704678723.3108349</v>
      </c>
      <c r="K195" s="35">
        <f>I195*(J195+Variables!$C$10*Variables!$C$18)</f>
        <v>0</v>
      </c>
      <c r="L195" s="36">
        <f>D195*Variables!$C$14*Variables!$C$18</f>
        <v>1919361.7526467328</v>
      </c>
    </row>
    <row r="196" spans="1:12" ht="15.75" customHeight="1" x14ac:dyDescent="0.35">
      <c r="A196" s="31">
        <v>13</v>
      </c>
      <c r="B196" s="32" t="s">
        <v>57</v>
      </c>
      <c r="C196" s="22">
        <v>2028</v>
      </c>
      <c r="D196" s="38">
        <f>Population!M14</f>
        <v>517298.46730590326</v>
      </c>
      <c r="E196" s="38" t="str">
        <f t="shared" si="6"/>
        <v>Medium</v>
      </c>
      <c r="F196" s="39"/>
      <c r="G196" s="33">
        <f>D196*Variables!$C$8</f>
        <v>4.6556862057531294</v>
      </c>
      <c r="H196" s="33">
        <f t="shared" si="8"/>
        <v>4.5465685603057908</v>
      </c>
      <c r="I196" s="33">
        <f t="shared" si="7"/>
        <v>0.1091176454473386</v>
      </c>
      <c r="J196" s="34">
        <f>VLOOKUP(A196,'Vacant land costs'!$A$2:$E$52,5,FALSE)</f>
        <v>817860441.80366302</v>
      </c>
      <c r="K196" s="35">
        <f>I196*(J196+Variables!$C$10*Variables!$C$18)</f>
        <v>89941994.876536787</v>
      </c>
      <c r="L196" s="36">
        <f>D196*Variables!$C$14*Variables!$C$18</f>
        <v>1461764.7988844477</v>
      </c>
    </row>
    <row r="197" spans="1:12" ht="15.75" customHeight="1" x14ac:dyDescent="0.35">
      <c r="A197" s="31">
        <v>14</v>
      </c>
      <c r="B197" s="32" t="s">
        <v>58</v>
      </c>
      <c r="C197" s="22">
        <v>2028</v>
      </c>
      <c r="D197" s="38">
        <f>Population!M15</f>
        <v>2434752.2905506804</v>
      </c>
      <c r="E197" s="38" t="str">
        <f t="shared" ref="E197:E243" si="9">IF(D197&lt;100000,"Small",IF(D197&lt;1000000,"Medium","Large"))</f>
        <v>Large</v>
      </c>
      <c r="F197" s="39"/>
      <c r="G197" s="33">
        <f>D197*Variables!$C$8</f>
        <v>21.912770614956123</v>
      </c>
      <c r="H197" s="33">
        <f t="shared" si="8"/>
        <v>21.399190053668093</v>
      </c>
      <c r="I197" s="33">
        <f t="shared" ref="I197:I243" si="10">IF(G197-H197&gt;0,G197-H197,0)</f>
        <v>0.51358056128803042</v>
      </c>
      <c r="J197" s="34">
        <f>VLOOKUP(A197,'Vacant land costs'!$A$2:$E$52,5,FALSE)</f>
        <v>7495160908.8606577</v>
      </c>
      <c r="K197" s="35">
        <f>I197*(J197+Variables!$C$10*Variables!$C$18)</f>
        <v>3852658856.6398067</v>
      </c>
      <c r="L197" s="36">
        <f>D197*Variables!$C$14*Variables!$C$18</f>
        <v>6880042.020742421</v>
      </c>
    </row>
    <row r="198" spans="1:12" ht="15.75" customHeight="1" x14ac:dyDescent="0.35">
      <c r="A198" s="31">
        <v>15</v>
      </c>
      <c r="B198" s="32" t="s">
        <v>59</v>
      </c>
      <c r="C198" s="22">
        <v>2028</v>
      </c>
      <c r="D198" s="38">
        <f>Population!M16</f>
        <v>105322.28854154905</v>
      </c>
      <c r="E198" s="38" t="str">
        <f t="shared" si="9"/>
        <v>Medium</v>
      </c>
      <c r="F198" s="39"/>
      <c r="G198" s="33">
        <f>D198*Variables!$C$8</f>
        <v>0.94790059687394146</v>
      </c>
      <c r="H198" s="33">
        <f t="shared" si="8"/>
        <v>8.9803292783505153</v>
      </c>
      <c r="I198" s="33">
        <f t="shared" si="10"/>
        <v>0</v>
      </c>
      <c r="J198" s="34">
        <f>VLOOKUP(A198,'Vacant land costs'!$A$2:$E$52,5,FALSE)</f>
        <v>1607617291.8673382</v>
      </c>
      <c r="K198" s="35">
        <f>I198*(J198+Variables!$C$10*Variables!$C$18)</f>
        <v>0</v>
      </c>
      <c r="L198" s="36">
        <f>D198*Variables!$C$14*Variables!$C$18</f>
        <v>297616.21898822568</v>
      </c>
    </row>
    <row r="199" spans="1:12" ht="15.75" customHeight="1" x14ac:dyDescent="0.35">
      <c r="A199" s="31">
        <v>16</v>
      </c>
      <c r="B199" s="32" t="s">
        <v>60</v>
      </c>
      <c r="C199" s="22">
        <v>2028</v>
      </c>
      <c r="D199" s="38">
        <f>Population!M17</f>
        <v>104762.927669133</v>
      </c>
      <c r="E199" s="38" t="str">
        <f t="shared" si="9"/>
        <v>Medium</v>
      </c>
      <c r="F199" s="39"/>
      <c r="G199" s="33">
        <f>D199*Variables!$C$8</f>
        <v>0.94286634902219701</v>
      </c>
      <c r="H199" s="33">
        <f t="shared" si="8"/>
        <v>45.129375439854662</v>
      </c>
      <c r="I199" s="33">
        <f t="shared" si="10"/>
        <v>0</v>
      </c>
      <c r="J199" s="34">
        <f>VLOOKUP(A199,'Vacant land costs'!$A$2:$E$52,5,FALSE)</f>
        <v>1607617291.8673382</v>
      </c>
      <c r="K199" s="35">
        <f>I199*(J199+Variables!$C$10*Variables!$C$18)</f>
        <v>0</v>
      </c>
      <c r="L199" s="36">
        <f>D199*Variables!$C$14*Variables!$C$18</f>
        <v>296035.59564435726</v>
      </c>
    </row>
    <row r="200" spans="1:12" ht="15.75" customHeight="1" x14ac:dyDescent="0.35">
      <c r="A200" s="31">
        <v>17</v>
      </c>
      <c r="B200" s="22" t="s">
        <v>61</v>
      </c>
      <c r="C200" s="22">
        <v>2028</v>
      </c>
      <c r="D200" s="38">
        <f>Population!M18</f>
        <v>26289.961003554316</v>
      </c>
      <c r="E200" s="38" t="str">
        <f t="shared" si="9"/>
        <v>Small</v>
      </c>
      <c r="F200" s="39"/>
      <c r="G200" s="33">
        <f>D200*Variables!$C$8</f>
        <v>0.23660964903198883</v>
      </c>
      <c r="H200" s="33">
        <f t="shared" si="8"/>
        <v>4.9617900000000006</v>
      </c>
      <c r="I200" s="33">
        <f t="shared" si="10"/>
        <v>0</v>
      </c>
      <c r="J200" s="34">
        <f>VLOOKUP(A200,'Vacant land costs'!$A$2:$E$52,5,FALSE)</f>
        <v>1607617291.8673382</v>
      </c>
      <c r="K200" s="35">
        <f>I200*(J200+Variables!$C$10*Variables!$C$18)</f>
        <v>0</v>
      </c>
      <c r="L200" s="36">
        <f>D200*Variables!$C$14*Variables!$C$18</f>
        <v>74289.297161816663</v>
      </c>
    </row>
    <row r="201" spans="1:12" ht="15.75" customHeight="1" x14ac:dyDescent="0.35">
      <c r="A201" s="31">
        <v>18</v>
      </c>
      <c r="B201" s="22" t="s">
        <v>62</v>
      </c>
      <c r="C201" s="22">
        <v>2028</v>
      </c>
      <c r="D201" s="38">
        <f>Population!M19</f>
        <v>2140.8962705896461</v>
      </c>
      <c r="E201" s="38" t="str">
        <f t="shared" si="9"/>
        <v>Small</v>
      </c>
      <c r="F201" s="39"/>
      <c r="G201" s="33">
        <f>D201*Variables!$C$8</f>
        <v>1.9268066435306815E-2</v>
      </c>
      <c r="H201" s="33">
        <f t="shared" si="8"/>
        <v>9.2020658037418865</v>
      </c>
      <c r="I201" s="33">
        <f t="shared" si="10"/>
        <v>0</v>
      </c>
      <c r="J201" s="34">
        <f>VLOOKUP(A201,'Vacant land costs'!$A$2:$E$52,5,FALSE)</f>
        <v>1607617291.8673382</v>
      </c>
      <c r="K201" s="35">
        <f>I201*(J201+Variables!$C$10*Variables!$C$18)</f>
        <v>0</v>
      </c>
      <c r="L201" s="36">
        <f>D201*Variables!$C$14*Variables!$C$18</f>
        <v>6049.6734558471499</v>
      </c>
    </row>
    <row r="202" spans="1:12" ht="15.75" customHeight="1" x14ac:dyDescent="0.35">
      <c r="A202" s="31">
        <v>19</v>
      </c>
      <c r="B202" s="22" t="s">
        <v>63</v>
      </c>
      <c r="C202" s="22">
        <v>2028</v>
      </c>
      <c r="D202" s="38">
        <f>Population!M20</f>
        <v>31367.118730443006</v>
      </c>
      <c r="E202" s="38" t="str">
        <f t="shared" si="9"/>
        <v>Small</v>
      </c>
      <c r="F202" s="39"/>
      <c r="G202" s="33">
        <f>D202*Variables!$C$8</f>
        <v>0.28230406857398704</v>
      </c>
      <c r="H202" s="33">
        <f t="shared" si="8"/>
        <v>8.2319685051546383</v>
      </c>
      <c r="I202" s="33">
        <f t="shared" si="10"/>
        <v>0</v>
      </c>
      <c r="J202" s="34">
        <f>VLOOKUP(A202,'Vacant land costs'!$A$2:$E$52,5,FALSE)</f>
        <v>1573379751.778923</v>
      </c>
      <c r="K202" s="35">
        <f>I202*(J202+Variables!$C$10*Variables!$C$18)</f>
        <v>0</v>
      </c>
      <c r="L202" s="36">
        <f>D202*Variables!$C$14*Variables!$C$18</f>
        <v>88636.160554244445</v>
      </c>
    </row>
    <row r="203" spans="1:12" ht="15.75" customHeight="1" x14ac:dyDescent="0.35">
      <c r="A203" s="31">
        <v>20</v>
      </c>
      <c r="B203" s="22" t="s">
        <v>64</v>
      </c>
      <c r="C203" s="22">
        <v>2028</v>
      </c>
      <c r="D203" s="38">
        <f>Population!M21</f>
        <v>3645.8068917199485</v>
      </c>
      <c r="E203" s="38" t="str">
        <f t="shared" si="9"/>
        <v>Small</v>
      </c>
      <c r="F203" s="39"/>
      <c r="G203" s="33">
        <f>D203*Variables!$C$8</f>
        <v>3.2812262025479537E-2</v>
      </c>
      <c r="H203" s="33">
        <f t="shared" si="8"/>
        <v>2.2173652539137074</v>
      </c>
      <c r="I203" s="33">
        <f t="shared" si="10"/>
        <v>0</v>
      </c>
      <c r="J203" s="34">
        <f>VLOOKUP(A203,'Vacant land costs'!$A$2:$E$52,5,FALSE)</f>
        <v>1607617291.8673382</v>
      </c>
      <c r="K203" s="35">
        <f>I203*(J203+Variables!$C$10*Variables!$C$18)</f>
        <v>0</v>
      </c>
      <c r="L203" s="36">
        <f>D203*Variables!$C$14*Variables!$C$18</f>
        <v>10302.199822090459</v>
      </c>
    </row>
    <row r="204" spans="1:12" ht="15.75" customHeight="1" x14ac:dyDescent="0.35">
      <c r="A204" s="31">
        <v>1</v>
      </c>
      <c r="B204" s="32" t="s">
        <v>28</v>
      </c>
      <c r="C204" s="22">
        <v>2029</v>
      </c>
      <c r="D204" s="38">
        <f>Population!N2</f>
        <v>808901.85368147213</v>
      </c>
      <c r="E204" s="38" t="str">
        <f t="shared" si="9"/>
        <v>Medium</v>
      </c>
      <c r="F204" s="39"/>
      <c r="G204" s="33">
        <f>D204*Variables!$C$8</f>
        <v>7.2801166831332491</v>
      </c>
      <c r="H204" s="33">
        <f t="shared" si="8"/>
        <v>15.8</v>
      </c>
      <c r="I204" s="33">
        <f t="shared" si="10"/>
        <v>0</v>
      </c>
      <c r="J204" s="34">
        <f>VLOOKUP(A204,'Vacant land costs'!$A$2:$E$52,5,FALSE)</f>
        <v>2502788887.4278846</v>
      </c>
      <c r="K204" s="35">
        <f>I204*(J204+Variables!$C$10*Variables!$C$18)</f>
        <v>0</v>
      </c>
      <c r="L204" s="36">
        <f>D204*Variables!$C$14*Variables!$C$18</f>
        <v>2285767.9467368885</v>
      </c>
    </row>
    <row r="205" spans="1:12" ht="15.75" customHeight="1" x14ac:dyDescent="0.35">
      <c r="A205" s="31">
        <v>2</v>
      </c>
      <c r="B205" s="32" t="s">
        <v>30</v>
      </c>
      <c r="C205" s="22">
        <v>2029</v>
      </c>
      <c r="D205" s="38">
        <f>Population!N3</f>
        <v>560507.52235961822</v>
      </c>
      <c r="E205" s="38" t="str">
        <f t="shared" si="9"/>
        <v>Medium</v>
      </c>
      <c r="F205" s="39"/>
      <c r="G205" s="33">
        <f>D205*Variables!$C$8</f>
        <v>5.0445677012365637</v>
      </c>
      <c r="H205" s="33">
        <f t="shared" si="8"/>
        <v>173.91237524879747</v>
      </c>
      <c r="I205" s="33">
        <f t="shared" si="10"/>
        <v>0</v>
      </c>
      <c r="J205" s="34">
        <f>VLOOKUP(A205,'Vacant land costs'!$A$2:$E$52,5,FALSE)</f>
        <v>3106506801.430501</v>
      </c>
      <c r="K205" s="35">
        <f>I205*(J205+Variables!$C$10*Variables!$C$18)</f>
        <v>0</v>
      </c>
      <c r="L205" s="36">
        <f>D205*Variables!$C$14*Variables!$C$18</f>
        <v>1583863.5091310223</v>
      </c>
    </row>
    <row r="206" spans="1:12" ht="15.75" customHeight="1" x14ac:dyDescent="0.35">
      <c r="A206" s="31">
        <v>3</v>
      </c>
      <c r="B206" s="32" t="s">
        <v>33</v>
      </c>
      <c r="C206" s="22">
        <v>2029</v>
      </c>
      <c r="D206" s="38">
        <f>Population!N4</f>
        <v>401384.56264299969</v>
      </c>
      <c r="E206" s="38" t="str">
        <f t="shared" si="9"/>
        <v>Medium</v>
      </c>
      <c r="F206" s="39"/>
      <c r="G206" s="33">
        <f>D206*Variables!$C$8</f>
        <v>3.6124610637869972</v>
      </c>
      <c r="H206" s="33">
        <f t="shared" si="8"/>
        <v>142.30736972185761</v>
      </c>
      <c r="I206" s="33">
        <f t="shared" si="10"/>
        <v>0</v>
      </c>
      <c r="J206" s="34">
        <f>VLOOKUP(A206,'Vacant land costs'!$A$2:$E$52,5,FALSE)</f>
        <v>2230274531.4595323</v>
      </c>
      <c r="K206" s="35">
        <f>I206*(J206+Variables!$C$10*Variables!$C$18)</f>
        <v>0</v>
      </c>
      <c r="L206" s="36">
        <f>D206*Variables!$C$14*Variables!$C$18</f>
        <v>1134219.1434335047</v>
      </c>
    </row>
    <row r="207" spans="1:12" ht="15.75" customHeight="1" x14ac:dyDescent="0.35">
      <c r="A207" s="31">
        <v>4</v>
      </c>
      <c r="B207" s="32" t="s">
        <v>37</v>
      </c>
      <c r="C207" s="22">
        <v>2029</v>
      </c>
      <c r="D207" s="38">
        <f>Population!N5</f>
        <v>760918.11874074256</v>
      </c>
      <c r="E207" s="38" t="str">
        <f t="shared" si="9"/>
        <v>Medium</v>
      </c>
      <c r="F207" s="39"/>
      <c r="G207" s="33">
        <f>D207*Variables!$C$8</f>
        <v>6.8482630686666832</v>
      </c>
      <c r="H207" s="33">
        <f t="shared" si="8"/>
        <v>30.471556172380211</v>
      </c>
      <c r="I207" s="33">
        <f t="shared" si="10"/>
        <v>0</v>
      </c>
      <c r="J207" s="34">
        <f>VLOOKUP(A207,'Vacant land costs'!$A$2:$E$52,5,FALSE)</f>
        <v>2230274531.4595323</v>
      </c>
      <c r="K207" s="35">
        <f>I207*(J207+Variables!$C$10*Variables!$C$18)</f>
        <v>0</v>
      </c>
      <c r="L207" s="36">
        <f>D207*Variables!$C$14*Variables!$C$18</f>
        <v>2150177.1049146517</v>
      </c>
    </row>
    <row r="208" spans="1:12" ht="15.75" customHeight="1" x14ac:dyDescent="0.35">
      <c r="A208" s="31">
        <v>5</v>
      </c>
      <c r="B208" s="32" t="s">
        <v>40</v>
      </c>
      <c r="C208" s="22">
        <v>2029</v>
      </c>
      <c r="D208" s="38">
        <f>Population!N6</f>
        <v>484822.93746062712</v>
      </c>
      <c r="E208" s="38" t="str">
        <f t="shared" si="9"/>
        <v>Medium</v>
      </c>
      <c r="F208" s="39"/>
      <c r="G208" s="33">
        <f>D208*Variables!$C$8</f>
        <v>4.3634064371456445</v>
      </c>
      <c r="H208" s="33">
        <f t="shared" si="8"/>
        <v>252.69995130847997</v>
      </c>
      <c r="I208" s="33">
        <f t="shared" si="10"/>
        <v>0</v>
      </c>
      <c r="J208" s="34">
        <f>VLOOKUP(A208,'Vacant land costs'!$A$2:$E$52,5,FALSE)</f>
        <v>1353535467.7027416</v>
      </c>
      <c r="K208" s="35">
        <f>I208*(J208+Variables!$C$10*Variables!$C$18)</f>
        <v>0</v>
      </c>
      <c r="L208" s="36">
        <f>D208*Variables!$C$14*Variables!$C$18</f>
        <v>1369996.5270776926</v>
      </c>
    </row>
    <row r="209" spans="1:12" ht="15.75" customHeight="1" x14ac:dyDescent="0.35">
      <c r="A209" s="31">
        <v>6</v>
      </c>
      <c r="B209" s="32" t="s">
        <v>44</v>
      </c>
      <c r="C209" s="22">
        <v>2029</v>
      </c>
      <c r="D209" s="38">
        <f>Population!N7</f>
        <v>552226.45589520934</v>
      </c>
      <c r="E209" s="38" t="str">
        <f t="shared" si="9"/>
        <v>Medium</v>
      </c>
      <c r="F209" s="39"/>
      <c r="G209" s="33">
        <f>D209*Variables!$C$8</f>
        <v>4.9700381030568845</v>
      </c>
      <c r="H209" s="33">
        <f t="shared" si="8"/>
        <v>4.8535528350164876</v>
      </c>
      <c r="I209" s="33">
        <f t="shared" si="10"/>
        <v>0.11648526804039694</v>
      </c>
      <c r="J209" s="34">
        <f>VLOOKUP(A209,'Vacant land costs'!$A$2:$E$52,5,FALSE)</f>
        <v>2230274531.4595323</v>
      </c>
      <c r="K209" s="35">
        <f>I209*(J209+Variables!$C$10*Variables!$C$18)</f>
        <v>260540311.50607952</v>
      </c>
      <c r="L209" s="36">
        <f>D209*Variables!$C$14*Variables!$C$18</f>
        <v>1560463.1470191099</v>
      </c>
    </row>
    <row r="210" spans="1:12" ht="15.75" customHeight="1" x14ac:dyDescent="0.35">
      <c r="A210" s="31">
        <v>7</v>
      </c>
      <c r="B210" s="32" t="s">
        <v>45</v>
      </c>
      <c r="C210" s="22">
        <v>2029</v>
      </c>
      <c r="D210" s="38">
        <f>Population!N8</f>
        <v>311184.17998092691</v>
      </c>
      <c r="E210" s="38" t="str">
        <f t="shared" si="9"/>
        <v>Medium</v>
      </c>
      <c r="F210" s="39"/>
      <c r="G210" s="33">
        <f>D210*Variables!$C$8</f>
        <v>2.8006576198283422</v>
      </c>
      <c r="H210" s="33">
        <f t="shared" si="8"/>
        <v>274.73809999999997</v>
      </c>
      <c r="I210" s="33">
        <f t="shared" si="10"/>
        <v>0</v>
      </c>
      <c r="J210" s="34">
        <f>VLOOKUP(A210,'Vacant land costs'!$A$2:$E$52,5,FALSE)</f>
        <v>2230274531.4595323</v>
      </c>
      <c r="K210" s="35">
        <f>I210*(J210+Variables!$C$10*Variables!$C$18)</f>
        <v>0</v>
      </c>
      <c r="L210" s="36">
        <f>D210*Variables!$C$14*Variables!$C$18</f>
        <v>879333.90298806026</v>
      </c>
    </row>
    <row r="211" spans="1:12" ht="15.75" customHeight="1" x14ac:dyDescent="0.35">
      <c r="A211" s="31">
        <v>8</v>
      </c>
      <c r="B211" s="31" t="s">
        <v>48</v>
      </c>
      <c r="C211" s="22">
        <v>2029</v>
      </c>
      <c r="D211" s="38">
        <f>Population!N9</f>
        <v>1032413.7537242533</v>
      </c>
      <c r="E211" s="38" t="str">
        <f t="shared" si="9"/>
        <v>Large</v>
      </c>
      <c r="F211" s="39"/>
      <c r="G211" s="33">
        <f>D211*Variables!$C$8</f>
        <v>9.2917237835182789</v>
      </c>
      <c r="H211" s="33">
        <f t="shared" si="8"/>
        <v>130.47160000000002</v>
      </c>
      <c r="I211" s="33">
        <f t="shared" si="10"/>
        <v>0</v>
      </c>
      <c r="J211" s="34">
        <f>VLOOKUP(A211,'Vacant land costs'!$A$2:$E$52,5,FALSE)</f>
        <v>2230274531.4595323</v>
      </c>
      <c r="K211" s="35">
        <f>I211*(J211+Variables!$C$10*Variables!$C$18)</f>
        <v>0</v>
      </c>
      <c r="L211" s="36">
        <f>D211*Variables!$C$14*Variables!$C$18</f>
        <v>2917360.4378492013</v>
      </c>
    </row>
    <row r="212" spans="1:12" ht="15.75" customHeight="1" x14ac:dyDescent="0.35">
      <c r="A212" s="31">
        <v>9</v>
      </c>
      <c r="B212" s="32" t="s">
        <v>50</v>
      </c>
      <c r="C212" s="22">
        <v>2029</v>
      </c>
      <c r="D212" s="38">
        <f>Population!N10</f>
        <v>18131.408362664424</v>
      </c>
      <c r="E212" s="38" t="str">
        <f t="shared" si="9"/>
        <v>Small</v>
      </c>
      <c r="F212" s="39"/>
      <c r="G212" s="33">
        <f>D212*Variables!$C$8</f>
        <v>0.16318267526397981</v>
      </c>
      <c r="H212" s="33">
        <f t="shared" si="8"/>
        <v>12.8918</v>
      </c>
      <c r="I212" s="33">
        <f t="shared" si="10"/>
        <v>0</v>
      </c>
      <c r="J212" s="34">
        <f>VLOOKUP(A212,'Vacant land costs'!$A$2:$E$52,5,FALSE)</f>
        <v>1607617291.8673382</v>
      </c>
      <c r="K212" s="35">
        <f>I212*(J212+Variables!$C$10*Variables!$C$18)</f>
        <v>0</v>
      </c>
      <c r="L212" s="36">
        <f>D212*Variables!$C$14*Variables!$C$18</f>
        <v>51235.13053648574</v>
      </c>
    </row>
    <row r="213" spans="1:12" ht="15.75" customHeight="1" x14ac:dyDescent="0.35">
      <c r="A213" s="31">
        <v>10</v>
      </c>
      <c r="B213" s="32" t="s">
        <v>54</v>
      </c>
      <c r="C213" s="22">
        <v>2029</v>
      </c>
      <c r="D213" s="38">
        <f>Population!N11</f>
        <v>709403.5140738578</v>
      </c>
      <c r="E213" s="38" t="str">
        <f t="shared" si="9"/>
        <v>Medium</v>
      </c>
      <c r="F213" s="39"/>
      <c r="G213" s="33">
        <f>D213*Variables!$C$8</f>
        <v>6.3846316266647207</v>
      </c>
      <c r="H213" s="33">
        <f t="shared" si="8"/>
        <v>123.94512846742435</v>
      </c>
      <c r="I213" s="33">
        <f t="shared" si="10"/>
        <v>0</v>
      </c>
      <c r="J213" s="34">
        <f>VLOOKUP(A213,'Vacant land costs'!$A$2:$E$52,5,FALSE)</f>
        <v>2230274531.4595323</v>
      </c>
      <c r="K213" s="35">
        <f>I213*(J213+Variables!$C$10*Variables!$C$18)</f>
        <v>0</v>
      </c>
      <c r="L213" s="36">
        <f>D213*Variables!$C$14*Variables!$C$18</f>
        <v>2004608.8488889274</v>
      </c>
    </row>
    <row r="214" spans="1:12" ht="15.75" customHeight="1" x14ac:dyDescent="0.35">
      <c r="A214" s="31">
        <v>11</v>
      </c>
      <c r="B214" s="32" t="s">
        <v>55</v>
      </c>
      <c r="C214" s="22">
        <v>2029</v>
      </c>
      <c r="D214" s="38">
        <f>Population!N12</f>
        <v>939394.95238299191</v>
      </c>
      <c r="E214" s="38" t="str">
        <f t="shared" si="9"/>
        <v>Medium</v>
      </c>
      <c r="F214" s="39"/>
      <c r="G214" s="33">
        <f>D214*Variables!$C$8</f>
        <v>8.454554571446927</v>
      </c>
      <c r="H214" s="33">
        <f t="shared" si="8"/>
        <v>152.55491282192784</v>
      </c>
      <c r="I214" s="33">
        <f t="shared" si="10"/>
        <v>0</v>
      </c>
      <c r="J214" s="34">
        <f>VLOOKUP(A214,'Vacant land costs'!$A$2:$E$52,5,FALSE)</f>
        <v>2230274531.4595323</v>
      </c>
      <c r="K214" s="35">
        <f>I214*(J214+Variables!$C$10*Variables!$C$18)</f>
        <v>0</v>
      </c>
      <c r="L214" s="36">
        <f>D214*Variables!$C$14*Variables!$C$18</f>
        <v>2654511.0036662179</v>
      </c>
    </row>
    <row r="215" spans="1:12" ht="15.75" customHeight="1" x14ac:dyDescent="0.35">
      <c r="A215" s="31">
        <v>12</v>
      </c>
      <c r="B215" s="32" t="s">
        <v>56</v>
      </c>
      <c r="C215" s="22">
        <v>2029</v>
      </c>
      <c r="D215" s="38">
        <f>Population!N13</f>
        <v>695537.39634038869</v>
      </c>
      <c r="E215" s="38" t="str">
        <f t="shared" si="9"/>
        <v>Medium</v>
      </c>
      <c r="F215" s="39"/>
      <c r="G215" s="33">
        <f>D215*Variables!$C$8</f>
        <v>6.2598365670634983</v>
      </c>
      <c r="H215" s="33">
        <f t="shared" si="8"/>
        <v>80.319849487063934</v>
      </c>
      <c r="I215" s="33">
        <f t="shared" si="10"/>
        <v>0</v>
      </c>
      <c r="J215" s="34">
        <f>VLOOKUP(A215,'Vacant land costs'!$A$2:$E$52,5,FALSE)</f>
        <v>4704678723.3108349</v>
      </c>
      <c r="K215" s="35">
        <f>I215*(J215+Variables!$C$10*Variables!$C$18)</f>
        <v>0</v>
      </c>
      <c r="L215" s="36">
        <f>D215*Variables!$C$14*Variables!$C$18</f>
        <v>1965426.4347102547</v>
      </c>
    </row>
    <row r="216" spans="1:12" ht="15.75" customHeight="1" x14ac:dyDescent="0.35">
      <c r="A216" s="31">
        <v>13</v>
      </c>
      <c r="B216" s="32" t="s">
        <v>57</v>
      </c>
      <c r="C216" s="22">
        <v>2029</v>
      </c>
      <c r="D216" s="38">
        <f>Population!N14</f>
        <v>529713.63052124495</v>
      </c>
      <c r="E216" s="38" t="str">
        <f t="shared" si="9"/>
        <v>Medium</v>
      </c>
      <c r="F216" s="39"/>
      <c r="G216" s="33">
        <f>D216*Variables!$C$8</f>
        <v>4.767422674691205</v>
      </c>
      <c r="H216" s="33">
        <f t="shared" si="8"/>
        <v>4.6556862057531294</v>
      </c>
      <c r="I216" s="33">
        <f t="shared" si="10"/>
        <v>0.11173646893807554</v>
      </c>
      <c r="J216" s="34">
        <f>VLOOKUP(A216,'Vacant land costs'!$A$2:$E$52,5,FALSE)</f>
        <v>817860441.80366302</v>
      </c>
      <c r="K216" s="35">
        <f>I216*(J216+Variables!$C$10*Variables!$C$18)</f>
        <v>92100602.753574356</v>
      </c>
      <c r="L216" s="36">
        <f>D216*Variables!$C$14*Variables!$C$18</f>
        <v>1496847.1540576743</v>
      </c>
    </row>
    <row r="217" spans="1:12" ht="15.75" customHeight="1" x14ac:dyDescent="0.35">
      <c r="A217" s="31">
        <v>14</v>
      </c>
      <c r="B217" s="32" t="s">
        <v>58</v>
      </c>
      <c r="C217" s="22">
        <v>2029</v>
      </c>
      <c r="D217" s="38">
        <f>Population!N15</f>
        <v>2493186.3455238966</v>
      </c>
      <c r="E217" s="38" t="str">
        <f t="shared" si="9"/>
        <v>Large</v>
      </c>
      <c r="F217" s="39"/>
      <c r="G217" s="33">
        <f>D217*Variables!$C$8</f>
        <v>22.438677109715069</v>
      </c>
      <c r="H217" s="33">
        <f t="shared" ref="H217:H243" si="11">H197+I197</f>
        <v>21.912770614956123</v>
      </c>
      <c r="I217" s="33">
        <f t="shared" si="10"/>
        <v>0.5259064947589458</v>
      </c>
      <c r="J217" s="34">
        <f>VLOOKUP(A217,'Vacant land costs'!$A$2:$E$52,5,FALSE)</f>
        <v>7495160908.8606577</v>
      </c>
      <c r="K217" s="35">
        <f>I217*(J217+Variables!$C$10*Variables!$C$18)</f>
        <v>3945122669.199182</v>
      </c>
      <c r="L217" s="36">
        <f>D217*Variables!$C$14*Variables!$C$18</f>
        <v>7045163.0292402385</v>
      </c>
    </row>
    <row r="218" spans="1:12" ht="15.75" customHeight="1" x14ac:dyDescent="0.35">
      <c r="A218" s="31">
        <v>15</v>
      </c>
      <c r="B218" s="32" t="s">
        <v>59</v>
      </c>
      <c r="C218" s="22">
        <v>2029</v>
      </c>
      <c r="D218" s="38">
        <f>Population!N16</f>
        <v>107850.02346654622</v>
      </c>
      <c r="E218" s="38" t="str">
        <f t="shared" si="9"/>
        <v>Medium</v>
      </c>
      <c r="F218" s="39"/>
      <c r="G218" s="33">
        <f>D218*Variables!$C$8</f>
        <v>0.97065021119891604</v>
      </c>
      <c r="H218" s="33">
        <f t="shared" si="11"/>
        <v>8.9803292783505153</v>
      </c>
      <c r="I218" s="33">
        <f t="shared" si="10"/>
        <v>0</v>
      </c>
      <c r="J218" s="34">
        <f>VLOOKUP(A218,'Vacant land costs'!$A$2:$E$52,5,FALSE)</f>
        <v>1607617291.8673382</v>
      </c>
      <c r="K218" s="35">
        <f>I218*(J218+Variables!$C$10*Variables!$C$18)</f>
        <v>0</v>
      </c>
      <c r="L218" s="36">
        <f>D218*Variables!$C$14*Variables!$C$18</f>
        <v>304759.0082439431</v>
      </c>
    </row>
    <row r="219" spans="1:12" ht="15.75" customHeight="1" x14ac:dyDescent="0.35">
      <c r="A219" s="31">
        <v>16</v>
      </c>
      <c r="B219" s="32" t="s">
        <v>60</v>
      </c>
      <c r="C219" s="22">
        <v>2029</v>
      </c>
      <c r="D219" s="38">
        <f>Population!N17</f>
        <v>107277.2379331922</v>
      </c>
      <c r="E219" s="38" t="str">
        <f t="shared" si="9"/>
        <v>Medium</v>
      </c>
      <c r="F219" s="39"/>
      <c r="G219" s="33">
        <f>D219*Variables!$C$8</f>
        <v>0.96549514139872983</v>
      </c>
      <c r="H219" s="33">
        <f t="shared" si="11"/>
        <v>45.129375439854662</v>
      </c>
      <c r="I219" s="33">
        <f t="shared" si="10"/>
        <v>0</v>
      </c>
      <c r="J219" s="34">
        <f>VLOOKUP(A219,'Vacant land costs'!$A$2:$E$52,5,FALSE)</f>
        <v>1607617291.8673382</v>
      </c>
      <c r="K219" s="35">
        <f>I219*(J219+Variables!$C$10*Variables!$C$18)</f>
        <v>0</v>
      </c>
      <c r="L219" s="36">
        <f>D219*Variables!$C$14*Variables!$C$18</f>
        <v>303140.44993982185</v>
      </c>
    </row>
    <row r="220" spans="1:12" ht="15.75" customHeight="1" x14ac:dyDescent="0.35">
      <c r="A220" s="31">
        <v>17</v>
      </c>
      <c r="B220" s="22" t="s">
        <v>61</v>
      </c>
      <c r="C220" s="22">
        <v>2029</v>
      </c>
      <c r="D220" s="38">
        <f>Population!N18</f>
        <v>26920.920067639621</v>
      </c>
      <c r="E220" s="38" t="str">
        <f t="shared" si="9"/>
        <v>Small</v>
      </c>
      <c r="F220" s="39"/>
      <c r="G220" s="33">
        <f>D220*Variables!$C$8</f>
        <v>0.2422882806087566</v>
      </c>
      <c r="H220" s="33">
        <f t="shared" si="11"/>
        <v>4.9617900000000006</v>
      </c>
      <c r="I220" s="33">
        <f t="shared" si="10"/>
        <v>0</v>
      </c>
      <c r="J220" s="34">
        <f>VLOOKUP(A220,'Vacant land costs'!$A$2:$E$52,5,FALSE)</f>
        <v>1607617291.8673382</v>
      </c>
      <c r="K220" s="35">
        <f>I220*(J220+Variables!$C$10*Variables!$C$18)</f>
        <v>0</v>
      </c>
      <c r="L220" s="36">
        <f>D220*Variables!$C$14*Variables!$C$18</f>
        <v>76072.240293700263</v>
      </c>
    </row>
    <row r="221" spans="1:12" ht="15.75" customHeight="1" x14ac:dyDescent="0.35">
      <c r="A221" s="31">
        <v>18</v>
      </c>
      <c r="B221" s="22" t="s">
        <v>62</v>
      </c>
      <c r="C221" s="22">
        <v>2029</v>
      </c>
      <c r="D221" s="38">
        <f>Population!N19</f>
        <v>2192.2777810837974</v>
      </c>
      <c r="E221" s="38" t="str">
        <f t="shared" si="9"/>
        <v>Small</v>
      </c>
      <c r="F221" s="39"/>
      <c r="G221" s="33">
        <f>D221*Variables!$C$8</f>
        <v>1.9730500029754176E-2</v>
      </c>
      <c r="H221" s="33">
        <f t="shared" si="11"/>
        <v>9.2020658037418865</v>
      </c>
      <c r="I221" s="33">
        <f t="shared" si="10"/>
        <v>0</v>
      </c>
      <c r="J221" s="34">
        <f>VLOOKUP(A221,'Vacant land costs'!$A$2:$E$52,5,FALSE)</f>
        <v>1607617291.8673382</v>
      </c>
      <c r="K221" s="35">
        <f>I221*(J221+Variables!$C$10*Variables!$C$18)</f>
        <v>0</v>
      </c>
      <c r="L221" s="36">
        <f>D221*Variables!$C$14*Variables!$C$18</f>
        <v>6194.8656187874822</v>
      </c>
    </row>
    <row r="222" spans="1:12" ht="15.75" customHeight="1" x14ac:dyDescent="0.35">
      <c r="A222" s="31">
        <v>19</v>
      </c>
      <c r="B222" s="22" t="s">
        <v>63</v>
      </c>
      <c r="C222" s="22">
        <v>2029</v>
      </c>
      <c r="D222" s="38">
        <f>Population!N20</f>
        <v>32119.929579973636</v>
      </c>
      <c r="E222" s="38" t="str">
        <f t="shared" si="9"/>
        <v>Small</v>
      </c>
      <c r="F222" s="39"/>
      <c r="G222" s="33">
        <f>D222*Variables!$C$8</f>
        <v>0.28907936621976271</v>
      </c>
      <c r="H222" s="33">
        <f t="shared" si="11"/>
        <v>8.2319685051546383</v>
      </c>
      <c r="I222" s="33">
        <f t="shared" si="10"/>
        <v>0</v>
      </c>
      <c r="J222" s="34">
        <f>VLOOKUP(A222,'Vacant land costs'!$A$2:$E$52,5,FALSE)</f>
        <v>1573379751.778923</v>
      </c>
      <c r="K222" s="35">
        <f>I222*(J222+Variables!$C$10*Variables!$C$18)</f>
        <v>0</v>
      </c>
      <c r="L222" s="36">
        <f>D222*Variables!$C$14*Variables!$C$18</f>
        <v>90763.428407546307</v>
      </c>
    </row>
    <row r="223" spans="1:12" ht="15.75" customHeight="1" x14ac:dyDescent="0.35">
      <c r="A223" s="31">
        <v>20</v>
      </c>
      <c r="B223" s="22" t="s">
        <v>64</v>
      </c>
      <c r="C223" s="22">
        <v>2029</v>
      </c>
      <c r="D223" s="38">
        <f>Population!N21</f>
        <v>3733.3062571212276</v>
      </c>
      <c r="E223" s="38" t="str">
        <f t="shared" si="9"/>
        <v>Small</v>
      </c>
      <c r="F223" s="39"/>
      <c r="G223" s="33">
        <f>D223*Variables!$C$8</f>
        <v>3.3599756314091046E-2</v>
      </c>
      <c r="H223" s="33">
        <f t="shared" si="11"/>
        <v>2.2173652539137074</v>
      </c>
      <c r="I223" s="33">
        <f t="shared" si="10"/>
        <v>0</v>
      </c>
      <c r="J223" s="34">
        <f>VLOOKUP(A223,'Vacant land costs'!$A$2:$E$52,5,FALSE)</f>
        <v>1607617291.8673382</v>
      </c>
      <c r="K223" s="35">
        <f>I223*(J223+Variables!$C$10*Variables!$C$18)</f>
        <v>0</v>
      </c>
      <c r="L223" s="36">
        <f>D223*Variables!$C$14*Variables!$C$18</f>
        <v>10549.452617820632</v>
      </c>
    </row>
    <row r="224" spans="1:12" ht="15.75" customHeight="1" x14ac:dyDescent="0.35">
      <c r="A224" s="31">
        <v>1</v>
      </c>
      <c r="B224" s="32" t="s">
        <v>28</v>
      </c>
      <c r="C224" s="22">
        <v>2030</v>
      </c>
      <c r="D224" s="38">
        <f>Population!O2</f>
        <v>828315.49816982762</v>
      </c>
      <c r="E224" s="38" t="str">
        <f t="shared" si="9"/>
        <v>Medium</v>
      </c>
      <c r="F224" s="39"/>
      <c r="G224" s="33">
        <f>D224*Variables!$C$8</f>
        <v>7.4548394835284491</v>
      </c>
      <c r="H224" s="33">
        <f t="shared" si="11"/>
        <v>15.8</v>
      </c>
      <c r="I224" s="33">
        <f t="shared" si="10"/>
        <v>0</v>
      </c>
      <c r="J224" s="34">
        <f>VLOOKUP(A224,'Vacant land costs'!$A$2:$E$52,5,FALSE)</f>
        <v>2502788887.4278846</v>
      </c>
      <c r="K224" s="35">
        <f>I224*(J224+Variables!$C$10*Variables!$C$18)</f>
        <v>0</v>
      </c>
      <c r="L224" s="36">
        <f>D224*Variables!$C$14*Variables!$C$18</f>
        <v>2340626.3774585743</v>
      </c>
    </row>
    <row r="225" spans="1:12" ht="15.75" customHeight="1" x14ac:dyDescent="0.35">
      <c r="A225" s="31">
        <v>2</v>
      </c>
      <c r="B225" s="32" t="s">
        <v>30</v>
      </c>
      <c r="C225" s="22">
        <v>2030</v>
      </c>
      <c r="D225" s="38">
        <f>Population!O3</f>
        <v>573959.70289624913</v>
      </c>
      <c r="E225" s="38" t="str">
        <f t="shared" si="9"/>
        <v>Medium</v>
      </c>
      <c r="F225" s="39"/>
      <c r="G225" s="33">
        <f>D225*Variables!$C$8</f>
        <v>5.1656373260662427</v>
      </c>
      <c r="H225" s="33">
        <f t="shared" si="11"/>
        <v>173.91237524879747</v>
      </c>
      <c r="I225" s="33">
        <f t="shared" si="10"/>
        <v>0</v>
      </c>
      <c r="J225" s="34">
        <f>VLOOKUP(A225,'Vacant land costs'!$A$2:$E$52,5,FALSE)</f>
        <v>3106506801.430501</v>
      </c>
      <c r="K225" s="35">
        <f>I225*(J225+Variables!$C$10*Variables!$C$18)</f>
        <v>0</v>
      </c>
      <c r="L225" s="36">
        <f>D225*Variables!$C$14*Variables!$C$18</f>
        <v>1621876.2333501671</v>
      </c>
    </row>
    <row r="226" spans="1:12" ht="15.75" customHeight="1" x14ac:dyDescent="0.35">
      <c r="A226" s="31">
        <v>3</v>
      </c>
      <c r="B226" s="32" t="s">
        <v>33</v>
      </c>
      <c r="C226" s="22">
        <v>2030</v>
      </c>
      <c r="D226" s="38">
        <f>Population!O4</f>
        <v>411017.79214643169</v>
      </c>
      <c r="E226" s="38" t="str">
        <f t="shared" si="9"/>
        <v>Medium</v>
      </c>
      <c r="F226" s="39"/>
      <c r="G226" s="33">
        <f>D226*Variables!$C$8</f>
        <v>3.6991601293178853</v>
      </c>
      <c r="H226" s="33">
        <f t="shared" si="11"/>
        <v>142.30736972185761</v>
      </c>
      <c r="I226" s="33">
        <f t="shared" si="10"/>
        <v>0</v>
      </c>
      <c r="J226" s="34">
        <f>VLOOKUP(A226,'Vacant land costs'!$A$2:$E$52,5,FALSE)</f>
        <v>2230274531.4595323</v>
      </c>
      <c r="K226" s="35">
        <f>I226*(J226+Variables!$C$10*Variables!$C$18)</f>
        <v>0</v>
      </c>
      <c r="L226" s="36">
        <f>D226*Variables!$C$14*Variables!$C$18</f>
        <v>1161440.4028759089</v>
      </c>
    </row>
    <row r="227" spans="1:12" ht="15.75" customHeight="1" x14ac:dyDescent="0.35">
      <c r="A227" s="31">
        <v>4</v>
      </c>
      <c r="B227" s="32" t="s">
        <v>37</v>
      </c>
      <c r="C227" s="22">
        <v>2030</v>
      </c>
      <c r="D227" s="38">
        <f>Population!O5</f>
        <v>779180.15359052049</v>
      </c>
      <c r="E227" s="38" t="str">
        <f t="shared" si="9"/>
        <v>Medium</v>
      </c>
      <c r="F227" s="39"/>
      <c r="G227" s="33">
        <f>D227*Variables!$C$8</f>
        <v>7.012621382314685</v>
      </c>
      <c r="H227" s="33">
        <f t="shared" si="11"/>
        <v>30.471556172380211</v>
      </c>
      <c r="I227" s="33">
        <f t="shared" si="10"/>
        <v>0</v>
      </c>
      <c r="J227" s="34">
        <f>VLOOKUP(A227,'Vacant land costs'!$A$2:$E$52,5,FALSE)</f>
        <v>2230274531.4595323</v>
      </c>
      <c r="K227" s="35">
        <f>I227*(J227+Variables!$C$10*Variables!$C$18)</f>
        <v>0</v>
      </c>
      <c r="L227" s="36">
        <f>D227*Variables!$C$14*Variables!$C$18</f>
        <v>2201781.355432604</v>
      </c>
    </row>
    <row r="228" spans="1:12" ht="15.75" customHeight="1" x14ac:dyDescent="0.35">
      <c r="A228" s="31">
        <v>5</v>
      </c>
      <c r="B228" s="32" t="s">
        <v>40</v>
      </c>
      <c r="C228" s="22">
        <v>2030</v>
      </c>
      <c r="D228" s="38">
        <f>Population!O6</f>
        <v>496458.68795968225</v>
      </c>
      <c r="E228" s="38" t="str">
        <f t="shared" si="9"/>
        <v>Medium</v>
      </c>
      <c r="F228" s="39"/>
      <c r="G228" s="33">
        <f>D228*Variables!$C$8</f>
        <v>4.46812819163714</v>
      </c>
      <c r="H228" s="33">
        <f t="shared" si="11"/>
        <v>252.69995130847997</v>
      </c>
      <c r="I228" s="33">
        <f t="shared" si="10"/>
        <v>0</v>
      </c>
      <c r="J228" s="34">
        <f>VLOOKUP(A228,'Vacant land costs'!$A$2:$E$52,5,FALSE)</f>
        <v>1353535467.7027416</v>
      </c>
      <c r="K228" s="35">
        <f>I228*(J228+Variables!$C$10*Variables!$C$18)</f>
        <v>0</v>
      </c>
      <c r="L228" s="36">
        <f>D228*Variables!$C$14*Variables!$C$18</f>
        <v>1402876.4437275575</v>
      </c>
    </row>
    <row r="229" spans="1:12" ht="15.75" customHeight="1" x14ac:dyDescent="0.35">
      <c r="A229" s="31">
        <v>6</v>
      </c>
      <c r="B229" s="32" t="s">
        <v>44</v>
      </c>
      <c r="C229" s="22">
        <v>2030</v>
      </c>
      <c r="D229" s="38">
        <f>Population!O7</f>
        <v>565479.89083669439</v>
      </c>
      <c r="E229" s="38" t="str">
        <f t="shared" si="9"/>
        <v>Medium</v>
      </c>
      <c r="F229" s="39"/>
      <c r="G229" s="33">
        <f>D229*Variables!$C$8</f>
        <v>5.0893190175302498</v>
      </c>
      <c r="H229" s="33">
        <f t="shared" si="11"/>
        <v>4.9700381030568845</v>
      </c>
      <c r="I229" s="33">
        <f t="shared" si="10"/>
        <v>0.11928091447336531</v>
      </c>
      <c r="J229" s="34">
        <f>VLOOKUP(A229,'Vacant land costs'!$A$2:$E$52,5,FALSE)</f>
        <v>2230274531.4595323</v>
      </c>
      <c r="K229" s="35">
        <f>I229*(J229+Variables!$C$10*Variables!$C$18)</f>
        <v>266793278.98222283</v>
      </c>
      <c r="L229" s="36">
        <f>D229*Variables!$C$14*Variables!$C$18</f>
        <v>1597914.2625475687</v>
      </c>
    </row>
    <row r="230" spans="1:12" ht="15.75" customHeight="1" x14ac:dyDescent="0.35">
      <c r="A230" s="31">
        <v>7</v>
      </c>
      <c r="B230" s="32" t="s">
        <v>45</v>
      </c>
      <c r="C230" s="22">
        <v>2030</v>
      </c>
      <c r="D230" s="38">
        <f>Population!O8</f>
        <v>318652.60030046926</v>
      </c>
      <c r="E230" s="38" t="str">
        <f t="shared" si="9"/>
        <v>Medium</v>
      </c>
      <c r="F230" s="39"/>
      <c r="G230" s="33">
        <f>D230*Variables!$C$8</f>
        <v>2.8678734027042236</v>
      </c>
      <c r="H230" s="33">
        <f t="shared" si="11"/>
        <v>274.73809999999997</v>
      </c>
      <c r="I230" s="33">
        <f t="shared" si="10"/>
        <v>0</v>
      </c>
      <c r="J230" s="34">
        <f>VLOOKUP(A230,'Vacant land costs'!$A$2:$E$52,5,FALSE)</f>
        <v>2230274531.4595323</v>
      </c>
      <c r="K230" s="35">
        <f>I230*(J230+Variables!$C$10*Variables!$C$18)</f>
        <v>0</v>
      </c>
      <c r="L230" s="36">
        <f>D230*Variables!$C$14*Variables!$C$18</f>
        <v>900437.91665977403</v>
      </c>
    </row>
    <row r="231" spans="1:12" ht="15.75" customHeight="1" x14ac:dyDescent="0.35">
      <c r="A231" s="31">
        <v>8</v>
      </c>
      <c r="B231" s="31" t="s">
        <v>48</v>
      </c>
      <c r="C231" s="22">
        <v>2030</v>
      </c>
      <c r="D231" s="38">
        <f>Population!O9</f>
        <v>1057191.6838136355</v>
      </c>
      <c r="E231" s="38" t="str">
        <f t="shared" si="9"/>
        <v>Large</v>
      </c>
      <c r="F231" s="39"/>
      <c r="G231" s="33">
        <f>D231*Variables!$C$8</f>
        <v>9.5147251543227203</v>
      </c>
      <c r="H231" s="33">
        <f t="shared" si="11"/>
        <v>130.47160000000002</v>
      </c>
      <c r="I231" s="33">
        <f t="shared" si="10"/>
        <v>0</v>
      </c>
      <c r="J231" s="34">
        <f>VLOOKUP(A231,'Vacant land costs'!$A$2:$E$52,5,FALSE)</f>
        <v>2230274531.4595323</v>
      </c>
      <c r="K231" s="35">
        <f>I231*(J231+Variables!$C$10*Variables!$C$18)</f>
        <v>0</v>
      </c>
      <c r="L231" s="36">
        <f>D231*Variables!$C$14*Variables!$C$18</f>
        <v>2987377.0883575827</v>
      </c>
    </row>
    <row r="232" spans="1:12" ht="15.75" customHeight="1" x14ac:dyDescent="0.35">
      <c r="A232" s="31">
        <v>9</v>
      </c>
      <c r="B232" s="32" t="s">
        <v>50</v>
      </c>
      <c r="C232" s="22">
        <v>2030</v>
      </c>
      <c r="D232" s="38">
        <f>Population!O10</f>
        <v>18566.562163368373</v>
      </c>
      <c r="E232" s="38" t="str">
        <f t="shared" si="9"/>
        <v>Small</v>
      </c>
      <c r="F232" s="39"/>
      <c r="G232" s="33">
        <f>D232*Variables!$C$8</f>
        <v>0.16709905947031536</v>
      </c>
      <c r="H232" s="33">
        <f t="shared" si="11"/>
        <v>12.8918</v>
      </c>
      <c r="I232" s="33">
        <f t="shared" si="10"/>
        <v>0</v>
      </c>
      <c r="J232" s="34">
        <f>VLOOKUP(A232,'Vacant land costs'!$A$2:$E$52,5,FALSE)</f>
        <v>1607617291.8673382</v>
      </c>
      <c r="K232" s="35">
        <f>I232*(J232+Variables!$C$10*Variables!$C$18)</f>
        <v>0</v>
      </c>
      <c r="L232" s="36">
        <f>D232*Variables!$C$14*Variables!$C$18</f>
        <v>52464.773669361406</v>
      </c>
    </row>
    <row r="233" spans="1:12" ht="15.75" customHeight="1" x14ac:dyDescent="0.35">
      <c r="A233" s="31">
        <v>10</v>
      </c>
      <c r="B233" s="32" t="s">
        <v>54</v>
      </c>
      <c r="C233" s="22">
        <v>2030</v>
      </c>
      <c r="D233" s="38">
        <f>Population!O11</f>
        <v>726429.19841163047</v>
      </c>
      <c r="E233" s="38" t="str">
        <f t="shared" si="9"/>
        <v>Medium</v>
      </c>
      <c r="F233" s="39"/>
      <c r="G233" s="33">
        <f>D233*Variables!$C$8</f>
        <v>6.5378627857046743</v>
      </c>
      <c r="H233" s="33">
        <f t="shared" si="11"/>
        <v>123.94512846742435</v>
      </c>
      <c r="I233" s="33">
        <f t="shared" si="10"/>
        <v>0</v>
      </c>
      <c r="J233" s="34">
        <f>VLOOKUP(A233,'Vacant land costs'!$A$2:$E$52,5,FALSE)</f>
        <v>2230274531.4595323</v>
      </c>
      <c r="K233" s="35">
        <f>I233*(J233+Variables!$C$10*Variables!$C$18)</f>
        <v>0</v>
      </c>
      <c r="L233" s="36">
        <f>D233*Variables!$C$14*Variables!$C$18</f>
        <v>2052719.461262262</v>
      </c>
    </row>
    <row r="234" spans="1:12" ht="15.75" customHeight="1" x14ac:dyDescent="0.35">
      <c r="A234" s="31">
        <v>11</v>
      </c>
      <c r="B234" s="32" t="s">
        <v>55</v>
      </c>
      <c r="C234" s="22">
        <v>2030</v>
      </c>
      <c r="D234" s="38">
        <f>Population!O12</f>
        <v>961940.43124018388</v>
      </c>
      <c r="E234" s="38" t="str">
        <f t="shared" si="9"/>
        <v>Medium</v>
      </c>
      <c r="F234" s="39"/>
      <c r="G234" s="33">
        <f>D234*Variables!$C$8</f>
        <v>8.6574638811616556</v>
      </c>
      <c r="H234" s="33">
        <f t="shared" si="11"/>
        <v>152.55491282192784</v>
      </c>
      <c r="I234" s="33">
        <f t="shared" si="10"/>
        <v>0</v>
      </c>
      <c r="J234" s="34">
        <f>VLOOKUP(A234,'Vacant land costs'!$A$2:$E$52,5,FALSE)</f>
        <v>2230274531.4595323</v>
      </c>
      <c r="K234" s="35">
        <f>I234*(J234+Variables!$C$10*Variables!$C$18)</f>
        <v>0</v>
      </c>
      <c r="L234" s="36">
        <f>D234*Variables!$C$14*Variables!$C$18</f>
        <v>2718219.2677542074</v>
      </c>
    </row>
    <row r="235" spans="1:12" ht="15.75" customHeight="1" x14ac:dyDescent="0.35">
      <c r="A235" s="31">
        <v>12</v>
      </c>
      <c r="B235" s="32" t="s">
        <v>56</v>
      </c>
      <c r="C235" s="22">
        <v>2030</v>
      </c>
      <c r="D235" s="38">
        <f>Population!O13</f>
        <v>712230.29385255813</v>
      </c>
      <c r="E235" s="38" t="str">
        <f t="shared" si="9"/>
        <v>Medium</v>
      </c>
      <c r="F235" s="39"/>
      <c r="G235" s="33">
        <f>D235*Variables!$C$8</f>
        <v>6.410072644673023</v>
      </c>
      <c r="H235" s="33">
        <f t="shared" si="11"/>
        <v>80.319849487063934</v>
      </c>
      <c r="I235" s="33">
        <f t="shared" si="10"/>
        <v>0</v>
      </c>
      <c r="J235" s="34">
        <f>VLOOKUP(A235,'Vacant land costs'!$A$2:$E$52,5,FALSE)</f>
        <v>4704678723.3108349</v>
      </c>
      <c r="K235" s="35">
        <f>I235*(J235+Variables!$C$10*Variables!$C$18)</f>
        <v>0</v>
      </c>
      <c r="L235" s="36">
        <f>D235*Variables!$C$14*Variables!$C$18</f>
        <v>2012596.669143301</v>
      </c>
    </row>
    <row r="236" spans="1:12" ht="15.75" customHeight="1" x14ac:dyDescent="0.35">
      <c r="A236" s="31">
        <v>13</v>
      </c>
      <c r="B236" s="32" t="s">
        <v>57</v>
      </c>
      <c r="C236" s="22">
        <v>2030</v>
      </c>
      <c r="D236" s="38">
        <f>Population!O14</f>
        <v>542426.7576537549</v>
      </c>
      <c r="E236" s="38" t="str">
        <f t="shared" si="9"/>
        <v>Medium</v>
      </c>
      <c r="F236" s="39"/>
      <c r="G236" s="33">
        <f>D236*Variables!$C$8</f>
        <v>4.8818408188837941</v>
      </c>
      <c r="H236" s="33">
        <f t="shared" si="11"/>
        <v>4.767422674691205</v>
      </c>
      <c r="I236" s="33">
        <f t="shared" si="10"/>
        <v>0.11441814419258911</v>
      </c>
      <c r="J236" s="34">
        <f>VLOOKUP(A236,'Vacant land costs'!$A$2:$E$52,5,FALSE)</f>
        <v>817860441.80366302</v>
      </c>
      <c r="K236" s="35">
        <f>I236*(J236+Variables!$C$10*Variables!$C$18)</f>
        <v>94311017.219659939</v>
      </c>
      <c r="L236" s="36">
        <f>D236*Variables!$C$14*Variables!$C$18</f>
        <v>1532771.4857550589</v>
      </c>
    </row>
    <row r="237" spans="1:12" ht="15.75" customHeight="1" x14ac:dyDescent="0.35">
      <c r="A237" s="31">
        <v>14</v>
      </c>
      <c r="B237" s="32" t="s">
        <v>58</v>
      </c>
      <c r="C237" s="22">
        <v>2030</v>
      </c>
      <c r="D237" s="38">
        <f>Population!O15</f>
        <v>2553022.8178164707</v>
      </c>
      <c r="E237" s="38" t="str">
        <f t="shared" si="9"/>
        <v>Large</v>
      </c>
      <c r="F237" s="39"/>
      <c r="G237" s="33">
        <f>D237*Variables!$C$8</f>
        <v>22.977205360348236</v>
      </c>
      <c r="H237" s="33">
        <f t="shared" si="11"/>
        <v>22.438677109715069</v>
      </c>
      <c r="I237" s="33">
        <f t="shared" si="10"/>
        <v>0.538528250633167</v>
      </c>
      <c r="J237" s="34">
        <f>VLOOKUP(A237,'Vacant land costs'!$A$2:$E$52,5,FALSE)</f>
        <v>7495160908.8606577</v>
      </c>
      <c r="K237" s="35">
        <f>I237*(J237+Variables!$C$10*Variables!$C$18)</f>
        <v>4039805613.2600112</v>
      </c>
      <c r="L237" s="36">
        <f>D237*Variables!$C$14*Variables!$C$18</f>
        <v>7214246.9419420054</v>
      </c>
    </row>
    <row r="238" spans="1:12" ht="15.75" customHeight="1" x14ac:dyDescent="0.35">
      <c r="A238" s="31">
        <v>15</v>
      </c>
      <c r="B238" s="32" t="s">
        <v>59</v>
      </c>
      <c r="C238" s="22">
        <v>2030</v>
      </c>
      <c r="D238" s="38">
        <f>Population!O16</f>
        <v>110438.42402974334</v>
      </c>
      <c r="E238" s="38" t="str">
        <f t="shared" si="9"/>
        <v>Medium</v>
      </c>
      <c r="F238" s="39"/>
      <c r="G238" s="33">
        <f>D238*Variables!$C$8</f>
        <v>0.99394581626769007</v>
      </c>
      <c r="H238" s="33">
        <f t="shared" si="11"/>
        <v>8.9803292783505153</v>
      </c>
      <c r="I238" s="33">
        <f t="shared" si="10"/>
        <v>0</v>
      </c>
      <c r="J238" s="34">
        <f>VLOOKUP(A238,'Vacant land costs'!$A$2:$E$52,5,FALSE)</f>
        <v>1607617291.8673382</v>
      </c>
      <c r="K238" s="35">
        <f>I238*(J238+Variables!$C$10*Variables!$C$18)</f>
        <v>0</v>
      </c>
      <c r="L238" s="36">
        <f>D238*Variables!$C$14*Variables!$C$18</f>
        <v>312073.22444179776</v>
      </c>
    </row>
    <row r="239" spans="1:12" ht="15.75" customHeight="1" x14ac:dyDescent="0.35">
      <c r="A239" s="31">
        <v>16</v>
      </c>
      <c r="B239" s="32" t="s">
        <v>60</v>
      </c>
      <c r="C239" s="22">
        <v>2030</v>
      </c>
      <c r="D239" s="38">
        <f>Population!O17</f>
        <v>109851.89164358882</v>
      </c>
      <c r="E239" s="38" t="str">
        <f t="shared" si="9"/>
        <v>Medium</v>
      </c>
      <c r="F239" s="39"/>
      <c r="G239" s="33">
        <f>D239*Variables!$C$8</f>
        <v>0.9886670247922994</v>
      </c>
      <c r="H239" s="33">
        <f t="shared" si="11"/>
        <v>45.129375439854662</v>
      </c>
      <c r="I239" s="33">
        <f t="shared" si="10"/>
        <v>0</v>
      </c>
      <c r="J239" s="34">
        <f>VLOOKUP(A239,'Vacant land costs'!$A$2:$E$52,5,FALSE)</f>
        <v>1607617291.8673382</v>
      </c>
      <c r="K239" s="35">
        <f>I239*(J239+Variables!$C$10*Variables!$C$18)</f>
        <v>0</v>
      </c>
      <c r="L239" s="36">
        <f>D239*Variables!$C$14*Variables!$C$18</f>
        <v>310415.82073837757</v>
      </c>
    </row>
    <row r="240" spans="1:12" ht="15.75" customHeight="1" x14ac:dyDescent="0.35">
      <c r="A240" s="31">
        <v>17</v>
      </c>
      <c r="B240" s="22" t="s">
        <v>61</v>
      </c>
      <c r="C240" s="22">
        <v>2030</v>
      </c>
      <c r="D240" s="38">
        <f>Population!O18</f>
        <v>27567.022149262979</v>
      </c>
      <c r="E240" s="38" t="str">
        <f t="shared" si="9"/>
        <v>Small</v>
      </c>
      <c r="F240" s="39"/>
      <c r="G240" s="33">
        <f>D240*Variables!$C$8</f>
        <v>0.2481031993433668</v>
      </c>
      <c r="H240" s="33">
        <f t="shared" si="11"/>
        <v>4.9617900000000006</v>
      </c>
      <c r="I240" s="33">
        <f t="shared" si="10"/>
        <v>0</v>
      </c>
      <c r="J240" s="34">
        <f>VLOOKUP(A240,'Vacant land costs'!$A$2:$E$52,5,FALSE)</f>
        <v>1607617291.8673382</v>
      </c>
      <c r="K240" s="35">
        <f>I240*(J240+Variables!$C$10*Variables!$C$18)</f>
        <v>0</v>
      </c>
      <c r="L240" s="36">
        <f>D240*Variables!$C$14*Variables!$C$18</f>
        <v>77897.974060749082</v>
      </c>
    </row>
    <row r="241" spans="1:12" ht="15.75" customHeight="1" x14ac:dyDescent="0.35">
      <c r="A241" s="31">
        <v>18</v>
      </c>
      <c r="B241" s="22" t="s">
        <v>62</v>
      </c>
      <c r="C241" s="22">
        <v>2030</v>
      </c>
      <c r="D241" s="38">
        <f>Population!O19</f>
        <v>2244.892447829809</v>
      </c>
      <c r="E241" s="38" t="str">
        <f t="shared" si="9"/>
        <v>Small</v>
      </c>
      <c r="F241" s="39"/>
      <c r="G241" s="33">
        <f>D241*Variables!$C$8</f>
        <v>2.0204032030468281E-2</v>
      </c>
      <c r="H241" s="33">
        <f t="shared" si="11"/>
        <v>9.2020658037418865</v>
      </c>
      <c r="I241" s="33">
        <f t="shared" si="10"/>
        <v>0</v>
      </c>
      <c r="J241" s="34">
        <f>VLOOKUP(A241,'Vacant land costs'!$A$2:$E$52,5,FALSE)</f>
        <v>1607617291.8673382</v>
      </c>
      <c r="K241" s="35">
        <f>I241*(J241+Variables!$C$10*Variables!$C$18)</f>
        <v>0</v>
      </c>
      <c r="L241" s="36">
        <f>D241*Variables!$C$14*Variables!$C$18</f>
        <v>6343.5423936383822</v>
      </c>
    </row>
    <row r="242" spans="1:12" ht="15.75" customHeight="1" x14ac:dyDescent="0.35">
      <c r="A242" s="31">
        <v>19</v>
      </c>
      <c r="B242" s="22" t="s">
        <v>63</v>
      </c>
      <c r="C242" s="22">
        <v>2030</v>
      </c>
      <c r="D242" s="38">
        <f>Population!O20</f>
        <v>32890.807889893011</v>
      </c>
      <c r="E242" s="38" t="str">
        <f t="shared" si="9"/>
        <v>Small</v>
      </c>
      <c r="F242" s="39"/>
      <c r="G242" s="33">
        <f>D242*Variables!$C$8</f>
        <v>0.29601727100903713</v>
      </c>
      <c r="H242" s="33">
        <f t="shared" si="11"/>
        <v>8.2319685051546383</v>
      </c>
      <c r="I242" s="33">
        <f t="shared" si="10"/>
        <v>0</v>
      </c>
      <c r="J242" s="34">
        <f>VLOOKUP(A242,'Vacant land costs'!$A$2:$E$52,5,FALSE)</f>
        <v>1573379751.778923</v>
      </c>
      <c r="K242" s="35">
        <f>I242*(J242+Variables!$C$10*Variables!$C$18)</f>
        <v>0</v>
      </c>
      <c r="L242" s="36">
        <f>D242*Variables!$C$14*Variables!$C$18</f>
        <v>92941.750689327426</v>
      </c>
    </row>
    <row r="243" spans="1:12" ht="15.75" customHeight="1" x14ac:dyDescent="0.35">
      <c r="A243" s="31">
        <v>20</v>
      </c>
      <c r="B243" s="22" t="s">
        <v>64</v>
      </c>
      <c r="C243" s="22">
        <v>2030</v>
      </c>
      <c r="D243" s="38">
        <f>Population!O21</f>
        <v>3822.9056072921376</v>
      </c>
      <c r="E243" s="38" t="str">
        <f t="shared" si="9"/>
        <v>Small</v>
      </c>
      <c r="F243" s="39"/>
      <c r="G243" s="33">
        <f>D243*Variables!$C$8</f>
        <v>3.440615046562924E-2</v>
      </c>
      <c r="H243" s="33">
        <f t="shared" si="11"/>
        <v>2.2173652539137074</v>
      </c>
      <c r="I243" s="33">
        <f t="shared" si="10"/>
        <v>0</v>
      </c>
      <c r="J243" s="34">
        <f>VLOOKUP(A243,'Vacant land costs'!$A$2:$E$52,5,FALSE)</f>
        <v>1607617291.8673382</v>
      </c>
      <c r="K243" s="35">
        <f>I243*(J243+Variables!$C$10*Variables!$C$18)</f>
        <v>0</v>
      </c>
      <c r="L243" s="36">
        <f>D243*Variables!$C$14*Variables!$C$18</f>
        <v>10802.639480648328</v>
      </c>
    </row>
    <row r="244" spans="1:12" ht="15.75" customHeight="1" x14ac:dyDescent="0.35">
      <c r="H244" s="147"/>
      <c r="I244" s="147"/>
      <c r="J244" s="62"/>
      <c r="K244" s="148">
        <f t="shared" ref="K244:L244" si="12">SUM(K4:K243)</f>
        <v>62453504198.451759</v>
      </c>
      <c r="L244" s="149">
        <f t="shared" si="12"/>
        <v>323458407.206056</v>
      </c>
    </row>
    <row r="245" spans="1:12" ht="15.75" customHeight="1" x14ac:dyDescent="0.35"/>
    <row r="246" spans="1:12" ht="15.75" customHeight="1" x14ac:dyDescent="0.35"/>
    <row r="247" spans="1:12" ht="15.75" customHeight="1" x14ac:dyDescent="0.35"/>
    <row r="248" spans="1:12" ht="15.75" customHeight="1" x14ac:dyDescent="0.35"/>
    <row r="249" spans="1:12" ht="15.75" customHeight="1" x14ac:dyDescent="0.35"/>
    <row r="250" spans="1:12" ht="15.75" customHeight="1" x14ac:dyDescent="0.35"/>
    <row r="251" spans="1:12" ht="15.75" customHeight="1" x14ac:dyDescent="0.35"/>
    <row r="252" spans="1:12" ht="15.75" customHeight="1" x14ac:dyDescent="0.35"/>
    <row r="253" spans="1:12" ht="15.75" customHeight="1" x14ac:dyDescent="0.35"/>
    <row r="254" spans="1:12" ht="15.75" customHeight="1" x14ac:dyDescent="0.35"/>
    <row r="255" spans="1:12" ht="15.75" customHeight="1" x14ac:dyDescent="0.35"/>
    <row r="256" spans="1:12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">
    <mergeCell ref="G1:L1"/>
    <mergeCell ref="G2:K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A972"/>
  <sheetViews>
    <sheetView zoomScale="85" zoomScaleNormal="85" workbookViewId="0">
      <selection activeCell="A8" sqref="A8"/>
    </sheetView>
  </sheetViews>
  <sheetFormatPr defaultColWidth="12.6640625" defaultRowHeight="15" customHeight="1" x14ac:dyDescent="0.35"/>
  <cols>
    <col min="1" max="1" width="75.33203125" style="12" bestFit="1" customWidth="1"/>
    <col min="2" max="2" width="14.25" style="12" customWidth="1"/>
    <col min="3" max="3" width="16.1640625" style="12" customWidth="1"/>
    <col min="4" max="4" width="9.83203125" style="12" bestFit="1" customWidth="1"/>
    <col min="5" max="5" width="7.25" style="12" customWidth="1"/>
    <col min="6" max="6" width="13.4140625" style="12" customWidth="1"/>
    <col min="7" max="7" width="41.6640625" style="12" customWidth="1"/>
    <col min="8" max="27" width="7.6640625" style="12" customWidth="1"/>
    <col min="28" max="16384" width="12.6640625" style="12"/>
  </cols>
  <sheetData>
    <row r="1" spans="1:27" ht="29" x14ac:dyDescent="0.35">
      <c r="A1" s="18" t="s">
        <v>0</v>
      </c>
      <c r="B1" s="18" t="s">
        <v>2</v>
      </c>
      <c r="C1" s="18" t="s">
        <v>80</v>
      </c>
      <c r="D1" s="18" t="s">
        <v>15</v>
      </c>
      <c r="E1" s="18" t="s">
        <v>3</v>
      </c>
      <c r="F1" s="4" t="s">
        <v>5</v>
      </c>
      <c r="H1" s="4"/>
      <c r="I1" s="4"/>
      <c r="J1" s="4"/>
      <c r="K1" s="4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14.5" x14ac:dyDescent="0.35">
      <c r="A2" s="8" t="s">
        <v>16</v>
      </c>
      <c r="B2" s="10" t="s">
        <v>24</v>
      </c>
      <c r="C2" s="11">
        <v>1.02</v>
      </c>
      <c r="D2" s="11"/>
      <c r="E2" s="8" t="s">
        <v>26</v>
      </c>
      <c r="F2" s="8"/>
      <c r="G2" s="8"/>
      <c r="H2" s="8"/>
      <c r="I2" s="8"/>
      <c r="J2" s="8"/>
      <c r="K2" s="8"/>
    </row>
    <row r="3" spans="1:27" ht="14.5" x14ac:dyDescent="0.35">
      <c r="A3" s="8" t="s">
        <v>27</v>
      </c>
      <c r="B3" s="10" t="s">
        <v>24</v>
      </c>
      <c r="C3" s="11">
        <v>1.39</v>
      </c>
      <c r="D3" s="11"/>
      <c r="E3" s="8" t="s">
        <v>26</v>
      </c>
      <c r="F3" s="8"/>
      <c r="G3" s="8"/>
      <c r="H3" s="8"/>
      <c r="I3" s="8"/>
      <c r="J3" s="8"/>
      <c r="K3" s="8"/>
    </row>
    <row r="4" spans="1:27" ht="14.5" x14ac:dyDescent="0.35">
      <c r="A4" s="8" t="s">
        <v>29</v>
      </c>
      <c r="B4" s="10" t="s">
        <v>24</v>
      </c>
      <c r="C4" s="8">
        <v>0.441</v>
      </c>
      <c r="D4" s="8"/>
      <c r="E4" s="8" t="s">
        <v>26</v>
      </c>
      <c r="F4" s="8"/>
      <c r="G4" s="8"/>
      <c r="H4" s="8"/>
      <c r="I4" s="8"/>
      <c r="J4" s="8"/>
      <c r="K4" s="8"/>
    </row>
    <row r="5" spans="1:27" ht="14.5" x14ac:dyDescent="0.35">
      <c r="A5" s="8" t="s">
        <v>31</v>
      </c>
      <c r="B5" s="10" t="s">
        <v>24</v>
      </c>
      <c r="C5" s="10">
        <v>2955.7040000000002</v>
      </c>
      <c r="D5" s="10"/>
      <c r="E5" s="13" t="s">
        <v>32</v>
      </c>
      <c r="F5" s="8"/>
      <c r="G5" s="8"/>
      <c r="H5" s="8"/>
      <c r="I5" s="8"/>
      <c r="J5" s="8"/>
      <c r="K5" s="8"/>
    </row>
    <row r="6" spans="1:27" ht="14.5" x14ac:dyDescent="0.35">
      <c r="A6" s="8"/>
      <c r="B6" s="10"/>
      <c r="C6" s="10"/>
      <c r="D6" s="10"/>
      <c r="E6" s="8"/>
      <c r="F6" s="8"/>
      <c r="G6" s="8"/>
      <c r="H6" s="8"/>
      <c r="I6" s="8"/>
      <c r="J6" s="8"/>
      <c r="K6" s="8"/>
    </row>
    <row r="7" spans="1:27" ht="14.5" x14ac:dyDescent="0.35">
      <c r="A7" s="8"/>
      <c r="B7" s="10"/>
      <c r="C7" s="10"/>
      <c r="D7" s="10"/>
      <c r="E7" s="8"/>
      <c r="F7" s="8" t="s">
        <v>34</v>
      </c>
      <c r="H7" s="8"/>
      <c r="I7" s="8"/>
      <c r="J7" s="8"/>
      <c r="K7" s="8"/>
    </row>
    <row r="8" spans="1:27" ht="15.75" customHeight="1" x14ac:dyDescent="0.35">
      <c r="A8" s="8" t="s">
        <v>35</v>
      </c>
      <c r="B8" s="10" t="s">
        <v>36</v>
      </c>
      <c r="C8" s="14">
        <f>9/(10^6)</f>
        <v>9.0000000000000002E-6</v>
      </c>
      <c r="D8" s="14"/>
      <c r="E8" s="8" t="s">
        <v>38</v>
      </c>
      <c r="F8" s="8"/>
      <c r="G8" s="8" t="s">
        <v>39</v>
      </c>
      <c r="H8" s="8"/>
      <c r="I8" s="8"/>
      <c r="J8" s="8"/>
      <c r="K8" s="8"/>
    </row>
    <row r="9" spans="1:27" ht="15.75" customHeight="1" x14ac:dyDescent="0.35">
      <c r="A9" s="8"/>
      <c r="B9" s="10"/>
      <c r="C9" s="10"/>
      <c r="D9" s="10"/>
      <c r="E9" s="8"/>
      <c r="F9" s="8"/>
      <c r="G9" s="8"/>
      <c r="H9" s="8"/>
      <c r="I9" s="8"/>
      <c r="J9" s="8"/>
      <c r="K9" s="8"/>
    </row>
    <row r="10" spans="1:27" ht="15.75" customHeight="1" x14ac:dyDescent="0.35">
      <c r="A10" s="8" t="s">
        <v>41</v>
      </c>
      <c r="B10" s="8" t="s">
        <v>42</v>
      </c>
      <c r="C10" s="15">
        <f>'Construction, O&amp;M costs'!C3</f>
        <v>17173808.829561684</v>
      </c>
      <c r="D10" s="15"/>
      <c r="E10" s="51" t="s">
        <v>43</v>
      </c>
      <c r="F10" s="8"/>
      <c r="G10" s="8"/>
      <c r="H10" s="8"/>
      <c r="I10" s="8"/>
      <c r="J10" s="8"/>
      <c r="K10" s="8"/>
    </row>
    <row r="11" spans="1:27" ht="15.75" customHeight="1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27" ht="15.75" customHeight="1" x14ac:dyDescent="0.35">
      <c r="A12" s="8" t="s">
        <v>46</v>
      </c>
      <c r="B12" s="8" t="s">
        <v>47</v>
      </c>
      <c r="C12" s="15">
        <f>'Construction, O&amp;M costs'!C6</f>
        <v>6182571.1786422059</v>
      </c>
      <c r="D12" s="15"/>
      <c r="E12" s="51" t="s">
        <v>43</v>
      </c>
      <c r="F12" s="8" t="s">
        <v>49</v>
      </c>
      <c r="H12" s="8"/>
      <c r="I12" s="8"/>
      <c r="J12" s="8"/>
      <c r="K12" s="8"/>
    </row>
    <row r="13" spans="1:27" ht="15.75" customHeight="1" x14ac:dyDescent="0.35">
      <c r="A13" s="16"/>
      <c r="B13" s="16"/>
      <c r="C13" s="8"/>
      <c r="D13" s="8"/>
      <c r="E13" s="16"/>
      <c r="F13" s="8"/>
      <c r="G13" s="8"/>
      <c r="H13" s="8"/>
      <c r="I13" s="8"/>
      <c r="J13" s="8"/>
      <c r="K13" s="8"/>
    </row>
    <row r="14" spans="1:27" ht="15.75" customHeight="1" x14ac:dyDescent="0.35">
      <c r="A14" s="8" t="s">
        <v>51</v>
      </c>
      <c r="B14" s="11" t="s">
        <v>52</v>
      </c>
      <c r="C14" s="15">
        <f>'Construction, O&amp;M costs'!E12</f>
        <v>7.5757821205093832</v>
      </c>
      <c r="D14" s="8">
        <v>2018</v>
      </c>
      <c r="E14" s="17" t="s">
        <v>53</v>
      </c>
      <c r="G14" s="8"/>
      <c r="H14" s="8"/>
      <c r="I14" s="8"/>
      <c r="J14" s="8"/>
      <c r="K14" s="8"/>
    </row>
    <row r="15" spans="1:27" ht="15.75" customHeight="1" x14ac:dyDescent="0.35">
      <c r="C15" s="8"/>
      <c r="D15" s="8"/>
      <c r="E15" s="7"/>
    </row>
    <row r="16" spans="1:27" ht="14.25" customHeight="1" x14ac:dyDescent="0.35">
      <c r="A16" s="21" t="s">
        <v>99</v>
      </c>
      <c r="B16" s="8" t="s">
        <v>24</v>
      </c>
      <c r="C16" s="104">
        <v>2.4E-2</v>
      </c>
      <c r="D16" s="8" t="s">
        <v>100</v>
      </c>
      <c r="E16" s="103" t="s">
        <v>101</v>
      </c>
    </row>
    <row r="17" spans="1:6" ht="14.5" x14ac:dyDescent="0.35">
      <c r="A17" s="12" t="s">
        <v>77</v>
      </c>
      <c r="B17" s="12" t="s">
        <v>24</v>
      </c>
      <c r="C17" s="52">
        <v>4.0350000000000001</v>
      </c>
      <c r="D17" s="52"/>
      <c r="E17" s="102" t="s">
        <v>102</v>
      </c>
      <c r="F17" s="7"/>
    </row>
    <row r="18" spans="1:6" ht="14.5" x14ac:dyDescent="0.35">
      <c r="A18" s="21" t="s">
        <v>78</v>
      </c>
      <c r="B18" s="12" t="s">
        <v>24</v>
      </c>
      <c r="C18" s="52">
        <v>0.373</v>
      </c>
      <c r="D18" s="52"/>
      <c r="E18" s="51" t="s">
        <v>79</v>
      </c>
      <c r="F18" s="7"/>
    </row>
    <row r="19" spans="1:6" ht="15.75" customHeight="1" x14ac:dyDescent="0.35">
      <c r="C19" s="8"/>
      <c r="D19" s="8"/>
      <c r="E19" s="7"/>
    </row>
    <row r="20" spans="1:6" ht="15.75" customHeight="1" x14ac:dyDescent="0.35">
      <c r="C20" s="8"/>
      <c r="D20" s="8"/>
      <c r="E20" s="7"/>
    </row>
    <row r="21" spans="1:6" ht="15.75" customHeight="1" x14ac:dyDescent="0.35">
      <c r="C21" s="8"/>
      <c r="D21" s="8"/>
      <c r="E21" s="7"/>
    </row>
    <row r="22" spans="1:6" ht="15.75" customHeight="1" x14ac:dyDescent="0.35">
      <c r="C22" s="8"/>
      <c r="D22" s="8"/>
      <c r="E22" s="7"/>
    </row>
    <row r="23" spans="1:6" ht="15.75" customHeight="1" x14ac:dyDescent="0.35">
      <c r="C23" s="8"/>
      <c r="D23" s="8"/>
      <c r="E23" s="7"/>
    </row>
    <row r="24" spans="1:6" ht="15.75" customHeight="1" x14ac:dyDescent="0.35">
      <c r="C24" s="8"/>
      <c r="D24" s="8"/>
      <c r="E24" s="7"/>
    </row>
    <row r="25" spans="1:6" ht="15.75" customHeight="1" x14ac:dyDescent="0.35">
      <c r="C25" s="8"/>
      <c r="D25" s="8"/>
      <c r="E25" s="7"/>
    </row>
    <row r="26" spans="1:6" ht="15.75" customHeight="1" x14ac:dyDescent="0.35">
      <c r="C26" s="8"/>
      <c r="D26" s="8"/>
      <c r="E26" s="7"/>
    </row>
    <row r="27" spans="1:6" ht="15.75" customHeight="1" x14ac:dyDescent="0.35">
      <c r="C27" s="8"/>
      <c r="D27" s="8"/>
      <c r="E27" s="7"/>
    </row>
    <row r="28" spans="1:6" ht="15.75" customHeight="1" x14ac:dyDescent="0.35">
      <c r="C28" s="8"/>
      <c r="D28" s="8"/>
      <c r="E28" s="7"/>
    </row>
    <row r="29" spans="1:6" ht="15.75" customHeight="1" x14ac:dyDescent="0.35">
      <c r="C29" s="8"/>
      <c r="D29" s="8"/>
      <c r="E29" s="7"/>
    </row>
    <row r="30" spans="1:6" ht="15.75" customHeight="1" x14ac:dyDescent="0.35">
      <c r="C30" s="8"/>
      <c r="D30" s="8"/>
      <c r="E30" s="7"/>
    </row>
    <row r="31" spans="1:6" ht="15.75" customHeight="1" x14ac:dyDescent="0.35">
      <c r="C31" s="8"/>
      <c r="D31" s="8"/>
      <c r="E31" s="7"/>
    </row>
    <row r="32" spans="1:6" ht="15.75" customHeight="1" x14ac:dyDescent="0.35">
      <c r="C32" s="8"/>
      <c r="D32" s="8"/>
      <c r="E32" s="7"/>
    </row>
    <row r="33" spans="3:5" ht="15.75" customHeight="1" x14ac:dyDescent="0.35">
      <c r="C33" s="8"/>
      <c r="D33" s="8"/>
      <c r="E33" s="7"/>
    </row>
    <row r="34" spans="3:5" ht="15.75" customHeight="1" x14ac:dyDescent="0.35">
      <c r="C34" s="8"/>
      <c r="D34" s="8"/>
      <c r="E34" s="7"/>
    </row>
    <row r="35" spans="3:5" ht="15.75" customHeight="1" x14ac:dyDescent="0.35">
      <c r="C35" s="8"/>
      <c r="D35" s="8"/>
      <c r="E35" s="7"/>
    </row>
    <row r="36" spans="3:5" ht="15.75" customHeight="1" x14ac:dyDescent="0.35">
      <c r="C36" s="8"/>
      <c r="D36" s="8"/>
      <c r="E36" s="7"/>
    </row>
    <row r="37" spans="3:5" ht="15.75" customHeight="1" x14ac:dyDescent="0.35">
      <c r="C37" s="8"/>
      <c r="D37" s="8"/>
      <c r="E37" s="7"/>
    </row>
    <row r="38" spans="3:5" ht="15.75" customHeight="1" x14ac:dyDescent="0.35">
      <c r="C38" s="8"/>
      <c r="D38" s="8"/>
      <c r="E38" s="7"/>
    </row>
    <row r="39" spans="3:5" ht="15.75" customHeight="1" x14ac:dyDescent="0.35">
      <c r="C39" s="8"/>
      <c r="D39" s="8"/>
      <c r="E39" s="7"/>
    </row>
    <row r="40" spans="3:5" ht="15.75" customHeight="1" x14ac:dyDescent="0.35">
      <c r="C40" s="8"/>
      <c r="D40" s="8"/>
      <c r="E40" s="7"/>
    </row>
    <row r="41" spans="3:5" ht="15.75" customHeight="1" x14ac:dyDescent="0.35">
      <c r="C41" s="8"/>
      <c r="D41" s="8"/>
      <c r="E41" s="7"/>
    </row>
    <row r="42" spans="3:5" ht="15.75" customHeight="1" x14ac:dyDescent="0.35">
      <c r="C42" s="8"/>
      <c r="D42" s="8"/>
      <c r="E42" s="7"/>
    </row>
    <row r="43" spans="3:5" ht="15.75" customHeight="1" x14ac:dyDescent="0.35">
      <c r="C43" s="8"/>
      <c r="D43" s="8"/>
      <c r="E43" s="7"/>
    </row>
    <row r="44" spans="3:5" ht="15.75" customHeight="1" x14ac:dyDescent="0.35">
      <c r="C44" s="8"/>
      <c r="D44" s="8"/>
      <c r="E44" s="7"/>
    </row>
    <row r="45" spans="3:5" ht="15.75" customHeight="1" x14ac:dyDescent="0.35">
      <c r="C45" s="8"/>
      <c r="D45" s="8"/>
      <c r="E45" s="7"/>
    </row>
    <row r="46" spans="3:5" ht="15.75" customHeight="1" x14ac:dyDescent="0.35">
      <c r="C46" s="8"/>
      <c r="D46" s="8"/>
      <c r="E46" s="7"/>
    </row>
    <row r="47" spans="3:5" ht="15.75" customHeight="1" x14ac:dyDescent="0.35">
      <c r="C47" s="8"/>
      <c r="D47" s="8"/>
      <c r="E47" s="7"/>
    </row>
    <row r="48" spans="3:5" ht="15.75" customHeight="1" x14ac:dyDescent="0.35">
      <c r="C48" s="8"/>
      <c r="D48" s="8"/>
      <c r="E48" s="7"/>
    </row>
    <row r="49" spans="3:5" ht="15.75" customHeight="1" x14ac:dyDescent="0.35">
      <c r="C49" s="8"/>
      <c r="D49" s="8"/>
      <c r="E49" s="7"/>
    </row>
    <row r="50" spans="3:5" ht="15.75" customHeight="1" x14ac:dyDescent="0.35">
      <c r="C50" s="8"/>
      <c r="D50" s="8"/>
      <c r="E50" s="7"/>
    </row>
    <row r="51" spans="3:5" ht="15.75" customHeight="1" x14ac:dyDescent="0.35">
      <c r="C51" s="8"/>
      <c r="D51" s="8"/>
      <c r="E51" s="7"/>
    </row>
    <row r="52" spans="3:5" ht="15.75" customHeight="1" x14ac:dyDescent="0.35">
      <c r="C52" s="8"/>
      <c r="D52" s="8"/>
      <c r="E52" s="7"/>
    </row>
    <row r="53" spans="3:5" ht="15.75" customHeight="1" x14ac:dyDescent="0.35">
      <c r="C53" s="8"/>
      <c r="D53" s="8"/>
      <c r="E53" s="7"/>
    </row>
    <row r="54" spans="3:5" ht="15.75" customHeight="1" x14ac:dyDescent="0.35">
      <c r="C54" s="8"/>
      <c r="D54" s="8"/>
      <c r="E54" s="7"/>
    </row>
    <row r="55" spans="3:5" ht="15.75" customHeight="1" x14ac:dyDescent="0.35">
      <c r="C55" s="8"/>
      <c r="D55" s="8"/>
      <c r="E55" s="7"/>
    </row>
    <row r="56" spans="3:5" ht="15.75" customHeight="1" x14ac:dyDescent="0.35">
      <c r="C56" s="8"/>
      <c r="D56" s="8"/>
      <c r="E56" s="7"/>
    </row>
    <row r="57" spans="3:5" ht="15.75" customHeight="1" x14ac:dyDescent="0.35">
      <c r="C57" s="8"/>
      <c r="D57" s="8"/>
      <c r="E57" s="7"/>
    </row>
    <row r="58" spans="3:5" ht="15.75" customHeight="1" x14ac:dyDescent="0.35">
      <c r="C58" s="8"/>
      <c r="D58" s="8"/>
      <c r="E58" s="7"/>
    </row>
    <row r="59" spans="3:5" ht="15.75" customHeight="1" x14ac:dyDescent="0.35">
      <c r="C59" s="8"/>
      <c r="D59" s="8"/>
      <c r="E59" s="7"/>
    </row>
    <row r="60" spans="3:5" ht="15.75" customHeight="1" x14ac:dyDescent="0.35">
      <c r="C60" s="8"/>
      <c r="D60" s="8"/>
      <c r="E60" s="7"/>
    </row>
    <row r="61" spans="3:5" ht="15.75" customHeight="1" x14ac:dyDescent="0.35">
      <c r="C61" s="8"/>
      <c r="D61" s="8"/>
      <c r="E61" s="7"/>
    </row>
    <row r="62" spans="3:5" ht="15.75" customHeight="1" x14ac:dyDescent="0.35">
      <c r="C62" s="8"/>
      <c r="D62" s="8"/>
      <c r="E62" s="7"/>
    </row>
    <row r="63" spans="3:5" ht="15.75" customHeight="1" x14ac:dyDescent="0.35">
      <c r="C63" s="8"/>
      <c r="D63" s="8"/>
      <c r="E63" s="7"/>
    </row>
    <row r="64" spans="3:5" ht="15.75" customHeight="1" x14ac:dyDescent="0.35">
      <c r="C64" s="8"/>
      <c r="D64" s="8"/>
      <c r="E64" s="7"/>
    </row>
    <row r="65" spans="3:5" ht="15.75" customHeight="1" x14ac:dyDescent="0.35">
      <c r="C65" s="8"/>
      <c r="D65" s="8"/>
      <c r="E65" s="7"/>
    </row>
    <row r="66" spans="3:5" ht="15.75" customHeight="1" x14ac:dyDescent="0.35">
      <c r="C66" s="8"/>
      <c r="D66" s="8"/>
      <c r="E66" s="7"/>
    </row>
    <row r="67" spans="3:5" ht="15.75" customHeight="1" x14ac:dyDescent="0.35">
      <c r="C67" s="8"/>
      <c r="D67" s="8"/>
      <c r="E67" s="7"/>
    </row>
    <row r="68" spans="3:5" ht="15.75" customHeight="1" x14ac:dyDescent="0.35">
      <c r="C68" s="8"/>
      <c r="D68" s="8"/>
      <c r="E68" s="7"/>
    </row>
    <row r="69" spans="3:5" ht="15.75" customHeight="1" x14ac:dyDescent="0.35">
      <c r="C69" s="8"/>
      <c r="D69" s="8"/>
      <c r="E69" s="7"/>
    </row>
    <row r="70" spans="3:5" ht="15.75" customHeight="1" x14ac:dyDescent="0.35">
      <c r="C70" s="8"/>
      <c r="D70" s="8"/>
      <c r="E70" s="7"/>
    </row>
    <row r="71" spans="3:5" ht="15.75" customHeight="1" x14ac:dyDescent="0.35">
      <c r="C71" s="8"/>
      <c r="D71" s="8"/>
      <c r="E71" s="7"/>
    </row>
    <row r="72" spans="3:5" ht="15.75" customHeight="1" x14ac:dyDescent="0.35">
      <c r="C72" s="8"/>
      <c r="D72" s="8"/>
      <c r="E72" s="7"/>
    </row>
    <row r="73" spans="3:5" ht="15.75" customHeight="1" x14ac:dyDescent="0.35">
      <c r="C73" s="8"/>
      <c r="D73" s="8"/>
      <c r="E73" s="7"/>
    </row>
    <row r="74" spans="3:5" ht="15.75" customHeight="1" x14ac:dyDescent="0.35">
      <c r="C74" s="8"/>
      <c r="D74" s="8"/>
      <c r="E74" s="7"/>
    </row>
    <row r="75" spans="3:5" ht="15.75" customHeight="1" x14ac:dyDescent="0.35">
      <c r="C75" s="8"/>
      <c r="D75" s="8"/>
      <c r="E75" s="7"/>
    </row>
    <row r="76" spans="3:5" ht="15.75" customHeight="1" x14ac:dyDescent="0.35">
      <c r="C76" s="8"/>
      <c r="D76" s="8"/>
      <c r="E76" s="7"/>
    </row>
    <row r="77" spans="3:5" ht="15.75" customHeight="1" x14ac:dyDescent="0.35">
      <c r="C77" s="8"/>
      <c r="D77" s="8"/>
      <c r="E77" s="7"/>
    </row>
    <row r="78" spans="3:5" ht="15.75" customHeight="1" x14ac:dyDescent="0.35">
      <c r="C78" s="8"/>
      <c r="D78" s="8"/>
      <c r="E78" s="7"/>
    </row>
    <row r="79" spans="3:5" ht="15.75" customHeight="1" x14ac:dyDescent="0.35">
      <c r="C79" s="8"/>
      <c r="D79" s="8"/>
      <c r="E79" s="7"/>
    </row>
    <row r="80" spans="3:5" ht="15.75" customHeight="1" x14ac:dyDescent="0.35">
      <c r="C80" s="8"/>
      <c r="D80" s="8"/>
      <c r="E80" s="7"/>
    </row>
    <row r="81" spans="3:5" ht="15.75" customHeight="1" x14ac:dyDescent="0.35">
      <c r="C81" s="8"/>
      <c r="D81" s="8"/>
      <c r="E81" s="7"/>
    </row>
    <row r="82" spans="3:5" ht="15.75" customHeight="1" x14ac:dyDescent="0.35">
      <c r="C82" s="8"/>
      <c r="D82" s="8"/>
      <c r="E82" s="7"/>
    </row>
    <row r="83" spans="3:5" ht="15.75" customHeight="1" x14ac:dyDescent="0.35">
      <c r="C83" s="8"/>
      <c r="D83" s="8"/>
      <c r="E83" s="7"/>
    </row>
    <row r="84" spans="3:5" ht="15.75" customHeight="1" x14ac:dyDescent="0.35">
      <c r="C84" s="8"/>
      <c r="D84" s="8"/>
      <c r="E84" s="7"/>
    </row>
    <row r="85" spans="3:5" ht="15.75" customHeight="1" x14ac:dyDescent="0.35">
      <c r="C85" s="8"/>
      <c r="D85" s="8"/>
      <c r="E85" s="7"/>
    </row>
    <row r="86" spans="3:5" ht="15.75" customHeight="1" x14ac:dyDescent="0.35">
      <c r="C86" s="8"/>
      <c r="D86" s="8"/>
      <c r="E86" s="7"/>
    </row>
    <row r="87" spans="3:5" ht="15.75" customHeight="1" x14ac:dyDescent="0.35">
      <c r="C87" s="8"/>
      <c r="D87" s="8"/>
      <c r="E87" s="7"/>
    </row>
    <row r="88" spans="3:5" ht="15.75" customHeight="1" x14ac:dyDescent="0.35">
      <c r="C88" s="8"/>
      <c r="D88" s="8"/>
      <c r="E88" s="7"/>
    </row>
    <row r="89" spans="3:5" ht="15.75" customHeight="1" x14ac:dyDescent="0.35">
      <c r="C89" s="8"/>
      <c r="D89" s="8"/>
      <c r="E89" s="7"/>
    </row>
    <row r="90" spans="3:5" ht="15.75" customHeight="1" x14ac:dyDescent="0.35">
      <c r="C90" s="8"/>
      <c r="D90" s="8"/>
      <c r="E90" s="7"/>
    </row>
    <row r="91" spans="3:5" ht="15.75" customHeight="1" x14ac:dyDescent="0.35">
      <c r="C91" s="8"/>
      <c r="D91" s="8"/>
      <c r="E91" s="7"/>
    </row>
    <row r="92" spans="3:5" ht="15.75" customHeight="1" x14ac:dyDescent="0.35">
      <c r="C92" s="8"/>
      <c r="D92" s="8"/>
      <c r="E92" s="7"/>
    </row>
    <row r="93" spans="3:5" ht="15.75" customHeight="1" x14ac:dyDescent="0.35">
      <c r="C93" s="8"/>
      <c r="D93" s="8"/>
      <c r="E93" s="7"/>
    </row>
    <row r="94" spans="3:5" ht="15.75" customHeight="1" x14ac:dyDescent="0.35">
      <c r="C94" s="8"/>
      <c r="D94" s="8"/>
      <c r="E94" s="7"/>
    </row>
    <row r="95" spans="3:5" ht="15.75" customHeight="1" x14ac:dyDescent="0.35">
      <c r="C95" s="8"/>
      <c r="D95" s="8"/>
      <c r="E95" s="7"/>
    </row>
    <row r="96" spans="3:5" ht="15.75" customHeight="1" x14ac:dyDescent="0.35">
      <c r="C96" s="8"/>
      <c r="D96" s="8"/>
      <c r="E96" s="7"/>
    </row>
    <row r="97" spans="3:5" ht="15.75" customHeight="1" x14ac:dyDescent="0.35">
      <c r="C97" s="8"/>
      <c r="D97" s="8"/>
      <c r="E97" s="7"/>
    </row>
    <row r="98" spans="3:5" ht="15.75" customHeight="1" x14ac:dyDescent="0.35">
      <c r="C98" s="8"/>
      <c r="D98" s="8"/>
      <c r="E98" s="7"/>
    </row>
    <row r="99" spans="3:5" ht="15.75" customHeight="1" x14ac:dyDescent="0.35">
      <c r="C99" s="8"/>
      <c r="D99" s="8"/>
      <c r="E99" s="7"/>
    </row>
    <row r="100" spans="3:5" ht="15.75" customHeight="1" x14ac:dyDescent="0.35">
      <c r="C100" s="8"/>
      <c r="D100" s="8"/>
      <c r="E100" s="7"/>
    </row>
    <row r="101" spans="3:5" ht="15.75" customHeight="1" x14ac:dyDescent="0.35">
      <c r="C101" s="8"/>
      <c r="D101" s="8"/>
      <c r="E101" s="7"/>
    </row>
    <row r="102" spans="3:5" ht="15.75" customHeight="1" x14ac:dyDescent="0.35">
      <c r="C102" s="8"/>
      <c r="D102" s="8"/>
      <c r="E102" s="7"/>
    </row>
    <row r="103" spans="3:5" ht="15.75" customHeight="1" x14ac:dyDescent="0.35">
      <c r="C103" s="8"/>
      <c r="D103" s="8"/>
      <c r="E103" s="7"/>
    </row>
    <row r="104" spans="3:5" ht="15.75" customHeight="1" x14ac:dyDescent="0.35">
      <c r="C104" s="8"/>
      <c r="D104" s="8"/>
      <c r="E104" s="7"/>
    </row>
    <row r="105" spans="3:5" ht="15.75" customHeight="1" x14ac:dyDescent="0.35">
      <c r="C105" s="8"/>
      <c r="D105" s="8"/>
      <c r="E105" s="7"/>
    </row>
    <row r="106" spans="3:5" ht="15.75" customHeight="1" x14ac:dyDescent="0.35">
      <c r="C106" s="8"/>
      <c r="D106" s="8"/>
      <c r="E106" s="7"/>
    </row>
    <row r="107" spans="3:5" ht="15.75" customHeight="1" x14ac:dyDescent="0.35">
      <c r="C107" s="8"/>
      <c r="D107" s="8"/>
      <c r="E107" s="7"/>
    </row>
    <row r="108" spans="3:5" ht="15.75" customHeight="1" x14ac:dyDescent="0.35">
      <c r="C108" s="8"/>
      <c r="D108" s="8"/>
      <c r="E108" s="7"/>
    </row>
    <row r="109" spans="3:5" ht="15.75" customHeight="1" x14ac:dyDescent="0.35">
      <c r="C109" s="8"/>
      <c r="D109" s="8"/>
      <c r="E109" s="7"/>
    </row>
    <row r="110" spans="3:5" ht="15.75" customHeight="1" x14ac:dyDescent="0.35">
      <c r="C110" s="8"/>
      <c r="D110" s="8"/>
      <c r="E110" s="7"/>
    </row>
    <row r="111" spans="3:5" ht="15.75" customHeight="1" x14ac:dyDescent="0.35">
      <c r="C111" s="8"/>
      <c r="D111" s="8"/>
      <c r="E111" s="7"/>
    </row>
    <row r="112" spans="3:5" ht="15.75" customHeight="1" x14ac:dyDescent="0.35">
      <c r="C112" s="8"/>
      <c r="D112" s="8"/>
      <c r="E112" s="7"/>
    </row>
    <row r="113" spans="3:5" ht="15.75" customHeight="1" x14ac:dyDescent="0.35">
      <c r="C113" s="8"/>
      <c r="D113" s="8"/>
      <c r="E113" s="7"/>
    </row>
    <row r="114" spans="3:5" ht="15.75" customHeight="1" x14ac:dyDescent="0.35">
      <c r="C114" s="8"/>
      <c r="D114" s="8"/>
      <c r="E114" s="7"/>
    </row>
    <row r="115" spans="3:5" ht="15.75" customHeight="1" x14ac:dyDescent="0.35">
      <c r="C115" s="8"/>
      <c r="D115" s="8"/>
      <c r="E115" s="7"/>
    </row>
    <row r="116" spans="3:5" ht="15.75" customHeight="1" x14ac:dyDescent="0.35">
      <c r="C116" s="8"/>
      <c r="D116" s="8"/>
      <c r="E116" s="7"/>
    </row>
    <row r="117" spans="3:5" ht="15.75" customHeight="1" x14ac:dyDescent="0.35">
      <c r="C117" s="8"/>
      <c r="D117" s="8"/>
      <c r="E117" s="7"/>
    </row>
    <row r="118" spans="3:5" ht="15.75" customHeight="1" x14ac:dyDescent="0.35">
      <c r="C118" s="8"/>
      <c r="D118" s="8"/>
      <c r="E118" s="7"/>
    </row>
    <row r="119" spans="3:5" ht="15.75" customHeight="1" x14ac:dyDescent="0.35">
      <c r="C119" s="8"/>
      <c r="D119" s="8"/>
      <c r="E119" s="7"/>
    </row>
    <row r="120" spans="3:5" ht="15.75" customHeight="1" x14ac:dyDescent="0.35">
      <c r="C120" s="8"/>
      <c r="D120" s="8"/>
      <c r="E120" s="7"/>
    </row>
    <row r="121" spans="3:5" ht="15.75" customHeight="1" x14ac:dyDescent="0.35">
      <c r="C121" s="8"/>
      <c r="D121" s="8"/>
      <c r="E121" s="7"/>
    </row>
    <row r="122" spans="3:5" ht="15.75" customHeight="1" x14ac:dyDescent="0.35">
      <c r="C122" s="8"/>
      <c r="D122" s="8"/>
      <c r="E122" s="7"/>
    </row>
    <row r="123" spans="3:5" ht="15.75" customHeight="1" x14ac:dyDescent="0.35">
      <c r="C123" s="8"/>
      <c r="D123" s="8"/>
      <c r="E123" s="7"/>
    </row>
    <row r="124" spans="3:5" ht="15.75" customHeight="1" x14ac:dyDescent="0.35">
      <c r="C124" s="8"/>
      <c r="D124" s="8"/>
      <c r="E124" s="7"/>
    </row>
    <row r="125" spans="3:5" ht="15.75" customHeight="1" x14ac:dyDescent="0.35">
      <c r="C125" s="8"/>
      <c r="D125" s="8"/>
      <c r="E125" s="7"/>
    </row>
    <row r="126" spans="3:5" ht="15.75" customHeight="1" x14ac:dyDescent="0.35">
      <c r="C126" s="8"/>
      <c r="D126" s="8"/>
      <c r="E126" s="7"/>
    </row>
    <row r="127" spans="3:5" ht="15.75" customHeight="1" x14ac:dyDescent="0.35">
      <c r="C127" s="8"/>
      <c r="D127" s="8"/>
      <c r="E127" s="7"/>
    </row>
    <row r="128" spans="3:5" ht="15.75" customHeight="1" x14ac:dyDescent="0.35">
      <c r="C128" s="8"/>
      <c r="D128" s="8"/>
      <c r="E128" s="7"/>
    </row>
    <row r="129" spans="3:5" ht="15.75" customHeight="1" x14ac:dyDescent="0.35">
      <c r="C129" s="8"/>
      <c r="D129" s="8"/>
      <c r="E129" s="7"/>
    </row>
    <row r="130" spans="3:5" ht="15.75" customHeight="1" x14ac:dyDescent="0.35">
      <c r="C130" s="8"/>
      <c r="D130" s="8"/>
      <c r="E130" s="7"/>
    </row>
    <row r="131" spans="3:5" ht="15.75" customHeight="1" x14ac:dyDescent="0.35">
      <c r="C131" s="8"/>
      <c r="D131" s="8"/>
      <c r="E131" s="7"/>
    </row>
    <row r="132" spans="3:5" ht="15.75" customHeight="1" x14ac:dyDescent="0.35">
      <c r="C132" s="8"/>
      <c r="D132" s="8"/>
      <c r="E132" s="7"/>
    </row>
    <row r="133" spans="3:5" ht="15.75" customHeight="1" x14ac:dyDescent="0.35">
      <c r="C133" s="8"/>
      <c r="D133" s="8"/>
      <c r="E133" s="7"/>
    </row>
    <row r="134" spans="3:5" ht="15.75" customHeight="1" x14ac:dyDescent="0.35">
      <c r="C134" s="8"/>
      <c r="D134" s="8"/>
      <c r="E134" s="7"/>
    </row>
    <row r="135" spans="3:5" ht="15.75" customHeight="1" x14ac:dyDescent="0.35">
      <c r="C135" s="8"/>
      <c r="D135" s="8"/>
      <c r="E135" s="7"/>
    </row>
    <row r="136" spans="3:5" ht="15.75" customHeight="1" x14ac:dyDescent="0.35">
      <c r="C136" s="8"/>
      <c r="D136" s="8"/>
      <c r="E136" s="7"/>
    </row>
    <row r="137" spans="3:5" ht="15.75" customHeight="1" x14ac:dyDescent="0.35">
      <c r="C137" s="8"/>
      <c r="D137" s="8"/>
      <c r="E137" s="7"/>
    </row>
    <row r="138" spans="3:5" ht="15.75" customHeight="1" x14ac:dyDescent="0.35">
      <c r="C138" s="8"/>
      <c r="D138" s="8"/>
      <c r="E138" s="7"/>
    </row>
    <row r="139" spans="3:5" ht="15.75" customHeight="1" x14ac:dyDescent="0.35">
      <c r="C139" s="8"/>
      <c r="D139" s="8"/>
      <c r="E139" s="7"/>
    </row>
    <row r="140" spans="3:5" ht="15.75" customHeight="1" x14ac:dyDescent="0.35">
      <c r="C140" s="8"/>
      <c r="D140" s="8"/>
      <c r="E140" s="7"/>
    </row>
    <row r="141" spans="3:5" ht="15.75" customHeight="1" x14ac:dyDescent="0.35">
      <c r="C141" s="8"/>
      <c r="D141" s="8"/>
      <c r="E141" s="7"/>
    </row>
    <row r="142" spans="3:5" ht="15.75" customHeight="1" x14ac:dyDescent="0.35">
      <c r="C142" s="8"/>
      <c r="D142" s="8"/>
      <c r="E142" s="7"/>
    </row>
    <row r="143" spans="3:5" ht="15.75" customHeight="1" x14ac:dyDescent="0.35">
      <c r="C143" s="8"/>
      <c r="D143" s="8"/>
      <c r="E143" s="7"/>
    </row>
    <row r="144" spans="3:5" ht="15.75" customHeight="1" x14ac:dyDescent="0.35">
      <c r="C144" s="8"/>
      <c r="D144" s="8"/>
      <c r="E144" s="7"/>
    </row>
    <row r="145" spans="3:5" ht="15.75" customHeight="1" x14ac:dyDescent="0.35">
      <c r="C145" s="8"/>
      <c r="D145" s="8"/>
      <c r="E145" s="7"/>
    </row>
    <row r="146" spans="3:5" ht="15.75" customHeight="1" x14ac:dyDescent="0.35">
      <c r="C146" s="8"/>
      <c r="D146" s="8"/>
      <c r="E146" s="7"/>
    </row>
    <row r="147" spans="3:5" ht="15.75" customHeight="1" x14ac:dyDescent="0.35">
      <c r="C147" s="8"/>
      <c r="D147" s="8"/>
      <c r="E147" s="7"/>
    </row>
    <row r="148" spans="3:5" ht="15.75" customHeight="1" x14ac:dyDescent="0.35">
      <c r="C148" s="8"/>
      <c r="D148" s="8"/>
      <c r="E148" s="7"/>
    </row>
    <row r="149" spans="3:5" ht="15.75" customHeight="1" x14ac:dyDescent="0.35">
      <c r="C149" s="8"/>
      <c r="D149" s="8"/>
      <c r="E149" s="7"/>
    </row>
    <row r="150" spans="3:5" ht="15.75" customHeight="1" x14ac:dyDescent="0.35">
      <c r="C150" s="8"/>
      <c r="D150" s="8"/>
      <c r="E150" s="7"/>
    </row>
    <row r="151" spans="3:5" ht="15.75" customHeight="1" x14ac:dyDescent="0.35">
      <c r="C151" s="8"/>
      <c r="D151" s="8"/>
      <c r="E151" s="7"/>
    </row>
    <row r="152" spans="3:5" ht="15.75" customHeight="1" x14ac:dyDescent="0.35">
      <c r="C152" s="8"/>
      <c r="D152" s="8"/>
      <c r="E152" s="7"/>
    </row>
    <row r="153" spans="3:5" ht="15.75" customHeight="1" x14ac:dyDescent="0.35">
      <c r="C153" s="8"/>
      <c r="D153" s="8"/>
      <c r="E153" s="7"/>
    </row>
    <row r="154" spans="3:5" ht="15.75" customHeight="1" x14ac:dyDescent="0.35">
      <c r="C154" s="8"/>
      <c r="D154" s="8"/>
      <c r="E154" s="7"/>
    </row>
    <row r="155" spans="3:5" ht="15.75" customHeight="1" x14ac:dyDescent="0.35">
      <c r="C155" s="8"/>
      <c r="D155" s="8"/>
      <c r="E155" s="7"/>
    </row>
    <row r="156" spans="3:5" ht="15.75" customHeight="1" x14ac:dyDescent="0.35">
      <c r="C156" s="8"/>
      <c r="D156" s="8"/>
      <c r="E156" s="7"/>
    </row>
    <row r="157" spans="3:5" ht="15.75" customHeight="1" x14ac:dyDescent="0.35">
      <c r="C157" s="8"/>
      <c r="D157" s="8"/>
      <c r="E157" s="7"/>
    </row>
    <row r="158" spans="3:5" ht="15.75" customHeight="1" x14ac:dyDescent="0.35">
      <c r="C158" s="8"/>
      <c r="D158" s="8"/>
      <c r="E158" s="7"/>
    </row>
    <row r="159" spans="3:5" ht="15.75" customHeight="1" x14ac:dyDescent="0.35">
      <c r="C159" s="8"/>
      <c r="D159" s="8"/>
      <c r="E159" s="7"/>
    </row>
    <row r="160" spans="3:5" ht="15.75" customHeight="1" x14ac:dyDescent="0.35">
      <c r="C160" s="8"/>
      <c r="D160" s="8"/>
      <c r="E160" s="7"/>
    </row>
    <row r="161" spans="3:5" ht="15.75" customHeight="1" x14ac:dyDescent="0.35">
      <c r="C161" s="8"/>
      <c r="D161" s="8"/>
      <c r="E161" s="7"/>
    </row>
    <row r="162" spans="3:5" ht="15.75" customHeight="1" x14ac:dyDescent="0.35">
      <c r="C162" s="8"/>
      <c r="D162" s="8"/>
      <c r="E162" s="7"/>
    </row>
    <row r="163" spans="3:5" ht="15.75" customHeight="1" x14ac:dyDescent="0.35">
      <c r="C163" s="8"/>
      <c r="D163" s="8"/>
      <c r="E163" s="7"/>
    </row>
    <row r="164" spans="3:5" ht="15.75" customHeight="1" x14ac:dyDescent="0.35">
      <c r="C164" s="8"/>
      <c r="D164" s="8"/>
      <c r="E164" s="7"/>
    </row>
    <row r="165" spans="3:5" ht="15.75" customHeight="1" x14ac:dyDescent="0.35">
      <c r="C165" s="8"/>
      <c r="D165" s="8"/>
      <c r="E165" s="7"/>
    </row>
    <row r="166" spans="3:5" ht="15.75" customHeight="1" x14ac:dyDescent="0.35">
      <c r="C166" s="8"/>
      <c r="D166" s="8"/>
      <c r="E166" s="7"/>
    </row>
    <row r="167" spans="3:5" ht="15.75" customHeight="1" x14ac:dyDescent="0.35">
      <c r="C167" s="8"/>
      <c r="D167" s="8"/>
      <c r="E167" s="7"/>
    </row>
    <row r="168" spans="3:5" ht="15.75" customHeight="1" x14ac:dyDescent="0.35">
      <c r="C168" s="8"/>
      <c r="D168" s="8"/>
      <c r="E168" s="7"/>
    </row>
    <row r="169" spans="3:5" ht="15.75" customHeight="1" x14ac:dyDescent="0.35">
      <c r="C169" s="8"/>
      <c r="D169" s="8"/>
      <c r="E169" s="7"/>
    </row>
    <row r="170" spans="3:5" ht="15.75" customHeight="1" x14ac:dyDescent="0.35">
      <c r="C170" s="8"/>
      <c r="D170" s="8"/>
      <c r="E170" s="7"/>
    </row>
    <row r="171" spans="3:5" ht="15.75" customHeight="1" x14ac:dyDescent="0.35">
      <c r="C171" s="8"/>
      <c r="D171" s="8"/>
      <c r="E171" s="7"/>
    </row>
    <row r="172" spans="3:5" ht="15.75" customHeight="1" x14ac:dyDescent="0.35">
      <c r="C172" s="8"/>
      <c r="D172" s="8"/>
      <c r="E172" s="7"/>
    </row>
    <row r="173" spans="3:5" ht="15.75" customHeight="1" x14ac:dyDescent="0.35">
      <c r="C173" s="8"/>
      <c r="D173" s="8"/>
      <c r="E173" s="7"/>
    </row>
    <row r="174" spans="3:5" ht="15.75" customHeight="1" x14ac:dyDescent="0.35">
      <c r="C174" s="8"/>
      <c r="D174" s="8"/>
      <c r="E174" s="7"/>
    </row>
    <row r="175" spans="3:5" ht="15.75" customHeight="1" x14ac:dyDescent="0.35">
      <c r="C175" s="8"/>
      <c r="D175" s="8"/>
      <c r="E175" s="7"/>
    </row>
    <row r="176" spans="3:5" ht="15.75" customHeight="1" x14ac:dyDescent="0.35">
      <c r="C176" s="8"/>
      <c r="D176" s="8"/>
      <c r="E176" s="7"/>
    </row>
    <row r="177" spans="3:5" ht="15.75" customHeight="1" x14ac:dyDescent="0.35">
      <c r="C177" s="8"/>
      <c r="D177" s="8"/>
      <c r="E177" s="7"/>
    </row>
    <row r="178" spans="3:5" ht="15.75" customHeight="1" x14ac:dyDescent="0.35">
      <c r="C178" s="8"/>
      <c r="D178" s="8"/>
      <c r="E178" s="7"/>
    </row>
    <row r="179" spans="3:5" ht="15.75" customHeight="1" x14ac:dyDescent="0.35">
      <c r="C179" s="8"/>
      <c r="D179" s="8"/>
      <c r="E179" s="7"/>
    </row>
    <row r="180" spans="3:5" ht="15.75" customHeight="1" x14ac:dyDescent="0.35">
      <c r="C180" s="8"/>
      <c r="D180" s="8"/>
      <c r="E180" s="7"/>
    </row>
    <row r="181" spans="3:5" ht="15.75" customHeight="1" x14ac:dyDescent="0.35">
      <c r="C181" s="8"/>
      <c r="D181" s="8"/>
      <c r="E181" s="7"/>
    </row>
    <row r="182" spans="3:5" ht="15.75" customHeight="1" x14ac:dyDescent="0.35">
      <c r="C182" s="8"/>
      <c r="D182" s="8"/>
      <c r="E182" s="7"/>
    </row>
    <row r="183" spans="3:5" ht="15.75" customHeight="1" x14ac:dyDescent="0.35">
      <c r="C183" s="8"/>
      <c r="D183" s="8"/>
      <c r="E183" s="7"/>
    </row>
    <row r="184" spans="3:5" ht="15.75" customHeight="1" x14ac:dyDescent="0.35">
      <c r="C184" s="8"/>
      <c r="D184" s="8"/>
      <c r="E184" s="7"/>
    </row>
    <row r="185" spans="3:5" ht="15.75" customHeight="1" x14ac:dyDescent="0.35">
      <c r="C185" s="8"/>
      <c r="D185" s="8"/>
      <c r="E185" s="7"/>
    </row>
    <row r="186" spans="3:5" ht="15.75" customHeight="1" x14ac:dyDescent="0.35">
      <c r="C186" s="8"/>
      <c r="D186" s="8"/>
      <c r="E186" s="7"/>
    </row>
    <row r="187" spans="3:5" ht="15.75" customHeight="1" x14ac:dyDescent="0.35">
      <c r="C187" s="8"/>
      <c r="D187" s="8"/>
      <c r="E187" s="7"/>
    </row>
    <row r="188" spans="3:5" ht="15.75" customHeight="1" x14ac:dyDescent="0.35">
      <c r="C188" s="8"/>
      <c r="D188" s="8"/>
      <c r="E188" s="7"/>
    </row>
    <row r="189" spans="3:5" ht="15.75" customHeight="1" x14ac:dyDescent="0.35">
      <c r="C189" s="8"/>
      <c r="D189" s="8"/>
      <c r="E189" s="7"/>
    </row>
    <row r="190" spans="3:5" ht="15.75" customHeight="1" x14ac:dyDescent="0.35">
      <c r="C190" s="8"/>
      <c r="D190" s="8"/>
      <c r="E190" s="7"/>
    </row>
    <row r="191" spans="3:5" ht="15.75" customHeight="1" x14ac:dyDescent="0.35">
      <c r="C191" s="8"/>
      <c r="D191" s="8"/>
      <c r="E191" s="7"/>
    </row>
    <row r="192" spans="3:5" ht="15.75" customHeight="1" x14ac:dyDescent="0.35">
      <c r="C192" s="8"/>
      <c r="D192" s="8"/>
      <c r="E192" s="7"/>
    </row>
    <row r="193" spans="3:5" ht="15.75" customHeight="1" x14ac:dyDescent="0.35">
      <c r="C193" s="8"/>
      <c r="D193" s="8"/>
      <c r="E193" s="7"/>
    </row>
    <row r="194" spans="3:5" ht="15.75" customHeight="1" x14ac:dyDescent="0.35">
      <c r="C194" s="8"/>
      <c r="D194" s="8"/>
      <c r="E194" s="7"/>
    </row>
    <row r="195" spans="3:5" ht="15.75" customHeight="1" x14ac:dyDescent="0.35">
      <c r="C195" s="8"/>
      <c r="D195" s="8"/>
      <c r="E195" s="7"/>
    </row>
    <row r="196" spans="3:5" ht="15.75" customHeight="1" x14ac:dyDescent="0.35">
      <c r="C196" s="8"/>
      <c r="D196" s="8"/>
      <c r="E196" s="7"/>
    </row>
    <row r="197" spans="3:5" ht="15.75" customHeight="1" x14ac:dyDescent="0.35">
      <c r="C197" s="8"/>
      <c r="D197" s="8"/>
      <c r="E197" s="7"/>
    </row>
    <row r="198" spans="3:5" ht="15.75" customHeight="1" x14ac:dyDescent="0.35">
      <c r="C198" s="8"/>
      <c r="D198" s="8"/>
      <c r="E198" s="7"/>
    </row>
    <row r="199" spans="3:5" ht="15.75" customHeight="1" x14ac:dyDescent="0.35">
      <c r="C199" s="8"/>
      <c r="D199" s="8"/>
      <c r="E199" s="7"/>
    </row>
    <row r="200" spans="3:5" ht="15.75" customHeight="1" x14ac:dyDescent="0.35">
      <c r="C200" s="8"/>
      <c r="D200" s="8"/>
      <c r="E200" s="7"/>
    </row>
    <row r="201" spans="3:5" ht="15.75" customHeight="1" x14ac:dyDescent="0.35">
      <c r="C201" s="8"/>
      <c r="D201" s="8"/>
      <c r="E201" s="7"/>
    </row>
    <row r="202" spans="3:5" ht="15.75" customHeight="1" x14ac:dyDescent="0.35">
      <c r="C202" s="8"/>
      <c r="D202" s="8"/>
      <c r="E202" s="7"/>
    </row>
    <row r="203" spans="3:5" ht="15.75" customHeight="1" x14ac:dyDescent="0.35">
      <c r="C203" s="8"/>
      <c r="D203" s="8"/>
      <c r="E203" s="7"/>
    </row>
    <row r="204" spans="3:5" ht="15.75" customHeight="1" x14ac:dyDescent="0.35">
      <c r="C204" s="8"/>
      <c r="D204" s="8"/>
      <c r="E204" s="7"/>
    </row>
    <row r="205" spans="3:5" ht="15.75" customHeight="1" x14ac:dyDescent="0.35">
      <c r="C205" s="8"/>
      <c r="D205" s="8"/>
      <c r="E205" s="7"/>
    </row>
    <row r="206" spans="3:5" ht="15.75" customHeight="1" x14ac:dyDescent="0.35">
      <c r="C206" s="8"/>
      <c r="D206" s="8"/>
      <c r="E206" s="7"/>
    </row>
    <row r="207" spans="3:5" ht="15.75" customHeight="1" x14ac:dyDescent="0.35">
      <c r="C207" s="8"/>
      <c r="D207" s="8"/>
      <c r="E207" s="7"/>
    </row>
    <row r="208" spans="3:5" ht="15.75" customHeight="1" x14ac:dyDescent="0.35">
      <c r="C208" s="8"/>
      <c r="D208" s="8"/>
      <c r="E208" s="7"/>
    </row>
    <row r="209" spans="3:5" ht="15.75" customHeight="1" x14ac:dyDescent="0.35">
      <c r="C209" s="8"/>
      <c r="D209" s="8"/>
      <c r="E209" s="7"/>
    </row>
    <row r="210" spans="3:5" ht="15.75" customHeight="1" x14ac:dyDescent="0.35">
      <c r="C210" s="8"/>
      <c r="D210" s="8"/>
      <c r="E210" s="7"/>
    </row>
    <row r="211" spans="3:5" ht="15.75" customHeight="1" x14ac:dyDescent="0.35">
      <c r="C211" s="8"/>
      <c r="D211" s="8"/>
      <c r="E211" s="7"/>
    </row>
    <row r="212" spans="3:5" ht="15.75" customHeight="1" x14ac:dyDescent="0.35">
      <c r="C212" s="8"/>
      <c r="D212" s="8"/>
      <c r="E212" s="7"/>
    </row>
    <row r="213" spans="3:5" ht="15.75" customHeight="1" x14ac:dyDescent="0.35">
      <c r="C213" s="8"/>
      <c r="D213" s="8"/>
      <c r="E213" s="7"/>
    </row>
    <row r="214" spans="3:5" ht="15.75" customHeight="1" x14ac:dyDescent="0.35">
      <c r="C214" s="8"/>
      <c r="D214" s="8"/>
      <c r="E214" s="7"/>
    </row>
    <row r="215" spans="3:5" ht="15.75" customHeight="1" x14ac:dyDescent="0.35">
      <c r="C215" s="8"/>
      <c r="D215" s="8"/>
      <c r="E215" s="7"/>
    </row>
    <row r="216" spans="3:5" ht="15.75" customHeight="1" x14ac:dyDescent="0.35">
      <c r="C216" s="8"/>
      <c r="D216" s="8"/>
      <c r="E216" s="7"/>
    </row>
    <row r="217" spans="3:5" ht="15.75" customHeight="1" x14ac:dyDescent="0.35">
      <c r="C217" s="8"/>
      <c r="D217" s="8"/>
      <c r="E217" s="7"/>
    </row>
    <row r="218" spans="3:5" ht="15.75" customHeight="1" x14ac:dyDescent="0.35">
      <c r="C218" s="8"/>
      <c r="D218" s="8"/>
      <c r="E218" s="7"/>
    </row>
    <row r="219" spans="3:5" ht="15.75" customHeight="1" x14ac:dyDescent="0.35">
      <c r="C219" s="8"/>
      <c r="D219" s="8"/>
      <c r="E219" s="7"/>
    </row>
    <row r="220" spans="3:5" ht="15.75" customHeight="1" x14ac:dyDescent="0.35">
      <c r="C220" s="8"/>
      <c r="D220" s="8"/>
      <c r="E220" s="7"/>
    </row>
    <row r="221" spans="3:5" ht="15.75" customHeight="1" x14ac:dyDescent="0.35">
      <c r="C221" s="8"/>
      <c r="D221" s="8"/>
      <c r="E221" s="7"/>
    </row>
    <row r="222" spans="3:5" ht="15.75" customHeight="1" x14ac:dyDescent="0.35">
      <c r="C222" s="8"/>
      <c r="D222" s="8"/>
      <c r="E222" s="7"/>
    </row>
    <row r="223" spans="3:5" ht="15.75" customHeight="1" x14ac:dyDescent="0.35">
      <c r="C223" s="8"/>
      <c r="D223" s="8"/>
      <c r="E223" s="7"/>
    </row>
    <row r="224" spans="3:5" ht="15.75" customHeight="1" x14ac:dyDescent="0.35">
      <c r="C224" s="8"/>
      <c r="D224" s="8"/>
      <c r="E224" s="7"/>
    </row>
    <row r="225" spans="3:5" ht="15.75" customHeight="1" x14ac:dyDescent="0.35">
      <c r="C225" s="8"/>
      <c r="D225" s="8"/>
      <c r="E225" s="7"/>
    </row>
    <row r="226" spans="3:5" ht="15.75" customHeight="1" x14ac:dyDescent="0.35">
      <c r="C226" s="8"/>
      <c r="D226" s="8"/>
      <c r="E226" s="7"/>
    </row>
    <row r="227" spans="3:5" ht="15.75" customHeight="1" x14ac:dyDescent="0.35">
      <c r="C227" s="8"/>
      <c r="D227" s="8"/>
      <c r="E227" s="7"/>
    </row>
    <row r="228" spans="3:5" ht="15.75" customHeight="1" x14ac:dyDescent="0.35">
      <c r="C228" s="8"/>
      <c r="D228" s="8"/>
      <c r="E228" s="7"/>
    </row>
    <row r="229" spans="3:5" ht="15.75" customHeight="1" x14ac:dyDescent="0.35">
      <c r="C229" s="8"/>
      <c r="D229" s="8"/>
      <c r="E229" s="7"/>
    </row>
    <row r="230" spans="3:5" ht="15.75" customHeight="1" x14ac:dyDescent="0.35">
      <c r="C230" s="8"/>
      <c r="D230" s="8"/>
      <c r="E230" s="7"/>
    </row>
    <row r="231" spans="3:5" ht="15.75" customHeight="1" x14ac:dyDescent="0.35">
      <c r="C231" s="8"/>
      <c r="D231" s="8"/>
      <c r="E231" s="7"/>
    </row>
    <row r="232" spans="3:5" ht="15.75" customHeight="1" x14ac:dyDescent="0.35">
      <c r="C232" s="8"/>
      <c r="D232" s="8"/>
      <c r="E232" s="7"/>
    </row>
    <row r="233" spans="3:5" ht="15.75" customHeight="1" x14ac:dyDescent="0.35">
      <c r="C233" s="8"/>
      <c r="D233" s="8"/>
      <c r="E233" s="7"/>
    </row>
    <row r="234" spans="3:5" ht="15.75" customHeight="1" x14ac:dyDescent="0.35">
      <c r="C234" s="8"/>
      <c r="D234" s="8"/>
      <c r="E234" s="7"/>
    </row>
    <row r="235" spans="3:5" ht="15.75" customHeight="1" x14ac:dyDescent="0.35">
      <c r="C235" s="8"/>
      <c r="D235" s="8"/>
      <c r="E235" s="7"/>
    </row>
    <row r="236" spans="3:5" ht="15.75" customHeight="1" x14ac:dyDescent="0.35">
      <c r="C236" s="8"/>
      <c r="D236" s="8"/>
      <c r="E236" s="7"/>
    </row>
    <row r="237" spans="3:5" ht="15.75" customHeight="1" x14ac:dyDescent="0.35">
      <c r="C237" s="8"/>
      <c r="D237" s="8"/>
      <c r="E237" s="7"/>
    </row>
    <row r="238" spans="3:5" ht="15.75" customHeight="1" x14ac:dyDescent="0.35">
      <c r="C238" s="8"/>
      <c r="D238" s="8"/>
      <c r="E238" s="7"/>
    </row>
    <row r="239" spans="3:5" ht="15.75" customHeight="1" x14ac:dyDescent="0.35">
      <c r="C239" s="8"/>
      <c r="D239" s="8"/>
      <c r="E239" s="7"/>
    </row>
    <row r="240" spans="3:5" ht="15.75" customHeight="1" x14ac:dyDescent="0.35">
      <c r="C240" s="8"/>
      <c r="D240" s="8"/>
      <c r="E240" s="7"/>
    </row>
    <row r="241" spans="3:5" ht="15.75" customHeight="1" x14ac:dyDescent="0.35">
      <c r="C241" s="8"/>
      <c r="D241" s="8"/>
      <c r="E241" s="7"/>
    </row>
    <row r="242" spans="3:5" ht="15.75" customHeight="1" x14ac:dyDescent="0.35">
      <c r="C242" s="8"/>
      <c r="D242" s="8"/>
      <c r="E242" s="7"/>
    </row>
    <row r="243" spans="3:5" ht="15.75" customHeight="1" x14ac:dyDescent="0.35">
      <c r="C243" s="8"/>
      <c r="D243" s="8"/>
      <c r="E243" s="7"/>
    </row>
    <row r="244" spans="3:5" ht="15.75" customHeight="1" x14ac:dyDescent="0.35">
      <c r="C244" s="8"/>
      <c r="D244" s="8"/>
      <c r="E244" s="7"/>
    </row>
    <row r="245" spans="3:5" ht="15.75" customHeight="1" x14ac:dyDescent="0.35">
      <c r="C245" s="8"/>
      <c r="D245" s="8"/>
      <c r="E245" s="7"/>
    </row>
    <row r="246" spans="3:5" ht="15.75" customHeight="1" x14ac:dyDescent="0.35">
      <c r="C246" s="8"/>
      <c r="D246" s="8"/>
      <c r="E246" s="7"/>
    </row>
    <row r="247" spans="3:5" ht="15.75" customHeight="1" x14ac:dyDescent="0.35">
      <c r="C247" s="8"/>
      <c r="D247" s="8"/>
      <c r="E247" s="7"/>
    </row>
    <row r="248" spans="3:5" ht="15.75" customHeight="1" x14ac:dyDescent="0.35">
      <c r="C248" s="8"/>
      <c r="D248" s="8"/>
      <c r="E248" s="7"/>
    </row>
    <row r="249" spans="3:5" ht="15.75" customHeight="1" x14ac:dyDescent="0.35">
      <c r="C249" s="8"/>
      <c r="D249" s="8"/>
      <c r="E249" s="7"/>
    </row>
    <row r="250" spans="3:5" ht="15.75" customHeight="1" x14ac:dyDescent="0.35">
      <c r="C250" s="8"/>
      <c r="D250" s="8"/>
      <c r="E250" s="7"/>
    </row>
    <row r="251" spans="3:5" ht="15.75" customHeight="1" x14ac:dyDescent="0.35">
      <c r="C251" s="8"/>
      <c r="D251" s="8"/>
      <c r="E251" s="7"/>
    </row>
    <row r="252" spans="3:5" ht="15.75" customHeight="1" x14ac:dyDescent="0.35">
      <c r="C252" s="8"/>
      <c r="D252" s="8"/>
      <c r="E252" s="7"/>
    </row>
    <row r="253" spans="3:5" ht="15.75" customHeight="1" x14ac:dyDescent="0.35">
      <c r="C253" s="8"/>
      <c r="D253" s="8"/>
      <c r="E253" s="7"/>
    </row>
    <row r="254" spans="3:5" ht="15.75" customHeight="1" x14ac:dyDescent="0.35">
      <c r="C254" s="8"/>
      <c r="D254" s="8"/>
      <c r="E254" s="7"/>
    </row>
    <row r="255" spans="3:5" ht="15.75" customHeight="1" x14ac:dyDescent="0.35">
      <c r="C255" s="8"/>
      <c r="D255" s="8"/>
      <c r="E255" s="7"/>
    </row>
    <row r="256" spans="3:5" ht="15.75" customHeight="1" x14ac:dyDescent="0.35">
      <c r="C256" s="8"/>
      <c r="D256" s="8"/>
      <c r="E256" s="7"/>
    </row>
    <row r="257" spans="3:5" ht="15.75" customHeight="1" x14ac:dyDescent="0.35">
      <c r="C257" s="8"/>
      <c r="D257" s="8"/>
      <c r="E257" s="7"/>
    </row>
    <row r="258" spans="3:5" ht="15.75" customHeight="1" x14ac:dyDescent="0.35">
      <c r="C258" s="8"/>
      <c r="D258" s="8"/>
      <c r="E258" s="7"/>
    </row>
    <row r="259" spans="3:5" ht="15.75" customHeight="1" x14ac:dyDescent="0.35">
      <c r="C259" s="8"/>
      <c r="D259" s="8"/>
      <c r="E259" s="7"/>
    </row>
    <row r="260" spans="3:5" ht="15.75" customHeight="1" x14ac:dyDescent="0.35">
      <c r="C260" s="8"/>
      <c r="D260" s="8"/>
      <c r="E260" s="7"/>
    </row>
    <row r="261" spans="3:5" ht="15.75" customHeight="1" x14ac:dyDescent="0.35">
      <c r="C261" s="8"/>
      <c r="D261" s="8"/>
      <c r="E261" s="7"/>
    </row>
    <row r="262" spans="3:5" ht="15.75" customHeight="1" x14ac:dyDescent="0.35">
      <c r="C262" s="8"/>
      <c r="D262" s="8"/>
      <c r="E262" s="7"/>
    </row>
    <row r="263" spans="3:5" ht="15.75" customHeight="1" x14ac:dyDescent="0.35">
      <c r="C263" s="8"/>
      <c r="D263" s="8"/>
      <c r="E263" s="7"/>
    </row>
    <row r="264" spans="3:5" ht="15.75" customHeight="1" x14ac:dyDescent="0.35">
      <c r="C264" s="8"/>
      <c r="D264" s="8"/>
      <c r="E264" s="7"/>
    </row>
    <row r="265" spans="3:5" ht="15.75" customHeight="1" x14ac:dyDescent="0.35">
      <c r="C265" s="8"/>
      <c r="D265" s="8"/>
      <c r="E265" s="7"/>
    </row>
    <row r="266" spans="3:5" ht="15.75" customHeight="1" x14ac:dyDescent="0.35">
      <c r="C266" s="8"/>
      <c r="D266" s="8"/>
      <c r="E266" s="7"/>
    </row>
    <row r="267" spans="3:5" ht="15.75" customHeight="1" x14ac:dyDescent="0.35">
      <c r="C267" s="8"/>
      <c r="D267" s="8"/>
      <c r="E267" s="7"/>
    </row>
    <row r="268" spans="3:5" ht="15.75" customHeight="1" x14ac:dyDescent="0.35">
      <c r="C268" s="8"/>
      <c r="D268" s="8"/>
      <c r="E268" s="7"/>
    </row>
    <row r="269" spans="3:5" ht="15.75" customHeight="1" x14ac:dyDescent="0.35">
      <c r="C269" s="8"/>
      <c r="D269" s="8"/>
      <c r="E269" s="7"/>
    </row>
    <row r="270" spans="3:5" ht="15.75" customHeight="1" x14ac:dyDescent="0.35">
      <c r="C270" s="8"/>
      <c r="D270" s="8"/>
      <c r="E270" s="7"/>
    </row>
    <row r="271" spans="3:5" ht="15.75" customHeight="1" x14ac:dyDescent="0.35">
      <c r="C271" s="8"/>
      <c r="D271" s="8"/>
      <c r="E271" s="7"/>
    </row>
    <row r="272" spans="3:5" ht="15.75" customHeight="1" x14ac:dyDescent="0.35">
      <c r="C272" s="8"/>
      <c r="D272" s="8"/>
      <c r="E272" s="7"/>
    </row>
    <row r="273" spans="3:5" ht="15.75" customHeight="1" x14ac:dyDescent="0.35">
      <c r="C273" s="8"/>
      <c r="D273" s="8"/>
      <c r="E273" s="7"/>
    </row>
    <row r="274" spans="3:5" ht="15.75" customHeight="1" x14ac:dyDescent="0.35">
      <c r="C274" s="8"/>
      <c r="D274" s="8"/>
      <c r="E274" s="7"/>
    </row>
    <row r="275" spans="3:5" ht="15.75" customHeight="1" x14ac:dyDescent="0.35">
      <c r="C275" s="8"/>
      <c r="D275" s="8"/>
      <c r="E275" s="7"/>
    </row>
    <row r="276" spans="3:5" ht="15.75" customHeight="1" x14ac:dyDescent="0.35">
      <c r="C276" s="8"/>
      <c r="D276" s="8"/>
      <c r="E276" s="7"/>
    </row>
    <row r="277" spans="3:5" ht="15.75" customHeight="1" x14ac:dyDescent="0.35">
      <c r="C277" s="8"/>
      <c r="D277" s="8"/>
      <c r="E277" s="7"/>
    </row>
    <row r="278" spans="3:5" ht="15.75" customHeight="1" x14ac:dyDescent="0.35">
      <c r="C278" s="8"/>
      <c r="D278" s="8"/>
      <c r="E278" s="7"/>
    </row>
    <row r="279" spans="3:5" ht="15.75" customHeight="1" x14ac:dyDescent="0.35">
      <c r="C279" s="8"/>
      <c r="D279" s="8"/>
      <c r="E279" s="7"/>
    </row>
    <row r="280" spans="3:5" ht="15.75" customHeight="1" x14ac:dyDescent="0.35">
      <c r="C280" s="8"/>
      <c r="D280" s="8"/>
      <c r="E280" s="7"/>
    </row>
    <row r="281" spans="3:5" ht="15.75" customHeight="1" x14ac:dyDescent="0.35">
      <c r="C281" s="8"/>
      <c r="D281" s="8"/>
      <c r="E281" s="7"/>
    </row>
    <row r="282" spans="3:5" ht="15.75" customHeight="1" x14ac:dyDescent="0.35">
      <c r="C282" s="8"/>
      <c r="D282" s="8"/>
      <c r="E282" s="7"/>
    </row>
    <row r="283" spans="3:5" ht="15.75" customHeight="1" x14ac:dyDescent="0.35">
      <c r="C283" s="8"/>
      <c r="D283" s="8"/>
      <c r="E283" s="7"/>
    </row>
    <row r="284" spans="3:5" ht="15.75" customHeight="1" x14ac:dyDescent="0.35">
      <c r="C284" s="8"/>
      <c r="D284" s="8"/>
      <c r="E284" s="7"/>
    </row>
    <row r="285" spans="3:5" ht="15.75" customHeight="1" x14ac:dyDescent="0.35">
      <c r="C285" s="8"/>
      <c r="D285" s="8"/>
      <c r="E285" s="7"/>
    </row>
    <row r="286" spans="3:5" ht="15.75" customHeight="1" x14ac:dyDescent="0.35">
      <c r="C286" s="8"/>
      <c r="D286" s="8"/>
      <c r="E286" s="7"/>
    </row>
    <row r="287" spans="3:5" ht="15.75" customHeight="1" x14ac:dyDescent="0.35">
      <c r="C287" s="8"/>
      <c r="D287" s="8"/>
      <c r="E287" s="7"/>
    </row>
    <row r="288" spans="3:5" ht="15.75" customHeight="1" x14ac:dyDescent="0.35">
      <c r="C288" s="8"/>
      <c r="D288" s="8"/>
      <c r="E288" s="7"/>
    </row>
    <row r="289" spans="3:5" ht="15.75" customHeight="1" x14ac:dyDescent="0.35">
      <c r="C289" s="8"/>
      <c r="D289" s="8"/>
      <c r="E289" s="7"/>
    </row>
    <row r="290" spans="3:5" ht="15.75" customHeight="1" x14ac:dyDescent="0.35">
      <c r="C290" s="8"/>
      <c r="D290" s="8"/>
      <c r="E290" s="7"/>
    </row>
    <row r="291" spans="3:5" ht="15.75" customHeight="1" x14ac:dyDescent="0.35">
      <c r="C291" s="8"/>
      <c r="D291" s="8"/>
      <c r="E291" s="7"/>
    </row>
    <row r="292" spans="3:5" ht="15.75" customHeight="1" x14ac:dyDescent="0.35">
      <c r="C292" s="8"/>
      <c r="D292" s="8"/>
      <c r="E292" s="7"/>
    </row>
    <row r="293" spans="3:5" ht="15.75" customHeight="1" x14ac:dyDescent="0.35">
      <c r="C293" s="8"/>
      <c r="D293" s="8"/>
      <c r="E293" s="7"/>
    </row>
    <row r="294" spans="3:5" ht="15.75" customHeight="1" x14ac:dyDescent="0.35">
      <c r="C294" s="8"/>
      <c r="D294" s="8"/>
      <c r="E294" s="7"/>
    </row>
    <row r="295" spans="3:5" ht="15.75" customHeight="1" x14ac:dyDescent="0.35">
      <c r="C295" s="8"/>
      <c r="D295" s="8"/>
      <c r="E295" s="7"/>
    </row>
    <row r="296" spans="3:5" ht="15.75" customHeight="1" x14ac:dyDescent="0.35">
      <c r="C296" s="8"/>
      <c r="D296" s="8"/>
      <c r="E296" s="7"/>
    </row>
    <row r="297" spans="3:5" ht="15.75" customHeight="1" x14ac:dyDescent="0.35">
      <c r="C297" s="8"/>
      <c r="D297" s="8"/>
      <c r="E297" s="7"/>
    </row>
    <row r="298" spans="3:5" ht="15.75" customHeight="1" x14ac:dyDescent="0.35">
      <c r="C298" s="8"/>
      <c r="D298" s="8"/>
      <c r="E298" s="7"/>
    </row>
    <row r="299" spans="3:5" ht="15.75" customHeight="1" x14ac:dyDescent="0.35">
      <c r="C299" s="8"/>
      <c r="D299" s="8"/>
      <c r="E299" s="7"/>
    </row>
    <row r="300" spans="3:5" ht="15.75" customHeight="1" x14ac:dyDescent="0.35">
      <c r="C300" s="8"/>
      <c r="D300" s="8"/>
      <c r="E300" s="7"/>
    </row>
    <row r="301" spans="3:5" ht="15.75" customHeight="1" x14ac:dyDescent="0.35">
      <c r="C301" s="8"/>
      <c r="D301" s="8"/>
      <c r="E301" s="7"/>
    </row>
    <row r="302" spans="3:5" ht="15.75" customHeight="1" x14ac:dyDescent="0.35">
      <c r="C302" s="8"/>
      <c r="D302" s="8"/>
      <c r="E302" s="7"/>
    </row>
    <row r="303" spans="3:5" ht="15.75" customHeight="1" x14ac:dyDescent="0.35">
      <c r="C303" s="8"/>
      <c r="D303" s="8"/>
      <c r="E303" s="7"/>
    </row>
    <row r="304" spans="3:5" ht="15.75" customHeight="1" x14ac:dyDescent="0.35">
      <c r="C304" s="8"/>
      <c r="D304" s="8"/>
      <c r="E304" s="7"/>
    </row>
    <row r="305" spans="3:5" ht="15.75" customHeight="1" x14ac:dyDescent="0.35">
      <c r="C305" s="8"/>
      <c r="D305" s="8"/>
      <c r="E305" s="7"/>
    </row>
    <row r="306" spans="3:5" ht="15.75" customHeight="1" x14ac:dyDescent="0.35">
      <c r="C306" s="8"/>
      <c r="D306" s="8"/>
      <c r="E306" s="7"/>
    </row>
    <row r="307" spans="3:5" ht="15.75" customHeight="1" x14ac:dyDescent="0.35">
      <c r="C307" s="8"/>
      <c r="D307" s="8"/>
      <c r="E307" s="7"/>
    </row>
    <row r="308" spans="3:5" ht="15.75" customHeight="1" x14ac:dyDescent="0.35">
      <c r="C308" s="8"/>
      <c r="D308" s="8"/>
      <c r="E308" s="7"/>
    </row>
    <row r="309" spans="3:5" ht="15.75" customHeight="1" x14ac:dyDescent="0.35">
      <c r="C309" s="8"/>
      <c r="D309" s="8"/>
      <c r="E309" s="7"/>
    </row>
    <row r="310" spans="3:5" ht="15.75" customHeight="1" x14ac:dyDescent="0.35">
      <c r="C310" s="8"/>
      <c r="D310" s="8"/>
      <c r="E310" s="7"/>
    </row>
    <row r="311" spans="3:5" ht="15.75" customHeight="1" x14ac:dyDescent="0.35">
      <c r="C311" s="8"/>
      <c r="D311" s="8"/>
      <c r="E311" s="7"/>
    </row>
    <row r="312" spans="3:5" ht="15.75" customHeight="1" x14ac:dyDescent="0.35">
      <c r="C312" s="8"/>
      <c r="D312" s="8"/>
      <c r="E312" s="7"/>
    </row>
    <row r="313" spans="3:5" ht="15.75" customHeight="1" x14ac:dyDescent="0.35">
      <c r="C313" s="8"/>
      <c r="D313" s="8"/>
      <c r="E313" s="7"/>
    </row>
    <row r="314" spans="3:5" ht="15.75" customHeight="1" x14ac:dyDescent="0.35">
      <c r="C314" s="8"/>
      <c r="D314" s="8"/>
      <c r="E314" s="7"/>
    </row>
    <row r="315" spans="3:5" ht="15.75" customHeight="1" x14ac:dyDescent="0.35">
      <c r="C315" s="8"/>
      <c r="D315" s="8"/>
      <c r="E315" s="7"/>
    </row>
    <row r="316" spans="3:5" ht="15.75" customHeight="1" x14ac:dyDescent="0.35">
      <c r="C316" s="8"/>
      <c r="D316" s="8"/>
      <c r="E316" s="7"/>
    </row>
    <row r="317" spans="3:5" ht="15.75" customHeight="1" x14ac:dyDescent="0.35">
      <c r="C317" s="8"/>
      <c r="D317" s="8"/>
      <c r="E317" s="7"/>
    </row>
    <row r="318" spans="3:5" ht="15.75" customHeight="1" x14ac:dyDescent="0.35">
      <c r="C318" s="8"/>
      <c r="D318" s="8"/>
      <c r="E318" s="7"/>
    </row>
    <row r="319" spans="3:5" ht="15.75" customHeight="1" x14ac:dyDescent="0.35">
      <c r="C319" s="8"/>
      <c r="D319" s="8"/>
      <c r="E319" s="7"/>
    </row>
    <row r="320" spans="3:5" ht="15.75" customHeight="1" x14ac:dyDescent="0.35">
      <c r="C320" s="8"/>
      <c r="D320" s="8"/>
      <c r="E320" s="7"/>
    </row>
    <row r="321" spans="3:5" ht="15.75" customHeight="1" x14ac:dyDescent="0.35">
      <c r="C321" s="8"/>
      <c r="D321" s="8"/>
      <c r="E321" s="7"/>
    </row>
    <row r="322" spans="3:5" ht="15.75" customHeight="1" x14ac:dyDescent="0.35">
      <c r="C322" s="8"/>
      <c r="D322" s="8"/>
      <c r="E322" s="7"/>
    </row>
    <row r="323" spans="3:5" ht="15.75" customHeight="1" x14ac:dyDescent="0.35">
      <c r="C323" s="8"/>
      <c r="D323" s="8"/>
      <c r="E323" s="7"/>
    </row>
    <row r="324" spans="3:5" ht="15.75" customHeight="1" x14ac:dyDescent="0.35">
      <c r="C324" s="8"/>
      <c r="D324" s="8"/>
      <c r="E324" s="7"/>
    </row>
    <row r="325" spans="3:5" ht="15.75" customHeight="1" x14ac:dyDescent="0.35">
      <c r="C325" s="8"/>
      <c r="D325" s="8"/>
      <c r="E325" s="7"/>
    </row>
    <row r="326" spans="3:5" ht="15.75" customHeight="1" x14ac:dyDescent="0.35">
      <c r="C326" s="8"/>
      <c r="D326" s="8"/>
      <c r="E326" s="7"/>
    </row>
    <row r="327" spans="3:5" ht="15.75" customHeight="1" x14ac:dyDescent="0.35">
      <c r="C327" s="8"/>
      <c r="D327" s="8"/>
      <c r="E327" s="7"/>
    </row>
    <row r="328" spans="3:5" ht="15.75" customHeight="1" x14ac:dyDescent="0.35">
      <c r="C328" s="8"/>
      <c r="D328" s="8"/>
      <c r="E328" s="7"/>
    </row>
    <row r="329" spans="3:5" ht="15.75" customHeight="1" x14ac:dyDescent="0.35">
      <c r="C329" s="8"/>
      <c r="D329" s="8"/>
      <c r="E329" s="7"/>
    </row>
    <row r="330" spans="3:5" ht="15.75" customHeight="1" x14ac:dyDescent="0.35">
      <c r="C330" s="8"/>
      <c r="D330" s="8"/>
      <c r="E330" s="7"/>
    </row>
    <row r="331" spans="3:5" ht="15.75" customHeight="1" x14ac:dyDescent="0.35">
      <c r="C331" s="8"/>
      <c r="D331" s="8"/>
      <c r="E331" s="7"/>
    </row>
    <row r="332" spans="3:5" ht="15.75" customHeight="1" x14ac:dyDescent="0.35">
      <c r="C332" s="8"/>
      <c r="D332" s="8"/>
      <c r="E332" s="7"/>
    </row>
    <row r="333" spans="3:5" ht="15.75" customHeight="1" x14ac:dyDescent="0.35">
      <c r="C333" s="8"/>
      <c r="D333" s="8"/>
      <c r="E333" s="7"/>
    </row>
    <row r="334" spans="3:5" ht="15.75" customHeight="1" x14ac:dyDescent="0.35">
      <c r="C334" s="8"/>
      <c r="D334" s="8"/>
      <c r="E334" s="7"/>
    </row>
    <row r="335" spans="3:5" ht="15.75" customHeight="1" x14ac:dyDescent="0.35">
      <c r="C335" s="8"/>
      <c r="D335" s="8"/>
      <c r="E335" s="7"/>
    </row>
    <row r="336" spans="3:5" ht="15.75" customHeight="1" x14ac:dyDescent="0.35">
      <c r="C336" s="8"/>
      <c r="D336" s="8"/>
      <c r="E336" s="7"/>
    </row>
    <row r="337" spans="3:5" ht="15.75" customHeight="1" x14ac:dyDescent="0.35">
      <c r="C337" s="8"/>
      <c r="D337" s="8"/>
      <c r="E337" s="7"/>
    </row>
    <row r="338" spans="3:5" ht="15.75" customHeight="1" x14ac:dyDescent="0.35">
      <c r="C338" s="8"/>
      <c r="D338" s="8"/>
      <c r="E338" s="7"/>
    </row>
    <row r="339" spans="3:5" ht="15.75" customHeight="1" x14ac:dyDescent="0.35">
      <c r="C339" s="8"/>
      <c r="D339" s="8"/>
      <c r="E339" s="7"/>
    </row>
    <row r="340" spans="3:5" ht="15.75" customHeight="1" x14ac:dyDescent="0.35">
      <c r="C340" s="8"/>
      <c r="D340" s="8"/>
      <c r="E340" s="7"/>
    </row>
    <row r="341" spans="3:5" ht="15.75" customHeight="1" x14ac:dyDescent="0.35">
      <c r="C341" s="8"/>
      <c r="D341" s="8"/>
      <c r="E341" s="7"/>
    </row>
    <row r="342" spans="3:5" ht="15.75" customHeight="1" x14ac:dyDescent="0.35">
      <c r="C342" s="8"/>
      <c r="D342" s="8"/>
      <c r="E342" s="7"/>
    </row>
    <row r="343" spans="3:5" ht="15.75" customHeight="1" x14ac:dyDescent="0.35">
      <c r="C343" s="8"/>
      <c r="D343" s="8"/>
      <c r="E343" s="7"/>
    </row>
    <row r="344" spans="3:5" ht="15.75" customHeight="1" x14ac:dyDescent="0.35">
      <c r="C344" s="8"/>
      <c r="D344" s="8"/>
      <c r="E344" s="7"/>
    </row>
    <row r="345" spans="3:5" ht="15.75" customHeight="1" x14ac:dyDescent="0.35">
      <c r="C345" s="8"/>
      <c r="D345" s="8"/>
      <c r="E345" s="7"/>
    </row>
    <row r="346" spans="3:5" ht="15.75" customHeight="1" x14ac:dyDescent="0.35">
      <c r="C346" s="8"/>
      <c r="D346" s="8"/>
      <c r="E346" s="7"/>
    </row>
    <row r="347" spans="3:5" ht="15.75" customHeight="1" x14ac:dyDescent="0.35">
      <c r="C347" s="8"/>
      <c r="D347" s="8"/>
      <c r="E347" s="7"/>
    </row>
    <row r="348" spans="3:5" ht="15.75" customHeight="1" x14ac:dyDescent="0.35">
      <c r="C348" s="8"/>
      <c r="D348" s="8"/>
      <c r="E348" s="7"/>
    </row>
    <row r="349" spans="3:5" ht="15.75" customHeight="1" x14ac:dyDescent="0.35">
      <c r="C349" s="8"/>
      <c r="D349" s="8"/>
      <c r="E349" s="7"/>
    </row>
    <row r="350" spans="3:5" ht="15.75" customHeight="1" x14ac:dyDescent="0.35">
      <c r="C350" s="8"/>
      <c r="D350" s="8"/>
      <c r="E350" s="7"/>
    </row>
    <row r="351" spans="3:5" ht="15.75" customHeight="1" x14ac:dyDescent="0.35">
      <c r="C351" s="8"/>
      <c r="D351" s="8"/>
      <c r="E351" s="7"/>
    </row>
    <row r="352" spans="3:5" ht="15.75" customHeight="1" x14ac:dyDescent="0.35">
      <c r="C352" s="8"/>
      <c r="D352" s="8"/>
      <c r="E352" s="7"/>
    </row>
    <row r="353" spans="3:5" ht="15.75" customHeight="1" x14ac:dyDescent="0.35">
      <c r="C353" s="8"/>
      <c r="D353" s="8"/>
      <c r="E353" s="7"/>
    </row>
    <row r="354" spans="3:5" ht="15.75" customHeight="1" x14ac:dyDescent="0.35">
      <c r="C354" s="8"/>
      <c r="D354" s="8"/>
      <c r="E354" s="7"/>
    </row>
    <row r="355" spans="3:5" ht="15.75" customHeight="1" x14ac:dyDescent="0.35">
      <c r="C355" s="8"/>
      <c r="D355" s="8"/>
      <c r="E355" s="7"/>
    </row>
    <row r="356" spans="3:5" ht="15.75" customHeight="1" x14ac:dyDescent="0.35">
      <c r="C356" s="8"/>
      <c r="D356" s="8"/>
      <c r="E356" s="7"/>
    </row>
    <row r="357" spans="3:5" ht="15.75" customHeight="1" x14ac:dyDescent="0.35">
      <c r="C357" s="8"/>
      <c r="D357" s="8"/>
      <c r="E357" s="7"/>
    </row>
    <row r="358" spans="3:5" ht="15.75" customHeight="1" x14ac:dyDescent="0.35">
      <c r="C358" s="8"/>
      <c r="D358" s="8"/>
      <c r="E358" s="7"/>
    </row>
    <row r="359" spans="3:5" ht="15.75" customHeight="1" x14ac:dyDescent="0.35">
      <c r="C359" s="8"/>
      <c r="D359" s="8"/>
      <c r="E359" s="7"/>
    </row>
    <row r="360" spans="3:5" ht="15.75" customHeight="1" x14ac:dyDescent="0.35">
      <c r="C360" s="8"/>
      <c r="D360" s="8"/>
      <c r="E360" s="7"/>
    </row>
    <row r="361" spans="3:5" ht="15.75" customHeight="1" x14ac:dyDescent="0.35">
      <c r="C361" s="8"/>
      <c r="D361" s="8"/>
      <c r="E361" s="7"/>
    </row>
    <row r="362" spans="3:5" ht="15.75" customHeight="1" x14ac:dyDescent="0.35">
      <c r="C362" s="8"/>
      <c r="D362" s="8"/>
      <c r="E362" s="7"/>
    </row>
    <row r="363" spans="3:5" ht="15.75" customHeight="1" x14ac:dyDescent="0.35">
      <c r="C363" s="8"/>
      <c r="D363" s="8"/>
      <c r="E363" s="7"/>
    </row>
    <row r="364" spans="3:5" ht="15.75" customHeight="1" x14ac:dyDescent="0.35">
      <c r="C364" s="8"/>
      <c r="D364" s="8"/>
      <c r="E364" s="7"/>
    </row>
    <row r="365" spans="3:5" ht="15.75" customHeight="1" x14ac:dyDescent="0.35">
      <c r="C365" s="8"/>
      <c r="D365" s="8"/>
      <c r="E365" s="7"/>
    </row>
    <row r="366" spans="3:5" ht="15.75" customHeight="1" x14ac:dyDescent="0.35">
      <c r="C366" s="8"/>
      <c r="D366" s="8"/>
      <c r="E366" s="7"/>
    </row>
    <row r="367" spans="3:5" ht="15.75" customHeight="1" x14ac:dyDescent="0.35">
      <c r="C367" s="8"/>
      <c r="D367" s="8"/>
      <c r="E367" s="7"/>
    </row>
    <row r="368" spans="3:5" ht="15.75" customHeight="1" x14ac:dyDescent="0.35">
      <c r="C368" s="8"/>
      <c r="D368" s="8"/>
      <c r="E368" s="7"/>
    </row>
    <row r="369" spans="3:5" ht="15.75" customHeight="1" x14ac:dyDescent="0.35">
      <c r="C369" s="8"/>
      <c r="D369" s="8"/>
      <c r="E369" s="7"/>
    </row>
    <row r="370" spans="3:5" ht="15.75" customHeight="1" x14ac:dyDescent="0.35">
      <c r="C370" s="8"/>
      <c r="D370" s="8"/>
      <c r="E370" s="7"/>
    </row>
    <row r="371" spans="3:5" ht="15.75" customHeight="1" x14ac:dyDescent="0.35">
      <c r="C371" s="8"/>
      <c r="D371" s="8"/>
      <c r="E371" s="7"/>
    </row>
    <row r="372" spans="3:5" ht="15.75" customHeight="1" x14ac:dyDescent="0.35">
      <c r="C372" s="8"/>
      <c r="D372" s="8"/>
      <c r="E372" s="7"/>
    </row>
    <row r="373" spans="3:5" ht="15.75" customHeight="1" x14ac:dyDescent="0.35">
      <c r="C373" s="8"/>
      <c r="D373" s="8"/>
      <c r="E373" s="7"/>
    </row>
    <row r="374" spans="3:5" ht="15.75" customHeight="1" x14ac:dyDescent="0.35">
      <c r="C374" s="8"/>
      <c r="D374" s="8"/>
      <c r="E374" s="7"/>
    </row>
    <row r="375" spans="3:5" ht="15.75" customHeight="1" x14ac:dyDescent="0.35">
      <c r="C375" s="8"/>
      <c r="D375" s="8"/>
      <c r="E375" s="7"/>
    </row>
    <row r="376" spans="3:5" ht="15.75" customHeight="1" x14ac:dyDescent="0.35">
      <c r="C376" s="8"/>
      <c r="D376" s="8"/>
      <c r="E376" s="7"/>
    </row>
    <row r="377" spans="3:5" ht="15.75" customHeight="1" x14ac:dyDescent="0.35">
      <c r="C377" s="8"/>
      <c r="D377" s="8"/>
      <c r="E377" s="7"/>
    </row>
    <row r="378" spans="3:5" ht="15.75" customHeight="1" x14ac:dyDescent="0.35">
      <c r="C378" s="8"/>
      <c r="D378" s="8"/>
      <c r="E378" s="7"/>
    </row>
    <row r="379" spans="3:5" ht="15.75" customHeight="1" x14ac:dyDescent="0.35">
      <c r="C379" s="8"/>
      <c r="D379" s="8"/>
      <c r="E379" s="7"/>
    </row>
    <row r="380" spans="3:5" ht="15.75" customHeight="1" x14ac:dyDescent="0.35">
      <c r="C380" s="8"/>
      <c r="D380" s="8"/>
      <c r="E380" s="7"/>
    </row>
    <row r="381" spans="3:5" ht="15.75" customHeight="1" x14ac:dyDescent="0.35">
      <c r="C381" s="8"/>
      <c r="D381" s="8"/>
      <c r="E381" s="7"/>
    </row>
    <row r="382" spans="3:5" ht="15.75" customHeight="1" x14ac:dyDescent="0.35">
      <c r="C382" s="8"/>
      <c r="D382" s="8"/>
      <c r="E382" s="7"/>
    </row>
    <row r="383" spans="3:5" ht="15.75" customHeight="1" x14ac:dyDescent="0.35">
      <c r="C383" s="8"/>
      <c r="D383" s="8"/>
      <c r="E383" s="7"/>
    </row>
    <row r="384" spans="3:5" ht="15.75" customHeight="1" x14ac:dyDescent="0.35">
      <c r="C384" s="8"/>
      <c r="D384" s="8"/>
      <c r="E384" s="7"/>
    </row>
    <row r="385" spans="3:5" ht="15.75" customHeight="1" x14ac:dyDescent="0.35">
      <c r="C385" s="8"/>
      <c r="D385" s="8"/>
      <c r="E385" s="7"/>
    </row>
    <row r="386" spans="3:5" ht="15.75" customHeight="1" x14ac:dyDescent="0.35">
      <c r="C386" s="8"/>
      <c r="D386" s="8"/>
      <c r="E386" s="7"/>
    </row>
    <row r="387" spans="3:5" ht="15.75" customHeight="1" x14ac:dyDescent="0.35">
      <c r="C387" s="8"/>
      <c r="D387" s="8"/>
      <c r="E387" s="7"/>
    </row>
    <row r="388" spans="3:5" ht="15.75" customHeight="1" x14ac:dyDescent="0.35">
      <c r="C388" s="8"/>
      <c r="D388" s="8"/>
      <c r="E388" s="7"/>
    </row>
    <row r="389" spans="3:5" ht="15.75" customHeight="1" x14ac:dyDescent="0.35">
      <c r="C389" s="8"/>
      <c r="D389" s="8"/>
      <c r="E389" s="7"/>
    </row>
    <row r="390" spans="3:5" ht="15.75" customHeight="1" x14ac:dyDescent="0.35">
      <c r="C390" s="8"/>
      <c r="D390" s="8"/>
      <c r="E390" s="7"/>
    </row>
    <row r="391" spans="3:5" ht="15.75" customHeight="1" x14ac:dyDescent="0.35">
      <c r="C391" s="8"/>
      <c r="D391" s="8"/>
      <c r="E391" s="7"/>
    </row>
    <row r="392" spans="3:5" ht="15.75" customHeight="1" x14ac:dyDescent="0.35">
      <c r="C392" s="8"/>
      <c r="D392" s="8"/>
      <c r="E392" s="7"/>
    </row>
    <row r="393" spans="3:5" ht="15.75" customHeight="1" x14ac:dyDescent="0.35">
      <c r="C393" s="8"/>
      <c r="D393" s="8"/>
      <c r="E393" s="7"/>
    </row>
    <row r="394" spans="3:5" ht="15.75" customHeight="1" x14ac:dyDescent="0.35">
      <c r="C394" s="8"/>
      <c r="D394" s="8"/>
      <c r="E394" s="7"/>
    </row>
    <row r="395" spans="3:5" ht="15.75" customHeight="1" x14ac:dyDescent="0.35">
      <c r="C395" s="8"/>
      <c r="D395" s="8"/>
      <c r="E395" s="7"/>
    </row>
    <row r="396" spans="3:5" ht="15.75" customHeight="1" x14ac:dyDescent="0.35">
      <c r="C396" s="8"/>
      <c r="D396" s="8"/>
      <c r="E396" s="7"/>
    </row>
    <row r="397" spans="3:5" ht="15.75" customHeight="1" x14ac:dyDescent="0.35">
      <c r="C397" s="8"/>
      <c r="D397" s="8"/>
      <c r="E397" s="7"/>
    </row>
    <row r="398" spans="3:5" ht="15.75" customHeight="1" x14ac:dyDescent="0.35">
      <c r="C398" s="8"/>
      <c r="D398" s="8"/>
      <c r="E398" s="7"/>
    </row>
    <row r="399" spans="3:5" ht="15.75" customHeight="1" x14ac:dyDescent="0.35">
      <c r="C399" s="8"/>
      <c r="D399" s="8"/>
      <c r="E399" s="7"/>
    </row>
    <row r="400" spans="3:5" ht="15.75" customHeight="1" x14ac:dyDescent="0.35">
      <c r="C400" s="8"/>
      <c r="D400" s="8"/>
      <c r="E400" s="7"/>
    </row>
    <row r="401" spans="3:5" ht="15.75" customHeight="1" x14ac:dyDescent="0.35">
      <c r="C401" s="8"/>
      <c r="D401" s="8"/>
      <c r="E401" s="7"/>
    </row>
    <row r="402" spans="3:5" ht="15.75" customHeight="1" x14ac:dyDescent="0.35">
      <c r="C402" s="8"/>
      <c r="D402" s="8"/>
      <c r="E402" s="7"/>
    </row>
    <row r="403" spans="3:5" ht="15.75" customHeight="1" x14ac:dyDescent="0.35">
      <c r="C403" s="8"/>
      <c r="D403" s="8"/>
      <c r="E403" s="7"/>
    </row>
    <row r="404" spans="3:5" ht="15.75" customHeight="1" x14ac:dyDescent="0.35">
      <c r="C404" s="8"/>
      <c r="D404" s="8"/>
      <c r="E404" s="7"/>
    </row>
    <row r="405" spans="3:5" ht="15.75" customHeight="1" x14ac:dyDescent="0.35">
      <c r="C405" s="8"/>
      <c r="D405" s="8"/>
      <c r="E405" s="7"/>
    </row>
    <row r="406" spans="3:5" ht="15.75" customHeight="1" x14ac:dyDescent="0.35">
      <c r="C406" s="8"/>
      <c r="D406" s="8"/>
      <c r="E406" s="7"/>
    </row>
    <row r="407" spans="3:5" ht="15.75" customHeight="1" x14ac:dyDescent="0.35">
      <c r="C407" s="8"/>
      <c r="D407" s="8"/>
      <c r="E407" s="7"/>
    </row>
    <row r="408" spans="3:5" ht="15.75" customHeight="1" x14ac:dyDescent="0.35">
      <c r="C408" s="8"/>
      <c r="D408" s="8"/>
      <c r="E408" s="7"/>
    </row>
    <row r="409" spans="3:5" ht="15.75" customHeight="1" x14ac:dyDescent="0.35">
      <c r="C409" s="8"/>
      <c r="D409" s="8"/>
      <c r="E409" s="7"/>
    </row>
    <row r="410" spans="3:5" ht="15.75" customHeight="1" x14ac:dyDescent="0.35">
      <c r="C410" s="8"/>
      <c r="D410" s="8"/>
      <c r="E410" s="7"/>
    </row>
    <row r="411" spans="3:5" ht="15.75" customHeight="1" x14ac:dyDescent="0.35">
      <c r="C411" s="8"/>
      <c r="D411" s="8"/>
      <c r="E411" s="7"/>
    </row>
    <row r="412" spans="3:5" ht="15.75" customHeight="1" x14ac:dyDescent="0.35">
      <c r="C412" s="8"/>
      <c r="D412" s="8"/>
      <c r="E412" s="7"/>
    </row>
    <row r="413" spans="3:5" ht="15.75" customHeight="1" x14ac:dyDescent="0.35">
      <c r="C413" s="8"/>
      <c r="D413" s="8"/>
      <c r="E413" s="7"/>
    </row>
    <row r="414" spans="3:5" ht="15.75" customHeight="1" x14ac:dyDescent="0.35">
      <c r="C414" s="8"/>
      <c r="D414" s="8"/>
      <c r="E414" s="7"/>
    </row>
    <row r="415" spans="3:5" ht="15.75" customHeight="1" x14ac:dyDescent="0.35">
      <c r="C415" s="8"/>
      <c r="D415" s="8"/>
      <c r="E415" s="7"/>
    </row>
    <row r="416" spans="3:5" ht="15.75" customHeight="1" x14ac:dyDescent="0.35">
      <c r="C416" s="8"/>
      <c r="D416" s="8"/>
      <c r="E416" s="7"/>
    </row>
    <row r="417" spans="3:5" ht="15.75" customHeight="1" x14ac:dyDescent="0.35">
      <c r="C417" s="8"/>
      <c r="D417" s="8"/>
      <c r="E417" s="7"/>
    </row>
    <row r="418" spans="3:5" ht="15.75" customHeight="1" x14ac:dyDescent="0.35">
      <c r="C418" s="8"/>
      <c r="D418" s="8"/>
      <c r="E418" s="7"/>
    </row>
    <row r="419" spans="3:5" ht="15.75" customHeight="1" x14ac:dyDescent="0.35">
      <c r="C419" s="8"/>
      <c r="D419" s="8"/>
      <c r="E419" s="7"/>
    </row>
    <row r="420" spans="3:5" ht="15.75" customHeight="1" x14ac:dyDescent="0.35">
      <c r="C420" s="8"/>
      <c r="D420" s="8"/>
      <c r="E420" s="7"/>
    </row>
    <row r="421" spans="3:5" ht="15.75" customHeight="1" x14ac:dyDescent="0.35">
      <c r="C421" s="8"/>
      <c r="D421" s="8"/>
      <c r="E421" s="7"/>
    </row>
    <row r="422" spans="3:5" ht="15.75" customHeight="1" x14ac:dyDescent="0.35">
      <c r="C422" s="8"/>
      <c r="D422" s="8"/>
      <c r="E422" s="7"/>
    </row>
    <row r="423" spans="3:5" ht="15.75" customHeight="1" x14ac:dyDescent="0.35">
      <c r="C423" s="8"/>
      <c r="D423" s="8"/>
      <c r="E423" s="7"/>
    </row>
    <row r="424" spans="3:5" ht="15.75" customHeight="1" x14ac:dyDescent="0.35">
      <c r="C424" s="8"/>
      <c r="D424" s="8"/>
      <c r="E424" s="7"/>
    </row>
    <row r="425" spans="3:5" ht="15.75" customHeight="1" x14ac:dyDescent="0.35">
      <c r="C425" s="8"/>
      <c r="D425" s="8"/>
      <c r="E425" s="7"/>
    </row>
    <row r="426" spans="3:5" ht="15.75" customHeight="1" x14ac:dyDescent="0.35">
      <c r="C426" s="8"/>
      <c r="D426" s="8"/>
      <c r="E426" s="7"/>
    </row>
    <row r="427" spans="3:5" ht="15.75" customHeight="1" x14ac:dyDescent="0.35">
      <c r="C427" s="8"/>
      <c r="D427" s="8"/>
      <c r="E427" s="7"/>
    </row>
    <row r="428" spans="3:5" ht="15.75" customHeight="1" x14ac:dyDescent="0.35">
      <c r="C428" s="8"/>
      <c r="D428" s="8"/>
      <c r="E428" s="7"/>
    </row>
    <row r="429" spans="3:5" ht="15.75" customHeight="1" x14ac:dyDescent="0.35">
      <c r="C429" s="8"/>
      <c r="D429" s="8"/>
      <c r="E429" s="7"/>
    </row>
    <row r="430" spans="3:5" ht="15.75" customHeight="1" x14ac:dyDescent="0.35">
      <c r="C430" s="8"/>
      <c r="D430" s="8"/>
      <c r="E430" s="7"/>
    </row>
    <row r="431" spans="3:5" ht="15.75" customHeight="1" x14ac:dyDescent="0.35">
      <c r="C431" s="8"/>
      <c r="D431" s="8"/>
      <c r="E431" s="7"/>
    </row>
    <row r="432" spans="3:5" ht="15.75" customHeight="1" x14ac:dyDescent="0.35">
      <c r="C432" s="8"/>
      <c r="D432" s="8"/>
      <c r="E432" s="7"/>
    </row>
    <row r="433" spans="3:5" ht="15.75" customHeight="1" x14ac:dyDescent="0.35">
      <c r="C433" s="8"/>
      <c r="D433" s="8"/>
      <c r="E433" s="7"/>
    </row>
    <row r="434" spans="3:5" ht="15.75" customHeight="1" x14ac:dyDescent="0.35">
      <c r="C434" s="8"/>
      <c r="D434" s="8"/>
      <c r="E434" s="7"/>
    </row>
    <row r="435" spans="3:5" ht="15.75" customHeight="1" x14ac:dyDescent="0.35">
      <c r="C435" s="8"/>
      <c r="D435" s="8"/>
      <c r="E435" s="7"/>
    </row>
    <row r="436" spans="3:5" ht="15.75" customHeight="1" x14ac:dyDescent="0.35">
      <c r="C436" s="8"/>
      <c r="D436" s="8"/>
      <c r="E436" s="7"/>
    </row>
    <row r="437" spans="3:5" ht="15.75" customHeight="1" x14ac:dyDescent="0.35">
      <c r="C437" s="8"/>
      <c r="D437" s="8"/>
      <c r="E437" s="7"/>
    </row>
    <row r="438" spans="3:5" ht="15.75" customHeight="1" x14ac:dyDescent="0.35">
      <c r="C438" s="8"/>
      <c r="D438" s="8"/>
      <c r="E438" s="7"/>
    </row>
    <row r="439" spans="3:5" ht="15.75" customHeight="1" x14ac:dyDescent="0.35">
      <c r="C439" s="8"/>
      <c r="D439" s="8"/>
      <c r="E439" s="7"/>
    </row>
    <row r="440" spans="3:5" ht="15.75" customHeight="1" x14ac:dyDescent="0.35">
      <c r="C440" s="8"/>
      <c r="D440" s="8"/>
      <c r="E440" s="7"/>
    </row>
    <row r="441" spans="3:5" ht="15.75" customHeight="1" x14ac:dyDescent="0.35">
      <c r="C441" s="8"/>
      <c r="D441" s="8"/>
      <c r="E441" s="7"/>
    </row>
    <row r="442" spans="3:5" ht="15.75" customHeight="1" x14ac:dyDescent="0.35">
      <c r="C442" s="8"/>
      <c r="D442" s="8"/>
      <c r="E442" s="7"/>
    </row>
    <row r="443" spans="3:5" ht="15.75" customHeight="1" x14ac:dyDescent="0.35">
      <c r="C443" s="8"/>
      <c r="D443" s="8"/>
      <c r="E443" s="7"/>
    </row>
    <row r="444" spans="3:5" ht="15.75" customHeight="1" x14ac:dyDescent="0.35">
      <c r="C444" s="8"/>
      <c r="D444" s="8"/>
      <c r="E444" s="7"/>
    </row>
    <row r="445" spans="3:5" ht="15.75" customHeight="1" x14ac:dyDescent="0.35">
      <c r="C445" s="8"/>
      <c r="D445" s="8"/>
      <c r="E445" s="7"/>
    </row>
    <row r="446" spans="3:5" ht="15.75" customHeight="1" x14ac:dyDescent="0.35">
      <c r="C446" s="8"/>
      <c r="D446" s="8"/>
      <c r="E446" s="7"/>
    </row>
    <row r="447" spans="3:5" ht="15.75" customHeight="1" x14ac:dyDescent="0.35">
      <c r="C447" s="8"/>
      <c r="D447" s="8"/>
      <c r="E447" s="7"/>
    </row>
    <row r="448" spans="3:5" ht="15.75" customHeight="1" x14ac:dyDescent="0.35">
      <c r="C448" s="8"/>
      <c r="D448" s="8"/>
      <c r="E448" s="7"/>
    </row>
    <row r="449" spans="3:5" ht="15.75" customHeight="1" x14ac:dyDescent="0.35">
      <c r="C449" s="8"/>
      <c r="D449" s="8"/>
      <c r="E449" s="7"/>
    </row>
    <row r="450" spans="3:5" ht="15.75" customHeight="1" x14ac:dyDescent="0.35">
      <c r="C450" s="8"/>
      <c r="D450" s="8"/>
      <c r="E450" s="7"/>
    </row>
    <row r="451" spans="3:5" ht="15.75" customHeight="1" x14ac:dyDescent="0.35">
      <c r="C451" s="8"/>
      <c r="D451" s="8"/>
      <c r="E451" s="7"/>
    </row>
    <row r="452" spans="3:5" ht="15.75" customHeight="1" x14ac:dyDescent="0.35">
      <c r="C452" s="8"/>
      <c r="D452" s="8"/>
      <c r="E452" s="7"/>
    </row>
    <row r="453" spans="3:5" ht="15.75" customHeight="1" x14ac:dyDescent="0.35">
      <c r="C453" s="8"/>
      <c r="D453" s="8"/>
      <c r="E453" s="7"/>
    </row>
    <row r="454" spans="3:5" ht="15.75" customHeight="1" x14ac:dyDescent="0.35">
      <c r="C454" s="8"/>
      <c r="D454" s="8"/>
      <c r="E454" s="7"/>
    </row>
    <row r="455" spans="3:5" ht="15.75" customHeight="1" x14ac:dyDescent="0.35">
      <c r="C455" s="8"/>
      <c r="D455" s="8"/>
      <c r="E455" s="7"/>
    </row>
    <row r="456" spans="3:5" ht="15.75" customHeight="1" x14ac:dyDescent="0.35">
      <c r="C456" s="8"/>
      <c r="D456" s="8"/>
      <c r="E456" s="7"/>
    </row>
    <row r="457" spans="3:5" ht="15.75" customHeight="1" x14ac:dyDescent="0.35">
      <c r="C457" s="8"/>
      <c r="D457" s="8"/>
      <c r="E457" s="7"/>
    </row>
    <row r="458" spans="3:5" ht="15.75" customHeight="1" x14ac:dyDescent="0.35">
      <c r="C458" s="8"/>
      <c r="D458" s="8"/>
      <c r="E458" s="7"/>
    </row>
    <row r="459" spans="3:5" ht="15.75" customHeight="1" x14ac:dyDescent="0.35">
      <c r="C459" s="8"/>
      <c r="D459" s="8"/>
      <c r="E459" s="7"/>
    </row>
    <row r="460" spans="3:5" ht="15.75" customHeight="1" x14ac:dyDescent="0.35">
      <c r="C460" s="8"/>
      <c r="D460" s="8"/>
      <c r="E460" s="7"/>
    </row>
    <row r="461" spans="3:5" ht="15.75" customHeight="1" x14ac:dyDescent="0.35">
      <c r="C461" s="8"/>
      <c r="D461" s="8"/>
      <c r="E461" s="7"/>
    </row>
    <row r="462" spans="3:5" ht="15.75" customHeight="1" x14ac:dyDescent="0.35">
      <c r="C462" s="8"/>
      <c r="D462" s="8"/>
      <c r="E462" s="7"/>
    </row>
    <row r="463" spans="3:5" ht="15.75" customHeight="1" x14ac:dyDescent="0.35">
      <c r="C463" s="8"/>
      <c r="D463" s="8"/>
      <c r="E463" s="7"/>
    </row>
    <row r="464" spans="3:5" ht="15.75" customHeight="1" x14ac:dyDescent="0.35">
      <c r="C464" s="8"/>
      <c r="D464" s="8"/>
      <c r="E464" s="7"/>
    </row>
    <row r="465" spans="3:5" ht="15.75" customHeight="1" x14ac:dyDescent="0.35">
      <c r="C465" s="8"/>
      <c r="D465" s="8"/>
      <c r="E465" s="7"/>
    </row>
    <row r="466" spans="3:5" ht="15.75" customHeight="1" x14ac:dyDescent="0.35">
      <c r="C466" s="8"/>
      <c r="D466" s="8"/>
      <c r="E466" s="7"/>
    </row>
    <row r="467" spans="3:5" ht="15.75" customHeight="1" x14ac:dyDescent="0.35">
      <c r="C467" s="8"/>
      <c r="D467" s="8"/>
      <c r="E467" s="7"/>
    </row>
    <row r="468" spans="3:5" ht="15.75" customHeight="1" x14ac:dyDescent="0.35">
      <c r="C468" s="8"/>
      <c r="D468" s="8"/>
      <c r="E468" s="7"/>
    </row>
    <row r="469" spans="3:5" ht="15.75" customHeight="1" x14ac:dyDescent="0.35">
      <c r="C469" s="8"/>
      <c r="D469" s="8"/>
      <c r="E469" s="7"/>
    </row>
    <row r="470" spans="3:5" ht="15.75" customHeight="1" x14ac:dyDescent="0.35">
      <c r="C470" s="8"/>
      <c r="D470" s="8"/>
      <c r="E470" s="7"/>
    </row>
    <row r="471" spans="3:5" ht="15.75" customHeight="1" x14ac:dyDescent="0.35">
      <c r="C471" s="8"/>
      <c r="D471" s="8"/>
      <c r="E471" s="7"/>
    </row>
    <row r="472" spans="3:5" ht="15.75" customHeight="1" x14ac:dyDescent="0.35">
      <c r="C472" s="8"/>
      <c r="D472" s="8"/>
      <c r="E472" s="7"/>
    </row>
    <row r="473" spans="3:5" ht="15.75" customHeight="1" x14ac:dyDescent="0.35">
      <c r="C473" s="8"/>
      <c r="D473" s="8"/>
      <c r="E473" s="7"/>
    </row>
    <row r="474" spans="3:5" ht="15.75" customHeight="1" x14ac:dyDescent="0.35">
      <c r="C474" s="8"/>
      <c r="D474" s="8"/>
      <c r="E474" s="7"/>
    </row>
    <row r="475" spans="3:5" ht="15.75" customHeight="1" x14ac:dyDescent="0.35">
      <c r="C475" s="8"/>
      <c r="D475" s="8"/>
      <c r="E475" s="7"/>
    </row>
    <row r="476" spans="3:5" ht="15.75" customHeight="1" x14ac:dyDescent="0.35">
      <c r="C476" s="8"/>
      <c r="D476" s="8"/>
      <c r="E476" s="7"/>
    </row>
    <row r="477" spans="3:5" ht="15.75" customHeight="1" x14ac:dyDescent="0.35">
      <c r="C477" s="8"/>
      <c r="D477" s="8"/>
      <c r="E477" s="7"/>
    </row>
    <row r="478" spans="3:5" ht="15.75" customHeight="1" x14ac:dyDescent="0.35">
      <c r="C478" s="8"/>
      <c r="D478" s="8"/>
      <c r="E478" s="7"/>
    </row>
    <row r="479" spans="3:5" ht="15.75" customHeight="1" x14ac:dyDescent="0.35">
      <c r="C479" s="8"/>
      <c r="D479" s="8"/>
      <c r="E479" s="7"/>
    </row>
    <row r="480" spans="3:5" ht="15.75" customHeight="1" x14ac:dyDescent="0.35">
      <c r="C480" s="8"/>
      <c r="D480" s="8"/>
      <c r="E480" s="7"/>
    </row>
    <row r="481" spans="3:5" ht="15.75" customHeight="1" x14ac:dyDescent="0.35">
      <c r="C481" s="8"/>
      <c r="D481" s="8"/>
      <c r="E481" s="7"/>
    </row>
    <row r="482" spans="3:5" ht="15.75" customHeight="1" x14ac:dyDescent="0.35">
      <c r="C482" s="8"/>
      <c r="D482" s="8"/>
      <c r="E482" s="7"/>
    </row>
    <row r="483" spans="3:5" ht="15.75" customHeight="1" x14ac:dyDescent="0.35">
      <c r="C483" s="8"/>
      <c r="D483" s="8"/>
      <c r="E483" s="7"/>
    </row>
    <row r="484" spans="3:5" ht="15.75" customHeight="1" x14ac:dyDescent="0.35">
      <c r="C484" s="8"/>
      <c r="D484" s="8"/>
      <c r="E484" s="7"/>
    </row>
    <row r="485" spans="3:5" ht="15.75" customHeight="1" x14ac:dyDescent="0.35">
      <c r="C485" s="8"/>
      <c r="D485" s="8"/>
      <c r="E485" s="7"/>
    </row>
    <row r="486" spans="3:5" ht="15.75" customHeight="1" x14ac:dyDescent="0.35">
      <c r="C486" s="8"/>
      <c r="D486" s="8"/>
      <c r="E486" s="7"/>
    </row>
    <row r="487" spans="3:5" ht="15.75" customHeight="1" x14ac:dyDescent="0.35">
      <c r="C487" s="8"/>
      <c r="D487" s="8"/>
      <c r="E487" s="7"/>
    </row>
    <row r="488" spans="3:5" ht="15.75" customHeight="1" x14ac:dyDescent="0.35">
      <c r="C488" s="8"/>
      <c r="D488" s="8"/>
      <c r="E488" s="7"/>
    </row>
    <row r="489" spans="3:5" ht="15.75" customHeight="1" x14ac:dyDescent="0.35">
      <c r="C489" s="8"/>
      <c r="D489" s="8"/>
      <c r="E489" s="7"/>
    </row>
    <row r="490" spans="3:5" ht="15.75" customHeight="1" x14ac:dyDescent="0.35">
      <c r="C490" s="8"/>
      <c r="D490" s="8"/>
      <c r="E490" s="7"/>
    </row>
    <row r="491" spans="3:5" ht="15.75" customHeight="1" x14ac:dyDescent="0.35">
      <c r="C491" s="8"/>
      <c r="D491" s="8"/>
      <c r="E491" s="7"/>
    </row>
    <row r="492" spans="3:5" ht="15.75" customHeight="1" x14ac:dyDescent="0.35">
      <c r="C492" s="8"/>
      <c r="D492" s="8"/>
      <c r="E492" s="7"/>
    </row>
    <row r="493" spans="3:5" ht="15.75" customHeight="1" x14ac:dyDescent="0.35">
      <c r="C493" s="8"/>
      <c r="D493" s="8"/>
      <c r="E493" s="7"/>
    </row>
    <row r="494" spans="3:5" ht="15.75" customHeight="1" x14ac:dyDescent="0.35">
      <c r="C494" s="8"/>
      <c r="D494" s="8"/>
      <c r="E494" s="7"/>
    </row>
    <row r="495" spans="3:5" ht="15.75" customHeight="1" x14ac:dyDescent="0.35">
      <c r="C495" s="8"/>
      <c r="D495" s="8"/>
      <c r="E495" s="7"/>
    </row>
    <row r="496" spans="3:5" ht="15.75" customHeight="1" x14ac:dyDescent="0.35">
      <c r="C496" s="8"/>
      <c r="D496" s="8"/>
      <c r="E496" s="7"/>
    </row>
    <row r="497" spans="3:5" ht="15.75" customHeight="1" x14ac:dyDescent="0.35">
      <c r="C497" s="8"/>
      <c r="D497" s="8"/>
      <c r="E497" s="7"/>
    </row>
    <row r="498" spans="3:5" ht="15.75" customHeight="1" x14ac:dyDescent="0.35">
      <c r="C498" s="8"/>
      <c r="D498" s="8"/>
      <c r="E498" s="7"/>
    </row>
    <row r="499" spans="3:5" ht="15.75" customHeight="1" x14ac:dyDescent="0.35">
      <c r="C499" s="8"/>
      <c r="D499" s="8"/>
      <c r="E499" s="7"/>
    </row>
    <row r="500" spans="3:5" ht="15.75" customHeight="1" x14ac:dyDescent="0.35">
      <c r="C500" s="8"/>
      <c r="D500" s="8"/>
      <c r="E500" s="7"/>
    </row>
    <row r="501" spans="3:5" ht="15.75" customHeight="1" x14ac:dyDescent="0.35">
      <c r="C501" s="8"/>
      <c r="D501" s="8"/>
      <c r="E501" s="7"/>
    </row>
    <row r="502" spans="3:5" ht="15.75" customHeight="1" x14ac:dyDescent="0.35">
      <c r="C502" s="8"/>
      <c r="D502" s="8"/>
      <c r="E502" s="7"/>
    </row>
    <row r="503" spans="3:5" ht="15.75" customHeight="1" x14ac:dyDescent="0.35">
      <c r="C503" s="8"/>
      <c r="D503" s="8"/>
      <c r="E503" s="7"/>
    </row>
    <row r="504" spans="3:5" ht="15.75" customHeight="1" x14ac:dyDescent="0.35">
      <c r="C504" s="8"/>
      <c r="D504" s="8"/>
      <c r="E504" s="7"/>
    </row>
    <row r="505" spans="3:5" ht="15.75" customHeight="1" x14ac:dyDescent="0.35">
      <c r="C505" s="8"/>
      <c r="D505" s="8"/>
      <c r="E505" s="7"/>
    </row>
    <row r="506" spans="3:5" ht="15.75" customHeight="1" x14ac:dyDescent="0.35">
      <c r="C506" s="8"/>
      <c r="D506" s="8"/>
      <c r="E506" s="7"/>
    </row>
    <row r="507" spans="3:5" ht="15.75" customHeight="1" x14ac:dyDescent="0.35">
      <c r="C507" s="8"/>
      <c r="D507" s="8"/>
      <c r="E507" s="7"/>
    </row>
    <row r="508" spans="3:5" ht="15.75" customHeight="1" x14ac:dyDescent="0.35">
      <c r="C508" s="8"/>
      <c r="D508" s="8"/>
      <c r="E508" s="7"/>
    </row>
    <row r="509" spans="3:5" ht="15.75" customHeight="1" x14ac:dyDescent="0.35">
      <c r="C509" s="8"/>
      <c r="D509" s="8"/>
      <c r="E509" s="7"/>
    </row>
    <row r="510" spans="3:5" ht="15.75" customHeight="1" x14ac:dyDescent="0.35">
      <c r="C510" s="8"/>
      <c r="D510" s="8"/>
      <c r="E510" s="7"/>
    </row>
    <row r="511" spans="3:5" ht="15.75" customHeight="1" x14ac:dyDescent="0.35">
      <c r="C511" s="8"/>
      <c r="D511" s="8"/>
      <c r="E511" s="7"/>
    </row>
    <row r="512" spans="3:5" ht="15.75" customHeight="1" x14ac:dyDescent="0.35">
      <c r="C512" s="8"/>
      <c r="D512" s="8"/>
      <c r="E512" s="7"/>
    </row>
    <row r="513" spans="3:5" ht="15.75" customHeight="1" x14ac:dyDescent="0.35">
      <c r="C513" s="8"/>
      <c r="D513" s="8"/>
      <c r="E513" s="7"/>
    </row>
    <row r="514" spans="3:5" ht="15.75" customHeight="1" x14ac:dyDescent="0.35">
      <c r="C514" s="8"/>
      <c r="D514" s="8"/>
      <c r="E514" s="7"/>
    </row>
    <row r="515" spans="3:5" ht="15.75" customHeight="1" x14ac:dyDescent="0.35">
      <c r="C515" s="8"/>
      <c r="D515" s="8"/>
      <c r="E515" s="7"/>
    </row>
    <row r="516" spans="3:5" ht="15.75" customHeight="1" x14ac:dyDescent="0.35">
      <c r="C516" s="8"/>
      <c r="D516" s="8"/>
      <c r="E516" s="7"/>
    </row>
    <row r="517" spans="3:5" ht="15.75" customHeight="1" x14ac:dyDescent="0.35">
      <c r="C517" s="8"/>
      <c r="D517" s="8"/>
      <c r="E517" s="7"/>
    </row>
    <row r="518" spans="3:5" ht="15.75" customHeight="1" x14ac:dyDescent="0.35">
      <c r="C518" s="8"/>
      <c r="D518" s="8"/>
      <c r="E518" s="7"/>
    </row>
    <row r="519" spans="3:5" ht="15.75" customHeight="1" x14ac:dyDescent="0.35">
      <c r="C519" s="8"/>
      <c r="D519" s="8"/>
      <c r="E519" s="7"/>
    </row>
    <row r="520" spans="3:5" ht="15.75" customHeight="1" x14ac:dyDescent="0.35">
      <c r="C520" s="8"/>
      <c r="D520" s="8"/>
      <c r="E520" s="7"/>
    </row>
    <row r="521" spans="3:5" ht="15.75" customHeight="1" x14ac:dyDescent="0.35">
      <c r="C521" s="8"/>
      <c r="D521" s="8"/>
      <c r="E521" s="7"/>
    </row>
    <row r="522" spans="3:5" ht="15.75" customHeight="1" x14ac:dyDescent="0.35">
      <c r="C522" s="8"/>
      <c r="D522" s="8"/>
      <c r="E522" s="7"/>
    </row>
    <row r="523" spans="3:5" ht="15.75" customHeight="1" x14ac:dyDescent="0.35">
      <c r="C523" s="8"/>
      <c r="D523" s="8"/>
      <c r="E523" s="7"/>
    </row>
    <row r="524" spans="3:5" ht="15.75" customHeight="1" x14ac:dyDescent="0.35">
      <c r="C524" s="8"/>
      <c r="D524" s="8"/>
      <c r="E524" s="7"/>
    </row>
    <row r="525" spans="3:5" ht="15.75" customHeight="1" x14ac:dyDescent="0.35">
      <c r="C525" s="8"/>
      <c r="D525" s="8"/>
      <c r="E525" s="7"/>
    </row>
    <row r="526" spans="3:5" ht="15.75" customHeight="1" x14ac:dyDescent="0.35">
      <c r="C526" s="8"/>
      <c r="D526" s="8"/>
      <c r="E526" s="7"/>
    </row>
    <row r="527" spans="3:5" ht="15.75" customHeight="1" x14ac:dyDescent="0.35">
      <c r="C527" s="8"/>
      <c r="D527" s="8"/>
      <c r="E527" s="7"/>
    </row>
    <row r="528" spans="3:5" ht="15.75" customHeight="1" x14ac:dyDescent="0.35">
      <c r="C528" s="8"/>
      <c r="D528" s="8"/>
      <c r="E528" s="7"/>
    </row>
    <row r="529" spans="3:5" ht="15.75" customHeight="1" x14ac:dyDescent="0.35">
      <c r="C529" s="8"/>
      <c r="D529" s="8"/>
      <c r="E529" s="7"/>
    </row>
    <row r="530" spans="3:5" ht="15.75" customHeight="1" x14ac:dyDescent="0.35">
      <c r="C530" s="8"/>
      <c r="D530" s="8"/>
      <c r="E530" s="7"/>
    </row>
    <row r="531" spans="3:5" ht="15.75" customHeight="1" x14ac:dyDescent="0.35">
      <c r="C531" s="8"/>
      <c r="D531" s="8"/>
      <c r="E531" s="7"/>
    </row>
    <row r="532" spans="3:5" ht="15.75" customHeight="1" x14ac:dyDescent="0.35">
      <c r="C532" s="8"/>
      <c r="D532" s="8"/>
      <c r="E532" s="7"/>
    </row>
    <row r="533" spans="3:5" ht="15.75" customHeight="1" x14ac:dyDescent="0.35">
      <c r="C533" s="8"/>
      <c r="D533" s="8"/>
      <c r="E533" s="7"/>
    </row>
    <row r="534" spans="3:5" ht="15.75" customHeight="1" x14ac:dyDescent="0.35">
      <c r="C534" s="8"/>
      <c r="D534" s="8"/>
      <c r="E534" s="7"/>
    </row>
    <row r="535" spans="3:5" ht="15.75" customHeight="1" x14ac:dyDescent="0.35">
      <c r="C535" s="8"/>
      <c r="D535" s="8"/>
      <c r="E535" s="7"/>
    </row>
    <row r="536" spans="3:5" ht="15.75" customHeight="1" x14ac:dyDescent="0.35">
      <c r="C536" s="8"/>
      <c r="D536" s="8"/>
      <c r="E536" s="7"/>
    </row>
    <row r="537" spans="3:5" ht="15.75" customHeight="1" x14ac:dyDescent="0.35">
      <c r="C537" s="8"/>
      <c r="D537" s="8"/>
      <c r="E537" s="7"/>
    </row>
    <row r="538" spans="3:5" ht="15.75" customHeight="1" x14ac:dyDescent="0.35">
      <c r="C538" s="8"/>
      <c r="D538" s="8"/>
      <c r="E538" s="7"/>
    </row>
    <row r="539" spans="3:5" ht="15.75" customHeight="1" x14ac:dyDescent="0.35">
      <c r="C539" s="8"/>
      <c r="D539" s="8"/>
      <c r="E539" s="7"/>
    </row>
    <row r="540" spans="3:5" ht="15.75" customHeight="1" x14ac:dyDescent="0.35">
      <c r="C540" s="8"/>
      <c r="D540" s="8"/>
      <c r="E540" s="7"/>
    </row>
    <row r="541" spans="3:5" ht="15.75" customHeight="1" x14ac:dyDescent="0.35">
      <c r="C541" s="8"/>
      <c r="D541" s="8"/>
      <c r="E541" s="7"/>
    </row>
    <row r="542" spans="3:5" ht="15.75" customHeight="1" x14ac:dyDescent="0.35">
      <c r="C542" s="8"/>
      <c r="D542" s="8"/>
      <c r="E542" s="7"/>
    </row>
    <row r="543" spans="3:5" ht="15.75" customHeight="1" x14ac:dyDescent="0.35">
      <c r="C543" s="8"/>
      <c r="D543" s="8"/>
      <c r="E543" s="7"/>
    </row>
    <row r="544" spans="3:5" ht="15.75" customHeight="1" x14ac:dyDescent="0.35">
      <c r="C544" s="8"/>
      <c r="D544" s="8"/>
      <c r="E544" s="7"/>
    </row>
    <row r="545" spans="3:5" ht="15.75" customHeight="1" x14ac:dyDescent="0.35">
      <c r="C545" s="8"/>
      <c r="D545" s="8"/>
      <c r="E545" s="7"/>
    </row>
    <row r="546" spans="3:5" ht="15.75" customHeight="1" x14ac:dyDescent="0.35">
      <c r="C546" s="8"/>
      <c r="D546" s="8"/>
      <c r="E546" s="7"/>
    </row>
    <row r="547" spans="3:5" ht="15.75" customHeight="1" x14ac:dyDescent="0.35">
      <c r="C547" s="8"/>
      <c r="D547" s="8"/>
      <c r="E547" s="7"/>
    </row>
    <row r="548" spans="3:5" ht="15.75" customHeight="1" x14ac:dyDescent="0.35">
      <c r="C548" s="8"/>
      <c r="D548" s="8"/>
      <c r="E548" s="7"/>
    </row>
    <row r="549" spans="3:5" ht="15.75" customHeight="1" x14ac:dyDescent="0.35">
      <c r="C549" s="8"/>
      <c r="D549" s="8"/>
      <c r="E549" s="7"/>
    </row>
    <row r="550" spans="3:5" ht="15.75" customHeight="1" x14ac:dyDescent="0.35">
      <c r="C550" s="8"/>
      <c r="D550" s="8"/>
      <c r="E550" s="7"/>
    </row>
    <row r="551" spans="3:5" ht="15.75" customHeight="1" x14ac:dyDescent="0.35">
      <c r="C551" s="8"/>
      <c r="D551" s="8"/>
      <c r="E551" s="7"/>
    </row>
    <row r="552" spans="3:5" ht="15.75" customHeight="1" x14ac:dyDescent="0.35">
      <c r="C552" s="8"/>
      <c r="D552" s="8"/>
      <c r="E552" s="7"/>
    </row>
    <row r="553" spans="3:5" ht="15.75" customHeight="1" x14ac:dyDescent="0.35">
      <c r="C553" s="8"/>
      <c r="D553" s="8"/>
      <c r="E553" s="7"/>
    </row>
    <row r="554" spans="3:5" ht="15.75" customHeight="1" x14ac:dyDescent="0.35">
      <c r="C554" s="8"/>
      <c r="D554" s="8"/>
      <c r="E554" s="7"/>
    </row>
    <row r="555" spans="3:5" ht="15.75" customHeight="1" x14ac:dyDescent="0.35">
      <c r="C555" s="8"/>
      <c r="D555" s="8"/>
      <c r="E555" s="7"/>
    </row>
    <row r="556" spans="3:5" ht="15.75" customHeight="1" x14ac:dyDescent="0.35">
      <c r="C556" s="8"/>
      <c r="D556" s="8"/>
      <c r="E556" s="7"/>
    </row>
    <row r="557" spans="3:5" ht="15.75" customHeight="1" x14ac:dyDescent="0.35">
      <c r="C557" s="8"/>
      <c r="D557" s="8"/>
      <c r="E557" s="7"/>
    </row>
    <row r="558" spans="3:5" ht="15.75" customHeight="1" x14ac:dyDescent="0.35">
      <c r="C558" s="8"/>
      <c r="D558" s="8"/>
      <c r="E558" s="7"/>
    </row>
    <row r="559" spans="3:5" ht="15.75" customHeight="1" x14ac:dyDescent="0.35">
      <c r="C559" s="8"/>
      <c r="D559" s="8"/>
      <c r="E559" s="7"/>
    </row>
    <row r="560" spans="3:5" ht="15.75" customHeight="1" x14ac:dyDescent="0.35">
      <c r="C560" s="8"/>
      <c r="D560" s="8"/>
      <c r="E560" s="7"/>
    </row>
    <row r="561" spans="3:5" ht="15.75" customHeight="1" x14ac:dyDescent="0.35">
      <c r="C561" s="8"/>
      <c r="D561" s="8"/>
      <c r="E561" s="7"/>
    </row>
    <row r="562" spans="3:5" ht="15.75" customHeight="1" x14ac:dyDescent="0.35">
      <c r="C562" s="8"/>
      <c r="D562" s="8"/>
      <c r="E562" s="7"/>
    </row>
    <row r="563" spans="3:5" ht="15.75" customHeight="1" x14ac:dyDescent="0.35">
      <c r="C563" s="8"/>
      <c r="D563" s="8"/>
      <c r="E563" s="7"/>
    </row>
    <row r="564" spans="3:5" ht="15.75" customHeight="1" x14ac:dyDescent="0.35">
      <c r="C564" s="8"/>
      <c r="D564" s="8"/>
      <c r="E564" s="7"/>
    </row>
    <row r="565" spans="3:5" ht="15.75" customHeight="1" x14ac:dyDescent="0.35">
      <c r="C565" s="8"/>
      <c r="D565" s="8"/>
      <c r="E565" s="7"/>
    </row>
    <row r="566" spans="3:5" ht="15.75" customHeight="1" x14ac:dyDescent="0.35">
      <c r="C566" s="8"/>
      <c r="D566" s="8"/>
      <c r="E566" s="7"/>
    </row>
    <row r="567" spans="3:5" ht="15.75" customHeight="1" x14ac:dyDescent="0.35">
      <c r="C567" s="8"/>
      <c r="D567" s="8"/>
      <c r="E567" s="7"/>
    </row>
    <row r="568" spans="3:5" ht="15.75" customHeight="1" x14ac:dyDescent="0.35">
      <c r="C568" s="8"/>
      <c r="D568" s="8"/>
      <c r="E568" s="7"/>
    </row>
    <row r="569" spans="3:5" ht="15.75" customHeight="1" x14ac:dyDescent="0.35">
      <c r="C569" s="8"/>
      <c r="D569" s="8"/>
      <c r="E569" s="7"/>
    </row>
    <row r="570" spans="3:5" ht="15.75" customHeight="1" x14ac:dyDescent="0.35">
      <c r="C570" s="8"/>
      <c r="D570" s="8"/>
      <c r="E570" s="7"/>
    </row>
    <row r="571" spans="3:5" ht="15.75" customHeight="1" x14ac:dyDescent="0.35">
      <c r="C571" s="8"/>
      <c r="D571" s="8"/>
      <c r="E571" s="7"/>
    </row>
    <row r="572" spans="3:5" ht="15.75" customHeight="1" x14ac:dyDescent="0.35">
      <c r="C572" s="8"/>
      <c r="D572" s="8"/>
      <c r="E572" s="7"/>
    </row>
    <row r="573" spans="3:5" ht="15.75" customHeight="1" x14ac:dyDescent="0.35">
      <c r="C573" s="8"/>
      <c r="D573" s="8"/>
      <c r="E573" s="7"/>
    </row>
    <row r="574" spans="3:5" ht="15.75" customHeight="1" x14ac:dyDescent="0.35">
      <c r="C574" s="8"/>
      <c r="D574" s="8"/>
      <c r="E574" s="7"/>
    </row>
    <row r="575" spans="3:5" ht="15.75" customHeight="1" x14ac:dyDescent="0.35">
      <c r="C575" s="8"/>
      <c r="D575" s="8"/>
      <c r="E575" s="7"/>
    </row>
    <row r="576" spans="3:5" ht="15.75" customHeight="1" x14ac:dyDescent="0.35">
      <c r="C576" s="8"/>
      <c r="D576" s="8"/>
      <c r="E576" s="7"/>
    </row>
    <row r="577" spans="3:5" ht="15.75" customHeight="1" x14ac:dyDescent="0.35">
      <c r="C577" s="8"/>
      <c r="D577" s="8"/>
      <c r="E577" s="7"/>
    </row>
    <row r="578" spans="3:5" ht="15.75" customHeight="1" x14ac:dyDescent="0.35">
      <c r="C578" s="8"/>
      <c r="D578" s="8"/>
      <c r="E578" s="7"/>
    </row>
    <row r="579" spans="3:5" ht="15.75" customHeight="1" x14ac:dyDescent="0.35">
      <c r="C579" s="8"/>
      <c r="D579" s="8"/>
      <c r="E579" s="7"/>
    </row>
    <row r="580" spans="3:5" ht="15.75" customHeight="1" x14ac:dyDescent="0.35">
      <c r="C580" s="8"/>
      <c r="D580" s="8"/>
      <c r="E580" s="7"/>
    </row>
    <row r="581" spans="3:5" ht="15.75" customHeight="1" x14ac:dyDescent="0.35">
      <c r="C581" s="8"/>
      <c r="D581" s="8"/>
      <c r="E581" s="7"/>
    </row>
    <row r="582" spans="3:5" ht="15.75" customHeight="1" x14ac:dyDescent="0.35">
      <c r="C582" s="8"/>
      <c r="D582" s="8"/>
      <c r="E582" s="7"/>
    </row>
    <row r="583" spans="3:5" ht="15.75" customHeight="1" x14ac:dyDescent="0.35">
      <c r="C583" s="8"/>
      <c r="D583" s="8"/>
      <c r="E583" s="7"/>
    </row>
    <row r="584" spans="3:5" ht="15.75" customHeight="1" x14ac:dyDescent="0.35">
      <c r="C584" s="8"/>
      <c r="D584" s="8"/>
      <c r="E584" s="7"/>
    </row>
    <row r="585" spans="3:5" ht="15.75" customHeight="1" x14ac:dyDescent="0.35">
      <c r="C585" s="8"/>
      <c r="D585" s="8"/>
      <c r="E585" s="7"/>
    </row>
    <row r="586" spans="3:5" ht="15.75" customHeight="1" x14ac:dyDescent="0.35">
      <c r="C586" s="8"/>
      <c r="D586" s="8"/>
      <c r="E586" s="7"/>
    </row>
    <row r="587" spans="3:5" ht="15.75" customHeight="1" x14ac:dyDescent="0.35">
      <c r="C587" s="8"/>
      <c r="D587" s="8"/>
      <c r="E587" s="7"/>
    </row>
    <row r="588" spans="3:5" ht="15.75" customHeight="1" x14ac:dyDescent="0.35">
      <c r="C588" s="8"/>
      <c r="D588" s="8"/>
      <c r="E588" s="7"/>
    </row>
    <row r="589" spans="3:5" ht="15.75" customHeight="1" x14ac:dyDescent="0.35">
      <c r="C589" s="8"/>
      <c r="D589" s="8"/>
      <c r="E589" s="7"/>
    </row>
    <row r="590" spans="3:5" ht="15.75" customHeight="1" x14ac:dyDescent="0.35">
      <c r="C590" s="8"/>
      <c r="D590" s="8"/>
      <c r="E590" s="7"/>
    </row>
    <row r="591" spans="3:5" ht="15.75" customHeight="1" x14ac:dyDescent="0.35">
      <c r="C591" s="8"/>
      <c r="D591" s="8"/>
      <c r="E591" s="7"/>
    </row>
    <row r="592" spans="3:5" ht="15.75" customHeight="1" x14ac:dyDescent="0.35">
      <c r="C592" s="8"/>
      <c r="D592" s="8"/>
      <c r="E592" s="7"/>
    </row>
    <row r="593" spans="3:5" ht="15.75" customHeight="1" x14ac:dyDescent="0.35">
      <c r="C593" s="8"/>
      <c r="D593" s="8"/>
      <c r="E593" s="7"/>
    </row>
    <row r="594" spans="3:5" ht="15.75" customHeight="1" x14ac:dyDescent="0.35">
      <c r="C594" s="8"/>
      <c r="D594" s="8"/>
      <c r="E594" s="7"/>
    </row>
    <row r="595" spans="3:5" ht="15.75" customHeight="1" x14ac:dyDescent="0.35">
      <c r="C595" s="8"/>
      <c r="D595" s="8"/>
      <c r="E595" s="7"/>
    </row>
    <row r="596" spans="3:5" ht="15.75" customHeight="1" x14ac:dyDescent="0.35">
      <c r="C596" s="8"/>
      <c r="D596" s="8"/>
      <c r="E596" s="7"/>
    </row>
    <row r="597" spans="3:5" ht="15.75" customHeight="1" x14ac:dyDescent="0.35">
      <c r="C597" s="8"/>
      <c r="D597" s="8"/>
      <c r="E597" s="7"/>
    </row>
    <row r="598" spans="3:5" ht="15.75" customHeight="1" x14ac:dyDescent="0.35">
      <c r="C598" s="8"/>
      <c r="D598" s="8"/>
      <c r="E598" s="7"/>
    </row>
    <row r="599" spans="3:5" ht="15.75" customHeight="1" x14ac:dyDescent="0.35">
      <c r="C599" s="8"/>
      <c r="D599" s="8"/>
      <c r="E599" s="7"/>
    </row>
    <row r="600" spans="3:5" ht="15.75" customHeight="1" x14ac:dyDescent="0.35">
      <c r="C600" s="8"/>
      <c r="D600" s="8"/>
      <c r="E600" s="7"/>
    </row>
    <row r="601" spans="3:5" ht="15.75" customHeight="1" x14ac:dyDescent="0.35">
      <c r="C601" s="8"/>
      <c r="D601" s="8"/>
      <c r="E601" s="7"/>
    </row>
    <row r="602" spans="3:5" ht="15.75" customHeight="1" x14ac:dyDescent="0.35">
      <c r="C602" s="8"/>
      <c r="D602" s="8"/>
      <c r="E602" s="7"/>
    </row>
    <row r="603" spans="3:5" ht="15.75" customHeight="1" x14ac:dyDescent="0.35">
      <c r="C603" s="8"/>
      <c r="D603" s="8"/>
      <c r="E603" s="7"/>
    </row>
    <row r="604" spans="3:5" ht="15.75" customHeight="1" x14ac:dyDescent="0.35">
      <c r="C604" s="8"/>
      <c r="D604" s="8"/>
      <c r="E604" s="7"/>
    </row>
    <row r="605" spans="3:5" ht="15.75" customHeight="1" x14ac:dyDescent="0.35">
      <c r="C605" s="8"/>
      <c r="D605" s="8"/>
      <c r="E605" s="7"/>
    </row>
    <row r="606" spans="3:5" ht="15.75" customHeight="1" x14ac:dyDescent="0.35">
      <c r="C606" s="8"/>
      <c r="D606" s="8"/>
      <c r="E606" s="7"/>
    </row>
    <row r="607" spans="3:5" ht="15.75" customHeight="1" x14ac:dyDescent="0.35">
      <c r="C607" s="8"/>
      <c r="D607" s="8"/>
      <c r="E607" s="7"/>
    </row>
    <row r="608" spans="3:5" ht="15.75" customHeight="1" x14ac:dyDescent="0.35">
      <c r="C608" s="8"/>
      <c r="D608" s="8"/>
      <c r="E608" s="7"/>
    </row>
    <row r="609" spans="3:5" ht="15.75" customHeight="1" x14ac:dyDescent="0.35">
      <c r="C609" s="8"/>
      <c r="D609" s="8"/>
      <c r="E609" s="7"/>
    </row>
    <row r="610" spans="3:5" ht="15.75" customHeight="1" x14ac:dyDescent="0.35">
      <c r="C610" s="8"/>
      <c r="D610" s="8"/>
      <c r="E610" s="7"/>
    </row>
    <row r="611" spans="3:5" ht="15.75" customHeight="1" x14ac:dyDescent="0.35">
      <c r="C611" s="8"/>
      <c r="D611" s="8"/>
      <c r="E611" s="7"/>
    </row>
    <row r="612" spans="3:5" ht="15.75" customHeight="1" x14ac:dyDescent="0.35">
      <c r="C612" s="8"/>
      <c r="D612" s="8"/>
      <c r="E612" s="7"/>
    </row>
    <row r="613" spans="3:5" ht="15.75" customHeight="1" x14ac:dyDescent="0.35">
      <c r="C613" s="8"/>
      <c r="D613" s="8"/>
      <c r="E613" s="7"/>
    </row>
    <row r="614" spans="3:5" ht="15.75" customHeight="1" x14ac:dyDescent="0.35">
      <c r="C614" s="8"/>
      <c r="D614" s="8"/>
      <c r="E614" s="7"/>
    </row>
    <row r="615" spans="3:5" ht="15.75" customHeight="1" x14ac:dyDescent="0.35">
      <c r="C615" s="8"/>
      <c r="D615" s="8"/>
      <c r="E615" s="7"/>
    </row>
    <row r="616" spans="3:5" ht="15.75" customHeight="1" x14ac:dyDescent="0.35">
      <c r="C616" s="8"/>
      <c r="D616" s="8"/>
      <c r="E616" s="7"/>
    </row>
    <row r="617" spans="3:5" ht="15.75" customHeight="1" x14ac:dyDescent="0.35">
      <c r="C617" s="8"/>
      <c r="D617" s="8"/>
      <c r="E617" s="7"/>
    </row>
    <row r="618" spans="3:5" ht="15.75" customHeight="1" x14ac:dyDescent="0.35">
      <c r="C618" s="8"/>
      <c r="D618" s="8"/>
      <c r="E618" s="7"/>
    </row>
    <row r="619" spans="3:5" ht="15.75" customHeight="1" x14ac:dyDescent="0.35">
      <c r="C619" s="8"/>
      <c r="D619" s="8"/>
      <c r="E619" s="7"/>
    </row>
    <row r="620" spans="3:5" ht="15.75" customHeight="1" x14ac:dyDescent="0.35">
      <c r="C620" s="8"/>
      <c r="D620" s="8"/>
      <c r="E620" s="7"/>
    </row>
    <row r="621" spans="3:5" ht="15.75" customHeight="1" x14ac:dyDescent="0.35">
      <c r="C621" s="8"/>
      <c r="D621" s="8"/>
      <c r="E621" s="7"/>
    </row>
    <row r="622" spans="3:5" ht="15.75" customHeight="1" x14ac:dyDescent="0.35">
      <c r="C622" s="8"/>
      <c r="D622" s="8"/>
      <c r="E622" s="7"/>
    </row>
    <row r="623" spans="3:5" ht="15.75" customHeight="1" x14ac:dyDescent="0.35">
      <c r="C623" s="8"/>
      <c r="D623" s="8"/>
      <c r="E623" s="7"/>
    </row>
    <row r="624" spans="3:5" ht="15.75" customHeight="1" x14ac:dyDescent="0.35">
      <c r="C624" s="8"/>
      <c r="D624" s="8"/>
      <c r="E624" s="7"/>
    </row>
    <row r="625" spans="3:5" ht="15.75" customHeight="1" x14ac:dyDescent="0.35">
      <c r="C625" s="8"/>
      <c r="D625" s="8"/>
      <c r="E625" s="7"/>
    </row>
    <row r="626" spans="3:5" ht="15.75" customHeight="1" x14ac:dyDescent="0.35">
      <c r="C626" s="8"/>
      <c r="D626" s="8"/>
      <c r="E626" s="7"/>
    </row>
    <row r="627" spans="3:5" ht="15.75" customHeight="1" x14ac:dyDescent="0.35">
      <c r="C627" s="8"/>
      <c r="D627" s="8"/>
      <c r="E627" s="7"/>
    </row>
    <row r="628" spans="3:5" ht="15.75" customHeight="1" x14ac:dyDescent="0.35">
      <c r="C628" s="8"/>
      <c r="D628" s="8"/>
      <c r="E628" s="7"/>
    </row>
    <row r="629" spans="3:5" ht="15.75" customHeight="1" x14ac:dyDescent="0.35">
      <c r="C629" s="8"/>
      <c r="D629" s="8"/>
      <c r="E629" s="7"/>
    </row>
    <row r="630" spans="3:5" ht="15.75" customHeight="1" x14ac:dyDescent="0.35">
      <c r="C630" s="8"/>
      <c r="D630" s="8"/>
      <c r="E630" s="7"/>
    </row>
    <row r="631" spans="3:5" ht="15.75" customHeight="1" x14ac:dyDescent="0.35">
      <c r="C631" s="8"/>
      <c r="D631" s="8"/>
      <c r="E631" s="7"/>
    </row>
    <row r="632" spans="3:5" ht="15.75" customHeight="1" x14ac:dyDescent="0.35">
      <c r="C632" s="8"/>
      <c r="D632" s="8"/>
      <c r="E632" s="7"/>
    </row>
    <row r="633" spans="3:5" ht="15.75" customHeight="1" x14ac:dyDescent="0.35">
      <c r="C633" s="8"/>
      <c r="D633" s="8"/>
      <c r="E633" s="7"/>
    </row>
    <row r="634" spans="3:5" ht="15.75" customHeight="1" x14ac:dyDescent="0.35">
      <c r="C634" s="8"/>
      <c r="D634" s="8"/>
      <c r="E634" s="7"/>
    </row>
    <row r="635" spans="3:5" ht="15.75" customHeight="1" x14ac:dyDescent="0.35">
      <c r="C635" s="8"/>
      <c r="D635" s="8"/>
      <c r="E635" s="7"/>
    </row>
    <row r="636" spans="3:5" ht="15.75" customHeight="1" x14ac:dyDescent="0.35">
      <c r="C636" s="8"/>
      <c r="D636" s="8"/>
      <c r="E636" s="7"/>
    </row>
    <row r="637" spans="3:5" ht="15.75" customHeight="1" x14ac:dyDescent="0.35">
      <c r="C637" s="8"/>
      <c r="D637" s="8"/>
      <c r="E637" s="7"/>
    </row>
    <row r="638" spans="3:5" ht="15.75" customHeight="1" x14ac:dyDescent="0.35">
      <c r="C638" s="8"/>
      <c r="D638" s="8"/>
      <c r="E638" s="7"/>
    </row>
    <row r="639" spans="3:5" ht="15.75" customHeight="1" x14ac:dyDescent="0.35">
      <c r="C639" s="8"/>
      <c r="D639" s="8"/>
      <c r="E639" s="7"/>
    </row>
    <row r="640" spans="3:5" ht="15.75" customHeight="1" x14ac:dyDescent="0.35">
      <c r="C640" s="8"/>
      <c r="D640" s="8"/>
      <c r="E640" s="7"/>
    </row>
    <row r="641" spans="3:5" ht="15.75" customHeight="1" x14ac:dyDescent="0.35">
      <c r="C641" s="8"/>
      <c r="D641" s="8"/>
      <c r="E641" s="7"/>
    </row>
    <row r="642" spans="3:5" ht="15.75" customHeight="1" x14ac:dyDescent="0.35">
      <c r="C642" s="8"/>
      <c r="D642" s="8"/>
      <c r="E642" s="7"/>
    </row>
    <row r="643" spans="3:5" ht="15.75" customHeight="1" x14ac:dyDescent="0.35">
      <c r="C643" s="8"/>
      <c r="D643" s="8"/>
      <c r="E643" s="7"/>
    </row>
    <row r="644" spans="3:5" ht="15.75" customHeight="1" x14ac:dyDescent="0.35">
      <c r="C644" s="8"/>
      <c r="D644" s="8"/>
      <c r="E644" s="7"/>
    </row>
    <row r="645" spans="3:5" ht="15.75" customHeight="1" x14ac:dyDescent="0.35">
      <c r="C645" s="8"/>
      <c r="D645" s="8"/>
      <c r="E645" s="7"/>
    </row>
    <row r="646" spans="3:5" ht="15.75" customHeight="1" x14ac:dyDescent="0.35">
      <c r="C646" s="8"/>
      <c r="D646" s="8"/>
      <c r="E646" s="7"/>
    </row>
    <row r="647" spans="3:5" ht="15.75" customHeight="1" x14ac:dyDescent="0.35">
      <c r="C647" s="8"/>
      <c r="D647" s="8"/>
      <c r="E647" s="7"/>
    </row>
    <row r="648" spans="3:5" ht="15.75" customHeight="1" x14ac:dyDescent="0.35">
      <c r="C648" s="8"/>
      <c r="D648" s="8"/>
      <c r="E648" s="7"/>
    </row>
    <row r="649" spans="3:5" ht="15.75" customHeight="1" x14ac:dyDescent="0.35">
      <c r="C649" s="8"/>
      <c r="D649" s="8"/>
      <c r="E649" s="7"/>
    </row>
    <row r="650" spans="3:5" ht="15.75" customHeight="1" x14ac:dyDescent="0.35">
      <c r="C650" s="8"/>
      <c r="D650" s="8"/>
      <c r="E650" s="7"/>
    </row>
    <row r="651" spans="3:5" ht="15.75" customHeight="1" x14ac:dyDescent="0.35">
      <c r="C651" s="8"/>
      <c r="D651" s="8"/>
      <c r="E651" s="7"/>
    </row>
    <row r="652" spans="3:5" ht="15.75" customHeight="1" x14ac:dyDescent="0.35">
      <c r="C652" s="8"/>
      <c r="D652" s="8"/>
      <c r="E652" s="7"/>
    </row>
    <row r="653" spans="3:5" ht="15.75" customHeight="1" x14ac:dyDescent="0.35">
      <c r="C653" s="8"/>
      <c r="D653" s="8"/>
      <c r="E653" s="7"/>
    </row>
    <row r="654" spans="3:5" ht="15.75" customHeight="1" x14ac:dyDescent="0.35">
      <c r="C654" s="8"/>
      <c r="D654" s="8"/>
      <c r="E654" s="7"/>
    </row>
    <row r="655" spans="3:5" ht="15.75" customHeight="1" x14ac:dyDescent="0.35">
      <c r="C655" s="8"/>
      <c r="D655" s="8"/>
      <c r="E655" s="7"/>
    </row>
    <row r="656" spans="3:5" ht="15.75" customHeight="1" x14ac:dyDescent="0.35">
      <c r="C656" s="8"/>
      <c r="D656" s="8"/>
      <c r="E656" s="7"/>
    </row>
    <row r="657" spans="3:5" ht="15.75" customHeight="1" x14ac:dyDescent="0.35">
      <c r="C657" s="8"/>
      <c r="D657" s="8"/>
      <c r="E657" s="7"/>
    </row>
    <row r="658" spans="3:5" ht="15.75" customHeight="1" x14ac:dyDescent="0.35">
      <c r="C658" s="8"/>
      <c r="D658" s="8"/>
      <c r="E658" s="7"/>
    </row>
    <row r="659" spans="3:5" ht="15.75" customHeight="1" x14ac:dyDescent="0.35">
      <c r="C659" s="8"/>
      <c r="D659" s="8"/>
      <c r="E659" s="7"/>
    </row>
    <row r="660" spans="3:5" ht="15.75" customHeight="1" x14ac:dyDescent="0.35">
      <c r="C660" s="8"/>
      <c r="D660" s="8"/>
      <c r="E660" s="7"/>
    </row>
    <row r="661" spans="3:5" ht="15.75" customHeight="1" x14ac:dyDescent="0.35">
      <c r="C661" s="8"/>
      <c r="D661" s="8"/>
      <c r="E661" s="7"/>
    </row>
    <row r="662" spans="3:5" ht="15.75" customHeight="1" x14ac:dyDescent="0.35">
      <c r="C662" s="8"/>
      <c r="D662" s="8"/>
      <c r="E662" s="7"/>
    </row>
    <row r="663" spans="3:5" ht="15.75" customHeight="1" x14ac:dyDescent="0.35">
      <c r="C663" s="8"/>
      <c r="D663" s="8"/>
      <c r="E663" s="7"/>
    </row>
    <row r="664" spans="3:5" ht="15.75" customHeight="1" x14ac:dyDescent="0.35">
      <c r="C664" s="8"/>
      <c r="D664" s="8"/>
      <c r="E664" s="7"/>
    </row>
    <row r="665" spans="3:5" ht="15.75" customHeight="1" x14ac:dyDescent="0.35">
      <c r="C665" s="8"/>
      <c r="D665" s="8"/>
      <c r="E665" s="7"/>
    </row>
    <row r="666" spans="3:5" ht="15.75" customHeight="1" x14ac:dyDescent="0.35">
      <c r="C666" s="8"/>
      <c r="D666" s="8"/>
      <c r="E666" s="7"/>
    </row>
    <row r="667" spans="3:5" ht="15.75" customHeight="1" x14ac:dyDescent="0.35">
      <c r="C667" s="8"/>
      <c r="D667" s="8"/>
      <c r="E667" s="7"/>
    </row>
    <row r="668" spans="3:5" ht="15.75" customHeight="1" x14ac:dyDescent="0.35">
      <c r="C668" s="8"/>
      <c r="D668" s="8"/>
      <c r="E668" s="7"/>
    </row>
    <row r="669" spans="3:5" ht="15.75" customHeight="1" x14ac:dyDescent="0.35">
      <c r="C669" s="8"/>
      <c r="D669" s="8"/>
      <c r="E669" s="7"/>
    </row>
    <row r="670" spans="3:5" ht="15.75" customHeight="1" x14ac:dyDescent="0.35">
      <c r="C670" s="8"/>
      <c r="D670" s="8"/>
      <c r="E670" s="7"/>
    </row>
    <row r="671" spans="3:5" ht="15.75" customHeight="1" x14ac:dyDescent="0.35">
      <c r="C671" s="8"/>
      <c r="D671" s="8"/>
      <c r="E671" s="7"/>
    </row>
    <row r="672" spans="3:5" ht="15.75" customHeight="1" x14ac:dyDescent="0.35">
      <c r="C672" s="8"/>
      <c r="D672" s="8"/>
      <c r="E672" s="7"/>
    </row>
    <row r="673" spans="3:5" ht="15.75" customHeight="1" x14ac:dyDescent="0.35">
      <c r="C673" s="8"/>
      <c r="D673" s="8"/>
      <c r="E673" s="7"/>
    </row>
    <row r="674" spans="3:5" ht="15.75" customHeight="1" x14ac:dyDescent="0.35">
      <c r="C674" s="8"/>
      <c r="D674" s="8"/>
      <c r="E674" s="7"/>
    </row>
    <row r="675" spans="3:5" ht="15.75" customHeight="1" x14ac:dyDescent="0.35">
      <c r="C675" s="8"/>
      <c r="D675" s="8"/>
      <c r="E675" s="7"/>
    </row>
    <row r="676" spans="3:5" ht="15.75" customHeight="1" x14ac:dyDescent="0.35">
      <c r="C676" s="8"/>
      <c r="D676" s="8"/>
      <c r="E676" s="7"/>
    </row>
    <row r="677" spans="3:5" ht="15.75" customHeight="1" x14ac:dyDescent="0.35">
      <c r="C677" s="8"/>
      <c r="D677" s="8"/>
      <c r="E677" s="7"/>
    </row>
    <row r="678" spans="3:5" ht="15.75" customHeight="1" x14ac:dyDescent="0.35">
      <c r="C678" s="8"/>
      <c r="D678" s="8"/>
      <c r="E678" s="7"/>
    </row>
    <row r="679" spans="3:5" ht="15.75" customHeight="1" x14ac:dyDescent="0.35">
      <c r="C679" s="8"/>
      <c r="D679" s="8"/>
      <c r="E679" s="7"/>
    </row>
    <row r="680" spans="3:5" ht="15.75" customHeight="1" x14ac:dyDescent="0.35">
      <c r="C680" s="8"/>
      <c r="D680" s="8"/>
      <c r="E680" s="7"/>
    </row>
    <row r="681" spans="3:5" ht="15.75" customHeight="1" x14ac:dyDescent="0.35">
      <c r="C681" s="8"/>
      <c r="D681" s="8"/>
      <c r="E681" s="7"/>
    </row>
    <row r="682" spans="3:5" ht="15.75" customHeight="1" x14ac:dyDescent="0.35">
      <c r="C682" s="8"/>
      <c r="D682" s="8"/>
      <c r="E682" s="7"/>
    </row>
    <row r="683" spans="3:5" ht="15.75" customHeight="1" x14ac:dyDescent="0.35">
      <c r="C683" s="8"/>
      <c r="D683" s="8"/>
      <c r="E683" s="7"/>
    </row>
    <row r="684" spans="3:5" ht="15.75" customHeight="1" x14ac:dyDescent="0.35">
      <c r="C684" s="8"/>
      <c r="D684" s="8"/>
      <c r="E684" s="7"/>
    </row>
    <row r="685" spans="3:5" ht="15.75" customHeight="1" x14ac:dyDescent="0.35">
      <c r="C685" s="8"/>
      <c r="D685" s="8"/>
      <c r="E685" s="7"/>
    </row>
    <row r="686" spans="3:5" ht="15.75" customHeight="1" x14ac:dyDescent="0.35">
      <c r="C686" s="8"/>
      <c r="D686" s="8"/>
      <c r="E686" s="7"/>
    </row>
    <row r="687" spans="3:5" ht="15.75" customHeight="1" x14ac:dyDescent="0.35">
      <c r="C687" s="8"/>
      <c r="D687" s="8"/>
      <c r="E687" s="7"/>
    </row>
    <row r="688" spans="3:5" ht="15.75" customHeight="1" x14ac:dyDescent="0.35">
      <c r="C688" s="8"/>
      <c r="D688" s="8"/>
      <c r="E688" s="7"/>
    </row>
    <row r="689" spans="3:5" ht="15.75" customHeight="1" x14ac:dyDescent="0.35">
      <c r="C689" s="8"/>
      <c r="D689" s="8"/>
      <c r="E689" s="7"/>
    </row>
    <row r="690" spans="3:5" ht="15.75" customHeight="1" x14ac:dyDescent="0.35">
      <c r="C690" s="8"/>
      <c r="D690" s="8"/>
      <c r="E690" s="7"/>
    </row>
    <row r="691" spans="3:5" ht="15.75" customHeight="1" x14ac:dyDescent="0.35">
      <c r="C691" s="8"/>
      <c r="D691" s="8"/>
      <c r="E691" s="7"/>
    </row>
    <row r="692" spans="3:5" ht="15.75" customHeight="1" x14ac:dyDescent="0.35">
      <c r="C692" s="8"/>
      <c r="D692" s="8"/>
      <c r="E692" s="7"/>
    </row>
    <row r="693" spans="3:5" ht="15.75" customHeight="1" x14ac:dyDescent="0.35">
      <c r="C693" s="8"/>
      <c r="D693" s="8"/>
      <c r="E693" s="7"/>
    </row>
    <row r="694" spans="3:5" ht="15.75" customHeight="1" x14ac:dyDescent="0.35">
      <c r="C694" s="8"/>
      <c r="D694" s="8"/>
      <c r="E694" s="7"/>
    </row>
    <row r="695" spans="3:5" ht="15.75" customHeight="1" x14ac:dyDescent="0.35">
      <c r="C695" s="8"/>
      <c r="D695" s="8"/>
      <c r="E695" s="7"/>
    </row>
    <row r="696" spans="3:5" ht="15.75" customHeight="1" x14ac:dyDescent="0.35">
      <c r="C696" s="8"/>
      <c r="D696" s="8"/>
      <c r="E696" s="7"/>
    </row>
    <row r="697" spans="3:5" ht="15.75" customHeight="1" x14ac:dyDescent="0.35">
      <c r="C697" s="8"/>
      <c r="D697" s="8"/>
      <c r="E697" s="7"/>
    </row>
    <row r="698" spans="3:5" ht="15.75" customHeight="1" x14ac:dyDescent="0.35">
      <c r="C698" s="8"/>
      <c r="D698" s="8"/>
      <c r="E698" s="7"/>
    </row>
    <row r="699" spans="3:5" ht="15.75" customHeight="1" x14ac:dyDescent="0.35">
      <c r="C699" s="8"/>
      <c r="D699" s="8"/>
      <c r="E699" s="7"/>
    </row>
    <row r="700" spans="3:5" ht="15.75" customHeight="1" x14ac:dyDescent="0.35">
      <c r="C700" s="8"/>
      <c r="D700" s="8"/>
      <c r="E700" s="7"/>
    </row>
    <row r="701" spans="3:5" ht="15.75" customHeight="1" x14ac:dyDescent="0.35">
      <c r="C701" s="8"/>
      <c r="D701" s="8"/>
      <c r="E701" s="7"/>
    </row>
    <row r="702" spans="3:5" ht="15.75" customHeight="1" x14ac:dyDescent="0.35">
      <c r="C702" s="8"/>
      <c r="D702" s="8"/>
      <c r="E702" s="7"/>
    </row>
    <row r="703" spans="3:5" ht="15.75" customHeight="1" x14ac:dyDescent="0.35">
      <c r="C703" s="8"/>
      <c r="D703" s="8"/>
      <c r="E703" s="7"/>
    </row>
    <row r="704" spans="3:5" ht="15.75" customHeight="1" x14ac:dyDescent="0.35">
      <c r="C704" s="8"/>
      <c r="D704" s="8"/>
      <c r="E704" s="7"/>
    </row>
    <row r="705" spans="3:5" ht="15.75" customHeight="1" x14ac:dyDescent="0.35">
      <c r="C705" s="8"/>
      <c r="D705" s="8"/>
      <c r="E705" s="7"/>
    </row>
    <row r="706" spans="3:5" ht="15.75" customHeight="1" x14ac:dyDescent="0.35">
      <c r="C706" s="8"/>
      <c r="D706" s="8"/>
      <c r="E706" s="7"/>
    </row>
    <row r="707" spans="3:5" ht="15.75" customHeight="1" x14ac:dyDescent="0.35">
      <c r="C707" s="8"/>
      <c r="D707" s="8"/>
      <c r="E707" s="7"/>
    </row>
    <row r="708" spans="3:5" ht="15.75" customHeight="1" x14ac:dyDescent="0.35">
      <c r="C708" s="8"/>
      <c r="D708" s="8"/>
      <c r="E708" s="7"/>
    </row>
    <row r="709" spans="3:5" ht="15.75" customHeight="1" x14ac:dyDescent="0.35">
      <c r="C709" s="8"/>
      <c r="D709" s="8"/>
      <c r="E709" s="7"/>
    </row>
    <row r="710" spans="3:5" ht="15.75" customHeight="1" x14ac:dyDescent="0.35">
      <c r="C710" s="8"/>
      <c r="D710" s="8"/>
      <c r="E710" s="7"/>
    </row>
    <row r="711" spans="3:5" ht="15.75" customHeight="1" x14ac:dyDescent="0.35">
      <c r="C711" s="8"/>
      <c r="D711" s="8"/>
      <c r="E711" s="7"/>
    </row>
    <row r="712" spans="3:5" ht="15.75" customHeight="1" x14ac:dyDescent="0.35">
      <c r="C712" s="8"/>
      <c r="D712" s="8"/>
      <c r="E712" s="7"/>
    </row>
    <row r="713" spans="3:5" ht="15.75" customHeight="1" x14ac:dyDescent="0.35">
      <c r="C713" s="8"/>
      <c r="D713" s="8"/>
      <c r="E713" s="7"/>
    </row>
    <row r="714" spans="3:5" ht="15.75" customHeight="1" x14ac:dyDescent="0.35">
      <c r="C714" s="8"/>
      <c r="D714" s="8"/>
      <c r="E714" s="7"/>
    </row>
    <row r="715" spans="3:5" ht="15.75" customHeight="1" x14ac:dyDescent="0.35">
      <c r="C715" s="8"/>
      <c r="D715" s="8"/>
      <c r="E715" s="7"/>
    </row>
    <row r="716" spans="3:5" ht="15.75" customHeight="1" x14ac:dyDescent="0.35">
      <c r="C716" s="8"/>
      <c r="D716" s="8"/>
      <c r="E716" s="7"/>
    </row>
    <row r="717" spans="3:5" ht="15.75" customHeight="1" x14ac:dyDescent="0.35">
      <c r="C717" s="8"/>
      <c r="D717" s="8"/>
      <c r="E717" s="7"/>
    </row>
    <row r="718" spans="3:5" ht="15.75" customHeight="1" x14ac:dyDescent="0.35">
      <c r="C718" s="8"/>
      <c r="D718" s="8"/>
      <c r="E718" s="7"/>
    </row>
    <row r="719" spans="3:5" ht="15.75" customHeight="1" x14ac:dyDescent="0.35">
      <c r="C719" s="8"/>
      <c r="D719" s="8"/>
      <c r="E719" s="7"/>
    </row>
    <row r="720" spans="3:5" ht="15.75" customHeight="1" x14ac:dyDescent="0.35">
      <c r="C720" s="8"/>
      <c r="D720" s="8"/>
      <c r="E720" s="7"/>
    </row>
    <row r="721" spans="3:5" ht="15.75" customHeight="1" x14ac:dyDescent="0.35">
      <c r="C721" s="8"/>
      <c r="D721" s="8"/>
      <c r="E721" s="7"/>
    </row>
    <row r="722" spans="3:5" ht="15.75" customHeight="1" x14ac:dyDescent="0.35">
      <c r="C722" s="8"/>
      <c r="D722" s="8"/>
      <c r="E722" s="7"/>
    </row>
    <row r="723" spans="3:5" ht="15.75" customHeight="1" x14ac:dyDescent="0.35">
      <c r="C723" s="8"/>
      <c r="D723" s="8"/>
      <c r="E723" s="7"/>
    </row>
    <row r="724" spans="3:5" ht="15.75" customHeight="1" x14ac:dyDescent="0.35">
      <c r="C724" s="8"/>
      <c r="D724" s="8"/>
      <c r="E724" s="7"/>
    </row>
    <row r="725" spans="3:5" ht="15.75" customHeight="1" x14ac:dyDescent="0.35">
      <c r="C725" s="8"/>
      <c r="D725" s="8"/>
      <c r="E725" s="7"/>
    </row>
    <row r="726" spans="3:5" ht="15.75" customHeight="1" x14ac:dyDescent="0.35">
      <c r="C726" s="8"/>
      <c r="D726" s="8"/>
      <c r="E726" s="7"/>
    </row>
    <row r="727" spans="3:5" ht="15.75" customHeight="1" x14ac:dyDescent="0.35">
      <c r="C727" s="8"/>
      <c r="D727" s="8"/>
      <c r="E727" s="7"/>
    </row>
    <row r="728" spans="3:5" ht="15.75" customHeight="1" x14ac:dyDescent="0.35">
      <c r="C728" s="8"/>
      <c r="D728" s="8"/>
      <c r="E728" s="7"/>
    </row>
    <row r="729" spans="3:5" ht="15.75" customHeight="1" x14ac:dyDescent="0.35">
      <c r="C729" s="8"/>
      <c r="D729" s="8"/>
      <c r="E729" s="7"/>
    </row>
    <row r="730" spans="3:5" ht="15.75" customHeight="1" x14ac:dyDescent="0.35">
      <c r="C730" s="8"/>
      <c r="D730" s="8"/>
      <c r="E730" s="7"/>
    </row>
    <row r="731" spans="3:5" ht="15.75" customHeight="1" x14ac:dyDescent="0.35">
      <c r="C731" s="8"/>
      <c r="D731" s="8"/>
      <c r="E731" s="7"/>
    </row>
    <row r="732" spans="3:5" ht="15.75" customHeight="1" x14ac:dyDescent="0.35">
      <c r="C732" s="8"/>
      <c r="D732" s="8"/>
      <c r="E732" s="7"/>
    </row>
    <row r="733" spans="3:5" ht="15.75" customHeight="1" x14ac:dyDescent="0.35">
      <c r="C733" s="8"/>
      <c r="D733" s="8"/>
      <c r="E733" s="7"/>
    </row>
    <row r="734" spans="3:5" ht="15.75" customHeight="1" x14ac:dyDescent="0.35">
      <c r="C734" s="8"/>
      <c r="D734" s="8"/>
      <c r="E734" s="7"/>
    </row>
    <row r="735" spans="3:5" ht="15.75" customHeight="1" x14ac:dyDescent="0.35">
      <c r="C735" s="8"/>
      <c r="D735" s="8"/>
      <c r="E735" s="7"/>
    </row>
    <row r="736" spans="3:5" ht="15.75" customHeight="1" x14ac:dyDescent="0.35">
      <c r="C736" s="8"/>
      <c r="D736" s="8"/>
      <c r="E736" s="7"/>
    </row>
    <row r="737" spans="3:5" ht="15.75" customHeight="1" x14ac:dyDescent="0.35">
      <c r="C737" s="8"/>
      <c r="D737" s="8"/>
      <c r="E737" s="7"/>
    </row>
    <row r="738" spans="3:5" ht="15.75" customHeight="1" x14ac:dyDescent="0.35">
      <c r="C738" s="8"/>
      <c r="D738" s="8"/>
      <c r="E738" s="7"/>
    </row>
    <row r="739" spans="3:5" ht="15.75" customHeight="1" x14ac:dyDescent="0.35">
      <c r="C739" s="8"/>
      <c r="D739" s="8"/>
      <c r="E739" s="7"/>
    </row>
    <row r="740" spans="3:5" ht="15.75" customHeight="1" x14ac:dyDescent="0.35">
      <c r="C740" s="8"/>
      <c r="D740" s="8"/>
      <c r="E740" s="7"/>
    </row>
    <row r="741" spans="3:5" ht="15.75" customHeight="1" x14ac:dyDescent="0.35">
      <c r="C741" s="8"/>
      <c r="D741" s="8"/>
      <c r="E741" s="7"/>
    </row>
    <row r="742" spans="3:5" ht="15.75" customHeight="1" x14ac:dyDescent="0.35">
      <c r="C742" s="8"/>
      <c r="D742" s="8"/>
      <c r="E742" s="7"/>
    </row>
    <row r="743" spans="3:5" ht="15.75" customHeight="1" x14ac:dyDescent="0.35">
      <c r="C743" s="8"/>
      <c r="D743" s="8"/>
      <c r="E743" s="7"/>
    </row>
    <row r="744" spans="3:5" ht="15.75" customHeight="1" x14ac:dyDescent="0.35">
      <c r="C744" s="8"/>
      <c r="D744" s="8"/>
      <c r="E744" s="7"/>
    </row>
    <row r="745" spans="3:5" ht="15.75" customHeight="1" x14ac:dyDescent="0.35">
      <c r="C745" s="8"/>
      <c r="D745" s="8"/>
      <c r="E745" s="7"/>
    </row>
    <row r="746" spans="3:5" ht="15.75" customHeight="1" x14ac:dyDescent="0.35">
      <c r="C746" s="8"/>
      <c r="D746" s="8"/>
      <c r="E746" s="7"/>
    </row>
    <row r="747" spans="3:5" ht="15.75" customHeight="1" x14ac:dyDescent="0.35">
      <c r="C747" s="8"/>
      <c r="D747" s="8"/>
      <c r="E747" s="7"/>
    </row>
    <row r="748" spans="3:5" ht="15.75" customHeight="1" x14ac:dyDescent="0.35">
      <c r="C748" s="8"/>
      <c r="D748" s="8"/>
      <c r="E748" s="7"/>
    </row>
    <row r="749" spans="3:5" ht="15.75" customHeight="1" x14ac:dyDescent="0.35">
      <c r="C749" s="8"/>
      <c r="D749" s="8"/>
      <c r="E749" s="7"/>
    </row>
    <row r="750" spans="3:5" ht="15.75" customHeight="1" x14ac:dyDescent="0.35">
      <c r="C750" s="8"/>
      <c r="D750" s="8"/>
      <c r="E750" s="7"/>
    </row>
    <row r="751" spans="3:5" ht="15.75" customHeight="1" x14ac:dyDescent="0.35">
      <c r="C751" s="8"/>
      <c r="D751" s="8"/>
      <c r="E751" s="7"/>
    </row>
    <row r="752" spans="3:5" ht="15.75" customHeight="1" x14ac:dyDescent="0.35">
      <c r="C752" s="8"/>
      <c r="D752" s="8"/>
      <c r="E752" s="7"/>
    </row>
    <row r="753" spans="3:5" ht="15.75" customHeight="1" x14ac:dyDescent="0.35">
      <c r="C753" s="8"/>
      <c r="D753" s="8"/>
      <c r="E753" s="7"/>
    </row>
    <row r="754" spans="3:5" ht="15.75" customHeight="1" x14ac:dyDescent="0.35">
      <c r="C754" s="8"/>
      <c r="D754" s="8"/>
      <c r="E754" s="7"/>
    </row>
    <row r="755" spans="3:5" ht="15.75" customHeight="1" x14ac:dyDescent="0.35">
      <c r="C755" s="8"/>
      <c r="D755" s="8"/>
      <c r="E755" s="7"/>
    </row>
    <row r="756" spans="3:5" ht="15.75" customHeight="1" x14ac:dyDescent="0.35">
      <c r="C756" s="8"/>
      <c r="D756" s="8"/>
      <c r="E756" s="7"/>
    </row>
    <row r="757" spans="3:5" ht="15.75" customHeight="1" x14ac:dyDescent="0.35">
      <c r="C757" s="8"/>
      <c r="D757" s="8"/>
      <c r="E757" s="7"/>
    </row>
    <row r="758" spans="3:5" ht="15.75" customHeight="1" x14ac:dyDescent="0.35">
      <c r="C758" s="8"/>
      <c r="D758" s="8"/>
      <c r="E758" s="7"/>
    </row>
    <row r="759" spans="3:5" ht="15.75" customHeight="1" x14ac:dyDescent="0.35">
      <c r="C759" s="8"/>
      <c r="D759" s="8"/>
      <c r="E759" s="7"/>
    </row>
    <row r="760" spans="3:5" ht="15.75" customHeight="1" x14ac:dyDescent="0.35">
      <c r="C760" s="8"/>
      <c r="D760" s="8"/>
      <c r="E760" s="7"/>
    </row>
    <row r="761" spans="3:5" ht="15.75" customHeight="1" x14ac:dyDescent="0.35">
      <c r="C761" s="8"/>
      <c r="D761" s="8"/>
      <c r="E761" s="7"/>
    </row>
    <row r="762" spans="3:5" ht="15.75" customHeight="1" x14ac:dyDescent="0.35">
      <c r="C762" s="8"/>
      <c r="D762" s="8"/>
      <c r="E762" s="7"/>
    </row>
    <row r="763" spans="3:5" ht="15.75" customHeight="1" x14ac:dyDescent="0.35">
      <c r="C763" s="8"/>
      <c r="D763" s="8"/>
      <c r="E763" s="7"/>
    </row>
    <row r="764" spans="3:5" ht="15.75" customHeight="1" x14ac:dyDescent="0.35">
      <c r="C764" s="8"/>
      <c r="D764" s="8"/>
      <c r="E764" s="7"/>
    </row>
    <row r="765" spans="3:5" ht="15.75" customHeight="1" x14ac:dyDescent="0.35">
      <c r="C765" s="8"/>
      <c r="D765" s="8"/>
      <c r="E765" s="7"/>
    </row>
    <row r="766" spans="3:5" ht="15.75" customHeight="1" x14ac:dyDescent="0.35">
      <c r="C766" s="8"/>
      <c r="D766" s="8"/>
      <c r="E766" s="7"/>
    </row>
    <row r="767" spans="3:5" ht="15.75" customHeight="1" x14ac:dyDescent="0.35">
      <c r="C767" s="8"/>
      <c r="D767" s="8"/>
      <c r="E767" s="7"/>
    </row>
    <row r="768" spans="3:5" ht="15.75" customHeight="1" x14ac:dyDescent="0.35">
      <c r="C768" s="8"/>
      <c r="D768" s="8"/>
      <c r="E768" s="7"/>
    </row>
    <row r="769" spans="3:5" ht="15.75" customHeight="1" x14ac:dyDescent="0.35">
      <c r="C769" s="8"/>
      <c r="D769" s="8"/>
      <c r="E769" s="7"/>
    </row>
    <row r="770" spans="3:5" ht="15.75" customHeight="1" x14ac:dyDescent="0.35">
      <c r="C770" s="8"/>
      <c r="D770" s="8"/>
      <c r="E770" s="7"/>
    </row>
    <row r="771" spans="3:5" ht="15.75" customHeight="1" x14ac:dyDescent="0.35">
      <c r="C771" s="8"/>
      <c r="D771" s="8"/>
      <c r="E771" s="7"/>
    </row>
    <row r="772" spans="3:5" ht="15.75" customHeight="1" x14ac:dyDescent="0.35">
      <c r="C772" s="8"/>
      <c r="D772" s="8"/>
      <c r="E772" s="7"/>
    </row>
    <row r="773" spans="3:5" ht="15.75" customHeight="1" x14ac:dyDescent="0.35">
      <c r="C773" s="8"/>
      <c r="D773" s="8"/>
      <c r="E773" s="7"/>
    </row>
    <row r="774" spans="3:5" ht="15.75" customHeight="1" x14ac:dyDescent="0.35">
      <c r="C774" s="8"/>
      <c r="D774" s="8"/>
      <c r="E774" s="7"/>
    </row>
    <row r="775" spans="3:5" ht="15.75" customHeight="1" x14ac:dyDescent="0.35">
      <c r="C775" s="8"/>
      <c r="D775" s="8"/>
      <c r="E775" s="7"/>
    </row>
    <row r="776" spans="3:5" ht="15.75" customHeight="1" x14ac:dyDescent="0.35">
      <c r="C776" s="8"/>
      <c r="D776" s="8"/>
      <c r="E776" s="7"/>
    </row>
    <row r="777" spans="3:5" ht="15.75" customHeight="1" x14ac:dyDescent="0.35">
      <c r="C777" s="8"/>
      <c r="D777" s="8"/>
      <c r="E777" s="7"/>
    </row>
    <row r="778" spans="3:5" ht="15.75" customHeight="1" x14ac:dyDescent="0.35">
      <c r="C778" s="8"/>
      <c r="D778" s="8"/>
      <c r="E778" s="7"/>
    </row>
    <row r="779" spans="3:5" ht="15.75" customHeight="1" x14ac:dyDescent="0.35">
      <c r="C779" s="8"/>
      <c r="D779" s="8"/>
      <c r="E779" s="7"/>
    </row>
    <row r="780" spans="3:5" ht="15.75" customHeight="1" x14ac:dyDescent="0.35">
      <c r="C780" s="8"/>
      <c r="D780" s="8"/>
      <c r="E780" s="7"/>
    </row>
    <row r="781" spans="3:5" ht="15.75" customHeight="1" x14ac:dyDescent="0.35">
      <c r="C781" s="8"/>
      <c r="D781" s="8"/>
      <c r="E781" s="7"/>
    </row>
    <row r="782" spans="3:5" ht="15.75" customHeight="1" x14ac:dyDescent="0.35">
      <c r="C782" s="8"/>
      <c r="D782" s="8"/>
      <c r="E782" s="7"/>
    </row>
    <row r="783" spans="3:5" ht="15.75" customHeight="1" x14ac:dyDescent="0.35">
      <c r="C783" s="8"/>
      <c r="D783" s="8"/>
      <c r="E783" s="7"/>
    </row>
    <row r="784" spans="3:5" ht="15.75" customHeight="1" x14ac:dyDescent="0.35">
      <c r="C784" s="8"/>
      <c r="D784" s="8"/>
      <c r="E784" s="7"/>
    </row>
    <row r="785" spans="3:5" ht="15.75" customHeight="1" x14ac:dyDescent="0.35">
      <c r="C785" s="8"/>
      <c r="D785" s="8"/>
      <c r="E785" s="7"/>
    </row>
    <row r="786" spans="3:5" ht="15.75" customHeight="1" x14ac:dyDescent="0.35">
      <c r="C786" s="8"/>
      <c r="D786" s="8"/>
      <c r="E786" s="7"/>
    </row>
    <row r="787" spans="3:5" ht="15.75" customHeight="1" x14ac:dyDescent="0.35">
      <c r="C787" s="8"/>
      <c r="D787" s="8"/>
      <c r="E787" s="7"/>
    </row>
    <row r="788" spans="3:5" ht="15.75" customHeight="1" x14ac:dyDescent="0.35">
      <c r="C788" s="8"/>
      <c r="D788" s="8"/>
      <c r="E788" s="7"/>
    </row>
    <row r="789" spans="3:5" ht="15.75" customHeight="1" x14ac:dyDescent="0.35">
      <c r="C789" s="8"/>
      <c r="D789" s="8"/>
      <c r="E789" s="7"/>
    </row>
    <row r="790" spans="3:5" ht="15.75" customHeight="1" x14ac:dyDescent="0.35">
      <c r="C790" s="8"/>
      <c r="D790" s="8"/>
      <c r="E790" s="7"/>
    </row>
    <row r="791" spans="3:5" ht="15.75" customHeight="1" x14ac:dyDescent="0.35">
      <c r="C791" s="8"/>
      <c r="D791" s="8"/>
      <c r="E791" s="7"/>
    </row>
    <row r="792" spans="3:5" ht="15.75" customHeight="1" x14ac:dyDescent="0.35">
      <c r="C792" s="8"/>
      <c r="D792" s="8"/>
      <c r="E792" s="7"/>
    </row>
    <row r="793" spans="3:5" ht="15.75" customHeight="1" x14ac:dyDescent="0.35">
      <c r="C793" s="8"/>
      <c r="D793" s="8"/>
      <c r="E793" s="7"/>
    </row>
    <row r="794" spans="3:5" ht="15.75" customHeight="1" x14ac:dyDescent="0.35">
      <c r="C794" s="8"/>
      <c r="D794" s="8"/>
      <c r="E794" s="7"/>
    </row>
    <row r="795" spans="3:5" ht="15.75" customHeight="1" x14ac:dyDescent="0.35">
      <c r="C795" s="8"/>
      <c r="D795" s="8"/>
      <c r="E795" s="7"/>
    </row>
    <row r="796" spans="3:5" ht="15.75" customHeight="1" x14ac:dyDescent="0.35">
      <c r="C796" s="8"/>
      <c r="D796" s="8"/>
      <c r="E796" s="7"/>
    </row>
    <row r="797" spans="3:5" ht="15.75" customHeight="1" x14ac:dyDescent="0.35">
      <c r="C797" s="8"/>
      <c r="D797" s="8"/>
      <c r="E797" s="7"/>
    </row>
    <row r="798" spans="3:5" ht="15.75" customHeight="1" x14ac:dyDescent="0.35">
      <c r="C798" s="8"/>
      <c r="D798" s="8"/>
      <c r="E798" s="7"/>
    </row>
    <row r="799" spans="3:5" ht="15.75" customHeight="1" x14ac:dyDescent="0.35">
      <c r="C799" s="8"/>
      <c r="D799" s="8"/>
      <c r="E799" s="7"/>
    </row>
    <row r="800" spans="3:5" ht="15.75" customHeight="1" x14ac:dyDescent="0.35">
      <c r="C800" s="8"/>
      <c r="D800" s="8"/>
      <c r="E800" s="7"/>
    </row>
    <row r="801" spans="3:5" ht="15.75" customHeight="1" x14ac:dyDescent="0.35">
      <c r="C801" s="8"/>
      <c r="D801" s="8"/>
      <c r="E801" s="7"/>
    </row>
    <row r="802" spans="3:5" ht="15.75" customHeight="1" x14ac:dyDescent="0.35">
      <c r="C802" s="8"/>
      <c r="D802" s="8"/>
      <c r="E802" s="7"/>
    </row>
    <row r="803" spans="3:5" ht="15.75" customHeight="1" x14ac:dyDescent="0.35">
      <c r="C803" s="8"/>
      <c r="D803" s="8"/>
      <c r="E803" s="7"/>
    </row>
    <row r="804" spans="3:5" ht="15.75" customHeight="1" x14ac:dyDescent="0.35">
      <c r="C804" s="8"/>
      <c r="D804" s="8"/>
      <c r="E804" s="7"/>
    </row>
    <row r="805" spans="3:5" ht="15.75" customHeight="1" x14ac:dyDescent="0.35">
      <c r="C805" s="8"/>
      <c r="D805" s="8"/>
      <c r="E805" s="7"/>
    </row>
    <row r="806" spans="3:5" ht="15.75" customHeight="1" x14ac:dyDescent="0.35">
      <c r="C806" s="8"/>
      <c r="D806" s="8"/>
      <c r="E806" s="7"/>
    </row>
    <row r="807" spans="3:5" ht="15.75" customHeight="1" x14ac:dyDescent="0.35">
      <c r="C807" s="8"/>
      <c r="D807" s="8"/>
      <c r="E807" s="7"/>
    </row>
    <row r="808" spans="3:5" ht="15.75" customHeight="1" x14ac:dyDescent="0.35">
      <c r="C808" s="8"/>
      <c r="D808" s="8"/>
      <c r="E808" s="7"/>
    </row>
    <row r="809" spans="3:5" ht="15.75" customHeight="1" x14ac:dyDescent="0.35">
      <c r="C809" s="8"/>
      <c r="D809" s="8"/>
      <c r="E809" s="7"/>
    </row>
    <row r="810" spans="3:5" ht="15.75" customHeight="1" x14ac:dyDescent="0.35">
      <c r="C810" s="8"/>
      <c r="D810" s="8"/>
      <c r="E810" s="7"/>
    </row>
    <row r="811" spans="3:5" ht="15.75" customHeight="1" x14ac:dyDescent="0.35">
      <c r="C811" s="8"/>
      <c r="D811" s="8"/>
      <c r="E811" s="7"/>
    </row>
    <row r="812" spans="3:5" ht="15.75" customHeight="1" x14ac:dyDescent="0.35">
      <c r="C812" s="8"/>
      <c r="D812" s="8"/>
      <c r="E812" s="7"/>
    </row>
    <row r="813" spans="3:5" ht="15.75" customHeight="1" x14ac:dyDescent="0.35">
      <c r="C813" s="8"/>
      <c r="D813" s="8"/>
      <c r="E813" s="7"/>
    </row>
    <row r="814" spans="3:5" ht="15.75" customHeight="1" x14ac:dyDescent="0.35">
      <c r="C814" s="8"/>
      <c r="D814" s="8"/>
      <c r="E814" s="7"/>
    </row>
    <row r="815" spans="3:5" ht="15.75" customHeight="1" x14ac:dyDescent="0.35">
      <c r="C815" s="8"/>
      <c r="D815" s="8"/>
      <c r="E815" s="7"/>
    </row>
    <row r="816" spans="3:5" ht="15.75" customHeight="1" x14ac:dyDescent="0.35">
      <c r="C816" s="8"/>
      <c r="D816" s="8"/>
      <c r="E816" s="7"/>
    </row>
    <row r="817" spans="3:5" ht="15.75" customHeight="1" x14ac:dyDescent="0.35">
      <c r="C817" s="8"/>
      <c r="D817" s="8"/>
      <c r="E817" s="7"/>
    </row>
    <row r="818" spans="3:5" ht="15.75" customHeight="1" x14ac:dyDescent="0.35">
      <c r="C818" s="8"/>
      <c r="D818" s="8"/>
      <c r="E818" s="7"/>
    </row>
    <row r="819" spans="3:5" ht="15.75" customHeight="1" x14ac:dyDescent="0.35">
      <c r="C819" s="8"/>
      <c r="D819" s="8"/>
      <c r="E819" s="7"/>
    </row>
    <row r="820" spans="3:5" ht="15.75" customHeight="1" x14ac:dyDescent="0.35">
      <c r="C820" s="8"/>
      <c r="D820" s="8"/>
      <c r="E820" s="7"/>
    </row>
    <row r="821" spans="3:5" ht="15.75" customHeight="1" x14ac:dyDescent="0.35">
      <c r="C821" s="8"/>
      <c r="D821" s="8"/>
      <c r="E821" s="7"/>
    </row>
    <row r="822" spans="3:5" ht="15.75" customHeight="1" x14ac:dyDescent="0.35">
      <c r="C822" s="8"/>
      <c r="D822" s="8"/>
      <c r="E822" s="7"/>
    </row>
    <row r="823" spans="3:5" ht="15.75" customHeight="1" x14ac:dyDescent="0.35">
      <c r="C823" s="8"/>
      <c r="D823" s="8"/>
      <c r="E823" s="7"/>
    </row>
    <row r="824" spans="3:5" ht="15.75" customHeight="1" x14ac:dyDescent="0.35">
      <c r="C824" s="8"/>
      <c r="D824" s="8"/>
      <c r="E824" s="7"/>
    </row>
    <row r="825" spans="3:5" ht="15.75" customHeight="1" x14ac:dyDescent="0.35">
      <c r="C825" s="8"/>
      <c r="D825" s="8"/>
      <c r="E825" s="7"/>
    </row>
    <row r="826" spans="3:5" ht="15.75" customHeight="1" x14ac:dyDescent="0.35">
      <c r="C826" s="8"/>
      <c r="D826" s="8"/>
      <c r="E826" s="7"/>
    </row>
    <row r="827" spans="3:5" ht="15.75" customHeight="1" x14ac:dyDescent="0.35">
      <c r="C827" s="8"/>
      <c r="D827" s="8"/>
      <c r="E827" s="7"/>
    </row>
    <row r="828" spans="3:5" ht="15.75" customHeight="1" x14ac:dyDescent="0.35">
      <c r="C828" s="8"/>
      <c r="D828" s="8"/>
      <c r="E828" s="7"/>
    </row>
    <row r="829" spans="3:5" ht="15.75" customHeight="1" x14ac:dyDescent="0.35">
      <c r="C829" s="8"/>
      <c r="D829" s="8"/>
      <c r="E829" s="7"/>
    </row>
    <row r="830" spans="3:5" ht="15.75" customHeight="1" x14ac:dyDescent="0.35">
      <c r="C830" s="8"/>
      <c r="D830" s="8"/>
      <c r="E830" s="7"/>
    </row>
    <row r="831" spans="3:5" ht="15.75" customHeight="1" x14ac:dyDescent="0.35">
      <c r="C831" s="8"/>
      <c r="D831" s="8"/>
      <c r="E831" s="7"/>
    </row>
    <row r="832" spans="3:5" ht="15.75" customHeight="1" x14ac:dyDescent="0.35">
      <c r="C832" s="8"/>
      <c r="D832" s="8"/>
      <c r="E832" s="7"/>
    </row>
    <row r="833" spans="3:5" ht="15.75" customHeight="1" x14ac:dyDescent="0.35">
      <c r="C833" s="8"/>
      <c r="D833" s="8"/>
      <c r="E833" s="7"/>
    </row>
    <row r="834" spans="3:5" ht="15.75" customHeight="1" x14ac:dyDescent="0.35">
      <c r="C834" s="8"/>
      <c r="D834" s="8"/>
      <c r="E834" s="7"/>
    </row>
    <row r="835" spans="3:5" ht="15.75" customHeight="1" x14ac:dyDescent="0.35">
      <c r="C835" s="8"/>
      <c r="D835" s="8"/>
      <c r="E835" s="7"/>
    </row>
    <row r="836" spans="3:5" ht="15.75" customHeight="1" x14ac:dyDescent="0.35">
      <c r="C836" s="8"/>
      <c r="D836" s="8"/>
      <c r="E836" s="7"/>
    </row>
    <row r="837" spans="3:5" ht="15.75" customHeight="1" x14ac:dyDescent="0.35">
      <c r="C837" s="8"/>
      <c r="D837" s="8"/>
      <c r="E837" s="7"/>
    </row>
    <row r="838" spans="3:5" ht="15.75" customHeight="1" x14ac:dyDescent="0.35">
      <c r="C838" s="8"/>
      <c r="D838" s="8"/>
      <c r="E838" s="7"/>
    </row>
    <row r="839" spans="3:5" ht="15.75" customHeight="1" x14ac:dyDescent="0.35">
      <c r="C839" s="8"/>
      <c r="D839" s="8"/>
      <c r="E839" s="7"/>
    </row>
    <row r="840" spans="3:5" ht="15.75" customHeight="1" x14ac:dyDescent="0.35">
      <c r="C840" s="8"/>
      <c r="D840" s="8"/>
      <c r="E840" s="7"/>
    </row>
    <row r="841" spans="3:5" ht="15.75" customHeight="1" x14ac:dyDescent="0.35">
      <c r="C841" s="8"/>
      <c r="D841" s="8"/>
      <c r="E841" s="7"/>
    </row>
    <row r="842" spans="3:5" ht="15.75" customHeight="1" x14ac:dyDescent="0.35">
      <c r="C842" s="8"/>
      <c r="D842" s="8"/>
      <c r="E842" s="7"/>
    </row>
    <row r="843" spans="3:5" ht="15.75" customHeight="1" x14ac:dyDescent="0.35">
      <c r="C843" s="8"/>
      <c r="D843" s="8"/>
      <c r="E843" s="7"/>
    </row>
    <row r="844" spans="3:5" ht="15.75" customHeight="1" x14ac:dyDescent="0.35">
      <c r="C844" s="8"/>
      <c r="D844" s="8"/>
      <c r="E844" s="7"/>
    </row>
    <row r="845" spans="3:5" ht="15.75" customHeight="1" x14ac:dyDescent="0.35">
      <c r="C845" s="8"/>
      <c r="D845" s="8"/>
      <c r="E845" s="7"/>
    </row>
    <row r="846" spans="3:5" ht="15.75" customHeight="1" x14ac:dyDescent="0.35">
      <c r="C846" s="8"/>
      <c r="D846" s="8"/>
      <c r="E846" s="7"/>
    </row>
    <row r="847" spans="3:5" ht="15.75" customHeight="1" x14ac:dyDescent="0.35">
      <c r="C847" s="8"/>
      <c r="D847" s="8"/>
      <c r="E847" s="7"/>
    </row>
    <row r="848" spans="3:5" ht="15.75" customHeight="1" x14ac:dyDescent="0.35">
      <c r="C848" s="8"/>
      <c r="D848" s="8"/>
      <c r="E848" s="7"/>
    </row>
    <row r="849" spans="3:5" ht="15.75" customHeight="1" x14ac:dyDescent="0.35">
      <c r="C849" s="8"/>
      <c r="D849" s="8"/>
      <c r="E849" s="7"/>
    </row>
    <row r="850" spans="3:5" ht="15.75" customHeight="1" x14ac:dyDescent="0.35">
      <c r="C850" s="8"/>
      <c r="D850" s="8"/>
      <c r="E850" s="7"/>
    </row>
    <row r="851" spans="3:5" ht="15.75" customHeight="1" x14ac:dyDescent="0.35">
      <c r="C851" s="8"/>
      <c r="D851" s="8"/>
      <c r="E851" s="7"/>
    </row>
    <row r="852" spans="3:5" ht="15.75" customHeight="1" x14ac:dyDescent="0.35">
      <c r="C852" s="8"/>
      <c r="D852" s="8"/>
      <c r="E852" s="7"/>
    </row>
    <row r="853" spans="3:5" ht="15.75" customHeight="1" x14ac:dyDescent="0.35">
      <c r="C853" s="8"/>
      <c r="D853" s="8"/>
      <c r="E853" s="7"/>
    </row>
    <row r="854" spans="3:5" ht="15.75" customHeight="1" x14ac:dyDescent="0.35">
      <c r="C854" s="8"/>
      <c r="D854" s="8"/>
      <c r="E854" s="7"/>
    </row>
    <row r="855" spans="3:5" ht="15.75" customHeight="1" x14ac:dyDescent="0.35">
      <c r="C855" s="8"/>
      <c r="D855" s="8"/>
      <c r="E855" s="7"/>
    </row>
    <row r="856" spans="3:5" ht="15.75" customHeight="1" x14ac:dyDescent="0.35">
      <c r="C856" s="8"/>
      <c r="D856" s="8"/>
      <c r="E856" s="7"/>
    </row>
    <row r="857" spans="3:5" ht="15.75" customHeight="1" x14ac:dyDescent="0.35">
      <c r="C857" s="8"/>
      <c r="D857" s="8"/>
      <c r="E857" s="7"/>
    </row>
    <row r="858" spans="3:5" ht="15.75" customHeight="1" x14ac:dyDescent="0.35">
      <c r="C858" s="8"/>
      <c r="D858" s="8"/>
      <c r="E858" s="7"/>
    </row>
    <row r="859" spans="3:5" ht="15.75" customHeight="1" x14ac:dyDescent="0.35">
      <c r="C859" s="8"/>
      <c r="D859" s="8"/>
      <c r="E859" s="7"/>
    </row>
    <row r="860" spans="3:5" ht="15.75" customHeight="1" x14ac:dyDescent="0.35">
      <c r="C860" s="8"/>
      <c r="D860" s="8"/>
      <c r="E860" s="7"/>
    </row>
    <row r="861" spans="3:5" ht="15.75" customHeight="1" x14ac:dyDescent="0.35">
      <c r="C861" s="8"/>
      <c r="D861" s="8"/>
      <c r="E861" s="7"/>
    </row>
    <row r="862" spans="3:5" ht="15.75" customHeight="1" x14ac:dyDescent="0.35">
      <c r="C862" s="8"/>
      <c r="D862" s="8"/>
      <c r="E862" s="7"/>
    </row>
    <row r="863" spans="3:5" ht="15.75" customHeight="1" x14ac:dyDescent="0.35">
      <c r="C863" s="8"/>
      <c r="D863" s="8"/>
      <c r="E863" s="7"/>
    </row>
    <row r="864" spans="3:5" ht="15.75" customHeight="1" x14ac:dyDescent="0.35">
      <c r="C864" s="8"/>
      <c r="D864" s="8"/>
      <c r="E864" s="7"/>
    </row>
    <row r="865" spans="3:5" ht="15.75" customHeight="1" x14ac:dyDescent="0.35">
      <c r="C865" s="8"/>
      <c r="D865" s="8"/>
      <c r="E865" s="7"/>
    </row>
    <row r="866" spans="3:5" ht="15.75" customHeight="1" x14ac:dyDescent="0.35">
      <c r="C866" s="8"/>
      <c r="D866" s="8"/>
      <c r="E866" s="7"/>
    </row>
    <row r="867" spans="3:5" ht="15.75" customHeight="1" x14ac:dyDescent="0.35">
      <c r="C867" s="8"/>
      <c r="D867" s="8"/>
      <c r="E867" s="7"/>
    </row>
    <row r="868" spans="3:5" ht="15.75" customHeight="1" x14ac:dyDescent="0.35">
      <c r="C868" s="8"/>
      <c r="D868" s="8"/>
      <c r="E868" s="7"/>
    </row>
    <row r="869" spans="3:5" ht="15.75" customHeight="1" x14ac:dyDescent="0.35">
      <c r="C869" s="8"/>
      <c r="D869" s="8"/>
      <c r="E869" s="7"/>
    </row>
    <row r="870" spans="3:5" ht="15.75" customHeight="1" x14ac:dyDescent="0.35">
      <c r="C870" s="8"/>
      <c r="D870" s="8"/>
      <c r="E870" s="7"/>
    </row>
    <row r="871" spans="3:5" ht="15.75" customHeight="1" x14ac:dyDescent="0.35">
      <c r="C871" s="8"/>
      <c r="D871" s="8"/>
      <c r="E871" s="7"/>
    </row>
    <row r="872" spans="3:5" ht="15.75" customHeight="1" x14ac:dyDescent="0.35">
      <c r="C872" s="8"/>
      <c r="D872" s="8"/>
      <c r="E872" s="7"/>
    </row>
    <row r="873" spans="3:5" ht="15.75" customHeight="1" x14ac:dyDescent="0.35">
      <c r="C873" s="8"/>
      <c r="D873" s="8"/>
      <c r="E873" s="7"/>
    </row>
    <row r="874" spans="3:5" ht="15.75" customHeight="1" x14ac:dyDescent="0.35">
      <c r="C874" s="8"/>
      <c r="D874" s="8"/>
      <c r="E874" s="7"/>
    </row>
    <row r="875" spans="3:5" ht="15.75" customHeight="1" x14ac:dyDescent="0.35">
      <c r="C875" s="8"/>
      <c r="D875" s="8"/>
      <c r="E875" s="7"/>
    </row>
    <row r="876" spans="3:5" ht="15.75" customHeight="1" x14ac:dyDescent="0.35">
      <c r="C876" s="8"/>
      <c r="D876" s="8"/>
      <c r="E876" s="7"/>
    </row>
    <row r="877" spans="3:5" ht="15.75" customHeight="1" x14ac:dyDescent="0.35">
      <c r="C877" s="8"/>
      <c r="D877" s="8"/>
      <c r="E877" s="7"/>
    </row>
    <row r="878" spans="3:5" ht="15.75" customHeight="1" x14ac:dyDescent="0.35">
      <c r="C878" s="8"/>
      <c r="D878" s="8"/>
      <c r="E878" s="7"/>
    </row>
    <row r="879" spans="3:5" ht="15.75" customHeight="1" x14ac:dyDescent="0.35">
      <c r="C879" s="8"/>
      <c r="D879" s="8"/>
      <c r="E879" s="7"/>
    </row>
    <row r="880" spans="3:5" ht="15.75" customHeight="1" x14ac:dyDescent="0.35">
      <c r="C880" s="8"/>
      <c r="D880" s="8"/>
      <c r="E880" s="7"/>
    </row>
    <row r="881" spans="3:5" ht="15.75" customHeight="1" x14ac:dyDescent="0.35">
      <c r="C881" s="8"/>
      <c r="D881" s="8"/>
      <c r="E881" s="7"/>
    </row>
    <row r="882" spans="3:5" ht="15.75" customHeight="1" x14ac:dyDescent="0.35">
      <c r="C882" s="8"/>
      <c r="D882" s="8"/>
      <c r="E882" s="7"/>
    </row>
    <row r="883" spans="3:5" ht="15.75" customHeight="1" x14ac:dyDescent="0.35">
      <c r="C883" s="8"/>
      <c r="D883" s="8"/>
      <c r="E883" s="7"/>
    </row>
    <row r="884" spans="3:5" ht="15.75" customHeight="1" x14ac:dyDescent="0.35">
      <c r="C884" s="8"/>
      <c r="D884" s="8"/>
      <c r="E884" s="7"/>
    </row>
    <row r="885" spans="3:5" ht="15.75" customHeight="1" x14ac:dyDescent="0.35">
      <c r="C885" s="8"/>
      <c r="D885" s="8"/>
      <c r="E885" s="7"/>
    </row>
    <row r="886" spans="3:5" ht="15.75" customHeight="1" x14ac:dyDescent="0.35">
      <c r="C886" s="8"/>
      <c r="D886" s="8"/>
      <c r="E886" s="7"/>
    </row>
    <row r="887" spans="3:5" ht="15.75" customHeight="1" x14ac:dyDescent="0.35">
      <c r="C887" s="8"/>
      <c r="D887" s="8"/>
      <c r="E887" s="7"/>
    </row>
    <row r="888" spans="3:5" ht="15.75" customHeight="1" x14ac:dyDescent="0.35">
      <c r="C888" s="8"/>
      <c r="D888" s="8"/>
      <c r="E888" s="7"/>
    </row>
    <row r="889" spans="3:5" ht="15.75" customHeight="1" x14ac:dyDescent="0.35">
      <c r="C889" s="8"/>
      <c r="D889" s="8"/>
      <c r="E889" s="7"/>
    </row>
    <row r="890" spans="3:5" ht="15.75" customHeight="1" x14ac:dyDescent="0.35">
      <c r="C890" s="8"/>
      <c r="D890" s="8"/>
      <c r="E890" s="7"/>
    </row>
    <row r="891" spans="3:5" ht="15.75" customHeight="1" x14ac:dyDescent="0.35">
      <c r="C891" s="8"/>
      <c r="D891" s="8"/>
      <c r="E891" s="7"/>
    </row>
    <row r="892" spans="3:5" ht="15.75" customHeight="1" x14ac:dyDescent="0.35">
      <c r="C892" s="8"/>
      <c r="D892" s="8"/>
      <c r="E892" s="7"/>
    </row>
    <row r="893" spans="3:5" ht="15.75" customHeight="1" x14ac:dyDescent="0.35">
      <c r="C893" s="8"/>
      <c r="D893" s="8"/>
      <c r="E893" s="7"/>
    </row>
    <row r="894" spans="3:5" ht="15.75" customHeight="1" x14ac:dyDescent="0.35">
      <c r="C894" s="8"/>
      <c r="D894" s="8"/>
      <c r="E894" s="7"/>
    </row>
    <row r="895" spans="3:5" ht="15.75" customHeight="1" x14ac:dyDescent="0.35">
      <c r="C895" s="8"/>
      <c r="D895" s="8"/>
      <c r="E895" s="7"/>
    </row>
    <row r="896" spans="3:5" ht="15.75" customHeight="1" x14ac:dyDescent="0.35">
      <c r="C896" s="8"/>
      <c r="D896" s="8"/>
      <c r="E896" s="7"/>
    </row>
    <row r="897" spans="3:5" ht="15.75" customHeight="1" x14ac:dyDescent="0.35">
      <c r="C897" s="8"/>
      <c r="D897" s="8"/>
      <c r="E897" s="7"/>
    </row>
    <row r="898" spans="3:5" ht="15.75" customHeight="1" x14ac:dyDescent="0.35">
      <c r="C898" s="8"/>
      <c r="D898" s="8"/>
      <c r="E898" s="7"/>
    </row>
    <row r="899" spans="3:5" ht="15.75" customHeight="1" x14ac:dyDescent="0.35">
      <c r="C899" s="8"/>
      <c r="D899" s="8"/>
      <c r="E899" s="7"/>
    </row>
    <row r="900" spans="3:5" ht="15.75" customHeight="1" x14ac:dyDescent="0.35">
      <c r="C900" s="8"/>
      <c r="D900" s="8"/>
      <c r="E900" s="7"/>
    </row>
    <row r="901" spans="3:5" ht="15.75" customHeight="1" x14ac:dyDescent="0.35">
      <c r="C901" s="8"/>
      <c r="D901" s="8"/>
      <c r="E901" s="7"/>
    </row>
    <row r="902" spans="3:5" ht="15.75" customHeight="1" x14ac:dyDescent="0.35">
      <c r="C902" s="8"/>
      <c r="D902" s="8"/>
      <c r="E902" s="7"/>
    </row>
    <row r="903" spans="3:5" ht="15.75" customHeight="1" x14ac:dyDescent="0.35">
      <c r="C903" s="8"/>
      <c r="D903" s="8"/>
      <c r="E903" s="7"/>
    </row>
    <row r="904" spans="3:5" ht="15.75" customHeight="1" x14ac:dyDescent="0.35">
      <c r="C904" s="8"/>
      <c r="D904" s="8"/>
      <c r="E904" s="7"/>
    </row>
    <row r="905" spans="3:5" ht="15.75" customHeight="1" x14ac:dyDescent="0.35">
      <c r="C905" s="8"/>
      <c r="D905" s="8"/>
      <c r="E905" s="7"/>
    </row>
    <row r="906" spans="3:5" ht="15.75" customHeight="1" x14ac:dyDescent="0.35">
      <c r="C906" s="8"/>
      <c r="D906" s="8"/>
      <c r="E906" s="7"/>
    </row>
    <row r="907" spans="3:5" ht="15.75" customHeight="1" x14ac:dyDescent="0.35">
      <c r="C907" s="8"/>
      <c r="D907" s="8"/>
      <c r="E907" s="7"/>
    </row>
    <row r="908" spans="3:5" ht="15.75" customHeight="1" x14ac:dyDescent="0.35">
      <c r="C908" s="8"/>
      <c r="D908" s="8"/>
      <c r="E908" s="7"/>
    </row>
    <row r="909" spans="3:5" ht="15.75" customHeight="1" x14ac:dyDescent="0.35">
      <c r="C909" s="8"/>
      <c r="D909" s="8"/>
      <c r="E909" s="7"/>
    </row>
    <row r="910" spans="3:5" ht="15.75" customHeight="1" x14ac:dyDescent="0.35">
      <c r="C910" s="8"/>
      <c r="D910" s="8"/>
      <c r="E910" s="7"/>
    </row>
    <row r="911" spans="3:5" ht="15.75" customHeight="1" x14ac:dyDescent="0.35">
      <c r="C911" s="8"/>
      <c r="D911" s="8"/>
      <c r="E911" s="7"/>
    </row>
    <row r="912" spans="3:5" ht="15.75" customHeight="1" x14ac:dyDescent="0.35">
      <c r="C912" s="8"/>
      <c r="D912" s="8"/>
      <c r="E912" s="7"/>
    </row>
    <row r="913" spans="3:5" ht="15.75" customHeight="1" x14ac:dyDescent="0.35">
      <c r="C913" s="8"/>
      <c r="D913" s="8"/>
      <c r="E913" s="7"/>
    </row>
    <row r="914" spans="3:5" ht="15.75" customHeight="1" x14ac:dyDescent="0.35">
      <c r="C914" s="8"/>
      <c r="D914" s="8"/>
      <c r="E914" s="7"/>
    </row>
    <row r="915" spans="3:5" ht="15.75" customHeight="1" x14ac:dyDescent="0.35">
      <c r="C915" s="8"/>
      <c r="D915" s="8"/>
      <c r="E915" s="7"/>
    </row>
    <row r="916" spans="3:5" ht="15.75" customHeight="1" x14ac:dyDescent="0.35">
      <c r="C916" s="8"/>
      <c r="D916" s="8"/>
      <c r="E916" s="7"/>
    </row>
    <row r="917" spans="3:5" ht="15.75" customHeight="1" x14ac:dyDescent="0.35">
      <c r="C917" s="8"/>
      <c r="D917" s="8"/>
      <c r="E917" s="7"/>
    </row>
    <row r="918" spans="3:5" ht="15.75" customHeight="1" x14ac:dyDescent="0.35">
      <c r="C918" s="8"/>
      <c r="D918" s="8"/>
      <c r="E918" s="7"/>
    </row>
    <row r="919" spans="3:5" ht="15.75" customHeight="1" x14ac:dyDescent="0.35">
      <c r="C919" s="8"/>
      <c r="D919" s="8"/>
      <c r="E919" s="7"/>
    </row>
    <row r="920" spans="3:5" ht="15.75" customHeight="1" x14ac:dyDescent="0.35">
      <c r="C920" s="8"/>
      <c r="D920" s="8"/>
      <c r="E920" s="7"/>
    </row>
    <row r="921" spans="3:5" ht="15.75" customHeight="1" x14ac:dyDescent="0.35">
      <c r="C921" s="8"/>
      <c r="D921" s="8"/>
      <c r="E921" s="7"/>
    </row>
    <row r="922" spans="3:5" ht="15.75" customHeight="1" x14ac:dyDescent="0.35">
      <c r="C922" s="8"/>
      <c r="D922" s="8"/>
      <c r="E922" s="7"/>
    </row>
    <row r="923" spans="3:5" ht="15.75" customHeight="1" x14ac:dyDescent="0.35">
      <c r="C923" s="8"/>
      <c r="D923" s="8"/>
      <c r="E923" s="7"/>
    </row>
    <row r="924" spans="3:5" ht="15.75" customHeight="1" x14ac:dyDescent="0.35">
      <c r="C924" s="8"/>
      <c r="D924" s="8"/>
      <c r="E924" s="7"/>
    </row>
    <row r="925" spans="3:5" ht="15.75" customHeight="1" x14ac:dyDescent="0.35">
      <c r="C925" s="8"/>
      <c r="D925" s="8"/>
      <c r="E925" s="7"/>
    </row>
    <row r="926" spans="3:5" ht="15.75" customHeight="1" x14ac:dyDescent="0.35">
      <c r="C926" s="8"/>
      <c r="D926" s="8"/>
      <c r="E926" s="7"/>
    </row>
    <row r="927" spans="3:5" ht="15.75" customHeight="1" x14ac:dyDescent="0.35">
      <c r="C927" s="8"/>
      <c r="D927" s="8"/>
      <c r="E927" s="7"/>
    </row>
    <row r="928" spans="3:5" ht="15.75" customHeight="1" x14ac:dyDescent="0.35">
      <c r="C928" s="8"/>
      <c r="D928" s="8"/>
      <c r="E928" s="7"/>
    </row>
    <row r="929" spans="3:5" ht="15.75" customHeight="1" x14ac:dyDescent="0.35">
      <c r="C929" s="8"/>
      <c r="D929" s="8"/>
      <c r="E929" s="7"/>
    </row>
    <row r="930" spans="3:5" ht="15.75" customHeight="1" x14ac:dyDescent="0.35">
      <c r="C930" s="8"/>
      <c r="D930" s="8"/>
      <c r="E930" s="7"/>
    </row>
    <row r="931" spans="3:5" ht="15.75" customHeight="1" x14ac:dyDescent="0.35">
      <c r="C931" s="8"/>
      <c r="D931" s="8"/>
      <c r="E931" s="7"/>
    </row>
    <row r="932" spans="3:5" ht="15.75" customHeight="1" x14ac:dyDescent="0.35">
      <c r="C932" s="8"/>
      <c r="D932" s="8"/>
      <c r="E932" s="7"/>
    </row>
    <row r="933" spans="3:5" ht="15.75" customHeight="1" x14ac:dyDescent="0.35">
      <c r="C933" s="8"/>
      <c r="D933" s="8"/>
      <c r="E933" s="7"/>
    </row>
    <row r="934" spans="3:5" ht="15.75" customHeight="1" x14ac:dyDescent="0.35">
      <c r="C934" s="8"/>
      <c r="D934" s="8"/>
      <c r="E934" s="7"/>
    </row>
    <row r="935" spans="3:5" ht="15.75" customHeight="1" x14ac:dyDescent="0.35">
      <c r="C935" s="8"/>
      <c r="D935" s="8"/>
      <c r="E935" s="7"/>
    </row>
    <row r="936" spans="3:5" ht="15.75" customHeight="1" x14ac:dyDescent="0.35">
      <c r="C936" s="8"/>
      <c r="D936" s="8"/>
      <c r="E936" s="7"/>
    </row>
    <row r="937" spans="3:5" ht="15.75" customHeight="1" x14ac:dyDescent="0.35">
      <c r="C937" s="8"/>
      <c r="D937" s="8"/>
      <c r="E937" s="7"/>
    </row>
    <row r="938" spans="3:5" ht="15.75" customHeight="1" x14ac:dyDescent="0.35">
      <c r="C938" s="8"/>
      <c r="D938" s="8"/>
      <c r="E938" s="7"/>
    </row>
    <row r="939" spans="3:5" ht="15.75" customHeight="1" x14ac:dyDescent="0.35">
      <c r="C939" s="8"/>
      <c r="D939" s="8"/>
      <c r="E939" s="7"/>
    </row>
    <row r="940" spans="3:5" ht="15.75" customHeight="1" x14ac:dyDescent="0.35">
      <c r="C940" s="8"/>
      <c r="D940" s="8"/>
      <c r="E940" s="7"/>
    </row>
    <row r="941" spans="3:5" ht="15.75" customHeight="1" x14ac:dyDescent="0.35">
      <c r="C941" s="8"/>
      <c r="D941" s="8"/>
      <c r="E941" s="7"/>
    </row>
    <row r="942" spans="3:5" ht="15.75" customHeight="1" x14ac:dyDescent="0.35">
      <c r="C942" s="8"/>
      <c r="D942" s="8"/>
      <c r="E942" s="7"/>
    </row>
    <row r="943" spans="3:5" ht="15.75" customHeight="1" x14ac:dyDescent="0.35">
      <c r="C943" s="8"/>
      <c r="D943" s="8"/>
      <c r="E943" s="7"/>
    </row>
    <row r="944" spans="3:5" ht="15.75" customHeight="1" x14ac:dyDescent="0.35">
      <c r="C944" s="8"/>
      <c r="D944" s="8"/>
      <c r="E944" s="7"/>
    </row>
    <row r="945" spans="3:5" ht="15.75" customHeight="1" x14ac:dyDescent="0.35">
      <c r="C945" s="8"/>
      <c r="D945" s="8"/>
      <c r="E945" s="7"/>
    </row>
    <row r="946" spans="3:5" ht="15.75" customHeight="1" x14ac:dyDescent="0.35">
      <c r="C946" s="8"/>
      <c r="D946" s="8"/>
      <c r="E946" s="7"/>
    </row>
    <row r="947" spans="3:5" ht="15.75" customHeight="1" x14ac:dyDescent="0.35">
      <c r="C947" s="8"/>
      <c r="D947" s="8"/>
      <c r="E947" s="7"/>
    </row>
    <row r="948" spans="3:5" ht="15.75" customHeight="1" x14ac:dyDescent="0.35">
      <c r="C948" s="8"/>
      <c r="D948" s="8"/>
      <c r="E948" s="7"/>
    </row>
    <row r="949" spans="3:5" ht="15.75" customHeight="1" x14ac:dyDescent="0.35">
      <c r="C949" s="8"/>
      <c r="D949" s="8"/>
      <c r="E949" s="7"/>
    </row>
    <row r="950" spans="3:5" ht="15.75" customHeight="1" x14ac:dyDescent="0.35">
      <c r="C950" s="8"/>
      <c r="D950" s="8"/>
      <c r="E950" s="7"/>
    </row>
    <row r="951" spans="3:5" ht="15.75" customHeight="1" x14ac:dyDescent="0.35">
      <c r="C951" s="8"/>
      <c r="D951" s="8"/>
      <c r="E951" s="7"/>
    </row>
    <row r="952" spans="3:5" ht="15.75" customHeight="1" x14ac:dyDescent="0.35">
      <c r="C952" s="8"/>
      <c r="D952" s="8"/>
      <c r="E952" s="7"/>
    </row>
    <row r="953" spans="3:5" ht="15.75" customHeight="1" x14ac:dyDescent="0.35">
      <c r="C953" s="8"/>
      <c r="D953" s="8"/>
      <c r="E953" s="7"/>
    </row>
    <row r="954" spans="3:5" ht="15.75" customHeight="1" x14ac:dyDescent="0.35">
      <c r="C954" s="8"/>
      <c r="D954" s="8"/>
      <c r="E954" s="7"/>
    </row>
    <row r="955" spans="3:5" ht="15.75" customHeight="1" x14ac:dyDescent="0.35">
      <c r="C955" s="8"/>
      <c r="D955" s="8"/>
      <c r="E955" s="7"/>
    </row>
    <row r="956" spans="3:5" ht="15.75" customHeight="1" x14ac:dyDescent="0.35">
      <c r="C956" s="8"/>
      <c r="D956" s="8"/>
      <c r="E956" s="7"/>
    </row>
    <row r="957" spans="3:5" ht="15.75" customHeight="1" x14ac:dyDescent="0.35">
      <c r="C957" s="8"/>
      <c r="D957" s="8"/>
      <c r="E957" s="7"/>
    </row>
    <row r="958" spans="3:5" ht="15.75" customHeight="1" x14ac:dyDescent="0.35">
      <c r="C958" s="8"/>
      <c r="D958" s="8"/>
      <c r="E958" s="7"/>
    </row>
    <row r="959" spans="3:5" ht="15.75" customHeight="1" x14ac:dyDescent="0.35">
      <c r="C959" s="8"/>
      <c r="D959" s="8"/>
      <c r="E959" s="7"/>
    </row>
    <row r="960" spans="3:5" ht="15.75" customHeight="1" x14ac:dyDescent="0.35">
      <c r="C960" s="8"/>
      <c r="D960" s="8"/>
      <c r="E960" s="7"/>
    </row>
    <row r="961" spans="3:5" ht="15.75" customHeight="1" x14ac:dyDescent="0.35">
      <c r="C961" s="8"/>
      <c r="D961" s="8"/>
      <c r="E961" s="7"/>
    </row>
    <row r="962" spans="3:5" ht="15.75" customHeight="1" x14ac:dyDescent="0.35">
      <c r="C962" s="8"/>
      <c r="D962" s="8"/>
      <c r="E962" s="7"/>
    </row>
    <row r="963" spans="3:5" ht="15.75" customHeight="1" x14ac:dyDescent="0.35">
      <c r="C963" s="8"/>
      <c r="D963" s="8"/>
      <c r="E963" s="7"/>
    </row>
    <row r="964" spans="3:5" ht="15.75" customHeight="1" x14ac:dyDescent="0.35">
      <c r="C964" s="8"/>
      <c r="D964" s="8"/>
      <c r="E964" s="7"/>
    </row>
    <row r="965" spans="3:5" ht="15.75" customHeight="1" x14ac:dyDescent="0.35">
      <c r="C965" s="8"/>
      <c r="D965" s="8"/>
      <c r="E965" s="7"/>
    </row>
    <row r="966" spans="3:5" ht="15.75" customHeight="1" x14ac:dyDescent="0.35">
      <c r="C966" s="8"/>
      <c r="D966" s="8"/>
      <c r="E966" s="7"/>
    </row>
    <row r="967" spans="3:5" ht="15.75" customHeight="1" x14ac:dyDescent="0.35">
      <c r="C967" s="8"/>
      <c r="D967" s="8"/>
      <c r="E967" s="7"/>
    </row>
    <row r="968" spans="3:5" ht="15.75" customHeight="1" x14ac:dyDescent="0.35">
      <c r="C968" s="8"/>
      <c r="D968" s="8"/>
      <c r="E968" s="7"/>
    </row>
    <row r="969" spans="3:5" ht="15.75" customHeight="1" x14ac:dyDescent="0.35">
      <c r="C969" s="8"/>
      <c r="D969" s="8"/>
      <c r="E969" s="7"/>
    </row>
    <row r="970" spans="3:5" ht="15.75" customHeight="1" x14ac:dyDescent="0.35">
      <c r="C970" s="8"/>
      <c r="D970" s="8"/>
      <c r="E970" s="7"/>
    </row>
    <row r="971" spans="3:5" ht="15.75" customHeight="1" x14ac:dyDescent="0.35">
      <c r="C971" s="8"/>
      <c r="D971" s="8"/>
      <c r="E971" s="7"/>
    </row>
    <row r="972" spans="3:5" ht="15.75" customHeight="1" x14ac:dyDescent="0.35">
      <c r="C972" s="8"/>
      <c r="D972" s="8"/>
      <c r="E972" s="7"/>
    </row>
  </sheetData>
  <hyperlinks>
    <hyperlink ref="E5" r:id="rId1" xr:uid="{00000000-0004-0000-0200-000003000000}"/>
    <hyperlink ref="E10" r:id="rId2" xr:uid="{00000000-0004-0000-0200-000004000000}"/>
    <hyperlink ref="E12" r:id="rId3" xr:uid="{00000000-0004-0000-0200-000005000000}"/>
    <hyperlink ref="E14" r:id="rId4" xr:uid="{00000000-0004-0000-0200-000006000000}"/>
    <hyperlink ref="E18" r:id="rId5" xr:uid="{87CDE2FC-01BF-47D3-BFCC-D4345D85FC4C}"/>
    <hyperlink ref="E16" r:id="rId6" xr:uid="{299BC68D-A0CE-4604-8679-2647862EE153}"/>
    <hyperlink ref="E17" r:id="rId7" xr:uid="{157BC614-5A18-4248-94DA-CA859468BAC8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workbookViewId="0">
      <selection activeCell="G9" sqref="G9"/>
    </sheetView>
  </sheetViews>
  <sheetFormatPr defaultColWidth="12.6640625" defaultRowHeight="15" customHeight="1" x14ac:dyDescent="0.3"/>
  <cols>
    <col min="1" max="1" width="2.9140625" style="49" bestFit="1" customWidth="1"/>
    <col min="2" max="2" width="15.4140625" style="50" customWidth="1"/>
    <col min="3" max="3" width="9.4140625" style="49" customWidth="1"/>
    <col min="4" max="4" width="9.4140625" customWidth="1"/>
    <col min="5" max="5" width="9.25" customWidth="1"/>
    <col min="6" max="15" width="9.25" bestFit="1" customWidth="1"/>
    <col min="16" max="20" width="7.6640625" customWidth="1"/>
  </cols>
  <sheetData>
    <row r="1" spans="1:15" s="43" customFormat="1" ht="14.5" x14ac:dyDescent="0.35">
      <c r="A1" s="40" t="s">
        <v>13</v>
      </c>
      <c r="B1" s="41" t="s">
        <v>14</v>
      </c>
      <c r="C1" s="40">
        <v>2010</v>
      </c>
      <c r="D1" s="42">
        <v>2019</v>
      </c>
      <c r="E1" s="42">
        <v>2020</v>
      </c>
      <c r="F1" s="42">
        <v>2021</v>
      </c>
      <c r="G1" s="42">
        <v>2022</v>
      </c>
      <c r="H1" s="42">
        <v>2023</v>
      </c>
      <c r="I1" s="42">
        <v>2024</v>
      </c>
      <c r="J1" s="42">
        <v>2025</v>
      </c>
      <c r="K1" s="42">
        <v>2026</v>
      </c>
      <c r="L1" s="42">
        <v>2027</v>
      </c>
      <c r="M1" s="42">
        <v>2028</v>
      </c>
      <c r="N1" s="42">
        <v>2029</v>
      </c>
      <c r="O1" s="42">
        <v>2030</v>
      </c>
    </row>
    <row r="2" spans="1:15" ht="14.5" x14ac:dyDescent="0.35">
      <c r="A2" s="44">
        <v>1</v>
      </c>
      <c r="B2" s="45" t="s">
        <v>28</v>
      </c>
      <c r="C2" s="125">
        <v>515462</v>
      </c>
      <c r="D2" s="46">
        <f>$C2*POWER(SUM(1,Variables!$C$16), D$1-$C$1)</f>
        <v>638111.04853012064</v>
      </c>
      <c r="E2" s="46">
        <f>$C2*POWER(SUM(1,Variables!$C$16), E$1-$C$1)</f>
        <v>653425.71369484358</v>
      </c>
      <c r="F2" s="46">
        <f>$C2*POWER(SUM(1,Variables!$C$16), F$1-$C$1)</f>
        <v>669107.93082351983</v>
      </c>
      <c r="G2" s="46">
        <f>$C2*POWER(SUM(1,Variables!$C$16), G$1-$C$1)</f>
        <v>685166.52116328431</v>
      </c>
      <c r="H2" s="46">
        <f>$C2*POWER(SUM(1,Variables!$C$16), H$1-$C$1)</f>
        <v>701610.51767120312</v>
      </c>
      <c r="I2" s="46">
        <f>$C2*POWER(SUM(1,Variables!$C$16), I$1-$C$1)</f>
        <v>718449.17009531194</v>
      </c>
      <c r="J2" s="46">
        <f>$C2*POWER(SUM(1,Variables!$C$16), J$1-$C$1)</f>
        <v>735691.95017759944</v>
      </c>
      <c r="K2" s="46">
        <f>$C2*POWER(SUM(1,Variables!$C$16), K$1-$C$1)</f>
        <v>753348.55698186171</v>
      </c>
      <c r="L2" s="46">
        <f>$C2*POWER(SUM(1,Variables!$C$16), L$1-$C$1)</f>
        <v>771428.92234942643</v>
      </c>
      <c r="M2" s="46">
        <f>$C2*POWER(SUM(1,Variables!$C$16), M$1-$C$1)</f>
        <v>789943.21648581256</v>
      </c>
      <c r="N2" s="19">
        <f>$D2*POWER(SUM(1,Variables!$C$16), N$1-$D$1)</f>
        <v>808901.85368147213</v>
      </c>
      <c r="O2" s="19">
        <f>$D2*POWER(SUM(1,Variables!$C$16), O$1-$D$1)</f>
        <v>828315.49816982762</v>
      </c>
    </row>
    <row r="3" spans="1:15" ht="14.5" x14ac:dyDescent="0.35">
      <c r="A3" s="44">
        <v>2</v>
      </c>
      <c r="B3" s="45" t="s">
        <v>30</v>
      </c>
      <c r="C3" s="126">
        <f>357176</f>
        <v>357176</v>
      </c>
      <c r="D3" s="46">
        <f>$C3*POWER(SUM(1,Variables!$C$16), D$1-$C$1)</f>
        <v>442162.47147179494</v>
      </c>
      <c r="E3" s="46">
        <f>$C3*POWER(SUM(1,Variables!$C$16), E$1-$C$1)</f>
        <v>452774.37078711804</v>
      </c>
      <c r="F3" s="46">
        <f>$C3*POWER(SUM(1,Variables!$C$16), F$1-$C$1)</f>
        <v>463640.95568600891</v>
      </c>
      <c r="G3" s="46">
        <f>$C3*POWER(SUM(1,Variables!$C$16), G$1-$C$1)</f>
        <v>474768.33862247306</v>
      </c>
      <c r="H3" s="46">
        <f>$C3*POWER(SUM(1,Variables!$C$16), H$1-$C$1)</f>
        <v>486162.77874941245</v>
      </c>
      <c r="I3" s="46">
        <f>$C3*POWER(SUM(1,Variables!$C$16), I$1-$C$1)</f>
        <v>497830.68543939828</v>
      </c>
      <c r="J3" s="46">
        <f>$C3*POWER(SUM(1,Variables!$C$16), J$1-$C$1)</f>
        <v>509778.6218899439</v>
      </c>
      <c r="K3" s="46">
        <f>$C3*POWER(SUM(1,Variables!$C$16), K$1-$C$1)</f>
        <v>522013.3088153025</v>
      </c>
      <c r="L3" s="46">
        <f>$C3*POWER(SUM(1,Variables!$C$16), L$1-$C$1)</f>
        <v>534541.62822686974</v>
      </c>
      <c r="M3" s="46">
        <f>$C3*POWER(SUM(1,Variables!$C$16), M$1-$C$1)</f>
        <v>547370.62730431452</v>
      </c>
      <c r="N3" s="19">
        <f>$D3*POWER(SUM(1,Variables!$C$16), N$1-$D$1)</f>
        <v>560507.52235961822</v>
      </c>
      <c r="O3" s="19">
        <f>$D3*POWER(SUM(1,Variables!$C$16), O$1-$D$1)</f>
        <v>573959.70289624913</v>
      </c>
    </row>
    <row r="4" spans="1:15" ht="14.5" x14ac:dyDescent="0.35">
      <c r="A4" s="44">
        <v>3</v>
      </c>
      <c r="B4" s="45" t="s">
        <v>33</v>
      </c>
      <c r="C4" s="127">
        <v>255777</v>
      </c>
      <c r="D4" s="46">
        <f>$C4*POWER(SUM(1,Variables!$C$16), D$1-$C$1)</f>
        <v>316636.58942829666</v>
      </c>
      <c r="E4" s="46">
        <f>$C4*POWER(SUM(1,Variables!$C$16), E$1-$C$1)</f>
        <v>324235.86757457582</v>
      </c>
      <c r="F4" s="46">
        <f>$C4*POWER(SUM(1,Variables!$C$16), F$1-$C$1)</f>
        <v>332017.5283963657</v>
      </c>
      <c r="G4" s="46">
        <f>$C4*POWER(SUM(1,Variables!$C$16), G$1-$C$1)</f>
        <v>339985.94907787838</v>
      </c>
      <c r="H4" s="46">
        <f>$C4*POWER(SUM(1,Variables!$C$16), H$1-$C$1)</f>
        <v>348145.61185574747</v>
      </c>
      <c r="I4" s="46">
        <f>$C4*POWER(SUM(1,Variables!$C$16), I$1-$C$1)</f>
        <v>356501.1065402854</v>
      </c>
      <c r="J4" s="46">
        <f>$C4*POWER(SUM(1,Variables!$C$16), J$1-$C$1)</f>
        <v>365057.13309725228</v>
      </c>
      <c r="K4" s="46">
        <f>$C4*POWER(SUM(1,Variables!$C$16), K$1-$C$1)</f>
        <v>373818.50429158629</v>
      </c>
      <c r="L4" s="46">
        <f>$C4*POWER(SUM(1,Variables!$C$16), L$1-$C$1)</f>
        <v>382790.14839458436</v>
      </c>
      <c r="M4" s="46">
        <f>$C4*POWER(SUM(1,Variables!$C$16), M$1-$C$1)</f>
        <v>391977.11195605434</v>
      </c>
      <c r="N4" s="19">
        <f>$D4*POWER(SUM(1,Variables!$C$16), N$1-$D$1)</f>
        <v>401384.56264299969</v>
      </c>
      <c r="O4" s="19">
        <f>$D4*POWER(SUM(1,Variables!$C$16), O$1-$D$1)</f>
        <v>411017.79214643169</v>
      </c>
    </row>
    <row r="5" spans="1:15" ht="14.5" x14ac:dyDescent="0.35">
      <c r="A5" s="44">
        <v>4</v>
      </c>
      <c r="B5" s="45" t="s">
        <v>37</v>
      </c>
      <c r="C5" s="128">
        <v>484885</v>
      </c>
      <c r="D5" s="46">
        <f>$C5*POWER(SUM(1,Variables!$C$16), D$1-$C$1)</f>
        <v>600258.55594889156</v>
      </c>
      <c r="E5" s="46">
        <f>$C5*POWER(SUM(1,Variables!$C$16), E$1-$C$1)</f>
        <v>614664.76129166491</v>
      </c>
      <c r="F5" s="46">
        <f>$C5*POWER(SUM(1,Variables!$C$16), F$1-$C$1)</f>
        <v>629416.71556266502</v>
      </c>
      <c r="G5" s="46">
        <f>$C5*POWER(SUM(1,Variables!$C$16), G$1-$C$1)</f>
        <v>644522.71673616895</v>
      </c>
      <c r="H5" s="46">
        <f>$C5*POWER(SUM(1,Variables!$C$16), H$1-$C$1)</f>
        <v>659991.26193783688</v>
      </c>
      <c r="I5" s="46">
        <f>$C5*POWER(SUM(1,Variables!$C$16), I$1-$C$1)</f>
        <v>675831.05222434504</v>
      </c>
      <c r="J5" s="46">
        <f>$C5*POWER(SUM(1,Variables!$C$16), J$1-$C$1)</f>
        <v>692050.99747772934</v>
      </c>
      <c r="K5" s="46">
        <f>$C5*POWER(SUM(1,Variables!$C$16), K$1-$C$1)</f>
        <v>708660.2214171947</v>
      </c>
      <c r="L5" s="46">
        <f>$C5*POWER(SUM(1,Variables!$C$16), L$1-$C$1)</f>
        <v>725668.06673120742</v>
      </c>
      <c r="M5" s="46">
        <f>$C5*POWER(SUM(1,Variables!$C$16), M$1-$C$1)</f>
        <v>743084.10033275629</v>
      </c>
      <c r="N5" s="19">
        <f>$D5*POWER(SUM(1,Variables!$C$16), N$1-$D$1)</f>
        <v>760918.11874074256</v>
      </c>
      <c r="O5" s="19">
        <f>$D5*POWER(SUM(1,Variables!$C$16), O$1-$D$1)</f>
        <v>779180.15359052049</v>
      </c>
    </row>
    <row r="6" spans="1:15" ht="14.5" x14ac:dyDescent="0.35">
      <c r="A6" s="44">
        <v>5</v>
      </c>
      <c r="B6" s="45" t="s">
        <v>40</v>
      </c>
      <c r="C6" s="129">
        <v>308947</v>
      </c>
      <c r="D6" s="46">
        <f>$C6*POWER(SUM(1,Variables!$C$16), D$1-$C$1)</f>
        <v>382457.86131710035</v>
      </c>
      <c r="E6" s="46">
        <f>$C6*POWER(SUM(1,Variables!$C$16), E$1-$C$1)</f>
        <v>391636.84998871078</v>
      </c>
      <c r="F6" s="46">
        <f>$C6*POWER(SUM(1,Variables!$C$16), F$1-$C$1)</f>
        <v>401036.13438843988</v>
      </c>
      <c r="G6" s="46">
        <f>$C6*POWER(SUM(1,Variables!$C$16), G$1-$C$1)</f>
        <v>410661.0016137624</v>
      </c>
      <c r="H6" s="46">
        <f>$C6*POWER(SUM(1,Variables!$C$16), H$1-$C$1)</f>
        <v>420516.86565249268</v>
      </c>
      <c r="I6" s="46">
        <f>$C6*POWER(SUM(1,Variables!$C$16), I$1-$C$1)</f>
        <v>430609.27042815246</v>
      </c>
      <c r="J6" s="46">
        <f>$C6*POWER(SUM(1,Variables!$C$16), J$1-$C$1)</f>
        <v>440943.89291842817</v>
      </c>
      <c r="K6" s="46">
        <f>$C6*POWER(SUM(1,Variables!$C$16), K$1-$C$1)</f>
        <v>451526.54634847038</v>
      </c>
      <c r="L6" s="46">
        <f>$C6*POWER(SUM(1,Variables!$C$16), L$1-$C$1)</f>
        <v>462363.18346083368</v>
      </c>
      <c r="M6" s="46">
        <f>$C6*POWER(SUM(1,Variables!$C$16), M$1-$C$1)</f>
        <v>473459.89986389363</v>
      </c>
      <c r="N6" s="19">
        <f>$D6*POWER(SUM(1,Variables!$C$16), N$1-$D$1)</f>
        <v>484822.93746062712</v>
      </c>
      <c r="O6" s="19">
        <f>$D6*POWER(SUM(1,Variables!$C$16), O$1-$D$1)</f>
        <v>496458.68795968225</v>
      </c>
    </row>
    <row r="7" spans="1:15" ht="14.5" x14ac:dyDescent="0.35">
      <c r="A7" s="44">
        <v>6</v>
      </c>
      <c r="B7" s="45" t="s">
        <v>44</v>
      </c>
      <c r="C7" s="127">
        <f>4695+347204</f>
        <v>351899</v>
      </c>
      <c r="D7" s="46">
        <f>$C7*POWER(SUM(1,Variables!$C$16), D$1-$C$1)</f>
        <v>435629.86188448599</v>
      </c>
      <c r="E7" s="46">
        <f>$C7*POWER(SUM(1,Variables!$C$16), E$1-$C$1)</f>
        <v>446084.97856971365</v>
      </c>
      <c r="F7" s="46">
        <f>$C7*POWER(SUM(1,Variables!$C$16), F$1-$C$1)</f>
        <v>456791.01805538684</v>
      </c>
      <c r="G7" s="46">
        <f>$C7*POWER(SUM(1,Variables!$C$16), G$1-$C$1)</f>
        <v>467754.0024887161</v>
      </c>
      <c r="H7" s="46">
        <f>$C7*POWER(SUM(1,Variables!$C$16), H$1-$C$1)</f>
        <v>478980.09854844527</v>
      </c>
      <c r="I7" s="46">
        <f>$C7*POWER(SUM(1,Variables!$C$16), I$1-$C$1)</f>
        <v>490475.62091360794</v>
      </c>
      <c r="J7" s="46">
        <f>$C7*POWER(SUM(1,Variables!$C$16), J$1-$C$1)</f>
        <v>502247.03581553459</v>
      </c>
      <c r="K7" s="46">
        <f>$C7*POWER(SUM(1,Variables!$C$16), K$1-$C$1)</f>
        <v>514300.96467510733</v>
      </c>
      <c r="L7" s="46">
        <f>$C7*POWER(SUM(1,Variables!$C$16), L$1-$C$1)</f>
        <v>526644.18782730994</v>
      </c>
      <c r="M7" s="46">
        <f>$C7*POWER(SUM(1,Variables!$C$16), M$1-$C$1)</f>
        <v>539283.64833516523</v>
      </c>
      <c r="N7" s="19">
        <f>$D7*POWER(SUM(1,Variables!$C$16), N$1-$D$1)</f>
        <v>552226.45589520934</v>
      </c>
      <c r="O7" s="19">
        <f>$D7*POWER(SUM(1,Variables!$C$16), O$1-$D$1)</f>
        <v>565479.89083669439</v>
      </c>
    </row>
    <row r="8" spans="1:15" ht="14.5" x14ac:dyDescent="0.35">
      <c r="A8" s="44">
        <v>7</v>
      </c>
      <c r="B8" s="45" t="s">
        <v>45</v>
      </c>
      <c r="C8" s="130">
        <v>198298</v>
      </c>
      <c r="D8" s="46">
        <f>$C8*POWER(SUM(1,Variables!$C$16), D$1-$C$1)</f>
        <v>245481.03391021231</v>
      </c>
      <c r="E8" s="46">
        <f>$C8*POWER(SUM(1,Variables!$C$16), E$1-$C$1)</f>
        <v>251372.57872405741</v>
      </c>
      <c r="F8" s="46">
        <f>$C8*POWER(SUM(1,Variables!$C$16), F$1-$C$1)</f>
        <v>257405.52061343484</v>
      </c>
      <c r="G8" s="46">
        <f>$C8*POWER(SUM(1,Variables!$C$16), G$1-$C$1)</f>
        <v>263583.25310815725</v>
      </c>
      <c r="H8" s="46">
        <f>$C8*POWER(SUM(1,Variables!$C$16), H$1-$C$1)</f>
        <v>269909.25118275301</v>
      </c>
      <c r="I8" s="46">
        <f>$C8*POWER(SUM(1,Variables!$C$16), I$1-$C$1)</f>
        <v>276387.07321113907</v>
      </c>
      <c r="J8" s="46">
        <f>$C8*POWER(SUM(1,Variables!$C$16), J$1-$C$1)</f>
        <v>283020.36296820641</v>
      </c>
      <c r="K8" s="46">
        <f>$C8*POWER(SUM(1,Variables!$C$16), K$1-$C$1)</f>
        <v>289812.85167944332</v>
      </c>
      <c r="L8" s="46">
        <f>$C8*POWER(SUM(1,Variables!$C$16), L$1-$C$1)</f>
        <v>296768.36011974997</v>
      </c>
      <c r="M8" s="46">
        <f>$C8*POWER(SUM(1,Variables!$C$16), M$1-$C$1)</f>
        <v>303890.80076262396</v>
      </c>
      <c r="N8" s="19">
        <f>$D8*POWER(SUM(1,Variables!$C$16), N$1-$D$1)</f>
        <v>311184.17998092691</v>
      </c>
      <c r="O8" s="19">
        <f>$D8*POWER(SUM(1,Variables!$C$16), O$1-$D$1)</f>
        <v>318652.60030046926</v>
      </c>
    </row>
    <row r="9" spans="1:15" ht="14.5" x14ac:dyDescent="0.35">
      <c r="A9" s="44">
        <v>8</v>
      </c>
      <c r="B9" s="47" t="s">
        <v>48</v>
      </c>
      <c r="C9" s="131">
        <v>657892</v>
      </c>
      <c r="D9" s="46">
        <f>$C9*POWER(SUM(1,Variables!$C$16), D$1-$C$1)</f>
        <v>814430.84832553728</v>
      </c>
      <c r="E9" s="46">
        <f>$C9*POWER(SUM(1,Variables!$C$16), E$1-$C$1)</f>
        <v>833977.18868535024</v>
      </c>
      <c r="F9" s="46">
        <f>$C9*POWER(SUM(1,Variables!$C$16), F$1-$C$1)</f>
        <v>853992.64121379878</v>
      </c>
      <c r="G9" s="46">
        <f>$C9*POWER(SUM(1,Variables!$C$16), G$1-$C$1)</f>
        <v>874488.46460292977</v>
      </c>
      <c r="H9" s="46">
        <f>$C9*POWER(SUM(1,Variables!$C$16), H$1-$C$1)</f>
        <v>895476.18775340018</v>
      </c>
      <c r="I9" s="46">
        <f>$C9*POWER(SUM(1,Variables!$C$16), I$1-$C$1)</f>
        <v>916967.61625948164</v>
      </c>
      <c r="J9" s="46">
        <f>$C9*POWER(SUM(1,Variables!$C$16), J$1-$C$1)</f>
        <v>938974.83904970938</v>
      </c>
      <c r="K9" s="46">
        <f>$C9*POWER(SUM(1,Variables!$C$16), K$1-$C$1)</f>
        <v>961510.23518690222</v>
      </c>
      <c r="L9" s="46">
        <f>$C9*POWER(SUM(1,Variables!$C$16), L$1-$C$1)</f>
        <v>984586.48083138792</v>
      </c>
      <c r="M9" s="46">
        <f>$C9*POWER(SUM(1,Variables!$C$16), M$1-$C$1)</f>
        <v>1008216.5563713411</v>
      </c>
      <c r="N9" s="19">
        <f>$D9*POWER(SUM(1,Variables!$C$16), N$1-$D$1)</f>
        <v>1032413.7537242533</v>
      </c>
      <c r="O9" s="19">
        <f>$D9*POWER(SUM(1,Variables!$C$16), O$1-$D$1)</f>
        <v>1057191.6838136355</v>
      </c>
    </row>
    <row r="10" spans="1:15" ht="14.5" x14ac:dyDescent="0.35">
      <c r="A10" s="44">
        <v>9</v>
      </c>
      <c r="B10" s="45" t="s">
        <v>50</v>
      </c>
      <c r="C10" s="126">
        <f>10024+1530</f>
        <v>11554</v>
      </c>
      <c r="D10" s="46">
        <f>$C10*POWER(SUM(1,Variables!$C$16), D$1-$C$1)</f>
        <v>14303.159213903282</v>
      </c>
      <c r="E10" s="46">
        <f>$C10*POWER(SUM(1,Variables!$C$16), E$1-$C$1)</f>
        <v>14646.43503503696</v>
      </c>
      <c r="F10" s="46">
        <f>$C10*POWER(SUM(1,Variables!$C$16), F$1-$C$1)</f>
        <v>14997.949475877851</v>
      </c>
      <c r="G10" s="46">
        <f>$C10*POWER(SUM(1,Variables!$C$16), G$1-$C$1)</f>
        <v>15357.900263298918</v>
      </c>
      <c r="H10" s="46">
        <f>$C10*POWER(SUM(1,Variables!$C$16), H$1-$C$1)</f>
        <v>15726.489869618092</v>
      </c>
      <c r="I10" s="46">
        <f>$C10*POWER(SUM(1,Variables!$C$16), I$1-$C$1)</f>
        <v>16103.925626488925</v>
      </c>
      <c r="J10" s="46">
        <f>$C10*POWER(SUM(1,Variables!$C$16), J$1-$C$1)</f>
        <v>16490.419841524661</v>
      </c>
      <c r="K10" s="46">
        <f>$C10*POWER(SUM(1,Variables!$C$16), K$1-$C$1)</f>
        <v>16886.189917721251</v>
      </c>
      <c r="L10" s="46">
        <f>$C10*POWER(SUM(1,Variables!$C$16), L$1-$C$1)</f>
        <v>17291.45847574656</v>
      </c>
      <c r="M10" s="46">
        <f>$C10*POWER(SUM(1,Variables!$C$16), M$1-$C$1)</f>
        <v>17706.453479164476</v>
      </c>
      <c r="N10" s="19">
        <f>$D10*POWER(SUM(1,Variables!$C$16), N$1-$D$1)</f>
        <v>18131.408362664424</v>
      </c>
      <c r="O10" s="19">
        <f>$D10*POWER(SUM(1,Variables!$C$16), O$1-$D$1)</f>
        <v>18566.562163368373</v>
      </c>
    </row>
    <row r="11" spans="1:15" ht="14.5" x14ac:dyDescent="0.35">
      <c r="A11" s="44">
        <v>10</v>
      </c>
      <c r="B11" s="45" t="s">
        <v>54</v>
      </c>
      <c r="C11" s="132">
        <v>452058</v>
      </c>
      <c r="D11" s="46">
        <f>$C11*POWER(SUM(1,Variables!$C$16), D$1-$C$1)</f>
        <v>559620.69827927032</v>
      </c>
      <c r="E11" s="46">
        <f>$C11*POWER(SUM(1,Variables!$C$16), E$1-$C$1)</f>
        <v>573051.5950379729</v>
      </c>
      <c r="F11" s="46">
        <f>$C11*POWER(SUM(1,Variables!$C$16), F$1-$C$1)</f>
        <v>586804.83331888425</v>
      </c>
      <c r="G11" s="46">
        <f>$C11*POWER(SUM(1,Variables!$C$16), G$1-$C$1)</f>
        <v>600888.14931853744</v>
      </c>
      <c r="H11" s="46">
        <f>$C11*POWER(SUM(1,Variables!$C$16), H$1-$C$1)</f>
        <v>615309.46490218234</v>
      </c>
      <c r="I11" s="46">
        <f>$C11*POWER(SUM(1,Variables!$C$16), I$1-$C$1)</f>
        <v>630076.89205983467</v>
      </c>
      <c r="J11" s="46">
        <f>$C11*POWER(SUM(1,Variables!$C$16), J$1-$C$1)</f>
        <v>645198.73746927083</v>
      </c>
      <c r="K11" s="46">
        <f>$C11*POWER(SUM(1,Variables!$C$16), K$1-$C$1)</f>
        <v>660683.50716853316</v>
      </c>
      <c r="L11" s="46">
        <f>$C11*POWER(SUM(1,Variables!$C$16), L$1-$C$1)</f>
        <v>676539.91134057799</v>
      </c>
      <c r="M11" s="46">
        <f>$C11*POWER(SUM(1,Variables!$C$16), M$1-$C$1)</f>
        <v>692776.86921275186</v>
      </c>
      <c r="N11" s="19">
        <f>$D11*POWER(SUM(1,Variables!$C$16), N$1-$D$1)</f>
        <v>709403.5140738578</v>
      </c>
      <c r="O11" s="19">
        <f>$D11*POWER(SUM(1,Variables!$C$16), O$1-$D$1)</f>
        <v>726429.19841163047</v>
      </c>
    </row>
    <row r="12" spans="1:15" ht="14.5" x14ac:dyDescent="0.35">
      <c r="A12" s="44">
        <v>11</v>
      </c>
      <c r="B12" s="45" t="s">
        <v>55</v>
      </c>
      <c r="C12" s="126">
        <f>165642+273485+159490</f>
        <v>598617</v>
      </c>
      <c r="D12" s="46">
        <f>$C12*POWER(SUM(1,Variables!$C$16), D$1-$C$1)</f>
        <v>741051.95249689638</v>
      </c>
      <c r="E12" s="46">
        <f>$C12*POWER(SUM(1,Variables!$C$16), E$1-$C$1)</f>
        <v>758837.19935682195</v>
      </c>
      <c r="F12" s="46">
        <f>$C12*POWER(SUM(1,Variables!$C$16), F$1-$C$1)</f>
        <v>777049.29214138573</v>
      </c>
      <c r="G12" s="46">
        <f>$C12*POWER(SUM(1,Variables!$C$16), G$1-$C$1)</f>
        <v>795698.4751527789</v>
      </c>
      <c r="H12" s="46">
        <f>$C12*POWER(SUM(1,Variables!$C$16), H$1-$C$1)</f>
        <v>814795.23855644558</v>
      </c>
      <c r="I12" s="46">
        <f>$C12*POWER(SUM(1,Variables!$C$16), I$1-$C$1)</f>
        <v>834350.32428180031</v>
      </c>
      <c r="J12" s="46">
        <f>$C12*POWER(SUM(1,Variables!$C$16), J$1-$C$1)</f>
        <v>854374.73206456355</v>
      </c>
      <c r="K12" s="46">
        <f>$C12*POWER(SUM(1,Variables!$C$16), K$1-$C$1)</f>
        <v>874879.72563411295</v>
      </c>
      <c r="L12" s="46">
        <f>$C12*POWER(SUM(1,Variables!$C$16), L$1-$C$1)</f>
        <v>895876.83904933173</v>
      </c>
      <c r="M12" s="46">
        <f>$C12*POWER(SUM(1,Variables!$C$16), M$1-$C$1)</f>
        <v>917377.88318651554</v>
      </c>
      <c r="N12" s="19">
        <f>$D12*POWER(SUM(1,Variables!$C$16), N$1-$D$1)</f>
        <v>939394.95238299191</v>
      </c>
      <c r="O12" s="19">
        <f>$D12*POWER(SUM(1,Variables!$C$16), O$1-$D$1)</f>
        <v>961940.43124018388</v>
      </c>
    </row>
    <row r="13" spans="1:15" ht="14.5" x14ac:dyDescent="0.35">
      <c r="A13" s="44">
        <v>12</v>
      </c>
      <c r="B13" s="45" t="s">
        <v>56</v>
      </c>
      <c r="C13" s="133">
        <v>443222</v>
      </c>
      <c r="D13" s="46">
        <f>$C13*POWER(SUM(1,Variables!$C$16), D$1-$C$1)</f>
        <v>548682.26009214472</v>
      </c>
      <c r="E13" s="46">
        <f>$C13*POWER(SUM(1,Variables!$C$16), E$1-$C$1)</f>
        <v>561850.63433435629</v>
      </c>
      <c r="F13" s="46">
        <f>$C13*POWER(SUM(1,Variables!$C$16), F$1-$C$1)</f>
        <v>575335.04955838085</v>
      </c>
      <c r="G13" s="46">
        <f>$C13*POWER(SUM(1,Variables!$C$16), G$1-$C$1)</f>
        <v>589143.09074778191</v>
      </c>
      <c r="H13" s="46">
        <f>$C13*POWER(SUM(1,Variables!$C$16), H$1-$C$1)</f>
        <v>603282.52492572868</v>
      </c>
      <c r="I13" s="46">
        <f>$C13*POWER(SUM(1,Variables!$C$16), I$1-$C$1)</f>
        <v>617761.30552394618</v>
      </c>
      <c r="J13" s="46">
        <f>$C13*POWER(SUM(1,Variables!$C$16), J$1-$C$1)</f>
        <v>632587.57685652096</v>
      </c>
      <c r="K13" s="46">
        <f>$C13*POWER(SUM(1,Variables!$C$16), K$1-$C$1)</f>
        <v>647769.67870107736</v>
      </c>
      <c r="L13" s="46">
        <f>$C13*POWER(SUM(1,Variables!$C$16), L$1-$C$1)</f>
        <v>663316.15098990325</v>
      </c>
      <c r="M13" s="46">
        <f>$C13*POWER(SUM(1,Variables!$C$16), M$1-$C$1)</f>
        <v>679235.7386136608</v>
      </c>
      <c r="N13" s="19">
        <f>$D13*POWER(SUM(1,Variables!$C$16), N$1-$D$1)</f>
        <v>695537.39634038869</v>
      </c>
      <c r="O13" s="19">
        <f>$D13*POWER(SUM(1,Variables!$C$16), O$1-$D$1)</f>
        <v>712230.29385255813</v>
      </c>
    </row>
    <row r="14" spans="1:15" ht="14.5" x14ac:dyDescent="0.35">
      <c r="A14" s="44">
        <v>13</v>
      </c>
      <c r="B14" s="45" t="s">
        <v>57</v>
      </c>
      <c r="C14" s="134">
        <v>337553</v>
      </c>
      <c r="D14" s="46">
        <f>$C14*POWER(SUM(1,Variables!$C$16), D$1-$C$1)</f>
        <v>417870.37408089789</v>
      </c>
      <c r="E14" s="46">
        <f>$C14*POWER(SUM(1,Variables!$C$16), E$1-$C$1)</f>
        <v>427899.26305883948</v>
      </c>
      <c r="F14" s="46">
        <f>$C14*POWER(SUM(1,Variables!$C$16), F$1-$C$1)</f>
        <v>438168.8453722517</v>
      </c>
      <c r="G14" s="46">
        <f>$C14*POWER(SUM(1,Variables!$C$16), G$1-$C$1)</f>
        <v>448684.89766118571</v>
      </c>
      <c r="H14" s="46">
        <f>$C14*POWER(SUM(1,Variables!$C$16), H$1-$C$1)</f>
        <v>459453.33520505414</v>
      </c>
      <c r="I14" s="46">
        <f>$C14*POWER(SUM(1,Variables!$C$16), I$1-$C$1)</f>
        <v>470480.21524997539</v>
      </c>
      <c r="J14" s="46">
        <f>$C14*POWER(SUM(1,Variables!$C$16), J$1-$C$1)</f>
        <v>481771.74041597487</v>
      </c>
      <c r="K14" s="46">
        <f>$C14*POWER(SUM(1,Variables!$C$16), K$1-$C$1)</f>
        <v>493334.26218595821</v>
      </c>
      <c r="L14" s="46">
        <f>$C14*POWER(SUM(1,Variables!$C$16), L$1-$C$1)</f>
        <v>505174.28447842121</v>
      </c>
      <c r="M14" s="46">
        <f>$C14*POWER(SUM(1,Variables!$C$16), M$1-$C$1)</f>
        <v>517298.46730590326</v>
      </c>
      <c r="N14" s="19">
        <f>$D14*POWER(SUM(1,Variables!$C$16), N$1-$D$1)</f>
        <v>529713.63052124495</v>
      </c>
      <c r="O14" s="19">
        <f>$D14*POWER(SUM(1,Variables!$C$16), O$1-$D$1)</f>
        <v>542426.7576537549</v>
      </c>
    </row>
    <row r="15" spans="1:15" ht="14.5" x14ac:dyDescent="0.35">
      <c r="A15" s="44">
        <v>14</v>
      </c>
      <c r="B15" s="45" t="s">
        <v>58</v>
      </c>
      <c r="C15" s="135">
        <v>1588750</v>
      </c>
      <c r="D15" s="46">
        <f>$C15*POWER(SUM(1,Variables!$C$16), D$1-$C$1)</f>
        <v>1966777.2374146476</v>
      </c>
      <c r="E15" s="46">
        <f>$C15*POWER(SUM(1,Variables!$C$16), E$1-$C$1)</f>
        <v>2013979.8911125993</v>
      </c>
      <c r="F15" s="46">
        <f>$C15*POWER(SUM(1,Variables!$C$16), F$1-$C$1)</f>
        <v>2062315.4084993019</v>
      </c>
      <c r="G15" s="46">
        <f>$C15*POWER(SUM(1,Variables!$C$16), G$1-$C$1)</f>
        <v>2111810.9783032848</v>
      </c>
      <c r="H15" s="46">
        <f>$C15*POWER(SUM(1,Variables!$C$16), H$1-$C$1)</f>
        <v>2162494.4417825639</v>
      </c>
      <c r="I15" s="46">
        <f>$C15*POWER(SUM(1,Variables!$C$16), I$1-$C$1)</f>
        <v>2214394.3083853452</v>
      </c>
      <c r="J15" s="46">
        <f>$C15*POWER(SUM(1,Variables!$C$16), J$1-$C$1)</f>
        <v>2267539.7717865938</v>
      </c>
      <c r="K15" s="46">
        <f>$C15*POWER(SUM(1,Variables!$C$16), K$1-$C$1)</f>
        <v>2321960.7263094718</v>
      </c>
      <c r="L15" s="46">
        <f>$C15*POWER(SUM(1,Variables!$C$16), L$1-$C$1)</f>
        <v>2377687.7837408991</v>
      </c>
      <c r="M15" s="46">
        <f>$C15*POWER(SUM(1,Variables!$C$16), M$1-$C$1)</f>
        <v>2434752.2905506804</v>
      </c>
      <c r="N15" s="19">
        <f>$D15*POWER(SUM(1,Variables!$C$16), N$1-$D$1)</f>
        <v>2493186.3455238966</v>
      </c>
      <c r="O15" s="19">
        <f>$D15*POWER(SUM(1,Variables!$C$16), O$1-$D$1)</f>
        <v>2553022.8178164707</v>
      </c>
    </row>
    <row r="16" spans="1:15" ht="14.5" x14ac:dyDescent="0.35">
      <c r="A16" s="44">
        <v>15</v>
      </c>
      <c r="B16" s="45" t="s">
        <v>59</v>
      </c>
      <c r="C16" s="126">
        <v>68726</v>
      </c>
      <c r="D16" s="46">
        <f>$C16*POWER(SUM(1,Variables!$C$16), D$1-$C$1)</f>
        <v>85078.667139927027</v>
      </c>
      <c r="E16" s="46">
        <f>$C16*POWER(SUM(1,Variables!$C$16), E$1-$C$1)</f>
        <v>87120.555151285284</v>
      </c>
      <c r="F16" s="46">
        <f>$C16*POWER(SUM(1,Variables!$C$16), F$1-$C$1)</f>
        <v>89211.448474916149</v>
      </c>
      <c r="G16" s="46">
        <f>$C16*POWER(SUM(1,Variables!$C$16), G$1-$C$1)</f>
        <v>91352.523238314127</v>
      </c>
      <c r="H16" s="46">
        <f>$C16*POWER(SUM(1,Variables!$C$16), H$1-$C$1)</f>
        <v>93544.983796033659</v>
      </c>
      <c r="I16" s="46">
        <f>$C16*POWER(SUM(1,Variables!$C$16), I$1-$C$1)</f>
        <v>95790.06340713847</v>
      </c>
      <c r="J16" s="46">
        <f>$C16*POWER(SUM(1,Variables!$C$16), J$1-$C$1)</f>
        <v>98089.024928909799</v>
      </c>
      <c r="K16" s="46">
        <f>$C16*POWER(SUM(1,Variables!$C$16), K$1-$C$1)</f>
        <v>100443.16152720361</v>
      </c>
      <c r="L16" s="46">
        <f>$C16*POWER(SUM(1,Variables!$C$16), L$1-$C$1)</f>
        <v>102853.7974038565</v>
      </c>
      <c r="M16" s="46">
        <f>$C16*POWER(SUM(1,Variables!$C$16), M$1-$C$1)</f>
        <v>105322.28854154905</v>
      </c>
      <c r="N16" s="19">
        <f>$D16*POWER(SUM(1,Variables!$C$16), N$1-$D$1)</f>
        <v>107850.02346654622</v>
      </c>
      <c r="O16" s="19">
        <f>$D16*POWER(SUM(1,Variables!$C$16), O$1-$D$1)</f>
        <v>110438.42402974334</v>
      </c>
    </row>
    <row r="17" spans="1:15" ht="14.5" x14ac:dyDescent="0.35">
      <c r="A17" s="44">
        <v>16</v>
      </c>
      <c r="B17" s="45" t="s">
        <v>60</v>
      </c>
      <c r="C17" s="136">
        <v>68361</v>
      </c>
      <c r="D17" s="46">
        <f>$C17*POWER(SUM(1,Variables!$C$16), D$1-$C$1)</f>
        <v>84626.819025587873</v>
      </c>
      <c r="E17" s="46">
        <f>$C17*POWER(SUM(1,Variables!$C$16), E$1-$C$1)</f>
        <v>86657.862682201987</v>
      </c>
      <c r="F17" s="46">
        <f>$C17*POWER(SUM(1,Variables!$C$16), F$1-$C$1)</f>
        <v>88737.651386574842</v>
      </c>
      <c r="G17" s="46">
        <f>$C17*POWER(SUM(1,Variables!$C$16), G$1-$C$1)</f>
        <v>90867.355019852635</v>
      </c>
      <c r="H17" s="46">
        <f>$C17*POWER(SUM(1,Variables!$C$16), H$1-$C$1)</f>
        <v>93048.171540329087</v>
      </c>
      <c r="I17" s="46">
        <f>$C17*POWER(SUM(1,Variables!$C$16), I$1-$C$1)</f>
        <v>95281.327657296977</v>
      </c>
      <c r="J17" s="46">
        <f>$C17*POWER(SUM(1,Variables!$C$16), J$1-$C$1)</f>
        <v>97568.079521072126</v>
      </c>
      <c r="K17" s="46">
        <f>$C17*POWER(SUM(1,Variables!$C$16), K$1-$C$1)</f>
        <v>99909.713429577838</v>
      </c>
      <c r="L17" s="46">
        <f>$C17*POWER(SUM(1,Variables!$C$16), L$1-$C$1)</f>
        <v>102307.5465518877</v>
      </c>
      <c r="M17" s="46">
        <f>$C17*POWER(SUM(1,Variables!$C$16), M$1-$C$1)</f>
        <v>104762.927669133</v>
      </c>
      <c r="N17" s="19">
        <f>$D17*POWER(SUM(1,Variables!$C$16), N$1-$D$1)</f>
        <v>107277.2379331922</v>
      </c>
      <c r="O17" s="19">
        <f>$D17*POWER(SUM(1,Variables!$C$16), O$1-$D$1)</f>
        <v>109851.89164358882</v>
      </c>
    </row>
    <row r="18" spans="1:15" ht="14.5" x14ac:dyDescent="0.35">
      <c r="A18" s="44">
        <v>17</v>
      </c>
      <c r="B18" s="48" t="s">
        <v>61</v>
      </c>
      <c r="C18" s="134">
        <v>17155</v>
      </c>
      <c r="D18" s="46">
        <f>$C18*POWER(SUM(1,Variables!$C$16), D$1-$C$1)</f>
        <v>21236.861373940697</v>
      </c>
      <c r="E18" s="46">
        <f>$C18*POWER(SUM(1,Variables!$C$16), E$1-$C$1)</f>
        <v>21746.546046915275</v>
      </c>
      <c r="F18" s="46">
        <f>$C18*POWER(SUM(1,Variables!$C$16), F$1-$C$1)</f>
        <v>22268.463152041244</v>
      </c>
      <c r="G18" s="46">
        <f>$C18*POWER(SUM(1,Variables!$C$16), G$1-$C$1)</f>
        <v>22802.906267690232</v>
      </c>
      <c r="H18" s="46">
        <f>$C18*POWER(SUM(1,Variables!$C$16), H$1-$C$1)</f>
        <v>23350.176018114795</v>
      </c>
      <c r="I18" s="46">
        <f>$C18*POWER(SUM(1,Variables!$C$16), I$1-$C$1)</f>
        <v>23910.580242549549</v>
      </c>
      <c r="J18" s="46">
        <f>$C18*POWER(SUM(1,Variables!$C$16), J$1-$C$1)</f>
        <v>24484.434168370743</v>
      </c>
      <c r="K18" s="46">
        <f>$C18*POWER(SUM(1,Variables!$C$16), K$1-$C$1)</f>
        <v>25072.060588411634</v>
      </c>
      <c r="L18" s="46">
        <f>$C18*POWER(SUM(1,Variables!$C$16), L$1-$C$1)</f>
        <v>25673.790042533514</v>
      </c>
      <c r="M18" s="46">
        <f>$C18*POWER(SUM(1,Variables!$C$16), M$1-$C$1)</f>
        <v>26289.961003554316</v>
      </c>
      <c r="N18" s="19">
        <f>$D18*POWER(SUM(1,Variables!$C$16), N$1-$D$1)</f>
        <v>26920.920067639621</v>
      </c>
      <c r="O18" s="19">
        <f>$D18*POWER(SUM(1,Variables!$C$16), O$1-$D$1)</f>
        <v>27567.022149262979</v>
      </c>
    </row>
    <row r="19" spans="1:15" ht="14.5" x14ac:dyDescent="0.35">
      <c r="A19" s="44">
        <v>18</v>
      </c>
      <c r="B19" s="48" t="s">
        <v>62</v>
      </c>
      <c r="C19" s="128">
        <v>1397</v>
      </c>
      <c r="D19" s="46">
        <f>$C19*POWER(SUM(1,Variables!$C$16), D$1-$C$1)</f>
        <v>1729.4022348816759</v>
      </c>
      <c r="E19" s="46">
        <f>$C19*POWER(SUM(1,Variables!$C$16), E$1-$C$1)</f>
        <v>1770.9078885188362</v>
      </c>
      <c r="F19" s="46">
        <f>$C19*POWER(SUM(1,Variables!$C$16), F$1-$C$1)</f>
        <v>1813.4096778432886</v>
      </c>
      <c r="G19" s="46">
        <f>$C19*POWER(SUM(1,Variables!$C$16), G$1-$C$1)</f>
        <v>1856.9315101115274</v>
      </c>
      <c r="H19" s="46">
        <f>$C19*POWER(SUM(1,Variables!$C$16), H$1-$C$1)</f>
        <v>1901.497866354204</v>
      </c>
      <c r="I19" s="46">
        <f>$C19*POWER(SUM(1,Variables!$C$16), I$1-$C$1)</f>
        <v>1947.1338151467048</v>
      </c>
      <c r="J19" s="46">
        <f>$C19*POWER(SUM(1,Variables!$C$16), J$1-$C$1)</f>
        <v>1993.8650267102259</v>
      </c>
      <c r="K19" s="46">
        <f>$C19*POWER(SUM(1,Variables!$C$16), K$1-$C$1)</f>
        <v>2041.717787351271</v>
      </c>
      <c r="L19" s="46">
        <f>$C19*POWER(SUM(1,Variables!$C$16), L$1-$C$1)</f>
        <v>2090.7190142477016</v>
      </c>
      <c r="M19" s="46">
        <f>$C19*POWER(SUM(1,Variables!$C$16), M$1-$C$1)</f>
        <v>2140.8962705896461</v>
      </c>
      <c r="N19" s="19">
        <f>$D19*POWER(SUM(1,Variables!$C$16), N$1-$D$1)</f>
        <v>2192.2777810837974</v>
      </c>
      <c r="O19" s="19">
        <f>$D19*POWER(SUM(1,Variables!$C$16), O$1-$D$1)</f>
        <v>2244.892447829809</v>
      </c>
    </row>
    <row r="20" spans="1:15" ht="15.75" customHeight="1" x14ac:dyDescent="0.35">
      <c r="A20" s="44">
        <v>19</v>
      </c>
      <c r="B20" s="48" t="s">
        <v>63</v>
      </c>
      <c r="C20" s="134">
        <v>20468</v>
      </c>
      <c r="D20" s="46">
        <f>$C20*POWER(SUM(1,Variables!$C$16), D$1-$C$1)</f>
        <v>25338.156724093158</v>
      </c>
      <c r="E20" s="46">
        <f>$C20*POWER(SUM(1,Variables!$C$16), E$1-$C$1)</f>
        <v>25946.272485471396</v>
      </c>
      <c r="F20" s="46">
        <f>$C20*POWER(SUM(1,Variables!$C$16), F$1-$C$1)</f>
        <v>26568.983025122714</v>
      </c>
      <c r="G20" s="46">
        <f>$C20*POWER(SUM(1,Variables!$C$16), G$1-$C$1)</f>
        <v>27206.638617725657</v>
      </c>
      <c r="H20" s="46">
        <f>$C20*POWER(SUM(1,Variables!$C$16), H$1-$C$1)</f>
        <v>27859.597944551071</v>
      </c>
      <c r="I20" s="46">
        <f>$C20*POWER(SUM(1,Variables!$C$16), I$1-$C$1)</f>
        <v>28528.228295220295</v>
      </c>
      <c r="J20" s="46">
        <f>$C20*POWER(SUM(1,Variables!$C$16), J$1-$C$1)</f>
        <v>29212.905774305586</v>
      </c>
      <c r="K20" s="46">
        <f>$C20*POWER(SUM(1,Variables!$C$16), K$1-$C$1)</f>
        <v>29914.015512888916</v>
      </c>
      <c r="L20" s="46">
        <f>$C20*POWER(SUM(1,Variables!$C$16), L$1-$C$1)</f>
        <v>30631.95188519825</v>
      </c>
      <c r="M20" s="46">
        <f>$C20*POWER(SUM(1,Variables!$C$16), M$1-$C$1)</f>
        <v>31367.118730443006</v>
      </c>
      <c r="N20" s="19">
        <f>$D20*POWER(SUM(1,Variables!$C$16), N$1-$D$1)</f>
        <v>32119.929579973636</v>
      </c>
      <c r="O20" s="19">
        <f>$D20*POWER(SUM(1,Variables!$C$16), O$1-$D$1)</f>
        <v>32890.807889893011</v>
      </c>
    </row>
    <row r="21" spans="1:15" ht="15.75" customHeight="1" x14ac:dyDescent="0.35">
      <c r="A21" s="44">
        <v>20</v>
      </c>
      <c r="B21" s="48" t="s">
        <v>64</v>
      </c>
      <c r="C21" s="137">
        <v>2379</v>
      </c>
      <c r="D21" s="46">
        <f>$C21*POWER(SUM(1,Variables!$C$16), D$1-$C$1)</f>
        <v>2945.0593534599193</v>
      </c>
      <c r="E21" s="46">
        <f>$C21*POWER(SUM(1,Variables!$C$16), E$1-$C$1)</f>
        <v>3015.7407779429573</v>
      </c>
      <c r="F21" s="46">
        <f>$C21*POWER(SUM(1,Variables!$C$16), F$1-$C$1)</f>
        <v>3088.1185566135887</v>
      </c>
      <c r="G21" s="46">
        <f>$C21*POWER(SUM(1,Variables!$C$16), G$1-$C$1)</f>
        <v>3162.2334019723148</v>
      </c>
      <c r="H21" s="46">
        <f>$C21*POWER(SUM(1,Variables!$C$16), H$1-$C$1)</f>
        <v>3238.1270036196502</v>
      </c>
      <c r="I21" s="46">
        <f>$C21*POWER(SUM(1,Variables!$C$16), I$1-$C$1)</f>
        <v>3315.8420517065215</v>
      </c>
      <c r="J21" s="46">
        <f>$C21*POWER(SUM(1,Variables!$C$16), J$1-$C$1)</f>
        <v>3395.4222609474787</v>
      </c>
      <c r="K21" s="46">
        <f>$C21*POWER(SUM(1,Variables!$C$16), K$1-$C$1)</f>
        <v>3476.9123952102173</v>
      </c>
      <c r="L21" s="46">
        <f>$C21*POWER(SUM(1,Variables!$C$16), L$1-$C$1)</f>
        <v>3560.3582926952627</v>
      </c>
      <c r="M21" s="46">
        <f>$C21*POWER(SUM(1,Variables!$C$16), M$1-$C$1)</f>
        <v>3645.8068917199485</v>
      </c>
      <c r="N21" s="19">
        <f>$D21*POWER(SUM(1,Variables!$C$16), N$1-$D$1)</f>
        <v>3733.3062571212276</v>
      </c>
      <c r="O21" s="19">
        <f>$D21*POWER(SUM(1,Variables!$C$16), O$1-$D$1)</f>
        <v>3822.9056072921376</v>
      </c>
    </row>
    <row r="22" spans="1:15" ht="15.75" customHeight="1" x14ac:dyDescent="0.35">
      <c r="C22" s="53" t="s">
        <v>76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1:15" ht="15.75" customHeight="1" x14ac:dyDescent="0.3"/>
    <row r="24" spans="1:15" ht="15.75" customHeight="1" x14ac:dyDescent="0.3"/>
    <row r="25" spans="1:15" ht="15.75" customHeight="1" x14ac:dyDescent="0.3"/>
    <row r="26" spans="1:15" ht="15.75" customHeight="1" x14ac:dyDescent="0.3"/>
    <row r="27" spans="1:15" ht="15.75" customHeight="1" x14ac:dyDescent="0.3"/>
    <row r="28" spans="1:15" ht="15.75" customHeight="1" x14ac:dyDescent="0.3"/>
    <row r="29" spans="1:15" ht="15.75" customHeight="1" x14ac:dyDescent="0.3"/>
    <row r="30" spans="1:15" ht="15.75" customHeight="1" x14ac:dyDescent="0.3"/>
    <row r="31" spans="1:15" ht="15.75" customHeight="1" x14ac:dyDescent="0.3"/>
    <row r="32" spans="1:1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DFC4-B6A2-4A1E-9AFD-373DA9E952A4}">
  <dimension ref="A1:K231"/>
  <sheetViews>
    <sheetView zoomScale="70" zoomScaleNormal="70" workbookViewId="0">
      <selection activeCell="E2" sqref="E2"/>
    </sheetView>
  </sheetViews>
  <sheetFormatPr defaultRowHeight="14.5" x14ac:dyDescent="0.35"/>
  <cols>
    <col min="1" max="1" width="3.5" style="60" customWidth="1"/>
    <col min="2" max="2" width="17.5" style="59" customWidth="1"/>
    <col min="3" max="3" width="17.5" style="121" customWidth="1"/>
    <col min="4" max="4" width="7.1640625" style="60" bestFit="1" customWidth="1"/>
    <col min="5" max="5" width="17.5" style="60" customWidth="1"/>
    <col min="6" max="6" width="17.5" customWidth="1"/>
    <col min="7" max="7" width="13.5" style="123" bestFit="1" customWidth="1"/>
    <col min="8" max="8" width="15.5" style="61" bestFit="1" customWidth="1"/>
    <col min="9" max="9" width="1.25" bestFit="1" customWidth="1"/>
    <col min="10" max="10" width="17.25" customWidth="1"/>
    <col min="11" max="11" width="16.33203125" customWidth="1"/>
  </cols>
  <sheetData>
    <row r="1" spans="1:11" ht="44" thickBot="1" x14ac:dyDescent="0.35">
      <c r="A1" s="54" t="s">
        <v>144</v>
      </c>
      <c r="B1" s="55" t="s">
        <v>14</v>
      </c>
      <c r="C1" s="118" t="s">
        <v>112</v>
      </c>
      <c r="D1" s="54" t="s">
        <v>90</v>
      </c>
      <c r="E1" s="54" t="s">
        <v>168</v>
      </c>
      <c r="F1" s="54" t="s">
        <v>82</v>
      </c>
      <c r="G1" s="106" t="s">
        <v>114</v>
      </c>
      <c r="H1" s="54" t="s">
        <v>115</v>
      </c>
      <c r="J1" s="164" t="s">
        <v>96</v>
      </c>
      <c r="K1" s="165"/>
    </row>
    <row r="2" spans="1:11" x14ac:dyDescent="0.35">
      <c r="A2" s="56">
        <v>1</v>
      </c>
      <c r="B2" s="57" t="s">
        <v>28</v>
      </c>
      <c r="C2" s="119">
        <f>Population!D2</f>
        <v>638111.04853012064</v>
      </c>
      <c r="D2" s="81" t="str">
        <f>IF(C2&lt;100000,"Small",IF(C2&lt;1000000,"Medium","Large"))</f>
        <v>Medium</v>
      </c>
      <c r="E2" s="145">
        <f>AVERAGE(F2:F5)</f>
        <v>2502788887.4278846</v>
      </c>
      <c r="F2" s="63">
        <f>G2*Variables!$C$17*247.11</f>
        <v>3863719293.75</v>
      </c>
      <c r="G2" s="123">
        <f>620000/0.16</f>
        <v>3875000</v>
      </c>
      <c r="H2" s="102" t="s">
        <v>118</v>
      </c>
      <c r="I2" s="122" t="s">
        <v>143</v>
      </c>
      <c r="J2" s="150" t="s">
        <v>91</v>
      </c>
      <c r="K2" s="151" t="s">
        <v>92</v>
      </c>
    </row>
    <row r="3" spans="1:11" x14ac:dyDescent="0.35">
      <c r="A3" s="56"/>
      <c r="B3" s="57"/>
      <c r="C3" s="119"/>
      <c r="D3" s="81"/>
      <c r="E3" s="81"/>
      <c r="F3" s="63">
        <f>G3*Variables!$C$17*247.11</f>
        <v>2077268437.5</v>
      </c>
      <c r="G3" s="123">
        <f>250000/0.12</f>
        <v>2083333.3333333335</v>
      </c>
      <c r="H3" s="102" t="s">
        <v>119</v>
      </c>
      <c r="I3" s="122" t="s">
        <v>143</v>
      </c>
      <c r="J3" s="150" t="s">
        <v>93</v>
      </c>
      <c r="K3" s="152">
        <f>AVERAGE(F41:F43)</f>
        <v>7495160908.8606577</v>
      </c>
    </row>
    <row r="4" spans="1:11" x14ac:dyDescent="0.35">
      <c r="A4" s="56"/>
      <c r="B4" s="57"/>
      <c r="C4" s="119"/>
      <c r="D4" s="81"/>
      <c r="E4" s="81"/>
      <c r="F4" s="63">
        <f>G4*Variables!$C$17*247.11</f>
        <v>2459485830.0000005</v>
      </c>
      <c r="G4" s="123">
        <f>370000/0.15</f>
        <v>2466666.666666667</v>
      </c>
      <c r="H4" s="102" t="s">
        <v>120</v>
      </c>
      <c r="I4" s="122" t="s">
        <v>143</v>
      </c>
      <c r="J4" s="150" t="s">
        <v>94</v>
      </c>
      <c r="K4" s="152">
        <f>AVERAGE(F2:F24,F27:F40)</f>
        <v>2230274531.4595323</v>
      </c>
    </row>
    <row r="5" spans="1:11" ht="15" thickBot="1" x14ac:dyDescent="0.4">
      <c r="A5" s="56"/>
      <c r="B5" s="57"/>
      <c r="C5" s="119"/>
      <c r="D5" s="81"/>
      <c r="E5" s="81"/>
      <c r="F5" s="63">
        <f>G5*Variables!$C$17*247.11</f>
        <v>1610681988.4615386</v>
      </c>
      <c r="G5" s="123">
        <f>420000/0.26</f>
        <v>1615384.6153846153</v>
      </c>
      <c r="H5" s="102" t="s">
        <v>121</v>
      </c>
      <c r="I5" s="122" t="s">
        <v>143</v>
      </c>
      <c r="J5" s="153" t="s">
        <v>95</v>
      </c>
      <c r="K5" s="154">
        <f>AVERAGE(F25:F26,F45:F46,F49:F51)</f>
        <v>1607617291.8673382</v>
      </c>
    </row>
    <row r="6" spans="1:11" x14ac:dyDescent="0.35">
      <c r="A6" s="56">
        <v>2</v>
      </c>
      <c r="B6" s="57" t="s">
        <v>30</v>
      </c>
      <c r="C6" s="119">
        <f>Population!D3</f>
        <v>442162.47147179494</v>
      </c>
      <c r="D6" s="81" t="str">
        <f>IF(C6&lt;100000,"Small",IF(C6&lt;1000000,"Medium","Large"))</f>
        <v>Medium</v>
      </c>
      <c r="E6" s="145">
        <f>AVERAGE(F6:F9)</f>
        <v>3106506801.430501</v>
      </c>
      <c r="F6" s="63">
        <f>G6*Variables!$C$17*247.11</f>
        <v>1396489497.5771117</v>
      </c>
      <c r="G6" s="123">
        <f>118000/(3670/43560)</f>
        <v>1400566.7574931879</v>
      </c>
      <c r="H6" s="102" t="s">
        <v>122</v>
      </c>
      <c r="I6" s="122" t="s">
        <v>143</v>
      </c>
    </row>
    <row r="7" spans="1:11" x14ac:dyDescent="0.35">
      <c r="F7" s="63">
        <f>G7*Variables!$C$17*247.11</f>
        <v>3910012704.6428566</v>
      </c>
      <c r="G7" s="124">
        <f>1098000/0.28</f>
        <v>3921428.5714285709</v>
      </c>
      <c r="H7" s="102" t="s">
        <v>123</v>
      </c>
      <c r="I7" s="122" t="s">
        <v>143</v>
      </c>
    </row>
    <row r="8" spans="1:11" x14ac:dyDescent="0.35">
      <c r="F8" s="63">
        <f>G8*Variables!$C$17*247.11</f>
        <v>3692032081.6270347</v>
      </c>
      <c r="G8" s="124">
        <f>1076000/0.29059</f>
        <v>3702811.5213875216</v>
      </c>
      <c r="H8" s="102" t="s">
        <v>124</v>
      </c>
      <c r="I8" s="122" t="s">
        <v>143</v>
      </c>
    </row>
    <row r="9" spans="1:11" x14ac:dyDescent="0.35">
      <c r="F9" s="63">
        <f>G9*Variables!$C$17*247.11</f>
        <v>3427492921.875</v>
      </c>
      <c r="G9" s="124">
        <f>550000/0.16</f>
        <v>3437500</v>
      </c>
      <c r="H9" s="102" t="s">
        <v>125</v>
      </c>
      <c r="I9" s="122" t="s">
        <v>143</v>
      </c>
    </row>
    <row r="10" spans="1:11" x14ac:dyDescent="0.35">
      <c r="A10" s="56">
        <v>3</v>
      </c>
      <c r="B10" s="57" t="s">
        <v>33</v>
      </c>
      <c r="C10" s="119">
        <f>Population!D4</f>
        <v>316636.58942829666</v>
      </c>
      <c r="D10" s="81" t="str">
        <f t="shared" ref="D10:D15" si="0">IF(C10&lt;100000,"Small",IF(C10&lt;1000000,"Medium","Large"))</f>
        <v>Medium</v>
      </c>
      <c r="E10" s="146">
        <f>$K$4</f>
        <v>2230274531.4595323</v>
      </c>
      <c r="F10" s="63">
        <f>G10*Variables!$C$17*247.11</f>
        <v>345146140.38461542</v>
      </c>
      <c r="G10" s="123">
        <f>90000/0.26</f>
        <v>346153.84615384613</v>
      </c>
      <c r="H10" s="102" t="s">
        <v>126</v>
      </c>
      <c r="I10" s="122" t="s">
        <v>143</v>
      </c>
    </row>
    <row r="11" spans="1:11" x14ac:dyDescent="0.35">
      <c r="A11" s="56"/>
      <c r="B11" s="57"/>
      <c r="C11" s="119"/>
      <c r="D11" s="81"/>
      <c r="E11" s="81"/>
      <c r="F11" s="63">
        <f>G11*Variables!$C$17*247.11</f>
        <v>1246361062.5</v>
      </c>
      <c r="G11" s="123">
        <f>150000/0.12</f>
        <v>1250000</v>
      </c>
      <c r="H11" s="102" t="s">
        <v>127</v>
      </c>
      <c r="I11" s="122" t="s">
        <v>143</v>
      </c>
    </row>
    <row r="12" spans="1:11" x14ac:dyDescent="0.35">
      <c r="A12" s="56">
        <v>4</v>
      </c>
      <c r="B12" s="57" t="s">
        <v>37</v>
      </c>
      <c r="C12" s="119">
        <f>Population!D5</f>
        <v>600258.55594889156</v>
      </c>
      <c r="D12" s="81" t="str">
        <f>IF(C12&lt;100000,"Small",IF(C12&lt;1000000,"Medium","Large"))</f>
        <v>Medium</v>
      </c>
      <c r="E12" s="146">
        <f>$K$4</f>
        <v>2230274531.4595323</v>
      </c>
      <c r="F12" s="63">
        <f>G12*Variables!$C$17*247.11</f>
        <v>699165993.19765449</v>
      </c>
      <c r="G12" s="123">
        <f>140000/(8697/43560)</f>
        <v>701207.3128665057</v>
      </c>
      <c r="H12" s="102" t="s">
        <v>128</v>
      </c>
      <c r="I12" s="122" t="s">
        <v>143</v>
      </c>
    </row>
    <row r="13" spans="1:11" x14ac:dyDescent="0.35">
      <c r="A13" s="56"/>
      <c r="B13" s="57"/>
      <c r="C13" s="119"/>
      <c r="D13" s="81"/>
      <c r="E13" s="81"/>
      <c r="F13" s="63">
        <f>G13*Variables!$C$17*247.11</f>
        <v>770477747.72727275</v>
      </c>
      <c r="G13" s="123">
        <f>170000/0.22</f>
        <v>772727.27272727271</v>
      </c>
      <c r="H13" s="102" t="s">
        <v>129</v>
      </c>
      <c r="I13" s="122" t="s">
        <v>143</v>
      </c>
    </row>
    <row r="14" spans="1:11" x14ac:dyDescent="0.35">
      <c r="F14" s="63">
        <f>G14*Variables!$C$17*247.11</f>
        <v>952161001.64924109</v>
      </c>
      <c r="G14" s="123">
        <f>130000/(5930/43560)</f>
        <v>954940.97807757161</v>
      </c>
      <c r="H14" s="102" t="s">
        <v>130</v>
      </c>
      <c r="I14" s="122" t="s">
        <v>143</v>
      </c>
    </row>
    <row r="15" spans="1:11" x14ac:dyDescent="0.35">
      <c r="A15" s="56">
        <v>5</v>
      </c>
      <c r="B15" s="57" t="s">
        <v>40</v>
      </c>
      <c r="C15" s="119">
        <f>Population!D6</f>
        <v>382457.86131710035</v>
      </c>
      <c r="D15" s="81" t="str">
        <f t="shared" si="0"/>
        <v>Medium</v>
      </c>
      <c r="E15" s="145">
        <f>AVERAGE(F15:F18)</f>
        <v>1353535467.7027416</v>
      </c>
      <c r="F15" s="63">
        <f>G15*Variables!$C$17*247.11</f>
        <v>1642263988.2352941</v>
      </c>
      <c r="G15" s="123">
        <f>280000/0.17</f>
        <v>1647058.8235294116</v>
      </c>
      <c r="H15" s="102" t="s">
        <v>131</v>
      </c>
      <c r="I15" s="122" t="s">
        <v>143</v>
      </c>
    </row>
    <row r="16" spans="1:11" x14ac:dyDescent="0.35">
      <c r="F16" s="63">
        <f>G16*Variables!$C$17*247.11</f>
        <v>977246781.88500011</v>
      </c>
      <c r="G16" s="123">
        <f>180000/(8000/43560)</f>
        <v>980100.00000000012</v>
      </c>
      <c r="H16" s="102" t="s">
        <v>132</v>
      </c>
      <c r="I16" s="122" t="s">
        <v>143</v>
      </c>
    </row>
    <row r="17" spans="1:9" x14ac:dyDescent="0.35">
      <c r="F17" s="63">
        <f>G17*Variables!$C$17*247.11</f>
        <v>1589110354.6875</v>
      </c>
      <c r="G17" s="123">
        <f>255000/0.16</f>
        <v>1593750</v>
      </c>
      <c r="H17" s="102" t="s">
        <v>133</v>
      </c>
      <c r="I17" s="122" t="s">
        <v>143</v>
      </c>
    </row>
    <row r="18" spans="1:9" x14ac:dyDescent="0.35">
      <c r="F18" s="63">
        <f>G18*Variables!$C$17*247.11</f>
        <v>1205520746.0031722</v>
      </c>
      <c r="G18" s="123">
        <f>280000/(10088/43560)</f>
        <v>1209040.4440919904</v>
      </c>
      <c r="H18" s="102" t="s">
        <v>134</v>
      </c>
      <c r="I18" s="122" t="s">
        <v>143</v>
      </c>
    </row>
    <row r="19" spans="1:9" x14ac:dyDescent="0.35">
      <c r="A19" s="56">
        <v>6</v>
      </c>
      <c r="B19" s="57" t="s">
        <v>44</v>
      </c>
      <c r="C19" s="119">
        <f>Population!D7</f>
        <v>435629.86188448599</v>
      </c>
      <c r="D19" s="81" t="str">
        <f>IF(C19&lt;100000,"Small",IF(C19&lt;1000000,"Medium","Large"))</f>
        <v>Medium</v>
      </c>
      <c r="E19" s="146">
        <f>$K$4</f>
        <v>2230274531.4595323</v>
      </c>
      <c r="F19" s="63">
        <f>G19*Variables!$C$17*247.11</f>
        <v>1844614372.5</v>
      </c>
      <c r="G19" s="123">
        <f>370000/0.2</f>
        <v>1850000</v>
      </c>
      <c r="H19" s="102" t="s">
        <v>135</v>
      </c>
      <c r="I19" s="122" t="s">
        <v>143</v>
      </c>
    </row>
    <row r="20" spans="1:9" x14ac:dyDescent="0.35">
      <c r="A20" s="56"/>
      <c r="B20" s="57"/>
      <c r="C20" s="119"/>
      <c r="D20" s="81"/>
      <c r="E20" s="81"/>
      <c r="F20" s="63">
        <f>G20*Variables!$C$17*247.11</f>
        <v>1380584561.5384617</v>
      </c>
      <c r="G20" s="123">
        <f>180000/0.13</f>
        <v>1384615.3846153845</v>
      </c>
      <c r="H20" s="102" t="s">
        <v>136</v>
      </c>
      <c r="I20" s="122" t="s">
        <v>143</v>
      </c>
    </row>
    <row r="21" spans="1:9" x14ac:dyDescent="0.35">
      <c r="A21" s="56">
        <v>7</v>
      </c>
      <c r="B21" s="57" t="s">
        <v>45</v>
      </c>
      <c r="C21" s="119">
        <f>Population!D8</f>
        <v>245481.03391021231</v>
      </c>
      <c r="D21" s="81" t="str">
        <f>IF(C21&lt;100000,"Small",IF(C21&lt;1000000,"Medium","Large"))</f>
        <v>Medium</v>
      </c>
      <c r="E21" s="146">
        <f>$K$4</f>
        <v>2230274531.4595323</v>
      </c>
      <c r="F21" s="63">
        <f>G21*Variables!$C$17*247.11</f>
        <v>1737327612.24</v>
      </c>
      <c r="G21" s="123">
        <f>240000/(6000/43560)</f>
        <v>1742400</v>
      </c>
      <c r="H21" s="102" t="s">
        <v>137</v>
      </c>
      <c r="I21" s="122" t="s">
        <v>143</v>
      </c>
    </row>
    <row r="22" spans="1:9" x14ac:dyDescent="0.35">
      <c r="A22" s="56">
        <v>8</v>
      </c>
      <c r="B22" s="58" t="s">
        <v>48</v>
      </c>
      <c r="C22" s="120">
        <f>Population!D9</f>
        <v>814430.84832553728</v>
      </c>
      <c r="D22" s="81" t="str">
        <f>IF(C22&lt;100000,"Small",IF(C22&lt;1000000,"Medium","Large"))</f>
        <v>Medium</v>
      </c>
      <c r="E22" s="146">
        <f>$K$4</f>
        <v>2230274531.4595323</v>
      </c>
      <c r="F22" s="63">
        <f>G22*Variables!$C$17*247.11</f>
        <v>1150487134.6153848</v>
      </c>
      <c r="G22" s="123">
        <f>150000/0.13</f>
        <v>1153846.1538461538</v>
      </c>
      <c r="H22" s="102" t="s">
        <v>138</v>
      </c>
      <c r="I22" s="122" t="s">
        <v>143</v>
      </c>
    </row>
    <row r="23" spans="1:9" x14ac:dyDescent="0.35">
      <c r="A23" s="56"/>
      <c r="B23" s="57"/>
      <c r="C23" s="119"/>
      <c r="D23" s="81"/>
      <c r="E23" s="81"/>
      <c r="F23" s="63">
        <f>G23*Variables!$C$17*247.11</f>
        <v>1296215505</v>
      </c>
      <c r="G23" s="123">
        <f>130000/0.1</f>
        <v>1300000</v>
      </c>
      <c r="H23" s="102" t="s">
        <v>139</v>
      </c>
      <c r="I23" s="122" t="s">
        <v>143</v>
      </c>
    </row>
    <row r="24" spans="1:9" x14ac:dyDescent="0.35">
      <c r="A24" s="56"/>
      <c r="B24" s="57"/>
      <c r="C24" s="119"/>
      <c r="D24" s="81"/>
      <c r="E24" s="81"/>
      <c r="F24" s="63">
        <f>G24*Variables!$C$17*247.11</f>
        <v>1551027100.0000002</v>
      </c>
      <c r="G24" s="123">
        <f>140000/0.09</f>
        <v>1555555.5555555555</v>
      </c>
      <c r="H24" s="102" t="s">
        <v>140</v>
      </c>
      <c r="I24" s="122" t="s">
        <v>143</v>
      </c>
    </row>
    <row r="25" spans="1:9" x14ac:dyDescent="0.35">
      <c r="A25" s="56">
        <v>9</v>
      </c>
      <c r="B25" s="57" t="s">
        <v>50</v>
      </c>
      <c r="C25" s="119">
        <f>Population!D10</f>
        <v>14303.159213903282</v>
      </c>
      <c r="D25" s="81" t="str">
        <f>IF(C25&lt;100000,"Small",IF(C25&lt;1000000,"Medium","Large"))</f>
        <v>Small</v>
      </c>
      <c r="E25" s="146">
        <f>$K$5</f>
        <v>1607617291.8673382</v>
      </c>
      <c r="F25" s="63">
        <f>G25*Variables!$C$17*247.11</f>
        <v>373908318.75</v>
      </c>
      <c r="G25" s="123">
        <f>45000/0.12</f>
        <v>375000</v>
      </c>
      <c r="H25" s="102" t="s">
        <v>141</v>
      </c>
      <c r="I25" s="122" t="s">
        <v>143</v>
      </c>
    </row>
    <row r="26" spans="1:9" x14ac:dyDescent="0.35">
      <c r="A26" s="56"/>
      <c r="B26" s="57"/>
      <c r="C26" s="119"/>
      <c r="D26" s="81"/>
      <c r="E26" s="81"/>
      <c r="F26" s="63">
        <f>G26*Variables!$C$17*247.11</f>
        <v>997088850</v>
      </c>
      <c r="G26" s="123">
        <f>180000/0.18</f>
        <v>1000000</v>
      </c>
      <c r="H26" s="102" t="s">
        <v>142</v>
      </c>
      <c r="I26" s="122" t="s">
        <v>143</v>
      </c>
    </row>
    <row r="27" spans="1:9" x14ac:dyDescent="0.35">
      <c r="A27" s="56">
        <v>10</v>
      </c>
      <c r="B27" s="57" t="s">
        <v>54</v>
      </c>
      <c r="C27" s="119">
        <f>Population!D11</f>
        <v>559620.69827927032</v>
      </c>
      <c r="D27" s="81" t="str">
        <f>IF(C27&lt;100000,"Small",IF(C27&lt;1000000,"Medium","Large"))</f>
        <v>Medium</v>
      </c>
      <c r="E27" s="146">
        <f>$K$4</f>
        <v>2230274531.4595323</v>
      </c>
      <c r="F27" s="63">
        <f>G27*Variables!$C$17*247.11</f>
        <v>3257901196.2268023</v>
      </c>
      <c r="G27" s="123">
        <f>129193515/39.54</f>
        <v>3267413.1259484068</v>
      </c>
      <c r="H27" s="102" t="s">
        <v>146</v>
      </c>
      <c r="I27" s="122" t="s">
        <v>143</v>
      </c>
    </row>
    <row r="28" spans="1:9" x14ac:dyDescent="0.35">
      <c r="F28" s="63">
        <f>G28*Variables!$C$17*247.11</f>
        <v>4224030946.363636</v>
      </c>
      <c r="G28" s="123">
        <f>699000/0.165</f>
        <v>4236363.6363636358</v>
      </c>
      <c r="H28" s="102" t="s">
        <v>147</v>
      </c>
      <c r="I28" s="122" t="s">
        <v>143</v>
      </c>
    </row>
    <row r="29" spans="1:9" x14ac:dyDescent="0.35">
      <c r="F29" s="63">
        <f>G29*Variables!$C$17*247.11</f>
        <v>3619432525.5</v>
      </c>
      <c r="G29" s="123">
        <f>250000/(3000/43560)</f>
        <v>3630000</v>
      </c>
      <c r="H29" s="102" t="s">
        <v>148</v>
      </c>
      <c r="I29" s="122" t="s">
        <v>143</v>
      </c>
    </row>
    <row r="30" spans="1:9" x14ac:dyDescent="0.35">
      <c r="A30" s="56">
        <v>11</v>
      </c>
      <c r="B30" s="57" t="s">
        <v>55</v>
      </c>
      <c r="C30" s="119">
        <f>Population!D12</f>
        <v>741051.95249689638</v>
      </c>
      <c r="D30" s="81" t="str">
        <f>IF(C30&lt;100000,"Small",IF(C30&lt;1000000,"Medium","Large"))</f>
        <v>Medium</v>
      </c>
      <c r="E30" s="146">
        <f>$K$4</f>
        <v>2230274531.4595323</v>
      </c>
      <c r="F30" s="63">
        <f>G30*Variables!$C$17*247.11</f>
        <v>2492722125</v>
      </c>
      <c r="G30" s="123">
        <f>525000/0.21</f>
        <v>2500000</v>
      </c>
      <c r="H30" s="102" t="s">
        <v>149</v>
      </c>
      <c r="I30" s="122" t="s">
        <v>143</v>
      </c>
    </row>
    <row r="31" spans="1:9" x14ac:dyDescent="0.35">
      <c r="F31" s="63">
        <f>G31*Variables!$C$17*247.11</f>
        <v>1424412642.8571427</v>
      </c>
      <c r="G31" s="123">
        <f>200000/0.14</f>
        <v>1428571.4285714284</v>
      </c>
      <c r="H31" s="102" t="s">
        <v>150</v>
      </c>
      <c r="I31" s="122" t="s">
        <v>143</v>
      </c>
    </row>
    <row r="32" spans="1:9" x14ac:dyDescent="0.35">
      <c r="F32" s="63">
        <f>G32*Variables!$C$17*247.11</f>
        <v>4586608710</v>
      </c>
      <c r="G32" s="123">
        <f>1150000/0.25</f>
        <v>4600000</v>
      </c>
      <c r="H32" s="102" t="s">
        <v>151</v>
      </c>
      <c r="I32" s="122" t="s">
        <v>143</v>
      </c>
    </row>
    <row r="33" spans="1:9" x14ac:dyDescent="0.35">
      <c r="A33" s="56">
        <v>12</v>
      </c>
      <c r="B33" s="57" t="s">
        <v>56</v>
      </c>
      <c r="C33" s="119">
        <f>Population!D13</f>
        <v>548682.26009214472</v>
      </c>
      <c r="D33" s="81" t="str">
        <f t="shared" ref="D33" si="1">IF(C33&lt;100000,"Small",IF(C33&lt;1000000,"Medium","Large"))</f>
        <v>Medium</v>
      </c>
      <c r="E33" s="145">
        <f>AVERAGE(F33:F36)</f>
        <v>4704678723.3108349</v>
      </c>
      <c r="F33" s="63">
        <f>G33*Variables!$C$17*247.11</f>
        <v>4178277085.7142859</v>
      </c>
      <c r="G33" s="123">
        <f>880000/0.21</f>
        <v>4190476.1904761908</v>
      </c>
      <c r="H33" s="102" t="s">
        <v>152</v>
      </c>
      <c r="I33" s="122" t="s">
        <v>143</v>
      </c>
    </row>
    <row r="34" spans="1:9" x14ac:dyDescent="0.35">
      <c r="F34" s="63">
        <f>G34*Variables!$C$17*247.11</f>
        <v>5097671417.0646124</v>
      </c>
      <c r="G34" s="123">
        <f>990000/(8435/43560)</f>
        <v>5112554.831061055</v>
      </c>
      <c r="H34" s="102" t="s">
        <v>153</v>
      </c>
      <c r="I34" s="122" t="s">
        <v>143</v>
      </c>
    </row>
    <row r="35" spans="1:9" x14ac:dyDescent="0.35">
      <c r="F35" s="63">
        <f>G35*Variables!$C$17*247.11</f>
        <v>4192300917.9861789</v>
      </c>
      <c r="G35" s="123">
        <f>880000/(9117/43560)</f>
        <v>4204540.967423494</v>
      </c>
      <c r="H35" s="102" t="s">
        <v>154</v>
      </c>
      <c r="I35" s="122" t="s">
        <v>143</v>
      </c>
    </row>
    <row r="36" spans="1:9" x14ac:dyDescent="0.35">
      <c r="F36" s="63">
        <f>G36*Variables!$C$17*247.11</f>
        <v>5350465472.4782619</v>
      </c>
      <c r="G36" s="123">
        <f>1700000/(13800/43560)</f>
        <v>5366086.9565217393</v>
      </c>
      <c r="H36" s="102" t="s">
        <v>155</v>
      </c>
      <c r="I36" s="122" t="s">
        <v>143</v>
      </c>
    </row>
    <row r="37" spans="1:9" x14ac:dyDescent="0.35">
      <c r="A37" s="56">
        <v>13</v>
      </c>
      <c r="B37" s="57" t="s">
        <v>57</v>
      </c>
      <c r="C37" s="119">
        <f>Population!D14</f>
        <v>417870.37408089789</v>
      </c>
      <c r="D37" s="81" t="str">
        <f>IF(C37&lt;100000,"Small",IF(C37&lt;1000000,"Medium","Large"))</f>
        <v>Medium</v>
      </c>
      <c r="E37" s="145">
        <f>AVERAGE(F37:F40)</f>
        <v>817860441.80366302</v>
      </c>
      <c r="F37" s="63">
        <f>G37*Variables!$C$17*247.11</f>
        <v>934514775.02715194</v>
      </c>
      <c r="G37" s="123">
        <f>129000/(557*0.000247105381)</f>
        <v>937243.23065808206</v>
      </c>
      <c r="H37" s="102" t="s">
        <v>156</v>
      </c>
      <c r="I37" s="122" t="s">
        <v>143</v>
      </c>
    </row>
    <row r="38" spans="1:9" x14ac:dyDescent="0.35">
      <c r="F38" s="63">
        <f>G38*Variables!$C$17*247.11</f>
        <v>560862478.125</v>
      </c>
      <c r="G38" s="123">
        <f>90000/0.16</f>
        <v>562500</v>
      </c>
      <c r="H38" s="102" t="s">
        <v>157</v>
      </c>
      <c r="I38" s="122" t="s">
        <v>143</v>
      </c>
    </row>
    <row r="39" spans="1:9" x14ac:dyDescent="0.35">
      <c r="F39" s="63">
        <f>G39*Variables!$C$17*247.11</f>
        <v>1402156195.3125</v>
      </c>
      <c r="G39" s="123">
        <f>225000/0.16</f>
        <v>1406250</v>
      </c>
      <c r="H39" s="102" t="s">
        <v>158</v>
      </c>
      <c r="I39" s="122" t="s">
        <v>143</v>
      </c>
    </row>
    <row r="40" spans="1:9" x14ac:dyDescent="0.35">
      <c r="F40" s="63">
        <f>G40*Variables!$C$17*247.11</f>
        <v>373908318.75</v>
      </c>
      <c r="G40" s="123">
        <f>150000/0.4</f>
        <v>375000</v>
      </c>
      <c r="H40" s="102" t="s">
        <v>159</v>
      </c>
      <c r="I40" s="122" t="s">
        <v>143</v>
      </c>
    </row>
    <row r="41" spans="1:9" x14ac:dyDescent="0.35">
      <c r="A41" s="56">
        <v>14</v>
      </c>
      <c r="B41" s="57" t="s">
        <v>58</v>
      </c>
      <c r="C41" s="119">
        <f>Population!D15</f>
        <v>1966777.2374146476</v>
      </c>
      <c r="D41" s="81" t="str">
        <f>IF(C41&lt;100000,"Small",IF(C41&lt;1000000,"Medium","Large"))</f>
        <v>Large</v>
      </c>
      <c r="E41" s="145">
        <f>K3</f>
        <v>7495160908.8606577</v>
      </c>
      <c r="F41" s="63">
        <f>G41*Variables!$C$17*247.11</f>
        <v>8731264524.3243256</v>
      </c>
      <c r="G41" s="123">
        <f>6300000/(31339/43560)</f>
        <v>8756756.7567567565</v>
      </c>
      <c r="H41" s="102" t="s">
        <v>160</v>
      </c>
      <c r="I41" s="122" t="s">
        <v>143</v>
      </c>
    </row>
    <row r="42" spans="1:9" x14ac:dyDescent="0.35">
      <c r="F42" s="63">
        <f>G42*Variables!$C$17*247.11</f>
        <v>5764768895.1599998</v>
      </c>
      <c r="G42" s="123">
        <f>438000/(3300/43560)</f>
        <v>5781600</v>
      </c>
      <c r="H42" s="102" t="s">
        <v>161</v>
      </c>
      <c r="I42" s="122" t="s">
        <v>143</v>
      </c>
    </row>
    <row r="43" spans="1:9" x14ac:dyDescent="0.35">
      <c r="F43" s="63">
        <f>G43*Variables!$C$17*247.11</f>
        <v>7989449307.0976496</v>
      </c>
      <c r="G43" s="123">
        <f>990000/0.123552691</f>
        <v>8012775.6990740085</v>
      </c>
      <c r="H43" s="102" t="s">
        <v>162</v>
      </c>
      <c r="I43" s="122" t="s">
        <v>143</v>
      </c>
    </row>
    <row r="44" spans="1:9" x14ac:dyDescent="0.35">
      <c r="A44" s="56">
        <v>15</v>
      </c>
      <c r="B44" s="57" t="s">
        <v>59</v>
      </c>
      <c r="C44" s="119">
        <f>Population!D16</f>
        <v>85078.667139927027</v>
      </c>
      <c r="D44" s="81" t="str">
        <f>IF(C44&lt;100000,"Small",IF(C44&lt;1000000,"Medium","Large"))</f>
        <v>Small</v>
      </c>
      <c r="E44" s="146">
        <f>$K$5</f>
        <v>1607617291.8673382</v>
      </c>
      <c r="F44" s="63">
        <f>G44*Variables!$C$17*247.11</f>
        <v>0</v>
      </c>
      <c r="I44" s="122" t="s">
        <v>143</v>
      </c>
    </row>
    <row r="45" spans="1:9" x14ac:dyDescent="0.35">
      <c r="A45" s="56">
        <v>16</v>
      </c>
      <c r="B45" s="57" t="s">
        <v>60</v>
      </c>
      <c r="C45" s="119">
        <f>Population!D17</f>
        <v>84626.819025587873</v>
      </c>
      <c r="D45" s="81" t="str">
        <f>IF(C45&lt;100000,"Small",IF(C45&lt;1000000,"Medium","Large"))</f>
        <v>Small</v>
      </c>
      <c r="E45" s="146">
        <f>$K$5</f>
        <v>1607617291.8673382</v>
      </c>
      <c r="F45" s="63">
        <f>G45*Variables!$C$17*247.11</f>
        <v>2604433248.8128653</v>
      </c>
      <c r="G45" s="123">
        <f>348000/(5803.47/43560)</f>
        <v>2612037.2811438669</v>
      </c>
      <c r="H45" s="102" t="s">
        <v>163</v>
      </c>
      <c r="I45" s="122" t="s">
        <v>143</v>
      </c>
    </row>
    <row r="46" spans="1:9" x14ac:dyDescent="0.35">
      <c r="F46" s="63">
        <f>G46*Variables!$C$17*247.11</f>
        <v>2557751370.1717334</v>
      </c>
      <c r="G46" s="123">
        <f>895000/(15198/43560)</f>
        <v>2565219.1077773389</v>
      </c>
      <c r="H46" s="102" t="s">
        <v>164</v>
      </c>
      <c r="I46" s="122" t="s">
        <v>143</v>
      </c>
    </row>
    <row r="47" spans="1:9" x14ac:dyDescent="0.35">
      <c r="A47" s="56">
        <v>17</v>
      </c>
      <c r="B47" s="59" t="s">
        <v>61</v>
      </c>
      <c r="C47" s="121">
        <f>Population!D18</f>
        <v>21236.861373940697</v>
      </c>
      <c r="D47" s="81" t="str">
        <f>IF(C47&lt;100000,"Small",IF(C47&lt;1000000,"Medium","Large"))</f>
        <v>Small</v>
      </c>
      <c r="E47" s="146">
        <f>$K$5</f>
        <v>1607617291.8673382</v>
      </c>
      <c r="F47" s="63">
        <f>G47*Variables!$C$17*247.11</f>
        <v>0</v>
      </c>
      <c r="I47" s="122" t="s">
        <v>143</v>
      </c>
    </row>
    <row r="48" spans="1:9" x14ac:dyDescent="0.35">
      <c r="A48" s="56">
        <v>18</v>
      </c>
      <c r="B48" s="59" t="s">
        <v>62</v>
      </c>
      <c r="C48" s="121">
        <f>Population!D19</f>
        <v>1729.4022348816759</v>
      </c>
      <c r="D48" s="81" t="str">
        <f>IF(C48&lt;100000,"Small",IF(C48&lt;1000000,"Medium","Large"))</f>
        <v>Small</v>
      </c>
      <c r="E48" s="146">
        <f>$K$5</f>
        <v>1607617291.8673382</v>
      </c>
      <c r="F48" s="63">
        <f>G48*Variables!$C$17*247.11</f>
        <v>0</v>
      </c>
      <c r="I48" s="122" t="s">
        <v>143</v>
      </c>
    </row>
    <row r="49" spans="1:9" x14ac:dyDescent="0.35">
      <c r="A49" s="56">
        <v>19</v>
      </c>
      <c r="B49" s="59" t="s">
        <v>63</v>
      </c>
      <c r="C49" s="121">
        <f>Population!D20</f>
        <v>25338.156724093158</v>
      </c>
      <c r="D49" s="81" t="str">
        <f>IF(C49&lt;100000,"Small",IF(C49&lt;1000000,"Medium","Large"))</f>
        <v>Small</v>
      </c>
      <c r="E49" s="145">
        <f>AVERAGE(F49:F51)</f>
        <v>1573379751.778923</v>
      </c>
      <c r="F49" s="63">
        <f>G49*Variables!$C$17*247.11</f>
        <v>2861211482.6086955</v>
      </c>
      <c r="G49" s="123">
        <f>660000/0.23</f>
        <v>2869565.2173913042</v>
      </c>
      <c r="H49" s="102" t="s">
        <v>165</v>
      </c>
      <c r="I49" s="122" t="s">
        <v>143</v>
      </c>
    </row>
    <row r="50" spans="1:9" x14ac:dyDescent="0.35">
      <c r="F50" s="63">
        <f>G50*Variables!$C$17*247.11</f>
        <v>877438188</v>
      </c>
      <c r="G50" s="123">
        <f>220000/0.25</f>
        <v>880000</v>
      </c>
      <c r="H50" s="102" t="s">
        <v>166</v>
      </c>
      <c r="I50" s="122" t="s">
        <v>143</v>
      </c>
    </row>
    <row r="51" spans="1:9" x14ac:dyDescent="0.35">
      <c r="A51" s="56"/>
      <c r="B51" s="57"/>
      <c r="C51" s="119"/>
      <c r="D51" s="81"/>
      <c r="E51" s="81"/>
      <c r="F51" s="63">
        <f>G51*Variables!$C$17*247.11</f>
        <v>981489584.72807312</v>
      </c>
      <c r="G51" s="123">
        <f>539000/(23852/43560)</f>
        <v>984355.19034043257</v>
      </c>
      <c r="H51" s="102" t="s">
        <v>167</v>
      </c>
      <c r="I51" s="122" t="s">
        <v>143</v>
      </c>
    </row>
    <row r="52" spans="1:9" x14ac:dyDescent="0.35">
      <c r="A52" s="56">
        <v>20</v>
      </c>
      <c r="B52" s="59" t="s">
        <v>64</v>
      </c>
      <c r="C52" s="121">
        <f>Population!D21</f>
        <v>2945.0593534599193</v>
      </c>
      <c r="D52" s="81" t="str">
        <f>IF(C52&lt;100000,"Small",IF(C52&lt;1000000,"Medium","Large"))</f>
        <v>Small</v>
      </c>
      <c r="E52" s="146">
        <f>K5</f>
        <v>1607617291.8673382</v>
      </c>
      <c r="F52" s="63">
        <f>G52*Variables!$C$17*247.11</f>
        <v>1032699166.0714285</v>
      </c>
      <c r="G52" s="123">
        <f>145000/0.14</f>
        <v>1035714.2857142856</v>
      </c>
      <c r="H52" s="102" t="s">
        <v>117</v>
      </c>
      <c r="I52" s="122" t="s">
        <v>143</v>
      </c>
    </row>
    <row r="53" spans="1:9" x14ac:dyDescent="0.35">
      <c r="A53" s="56"/>
      <c r="B53" s="57"/>
      <c r="C53" s="119"/>
      <c r="D53" s="81"/>
      <c r="E53" s="81"/>
      <c r="F53" s="63">
        <f>G53*Variables!$C$17*247.11</f>
        <v>797671080</v>
      </c>
      <c r="G53" s="123">
        <f>120000/0.15</f>
        <v>800000</v>
      </c>
      <c r="H53" s="102" t="s">
        <v>116</v>
      </c>
      <c r="I53" s="122" t="s">
        <v>143</v>
      </c>
    </row>
    <row r="54" spans="1:9" x14ac:dyDescent="0.35">
      <c r="A54" s="56"/>
      <c r="B54" s="57"/>
      <c r="C54" s="119"/>
      <c r="D54" s="81"/>
      <c r="E54" s="81"/>
    </row>
    <row r="55" spans="1:9" x14ac:dyDescent="0.35">
      <c r="A55" s="56"/>
      <c r="B55" s="57"/>
      <c r="C55" s="119"/>
      <c r="D55" s="81"/>
      <c r="E55" s="81"/>
    </row>
    <row r="56" spans="1:9" x14ac:dyDescent="0.35">
      <c r="A56" s="56"/>
      <c r="B56" s="57"/>
      <c r="C56" s="119"/>
      <c r="D56" s="81"/>
      <c r="E56" s="81"/>
    </row>
    <row r="57" spans="1:9" x14ac:dyDescent="0.35">
      <c r="A57" s="56"/>
      <c r="B57" s="57"/>
      <c r="C57" s="119"/>
      <c r="D57" s="81"/>
      <c r="E57" s="81"/>
    </row>
    <row r="58" spans="1:9" x14ac:dyDescent="0.35">
      <c r="A58" s="56"/>
      <c r="B58" s="57"/>
      <c r="C58" s="119"/>
      <c r="D58" s="81"/>
      <c r="E58" s="81"/>
    </row>
    <row r="59" spans="1:9" x14ac:dyDescent="0.35">
      <c r="A59" s="56"/>
      <c r="B59" s="58"/>
      <c r="C59" s="120"/>
      <c r="D59" s="56"/>
      <c r="E59" s="56"/>
    </row>
    <row r="60" spans="1:9" x14ac:dyDescent="0.35">
      <c r="A60" s="56"/>
      <c r="B60" s="57"/>
      <c r="C60" s="119"/>
      <c r="D60" s="81"/>
      <c r="E60" s="81"/>
    </row>
    <row r="61" spans="1:9" x14ac:dyDescent="0.35">
      <c r="A61" s="56"/>
      <c r="B61" s="57"/>
      <c r="C61" s="119"/>
      <c r="D61" s="81"/>
      <c r="E61" s="81"/>
    </row>
    <row r="62" spans="1:9" x14ac:dyDescent="0.35">
      <c r="A62" s="56"/>
      <c r="B62" s="57"/>
      <c r="C62" s="119"/>
      <c r="D62" s="81"/>
      <c r="E62" s="81"/>
    </row>
    <row r="63" spans="1:9" x14ac:dyDescent="0.35">
      <c r="A63" s="56"/>
      <c r="B63" s="57"/>
      <c r="C63" s="119"/>
      <c r="D63" s="81"/>
      <c r="E63" s="81"/>
    </row>
    <row r="64" spans="1:9" x14ac:dyDescent="0.35">
      <c r="A64" s="56"/>
      <c r="B64" s="57"/>
      <c r="C64" s="119"/>
      <c r="D64" s="81"/>
      <c r="E64" s="81"/>
    </row>
    <row r="65" spans="1:5" x14ac:dyDescent="0.35">
      <c r="A65" s="56"/>
      <c r="B65" s="57"/>
      <c r="C65" s="119"/>
      <c r="D65" s="81"/>
      <c r="E65" s="81"/>
    </row>
    <row r="66" spans="1:5" x14ac:dyDescent="0.35">
      <c r="A66" s="56"/>
      <c r="B66" s="57"/>
      <c r="C66" s="119"/>
      <c r="D66" s="81"/>
      <c r="E66" s="81"/>
    </row>
    <row r="67" spans="1:5" x14ac:dyDescent="0.35">
      <c r="A67" s="56"/>
      <c r="B67" s="57"/>
      <c r="C67" s="119"/>
      <c r="D67" s="81"/>
      <c r="E67" s="81"/>
    </row>
    <row r="68" spans="1:5" x14ac:dyDescent="0.35">
      <c r="A68" s="56"/>
    </row>
    <row r="69" spans="1:5" x14ac:dyDescent="0.35">
      <c r="A69" s="56"/>
    </row>
    <row r="70" spans="1:5" x14ac:dyDescent="0.35">
      <c r="A70" s="56"/>
    </row>
    <row r="71" spans="1:5" x14ac:dyDescent="0.35">
      <c r="A71" s="56"/>
    </row>
    <row r="72" spans="1:5" x14ac:dyDescent="0.35">
      <c r="A72" s="56"/>
      <c r="B72" s="57"/>
      <c r="C72" s="119"/>
      <c r="D72" s="81"/>
      <c r="E72" s="81"/>
    </row>
    <row r="73" spans="1:5" x14ac:dyDescent="0.35">
      <c r="A73" s="56"/>
      <c r="B73" s="57"/>
      <c r="C73" s="119"/>
      <c r="D73" s="81"/>
      <c r="E73" s="81"/>
    </row>
    <row r="74" spans="1:5" x14ac:dyDescent="0.35">
      <c r="A74" s="56"/>
      <c r="B74" s="57"/>
      <c r="C74" s="119"/>
      <c r="D74" s="81"/>
      <c r="E74" s="81"/>
    </row>
    <row r="75" spans="1:5" x14ac:dyDescent="0.35">
      <c r="A75" s="56"/>
      <c r="B75" s="57"/>
      <c r="C75" s="119"/>
      <c r="D75" s="81"/>
      <c r="E75" s="81"/>
    </row>
    <row r="76" spans="1:5" x14ac:dyDescent="0.35">
      <c r="A76" s="56"/>
      <c r="B76" s="57"/>
      <c r="C76" s="119"/>
      <c r="D76" s="81"/>
      <c r="E76" s="81"/>
    </row>
    <row r="77" spans="1:5" x14ac:dyDescent="0.35">
      <c r="A77" s="56"/>
      <c r="B77" s="57"/>
      <c r="C77" s="119"/>
      <c r="D77" s="81"/>
      <c r="E77" s="81"/>
    </row>
    <row r="78" spans="1:5" x14ac:dyDescent="0.35">
      <c r="A78" s="56"/>
      <c r="B78" s="57"/>
      <c r="C78" s="119"/>
      <c r="D78" s="81"/>
      <c r="E78" s="81"/>
    </row>
    <row r="79" spans="1:5" x14ac:dyDescent="0.35">
      <c r="A79" s="56"/>
      <c r="B79" s="58"/>
      <c r="C79" s="120"/>
      <c r="D79" s="56"/>
      <c r="E79" s="56"/>
    </row>
    <row r="80" spans="1:5" x14ac:dyDescent="0.35">
      <c r="A80" s="56"/>
      <c r="B80" s="57"/>
      <c r="C80" s="119"/>
      <c r="D80" s="81"/>
      <c r="E80" s="81"/>
    </row>
    <row r="81" spans="1:5" x14ac:dyDescent="0.35">
      <c r="A81" s="56"/>
      <c r="B81" s="57"/>
      <c r="C81" s="119"/>
      <c r="D81" s="81"/>
      <c r="E81" s="81"/>
    </row>
    <row r="82" spans="1:5" x14ac:dyDescent="0.35">
      <c r="A82" s="56"/>
      <c r="B82" s="57"/>
      <c r="C82" s="119"/>
      <c r="D82" s="81"/>
      <c r="E82" s="81"/>
    </row>
    <row r="83" spans="1:5" x14ac:dyDescent="0.35">
      <c r="A83" s="56"/>
      <c r="B83" s="57"/>
      <c r="C83" s="119"/>
      <c r="D83" s="81"/>
      <c r="E83" s="81"/>
    </row>
    <row r="84" spans="1:5" x14ac:dyDescent="0.35">
      <c r="A84" s="56"/>
      <c r="B84" s="57"/>
      <c r="C84" s="119"/>
      <c r="D84" s="81"/>
      <c r="E84" s="81"/>
    </row>
    <row r="85" spans="1:5" x14ac:dyDescent="0.35">
      <c r="A85" s="56"/>
      <c r="B85" s="57"/>
      <c r="C85" s="119"/>
      <c r="D85" s="81"/>
      <c r="E85" s="81"/>
    </row>
    <row r="86" spans="1:5" x14ac:dyDescent="0.35">
      <c r="A86" s="56"/>
      <c r="B86" s="57"/>
      <c r="C86" s="119"/>
      <c r="D86" s="81"/>
      <c r="E86" s="81"/>
    </row>
    <row r="87" spans="1:5" x14ac:dyDescent="0.35">
      <c r="A87" s="56"/>
      <c r="B87" s="57"/>
      <c r="C87" s="119"/>
      <c r="D87" s="81"/>
      <c r="E87" s="81"/>
    </row>
    <row r="88" spans="1:5" x14ac:dyDescent="0.35">
      <c r="A88" s="56"/>
    </row>
    <row r="89" spans="1:5" x14ac:dyDescent="0.35">
      <c r="A89" s="56"/>
    </row>
    <row r="90" spans="1:5" x14ac:dyDescent="0.35">
      <c r="A90" s="56"/>
    </row>
    <row r="91" spans="1:5" x14ac:dyDescent="0.35">
      <c r="A91" s="56"/>
    </row>
    <row r="92" spans="1:5" x14ac:dyDescent="0.35">
      <c r="A92" s="56"/>
      <c r="B92" s="57"/>
      <c r="C92" s="119"/>
      <c r="D92" s="81"/>
      <c r="E92" s="81"/>
    </row>
    <row r="93" spans="1:5" x14ac:dyDescent="0.35">
      <c r="A93" s="56"/>
      <c r="B93" s="57"/>
      <c r="C93" s="119"/>
      <c r="D93" s="81"/>
      <c r="E93" s="81"/>
    </row>
    <row r="94" spans="1:5" x14ac:dyDescent="0.35">
      <c r="A94" s="56"/>
      <c r="B94" s="57"/>
      <c r="C94" s="119"/>
      <c r="D94" s="81"/>
      <c r="E94" s="81"/>
    </row>
    <row r="95" spans="1:5" x14ac:dyDescent="0.35">
      <c r="A95" s="56"/>
      <c r="B95" s="57"/>
      <c r="C95" s="119"/>
      <c r="D95" s="81"/>
      <c r="E95" s="81"/>
    </row>
    <row r="96" spans="1:5" x14ac:dyDescent="0.35">
      <c r="A96" s="56"/>
      <c r="B96" s="57"/>
      <c r="C96" s="119"/>
      <c r="D96" s="81"/>
      <c r="E96" s="81"/>
    </row>
    <row r="97" spans="1:5" x14ac:dyDescent="0.35">
      <c r="A97" s="56"/>
      <c r="B97" s="57"/>
      <c r="C97" s="119"/>
      <c r="D97" s="81"/>
      <c r="E97" s="81"/>
    </row>
    <row r="98" spans="1:5" x14ac:dyDescent="0.35">
      <c r="A98" s="56"/>
      <c r="B98" s="57"/>
      <c r="C98" s="119"/>
      <c r="D98" s="81"/>
      <c r="E98" s="81"/>
    </row>
    <row r="99" spans="1:5" x14ac:dyDescent="0.35">
      <c r="A99" s="56"/>
      <c r="B99" s="58"/>
      <c r="C99" s="120"/>
      <c r="D99" s="56"/>
      <c r="E99" s="56"/>
    </row>
    <row r="100" spans="1:5" x14ac:dyDescent="0.35">
      <c r="A100" s="56"/>
      <c r="B100" s="57"/>
      <c r="C100" s="119"/>
      <c r="D100" s="81"/>
      <c r="E100" s="81"/>
    </row>
    <row r="101" spans="1:5" x14ac:dyDescent="0.35">
      <c r="A101" s="56"/>
      <c r="B101" s="57"/>
      <c r="C101" s="119"/>
      <c r="D101" s="81"/>
      <c r="E101" s="81"/>
    </row>
    <row r="102" spans="1:5" x14ac:dyDescent="0.35">
      <c r="A102" s="56"/>
      <c r="B102" s="57"/>
      <c r="C102" s="119"/>
      <c r="D102" s="81"/>
      <c r="E102" s="81"/>
    </row>
    <row r="103" spans="1:5" x14ac:dyDescent="0.35">
      <c r="A103" s="56"/>
      <c r="B103" s="57"/>
      <c r="C103" s="119"/>
      <c r="D103" s="81"/>
      <c r="E103" s="81"/>
    </row>
    <row r="104" spans="1:5" x14ac:dyDescent="0.35">
      <c r="A104" s="56"/>
      <c r="B104" s="57"/>
      <c r="C104" s="119"/>
      <c r="D104" s="81"/>
      <c r="E104" s="81"/>
    </row>
    <row r="105" spans="1:5" x14ac:dyDescent="0.35">
      <c r="A105" s="56"/>
      <c r="B105" s="57"/>
      <c r="C105" s="119"/>
      <c r="D105" s="81"/>
      <c r="E105" s="81"/>
    </row>
    <row r="106" spans="1:5" x14ac:dyDescent="0.35">
      <c r="A106" s="56"/>
      <c r="B106" s="57"/>
      <c r="C106" s="119"/>
      <c r="D106" s="81"/>
      <c r="E106" s="81"/>
    </row>
    <row r="107" spans="1:5" x14ac:dyDescent="0.35">
      <c r="A107" s="56"/>
      <c r="B107" s="57"/>
      <c r="C107" s="119"/>
      <c r="D107" s="81"/>
      <c r="E107" s="81"/>
    </row>
    <row r="108" spans="1:5" x14ac:dyDescent="0.35">
      <c r="A108" s="56"/>
    </row>
    <row r="109" spans="1:5" x14ac:dyDescent="0.35">
      <c r="A109" s="56"/>
    </row>
    <row r="110" spans="1:5" x14ac:dyDescent="0.35">
      <c r="A110" s="56"/>
    </row>
    <row r="111" spans="1:5" x14ac:dyDescent="0.35">
      <c r="A111" s="56"/>
    </row>
    <row r="112" spans="1:5" x14ac:dyDescent="0.35">
      <c r="A112" s="56"/>
      <c r="B112" s="57"/>
      <c r="C112" s="119"/>
      <c r="D112" s="81"/>
      <c r="E112" s="81"/>
    </row>
    <row r="113" spans="1:5" x14ac:dyDescent="0.35">
      <c r="A113" s="56"/>
      <c r="B113" s="57"/>
      <c r="C113" s="119"/>
      <c r="D113" s="81"/>
      <c r="E113" s="81"/>
    </row>
    <row r="114" spans="1:5" x14ac:dyDescent="0.35">
      <c r="A114" s="56"/>
      <c r="B114" s="57"/>
      <c r="C114" s="119"/>
      <c r="D114" s="81"/>
      <c r="E114" s="81"/>
    </row>
    <row r="115" spans="1:5" x14ac:dyDescent="0.35">
      <c r="A115" s="56"/>
      <c r="B115" s="57"/>
      <c r="C115" s="119"/>
      <c r="D115" s="81"/>
      <c r="E115" s="81"/>
    </row>
    <row r="116" spans="1:5" x14ac:dyDescent="0.35">
      <c r="A116" s="56"/>
      <c r="B116" s="57"/>
      <c r="C116" s="119"/>
      <c r="D116" s="81"/>
      <c r="E116" s="81"/>
    </row>
    <row r="117" spans="1:5" x14ac:dyDescent="0.35">
      <c r="A117" s="56"/>
      <c r="B117" s="57"/>
      <c r="C117" s="119"/>
      <c r="D117" s="81"/>
      <c r="E117" s="81"/>
    </row>
    <row r="118" spans="1:5" x14ac:dyDescent="0.35">
      <c r="A118" s="56"/>
      <c r="B118" s="57"/>
      <c r="C118" s="119"/>
      <c r="D118" s="81"/>
      <c r="E118" s="81"/>
    </row>
    <row r="119" spans="1:5" x14ac:dyDescent="0.35">
      <c r="A119" s="56"/>
      <c r="B119" s="58"/>
      <c r="C119" s="120"/>
      <c r="D119" s="56"/>
      <c r="E119" s="56"/>
    </row>
    <row r="120" spans="1:5" x14ac:dyDescent="0.35">
      <c r="A120" s="56"/>
      <c r="B120" s="57"/>
      <c r="C120" s="119"/>
      <c r="D120" s="81"/>
      <c r="E120" s="81"/>
    </row>
    <row r="121" spans="1:5" x14ac:dyDescent="0.35">
      <c r="A121" s="56"/>
      <c r="B121" s="57"/>
      <c r="C121" s="119"/>
      <c r="D121" s="81"/>
      <c r="E121" s="81"/>
    </row>
    <row r="122" spans="1:5" x14ac:dyDescent="0.35">
      <c r="A122" s="56"/>
      <c r="B122" s="57"/>
      <c r="C122" s="119"/>
      <c r="D122" s="81"/>
      <c r="E122" s="81"/>
    </row>
    <row r="123" spans="1:5" x14ac:dyDescent="0.35">
      <c r="A123" s="56"/>
      <c r="B123" s="57"/>
      <c r="C123" s="119"/>
      <c r="D123" s="81"/>
      <c r="E123" s="81"/>
    </row>
    <row r="124" spans="1:5" x14ac:dyDescent="0.35">
      <c r="A124" s="56"/>
      <c r="B124" s="57"/>
      <c r="C124" s="119"/>
      <c r="D124" s="81"/>
      <c r="E124" s="81"/>
    </row>
    <row r="125" spans="1:5" x14ac:dyDescent="0.35">
      <c r="A125" s="56"/>
      <c r="B125" s="57"/>
      <c r="C125" s="119"/>
      <c r="D125" s="81"/>
      <c r="E125" s="81"/>
    </row>
    <row r="126" spans="1:5" x14ac:dyDescent="0.35">
      <c r="A126" s="56"/>
      <c r="B126" s="57"/>
      <c r="C126" s="119"/>
      <c r="D126" s="81"/>
      <c r="E126" s="81"/>
    </row>
    <row r="127" spans="1:5" x14ac:dyDescent="0.35">
      <c r="A127" s="56"/>
      <c r="B127" s="57"/>
      <c r="C127" s="119"/>
      <c r="D127" s="81"/>
      <c r="E127" s="81"/>
    </row>
    <row r="128" spans="1:5" x14ac:dyDescent="0.35">
      <c r="A128" s="56"/>
    </row>
    <row r="129" spans="1:5" x14ac:dyDescent="0.35">
      <c r="A129" s="56"/>
    </row>
    <row r="130" spans="1:5" x14ac:dyDescent="0.35">
      <c r="A130" s="56"/>
    </row>
    <row r="131" spans="1:5" x14ac:dyDescent="0.35">
      <c r="A131" s="56"/>
    </row>
    <row r="132" spans="1:5" x14ac:dyDescent="0.35">
      <c r="A132" s="56"/>
      <c r="B132" s="57"/>
      <c r="C132" s="119"/>
      <c r="D132" s="81"/>
      <c r="E132" s="81"/>
    </row>
    <row r="133" spans="1:5" x14ac:dyDescent="0.35">
      <c r="A133" s="56"/>
      <c r="B133" s="57"/>
      <c r="C133" s="119"/>
      <c r="D133" s="81"/>
      <c r="E133" s="81"/>
    </row>
    <row r="134" spans="1:5" x14ac:dyDescent="0.35">
      <c r="A134" s="56"/>
      <c r="B134" s="57"/>
      <c r="C134" s="119"/>
      <c r="D134" s="81"/>
      <c r="E134" s="81"/>
    </row>
    <row r="135" spans="1:5" x14ac:dyDescent="0.35">
      <c r="A135" s="56"/>
      <c r="B135" s="57"/>
      <c r="C135" s="119"/>
      <c r="D135" s="81"/>
      <c r="E135" s="81"/>
    </row>
    <row r="136" spans="1:5" x14ac:dyDescent="0.35">
      <c r="A136" s="56"/>
      <c r="B136" s="57"/>
      <c r="C136" s="119"/>
      <c r="D136" s="81"/>
      <c r="E136" s="81"/>
    </row>
    <row r="137" spans="1:5" x14ac:dyDescent="0.35">
      <c r="A137" s="56"/>
      <c r="B137" s="57"/>
      <c r="C137" s="119"/>
      <c r="D137" s="81"/>
      <c r="E137" s="81"/>
    </row>
    <row r="138" spans="1:5" x14ac:dyDescent="0.35">
      <c r="A138" s="56"/>
      <c r="B138" s="57"/>
      <c r="C138" s="119"/>
      <c r="D138" s="81"/>
      <c r="E138" s="81"/>
    </row>
    <row r="139" spans="1:5" x14ac:dyDescent="0.35">
      <c r="A139" s="56"/>
      <c r="B139" s="58"/>
      <c r="C139" s="120"/>
      <c r="D139" s="56"/>
      <c r="E139" s="56"/>
    </row>
    <row r="140" spans="1:5" x14ac:dyDescent="0.35">
      <c r="A140" s="56"/>
      <c r="B140" s="57"/>
      <c r="C140" s="119"/>
      <c r="D140" s="81"/>
      <c r="E140" s="81"/>
    </row>
    <row r="141" spans="1:5" x14ac:dyDescent="0.35">
      <c r="A141" s="56"/>
      <c r="B141" s="57"/>
      <c r="C141" s="119"/>
      <c r="D141" s="81"/>
      <c r="E141" s="81"/>
    </row>
    <row r="142" spans="1:5" x14ac:dyDescent="0.35">
      <c r="A142" s="56"/>
      <c r="B142" s="57"/>
      <c r="C142" s="119"/>
      <c r="D142" s="81"/>
      <c r="E142" s="81"/>
    </row>
    <row r="143" spans="1:5" x14ac:dyDescent="0.35">
      <c r="A143" s="56"/>
      <c r="B143" s="57"/>
      <c r="C143" s="119"/>
      <c r="D143" s="81"/>
      <c r="E143" s="81"/>
    </row>
    <row r="144" spans="1:5" x14ac:dyDescent="0.35">
      <c r="A144" s="56"/>
      <c r="B144" s="57"/>
      <c r="C144" s="119"/>
      <c r="D144" s="81"/>
      <c r="E144" s="81"/>
    </row>
    <row r="145" spans="1:5" x14ac:dyDescent="0.35">
      <c r="A145" s="56"/>
      <c r="B145" s="57"/>
      <c r="C145" s="119"/>
      <c r="D145" s="81"/>
      <c r="E145" s="81"/>
    </row>
    <row r="146" spans="1:5" x14ac:dyDescent="0.35">
      <c r="A146" s="56"/>
      <c r="B146" s="57"/>
      <c r="C146" s="119"/>
      <c r="D146" s="81"/>
      <c r="E146" s="81"/>
    </row>
    <row r="147" spans="1:5" x14ac:dyDescent="0.35">
      <c r="A147" s="56"/>
      <c r="B147" s="57"/>
      <c r="C147" s="119"/>
      <c r="D147" s="81"/>
      <c r="E147" s="81"/>
    </row>
    <row r="148" spans="1:5" x14ac:dyDescent="0.35">
      <c r="A148" s="56"/>
    </row>
    <row r="149" spans="1:5" x14ac:dyDescent="0.35">
      <c r="A149" s="56"/>
    </row>
    <row r="150" spans="1:5" x14ac:dyDescent="0.35">
      <c r="A150" s="56"/>
    </row>
    <row r="151" spans="1:5" x14ac:dyDescent="0.35">
      <c r="A151" s="56"/>
    </row>
    <row r="152" spans="1:5" x14ac:dyDescent="0.35">
      <c r="A152" s="56"/>
      <c r="B152" s="57"/>
      <c r="C152" s="119"/>
      <c r="D152" s="81"/>
      <c r="E152" s="81"/>
    </row>
    <row r="153" spans="1:5" x14ac:dyDescent="0.35">
      <c r="A153" s="56"/>
      <c r="B153" s="57"/>
      <c r="C153" s="119"/>
      <c r="D153" s="81"/>
      <c r="E153" s="81"/>
    </row>
    <row r="154" spans="1:5" x14ac:dyDescent="0.35">
      <c r="A154" s="56"/>
      <c r="B154" s="57"/>
      <c r="C154" s="119"/>
      <c r="D154" s="81"/>
      <c r="E154" s="81"/>
    </row>
    <row r="155" spans="1:5" x14ac:dyDescent="0.35">
      <c r="A155" s="56"/>
      <c r="B155" s="57"/>
      <c r="C155" s="119"/>
      <c r="D155" s="81"/>
      <c r="E155" s="81"/>
    </row>
    <row r="156" spans="1:5" x14ac:dyDescent="0.35">
      <c r="A156" s="56"/>
      <c r="B156" s="57"/>
      <c r="C156" s="119"/>
      <c r="D156" s="81"/>
      <c r="E156" s="81"/>
    </row>
    <row r="157" spans="1:5" x14ac:dyDescent="0.35">
      <c r="A157" s="56"/>
      <c r="B157" s="57"/>
      <c r="C157" s="119"/>
      <c r="D157" s="81"/>
      <c r="E157" s="81"/>
    </row>
    <row r="158" spans="1:5" x14ac:dyDescent="0.35">
      <c r="A158" s="56"/>
      <c r="B158" s="57"/>
      <c r="C158" s="119"/>
      <c r="D158" s="81"/>
      <c r="E158" s="81"/>
    </row>
    <row r="159" spans="1:5" x14ac:dyDescent="0.35">
      <c r="A159" s="56"/>
      <c r="B159" s="58"/>
      <c r="C159" s="120"/>
      <c r="D159" s="56"/>
      <c r="E159" s="56"/>
    </row>
    <row r="160" spans="1:5" x14ac:dyDescent="0.35">
      <c r="A160" s="56"/>
      <c r="B160" s="57"/>
      <c r="C160" s="119"/>
      <c r="D160" s="81"/>
      <c r="E160" s="81"/>
    </row>
    <row r="161" spans="1:5" x14ac:dyDescent="0.35">
      <c r="A161" s="56"/>
      <c r="B161" s="57"/>
      <c r="C161" s="119"/>
      <c r="D161" s="81"/>
      <c r="E161" s="81"/>
    </row>
    <row r="162" spans="1:5" x14ac:dyDescent="0.35">
      <c r="A162" s="56"/>
      <c r="B162" s="57"/>
      <c r="C162" s="119"/>
      <c r="D162" s="81"/>
      <c r="E162" s="81"/>
    </row>
    <row r="163" spans="1:5" x14ac:dyDescent="0.35">
      <c r="A163" s="56"/>
      <c r="B163" s="57"/>
      <c r="C163" s="119"/>
      <c r="D163" s="81"/>
      <c r="E163" s="81"/>
    </row>
    <row r="164" spans="1:5" x14ac:dyDescent="0.35">
      <c r="A164" s="56"/>
      <c r="B164" s="57"/>
      <c r="C164" s="119"/>
      <c r="D164" s="81"/>
      <c r="E164" s="81"/>
    </row>
    <row r="165" spans="1:5" x14ac:dyDescent="0.35">
      <c r="A165" s="56"/>
      <c r="B165" s="57"/>
      <c r="C165" s="119"/>
      <c r="D165" s="81"/>
      <c r="E165" s="81"/>
    </row>
    <row r="166" spans="1:5" x14ac:dyDescent="0.35">
      <c r="A166" s="56"/>
      <c r="B166" s="57"/>
      <c r="C166" s="119"/>
      <c r="D166" s="81"/>
      <c r="E166" s="81"/>
    </row>
    <row r="167" spans="1:5" x14ac:dyDescent="0.35">
      <c r="A167" s="56"/>
      <c r="B167" s="57"/>
      <c r="C167" s="119"/>
      <c r="D167" s="81"/>
      <c r="E167" s="81"/>
    </row>
    <row r="168" spans="1:5" x14ac:dyDescent="0.35">
      <c r="A168" s="56"/>
    </row>
    <row r="169" spans="1:5" x14ac:dyDescent="0.35">
      <c r="A169" s="56"/>
    </row>
    <row r="170" spans="1:5" x14ac:dyDescent="0.35">
      <c r="A170" s="56"/>
    </row>
    <row r="171" spans="1:5" x14ac:dyDescent="0.35">
      <c r="A171" s="56"/>
    </row>
    <row r="172" spans="1:5" x14ac:dyDescent="0.35">
      <c r="A172" s="56"/>
      <c r="B172" s="57"/>
      <c r="C172" s="119"/>
      <c r="D172" s="81"/>
      <c r="E172" s="81"/>
    </row>
    <row r="173" spans="1:5" x14ac:dyDescent="0.35">
      <c r="A173" s="56"/>
      <c r="B173" s="57"/>
      <c r="C173" s="119"/>
      <c r="D173" s="81"/>
      <c r="E173" s="81"/>
    </row>
    <row r="174" spans="1:5" x14ac:dyDescent="0.35">
      <c r="A174" s="56"/>
      <c r="B174" s="57"/>
      <c r="C174" s="119"/>
      <c r="D174" s="81"/>
      <c r="E174" s="81"/>
    </row>
    <row r="175" spans="1:5" x14ac:dyDescent="0.35">
      <c r="A175" s="56"/>
      <c r="B175" s="57"/>
      <c r="C175" s="119"/>
      <c r="D175" s="81"/>
      <c r="E175" s="81"/>
    </row>
    <row r="176" spans="1:5" x14ac:dyDescent="0.35">
      <c r="A176" s="56"/>
      <c r="B176" s="57"/>
      <c r="C176" s="119"/>
      <c r="D176" s="81"/>
      <c r="E176" s="81"/>
    </row>
    <row r="177" spans="1:5" x14ac:dyDescent="0.35">
      <c r="A177" s="56"/>
      <c r="B177" s="57"/>
      <c r="C177" s="119"/>
      <c r="D177" s="81"/>
      <c r="E177" s="81"/>
    </row>
    <row r="178" spans="1:5" x14ac:dyDescent="0.35">
      <c r="A178" s="56"/>
      <c r="B178" s="57"/>
      <c r="C178" s="119"/>
      <c r="D178" s="81"/>
      <c r="E178" s="81"/>
    </row>
    <row r="179" spans="1:5" x14ac:dyDescent="0.35">
      <c r="A179" s="56"/>
      <c r="B179" s="58"/>
      <c r="C179" s="120"/>
      <c r="D179" s="56"/>
      <c r="E179" s="56"/>
    </row>
    <row r="180" spans="1:5" x14ac:dyDescent="0.35">
      <c r="A180" s="56"/>
      <c r="B180" s="57"/>
      <c r="C180" s="119"/>
      <c r="D180" s="81"/>
      <c r="E180" s="81"/>
    </row>
    <row r="181" spans="1:5" x14ac:dyDescent="0.35">
      <c r="A181" s="56"/>
      <c r="B181" s="57"/>
      <c r="C181" s="119"/>
      <c r="D181" s="81"/>
      <c r="E181" s="81"/>
    </row>
    <row r="182" spans="1:5" x14ac:dyDescent="0.35">
      <c r="A182" s="56"/>
      <c r="B182" s="57"/>
      <c r="C182" s="119"/>
      <c r="D182" s="81"/>
      <c r="E182" s="81"/>
    </row>
    <row r="183" spans="1:5" x14ac:dyDescent="0.35">
      <c r="A183" s="56"/>
      <c r="B183" s="57"/>
      <c r="C183" s="119"/>
      <c r="D183" s="81"/>
      <c r="E183" s="81"/>
    </row>
    <row r="184" spans="1:5" x14ac:dyDescent="0.35">
      <c r="A184" s="56"/>
      <c r="B184" s="57"/>
      <c r="C184" s="119"/>
      <c r="D184" s="81"/>
      <c r="E184" s="81"/>
    </row>
    <row r="185" spans="1:5" x14ac:dyDescent="0.35">
      <c r="A185" s="56"/>
      <c r="B185" s="57"/>
      <c r="C185" s="119"/>
      <c r="D185" s="81"/>
      <c r="E185" s="81"/>
    </row>
    <row r="186" spans="1:5" x14ac:dyDescent="0.35">
      <c r="A186" s="56"/>
      <c r="B186" s="57"/>
      <c r="C186" s="119"/>
      <c r="D186" s="81"/>
      <c r="E186" s="81"/>
    </row>
    <row r="187" spans="1:5" x14ac:dyDescent="0.35">
      <c r="A187" s="56"/>
      <c r="B187" s="57"/>
      <c r="C187" s="119"/>
      <c r="D187" s="81"/>
      <c r="E187" s="81"/>
    </row>
    <row r="188" spans="1:5" x14ac:dyDescent="0.35">
      <c r="A188" s="56"/>
    </row>
    <row r="189" spans="1:5" x14ac:dyDescent="0.35">
      <c r="A189" s="56"/>
    </row>
    <row r="190" spans="1:5" x14ac:dyDescent="0.35">
      <c r="A190" s="56"/>
    </row>
    <row r="191" spans="1:5" x14ac:dyDescent="0.35">
      <c r="A191" s="56"/>
    </row>
    <row r="192" spans="1:5" x14ac:dyDescent="0.35">
      <c r="A192" s="56"/>
      <c r="B192" s="57"/>
      <c r="C192" s="119"/>
      <c r="D192" s="81"/>
      <c r="E192" s="81"/>
    </row>
    <row r="193" spans="1:5" x14ac:dyDescent="0.35">
      <c r="A193" s="56"/>
      <c r="B193" s="57"/>
      <c r="C193" s="119"/>
      <c r="D193" s="81"/>
      <c r="E193" s="81"/>
    </row>
    <row r="194" spans="1:5" x14ac:dyDescent="0.35">
      <c r="A194" s="56"/>
      <c r="B194" s="57"/>
      <c r="C194" s="119"/>
      <c r="D194" s="81"/>
      <c r="E194" s="81"/>
    </row>
    <row r="195" spans="1:5" x14ac:dyDescent="0.35">
      <c r="A195" s="56"/>
      <c r="B195" s="57"/>
      <c r="C195" s="119"/>
      <c r="D195" s="81"/>
      <c r="E195" s="81"/>
    </row>
    <row r="196" spans="1:5" x14ac:dyDescent="0.35">
      <c r="A196" s="56"/>
      <c r="B196" s="57"/>
      <c r="C196" s="119"/>
      <c r="D196" s="81"/>
      <c r="E196" s="81"/>
    </row>
    <row r="197" spans="1:5" x14ac:dyDescent="0.35">
      <c r="A197" s="56"/>
      <c r="B197" s="57"/>
      <c r="C197" s="119"/>
      <c r="D197" s="81"/>
      <c r="E197" s="81"/>
    </row>
    <row r="198" spans="1:5" x14ac:dyDescent="0.35">
      <c r="A198" s="56"/>
      <c r="B198" s="57"/>
      <c r="C198" s="119"/>
      <c r="D198" s="81"/>
      <c r="E198" s="81"/>
    </row>
    <row r="199" spans="1:5" x14ac:dyDescent="0.35">
      <c r="A199" s="56"/>
      <c r="B199" s="58"/>
      <c r="C199" s="120"/>
      <c r="D199" s="56"/>
      <c r="E199" s="56"/>
    </row>
    <row r="200" spans="1:5" x14ac:dyDescent="0.35">
      <c r="A200" s="56"/>
      <c r="B200" s="57"/>
      <c r="C200" s="119"/>
      <c r="D200" s="81"/>
      <c r="E200" s="81"/>
    </row>
    <row r="201" spans="1:5" x14ac:dyDescent="0.35">
      <c r="A201" s="56"/>
      <c r="B201" s="57"/>
      <c r="C201" s="119"/>
      <c r="D201" s="81"/>
      <c r="E201" s="81"/>
    </row>
    <row r="202" spans="1:5" x14ac:dyDescent="0.35">
      <c r="A202" s="56"/>
      <c r="B202" s="57"/>
      <c r="C202" s="119"/>
      <c r="D202" s="81"/>
      <c r="E202" s="81"/>
    </row>
    <row r="203" spans="1:5" x14ac:dyDescent="0.35">
      <c r="A203" s="56"/>
      <c r="B203" s="57"/>
      <c r="C203" s="119"/>
      <c r="D203" s="81"/>
      <c r="E203" s="81"/>
    </row>
    <row r="204" spans="1:5" x14ac:dyDescent="0.35">
      <c r="A204" s="56"/>
      <c r="B204" s="57"/>
      <c r="C204" s="119"/>
      <c r="D204" s="81"/>
      <c r="E204" s="81"/>
    </row>
    <row r="205" spans="1:5" x14ac:dyDescent="0.35">
      <c r="A205" s="56"/>
      <c r="B205" s="57"/>
      <c r="C205" s="119"/>
      <c r="D205" s="81"/>
      <c r="E205" s="81"/>
    </row>
    <row r="206" spans="1:5" x14ac:dyDescent="0.35">
      <c r="A206" s="56"/>
      <c r="B206" s="57"/>
      <c r="C206" s="119"/>
      <c r="D206" s="81"/>
      <c r="E206" s="81"/>
    </row>
    <row r="207" spans="1:5" x14ac:dyDescent="0.35">
      <c r="A207" s="56"/>
      <c r="B207" s="57"/>
      <c r="C207" s="119"/>
      <c r="D207" s="81"/>
      <c r="E207" s="81"/>
    </row>
    <row r="208" spans="1:5" x14ac:dyDescent="0.35">
      <c r="A208" s="56"/>
    </row>
    <row r="209" spans="1:5" x14ac:dyDescent="0.35">
      <c r="A209" s="56"/>
    </row>
    <row r="210" spans="1:5" x14ac:dyDescent="0.35">
      <c r="A210" s="56"/>
    </row>
    <row r="211" spans="1:5" x14ac:dyDescent="0.35">
      <c r="A211" s="56"/>
    </row>
    <row r="212" spans="1:5" x14ac:dyDescent="0.35">
      <c r="A212" s="56"/>
      <c r="B212" s="57"/>
      <c r="C212" s="119"/>
      <c r="D212" s="81"/>
      <c r="E212" s="81"/>
    </row>
    <row r="213" spans="1:5" x14ac:dyDescent="0.35">
      <c r="A213" s="56"/>
      <c r="B213" s="57"/>
      <c r="C213" s="119"/>
      <c r="D213" s="81"/>
      <c r="E213" s="81"/>
    </row>
    <row r="214" spans="1:5" x14ac:dyDescent="0.35">
      <c r="A214" s="56"/>
      <c r="B214" s="57"/>
      <c r="C214" s="119"/>
      <c r="D214" s="81"/>
      <c r="E214" s="81"/>
    </row>
    <row r="215" spans="1:5" x14ac:dyDescent="0.35">
      <c r="A215" s="56"/>
      <c r="B215" s="57"/>
      <c r="C215" s="119"/>
      <c r="D215" s="81"/>
      <c r="E215" s="81"/>
    </row>
    <row r="216" spans="1:5" x14ac:dyDescent="0.35">
      <c r="A216" s="56"/>
      <c r="B216" s="57"/>
      <c r="C216" s="119"/>
      <c r="D216" s="81"/>
      <c r="E216" s="81"/>
    </row>
    <row r="217" spans="1:5" x14ac:dyDescent="0.35">
      <c r="A217" s="56"/>
      <c r="B217" s="57"/>
      <c r="C217" s="119"/>
      <c r="D217" s="81"/>
      <c r="E217" s="81"/>
    </row>
    <row r="218" spans="1:5" x14ac:dyDescent="0.35">
      <c r="A218" s="56"/>
      <c r="B218" s="57"/>
      <c r="C218" s="119"/>
      <c r="D218" s="81"/>
      <c r="E218" s="81"/>
    </row>
    <row r="219" spans="1:5" x14ac:dyDescent="0.35">
      <c r="A219" s="56"/>
      <c r="B219" s="58"/>
      <c r="C219" s="120"/>
      <c r="D219" s="56"/>
      <c r="E219" s="56"/>
    </row>
    <row r="220" spans="1:5" x14ac:dyDescent="0.35">
      <c r="A220" s="56"/>
      <c r="B220" s="57"/>
      <c r="C220" s="119"/>
      <c r="D220" s="81"/>
      <c r="E220" s="81"/>
    </row>
    <row r="221" spans="1:5" x14ac:dyDescent="0.35">
      <c r="A221" s="56"/>
      <c r="B221" s="57"/>
      <c r="C221" s="119"/>
      <c r="D221" s="81"/>
      <c r="E221" s="81"/>
    </row>
    <row r="222" spans="1:5" x14ac:dyDescent="0.35">
      <c r="A222" s="56"/>
      <c r="B222" s="57"/>
      <c r="C222" s="119"/>
      <c r="D222" s="81"/>
      <c r="E222" s="81"/>
    </row>
    <row r="223" spans="1:5" x14ac:dyDescent="0.35">
      <c r="A223" s="56"/>
      <c r="B223" s="57"/>
      <c r="C223" s="119"/>
      <c r="D223" s="81"/>
      <c r="E223" s="81"/>
    </row>
    <row r="224" spans="1:5" x14ac:dyDescent="0.35">
      <c r="A224" s="56"/>
      <c r="B224" s="57"/>
      <c r="C224" s="119"/>
      <c r="D224" s="81"/>
      <c r="E224" s="81"/>
    </row>
    <row r="225" spans="1:5" x14ac:dyDescent="0.35">
      <c r="A225" s="56"/>
      <c r="B225" s="57"/>
      <c r="C225" s="119"/>
      <c r="D225" s="81"/>
      <c r="E225" s="81"/>
    </row>
    <row r="226" spans="1:5" x14ac:dyDescent="0.35">
      <c r="A226" s="56"/>
      <c r="B226" s="57"/>
      <c r="C226" s="119"/>
      <c r="D226" s="81"/>
      <c r="E226" s="81"/>
    </row>
    <row r="227" spans="1:5" x14ac:dyDescent="0.35">
      <c r="A227" s="56"/>
      <c r="B227" s="57"/>
      <c r="C227" s="119"/>
      <c r="D227" s="81"/>
      <c r="E227" s="81"/>
    </row>
    <row r="228" spans="1:5" x14ac:dyDescent="0.35">
      <c r="A228" s="56"/>
    </row>
    <row r="229" spans="1:5" x14ac:dyDescent="0.35">
      <c r="A229" s="56"/>
    </row>
    <row r="230" spans="1:5" x14ac:dyDescent="0.35">
      <c r="A230" s="56"/>
    </row>
    <row r="231" spans="1:5" x14ac:dyDescent="0.35">
      <c r="A231" s="56"/>
    </row>
  </sheetData>
  <mergeCells count="1">
    <mergeCell ref="J1:K1"/>
  </mergeCells>
  <hyperlinks>
    <hyperlink ref="H53" r:id="rId1" xr:uid="{1C51C280-65F2-472C-B371-997424AE609F}"/>
    <hyperlink ref="H52" r:id="rId2" location="show" display="https://www.mudah.my/CORNER+BGLOW+LAND+6+070sf+behind+EON+PROTON+simpang+TPG-80737270.htm - show" xr:uid="{88FA060A-FEE6-4420-BB27-575A723905DD}"/>
    <hyperlink ref="H2" r:id="rId3" xr:uid="{1055AE99-7664-4A71-952A-1B46F5A18281}"/>
    <hyperlink ref="H3" r:id="rId4" xr:uid="{697E49B5-374E-4E64-AAD1-E29D1099F7EF}"/>
    <hyperlink ref="H4" r:id="rId5" xr:uid="{44851F45-66C7-4586-8BFF-E23A8D799D0E}"/>
    <hyperlink ref="H5" r:id="rId6" xr:uid="{CEF6D5D9-3FD0-42E0-9087-42B9F56E9A5B}"/>
    <hyperlink ref="H6" r:id="rId7" xr:uid="{6804100C-598E-4B81-9F9E-EE698D8CAD5E}"/>
    <hyperlink ref="H7" r:id="rId8" xr:uid="{39FE43CC-237A-414D-BA59-6F40BC211D79}"/>
    <hyperlink ref="H8" r:id="rId9" xr:uid="{52DA7C24-B2C5-4CA3-829B-9180EFD4FB25}"/>
    <hyperlink ref="H9" r:id="rId10" xr:uid="{2719A9C8-8676-488A-B7B5-FAAA2EEE9D05}"/>
    <hyperlink ref="H10" r:id="rId11" xr:uid="{2C9B70C0-D116-483F-8F7E-0C496EDF4BAB}"/>
    <hyperlink ref="H11" r:id="rId12" xr:uid="{42C9C782-E0B1-4FB6-BFF2-4B9C11A88FBD}"/>
    <hyperlink ref="H12" r:id="rId13" xr:uid="{987CC224-8875-4FA4-8D57-C8DA1E384A0A}"/>
    <hyperlink ref="H13" r:id="rId14" xr:uid="{2D5AD4C2-F42D-4A0A-823A-301CB449BB39}"/>
    <hyperlink ref="H14" r:id="rId15" xr:uid="{DB7E5710-6BD1-4E03-A4D5-F62D9003321F}"/>
    <hyperlink ref="H15" r:id="rId16" xr:uid="{2202FFA3-CF4D-4A95-B1F0-D9B2F6A1CDB7}"/>
    <hyperlink ref="H16" r:id="rId17" xr:uid="{4B48F5A8-C706-4B49-88C0-DB6190A6B45F}"/>
    <hyperlink ref="H17" r:id="rId18" xr:uid="{E3D2C3AF-AEEF-40EA-BA6C-D43DA5D430EF}"/>
    <hyperlink ref="H18" r:id="rId19" xr:uid="{0B62A4F1-74A8-47B3-9A8A-897A6D9DB609}"/>
    <hyperlink ref="H19" r:id="rId20" xr:uid="{82988D07-D09D-476B-B1DE-03F0AC5A01E3}"/>
    <hyperlink ref="H20" r:id="rId21" xr:uid="{8E5600F1-ED7E-40E1-9EF1-ED0F031B263C}"/>
    <hyperlink ref="H21" r:id="rId22" xr:uid="{D5F45A7B-EAE3-410C-AABD-8FA5D80C5650}"/>
    <hyperlink ref="H22" r:id="rId23" xr:uid="{29D0C9CD-0B69-4AB1-B6AA-9CB4EA8484C5}"/>
    <hyperlink ref="H23" r:id="rId24" xr:uid="{8FEFF669-CD32-47F1-BBD6-C7D685B20A7D}"/>
    <hyperlink ref="H24" r:id="rId25" xr:uid="{D9B7885D-220D-468E-8A7B-16651FB6754F}"/>
    <hyperlink ref="H25" r:id="rId26" xr:uid="{62434630-262E-4A02-9B6E-B44B770F3A6F}"/>
    <hyperlink ref="H26" r:id="rId27" xr:uid="{A6187AEF-97AA-442F-9B86-F1B0972AA4D3}"/>
    <hyperlink ref="H27" r:id="rId28" xr:uid="{AAE88F41-545E-42DA-B6FB-901FED1AD52E}"/>
    <hyperlink ref="H28" r:id="rId29" xr:uid="{1557F4BA-FDE9-49E0-AE93-A789F60D9D46}"/>
    <hyperlink ref="H29" r:id="rId30" xr:uid="{E578FA12-580C-4350-B129-74C58B74FEBF}"/>
    <hyperlink ref="H30" r:id="rId31" xr:uid="{12F406C8-B98A-4C56-BD20-FE04E1D7B301}"/>
    <hyperlink ref="H31" r:id="rId32" xr:uid="{FBBF4C6B-9D35-40E4-A2F0-C46F9F34F1E0}"/>
    <hyperlink ref="H32" r:id="rId33" xr:uid="{9F12F84F-56B5-4540-8FCE-3411CAE5FC77}"/>
    <hyperlink ref="H33" r:id="rId34" xr:uid="{EF72F3EF-62A4-454B-915D-3A8BFDCEF6FC}"/>
    <hyperlink ref="H34" r:id="rId35" xr:uid="{7E1AB154-1356-43D6-9026-EAE9E2928642}"/>
    <hyperlink ref="H35" r:id="rId36" xr:uid="{84D2D3F7-101F-44F6-AEA1-6BDBAF8B7679}"/>
    <hyperlink ref="H36" r:id="rId37" xr:uid="{CC45E25A-369B-4FD2-B2E9-C8E146484F3C}"/>
    <hyperlink ref="H37" r:id="rId38" xr:uid="{9309CF4A-DD3D-4617-914E-7121485EB98A}"/>
    <hyperlink ref="H38" r:id="rId39" xr:uid="{F4A1DB42-6FD9-4B03-ABFE-6FC4E7EE5FE2}"/>
    <hyperlink ref="H39" r:id="rId40" xr:uid="{65EFDDF1-1210-4405-A6A5-12DFBB3A609C}"/>
    <hyperlink ref="H40" r:id="rId41" xr:uid="{7FA8362B-4829-48A2-844B-F1F4C29B3EE3}"/>
    <hyperlink ref="H41" r:id="rId42" xr:uid="{146C571A-FC79-448D-94FC-36103DE40E5A}"/>
    <hyperlink ref="H42" r:id="rId43" xr:uid="{BA2BAC0A-BF5D-45E3-AC5B-AA90135533D0}"/>
    <hyperlink ref="H43" r:id="rId44" xr:uid="{B1CBE19F-750A-4274-AC5F-74B9763898BE}"/>
    <hyperlink ref="H45" r:id="rId45" xr:uid="{1EC28440-DA49-4F6A-802D-A1F466602F47}"/>
    <hyperlink ref="H46" r:id="rId46" xr:uid="{D2F5CDF6-4860-4599-AA6C-D9E3994D71B0}"/>
    <hyperlink ref="H49" r:id="rId47" xr:uid="{35BE0B14-BE5B-4B73-9BDD-EEB35398A9A6}"/>
    <hyperlink ref="H50" r:id="rId48" xr:uid="{4B1E71F9-26C9-41E3-A9F2-4994B4062411}"/>
    <hyperlink ref="H51" r:id="rId49" xr:uid="{F8B6C83E-18B2-4B42-BD7F-146DC54CE87A}"/>
  </hyperlinks>
  <pageMargins left="0.7" right="0.7" top="0.75" bottom="0.75" header="0.3" footer="0.3"/>
  <pageSetup orientation="portrait" horizontalDpi="4294967293" verticalDpi="0" r:id="rId5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8946-8F3D-4528-B26A-0F8BF79E80D5}">
  <dimension ref="A1:L241"/>
  <sheetViews>
    <sheetView zoomScale="85" zoomScaleNormal="85" workbookViewId="0">
      <selection activeCell="L3" sqref="L3"/>
    </sheetView>
  </sheetViews>
  <sheetFormatPr defaultRowHeight="14.5" x14ac:dyDescent="0.35"/>
  <cols>
    <col min="1" max="1" width="3" style="60" bestFit="1" customWidth="1"/>
    <col min="2" max="2" width="14.4140625" style="59" bestFit="1" customWidth="1"/>
    <col min="3" max="3" width="10.25" style="60" customWidth="1"/>
    <col min="4" max="4" width="7.1640625" style="60" bestFit="1" customWidth="1"/>
    <col min="5" max="5" width="7.1640625" style="60" customWidth="1"/>
    <col min="6" max="6" width="12.5" style="109" customWidth="1"/>
    <col min="7" max="7" width="4.75" style="22" bestFit="1" customWidth="1"/>
    <col min="8" max="9" width="8.6640625" style="22"/>
    <col min="10" max="10" width="1.33203125" style="22" bestFit="1" customWidth="1"/>
    <col min="11" max="11" width="10.33203125" style="22" customWidth="1"/>
    <col min="12" max="12" width="22.9140625" style="22" customWidth="1"/>
    <col min="13" max="16384" width="8.6640625" style="22"/>
  </cols>
  <sheetData>
    <row r="1" spans="1:12" ht="29.5" thickBot="1" x14ac:dyDescent="0.4">
      <c r="A1" s="54" t="s">
        <v>144</v>
      </c>
      <c r="B1" s="55" t="s">
        <v>14</v>
      </c>
      <c r="C1" s="54" t="s">
        <v>112</v>
      </c>
      <c r="D1" s="54" t="s">
        <v>90</v>
      </c>
      <c r="E1" s="54" t="s">
        <v>145</v>
      </c>
      <c r="F1" s="106" t="s">
        <v>81</v>
      </c>
      <c r="G1" s="54" t="s">
        <v>15</v>
      </c>
      <c r="H1" s="54" t="s">
        <v>3</v>
      </c>
      <c r="I1" s="54" t="s">
        <v>5</v>
      </c>
      <c r="K1" s="166" t="s">
        <v>96</v>
      </c>
      <c r="L1" s="167"/>
    </row>
    <row r="2" spans="1:12" x14ac:dyDescent="0.35">
      <c r="A2" s="56">
        <v>1</v>
      </c>
      <c r="B2" s="57" t="s">
        <v>28</v>
      </c>
      <c r="C2" s="119">
        <f>'Cost Calculations'!D4</f>
        <v>638111.04853012064</v>
      </c>
      <c r="D2" s="81" t="str">
        <f>IF(C2&lt;100000,"Small",IF(C2&lt;1000000,"Medium","Large"))</f>
        <v>Medium</v>
      </c>
      <c r="E2" s="138">
        <v>1064</v>
      </c>
      <c r="F2" s="107">
        <f>1580/100</f>
        <v>15.8</v>
      </c>
      <c r="G2" s="22">
        <v>2000</v>
      </c>
      <c r="H2" s="22" t="s">
        <v>97</v>
      </c>
      <c r="J2" s="22" t="s">
        <v>143</v>
      </c>
      <c r="K2" s="99" t="s">
        <v>91</v>
      </c>
      <c r="L2" s="144" t="s">
        <v>92</v>
      </c>
    </row>
    <row r="3" spans="1:12" x14ac:dyDescent="0.35">
      <c r="A3" s="56">
        <v>2</v>
      </c>
      <c r="B3" s="57" t="s">
        <v>30</v>
      </c>
      <c r="C3" s="119">
        <f>'Cost Calculations'!D5</f>
        <v>442162.47147179494</v>
      </c>
      <c r="D3" s="81" t="str">
        <f t="shared" ref="D3:D21" si="0">IF(C3&lt;100000,"Small",IF(C3&lt;1000000,"Medium","Large"))</f>
        <v>Medium</v>
      </c>
      <c r="E3" s="81">
        <v>660</v>
      </c>
      <c r="F3" s="142">
        <f>E3*$L$4</f>
        <v>173.91237524879747</v>
      </c>
      <c r="J3" s="22" t="s">
        <v>143</v>
      </c>
      <c r="K3" s="99" t="s">
        <v>93</v>
      </c>
      <c r="L3" s="140">
        <f>F15/E15</f>
        <v>0.13000493827160495</v>
      </c>
    </row>
    <row r="4" spans="1:12" x14ac:dyDescent="0.35">
      <c r="A4" s="56">
        <v>3</v>
      </c>
      <c r="B4" s="57" t="s">
        <v>33</v>
      </c>
      <c r="C4" s="119">
        <f>'Cost Calculations'!D6</f>
        <v>316636.58942829666</v>
      </c>
      <c r="D4" s="81" t="str">
        <f t="shared" si="0"/>
        <v>Medium</v>
      </c>
      <c r="E4" s="81">
        <v>540.05854317187504</v>
      </c>
      <c r="F4" s="142">
        <f t="shared" ref="F4:F6" si="1">E4*$L$4</f>
        <v>142.30736972185761</v>
      </c>
      <c r="J4" s="22" t="s">
        <v>143</v>
      </c>
      <c r="K4" s="99" t="s">
        <v>94</v>
      </c>
      <c r="L4" s="140">
        <f>AVERAGE(F7/E7,F8/E8,F9/E9,F14/E14,F2/E2)</f>
        <v>0.26350359886181435</v>
      </c>
    </row>
    <row r="5" spans="1:12" ht="15" thickBot="1" x14ac:dyDescent="0.4">
      <c r="A5" s="56">
        <v>4</v>
      </c>
      <c r="B5" s="57" t="s">
        <v>37</v>
      </c>
      <c r="C5" s="119">
        <f>'Cost Calculations'!D7</f>
        <v>600258.55594889156</v>
      </c>
      <c r="D5" s="81" t="str">
        <f t="shared" si="0"/>
        <v>Medium</v>
      </c>
      <c r="E5" s="81">
        <v>115.64</v>
      </c>
      <c r="F5" s="142">
        <f t="shared" si="1"/>
        <v>30.471556172380211</v>
      </c>
      <c r="J5" s="22" t="s">
        <v>143</v>
      </c>
      <c r="K5" s="100" t="s">
        <v>95</v>
      </c>
      <c r="L5" s="141">
        <f>AVERAGE(F10/E10,F18/E18)</f>
        <v>0.27717065673921343</v>
      </c>
    </row>
    <row r="6" spans="1:12" x14ac:dyDescent="0.35">
      <c r="A6" s="56">
        <v>5</v>
      </c>
      <c r="B6" s="57" t="s">
        <v>40</v>
      </c>
      <c r="C6" s="119">
        <f>'Cost Calculations'!D8</f>
        <v>382457.86131710035</v>
      </c>
      <c r="D6" s="81" t="str">
        <f t="shared" si="0"/>
        <v>Medium</v>
      </c>
      <c r="E6" s="81">
        <v>959</v>
      </c>
      <c r="F6" s="142">
        <f t="shared" si="1"/>
        <v>252.69995130847997</v>
      </c>
      <c r="J6" s="22" t="s">
        <v>143</v>
      </c>
    </row>
    <row r="7" spans="1:12" x14ac:dyDescent="0.35">
      <c r="A7" s="56">
        <v>6</v>
      </c>
      <c r="B7" s="57" t="s">
        <v>44</v>
      </c>
      <c r="C7" s="119">
        <f>'Cost Calculations'!D9</f>
        <v>435629.86188448599</v>
      </c>
      <c r="D7" s="81" t="str">
        <f t="shared" si="0"/>
        <v>Medium</v>
      </c>
      <c r="E7" s="138">
        <v>794.4692</v>
      </c>
      <c r="F7" s="107">
        <f>(9.87+51.45+8.86+93.17)/100</f>
        <v>1.6335000000000002</v>
      </c>
      <c r="G7" s="22">
        <v>2013</v>
      </c>
      <c r="H7" s="110" t="s">
        <v>103</v>
      </c>
      <c r="I7" s="22" t="s">
        <v>104</v>
      </c>
      <c r="J7" s="22" t="s">
        <v>143</v>
      </c>
    </row>
    <row r="8" spans="1:12" x14ac:dyDescent="0.35">
      <c r="A8" s="56">
        <v>7</v>
      </c>
      <c r="B8" s="57" t="s">
        <v>45</v>
      </c>
      <c r="C8" s="119">
        <f>'Cost Calculations'!D10</f>
        <v>245481.03391021231</v>
      </c>
      <c r="D8" s="81" t="str">
        <f t="shared" si="0"/>
        <v>Medium</v>
      </c>
      <c r="E8" s="138">
        <v>305.77</v>
      </c>
      <c r="F8" s="107">
        <f>0.3458*794.5</f>
        <v>274.73809999999997</v>
      </c>
      <c r="G8" s="22">
        <v>2019</v>
      </c>
      <c r="H8" s="110" t="s">
        <v>108</v>
      </c>
      <c r="J8" s="22" t="s">
        <v>143</v>
      </c>
    </row>
    <row r="9" spans="1:12" x14ac:dyDescent="0.35">
      <c r="A9" s="56">
        <v>8</v>
      </c>
      <c r="B9" s="58" t="s">
        <v>48</v>
      </c>
      <c r="C9" s="119">
        <f>'Cost Calculations'!D11</f>
        <v>814430.84832553728</v>
      </c>
      <c r="D9" s="81" t="str">
        <f t="shared" si="0"/>
        <v>Medium</v>
      </c>
      <c r="E9" s="138">
        <f>38374/100</f>
        <v>383.74</v>
      </c>
      <c r="F9" s="108">
        <f>0.34*383.74</f>
        <v>130.47160000000002</v>
      </c>
      <c r="G9" s="101">
        <v>2015</v>
      </c>
      <c r="H9" s="110" t="s">
        <v>98</v>
      </c>
      <c r="J9" s="22" t="s">
        <v>143</v>
      </c>
    </row>
    <row r="10" spans="1:12" x14ac:dyDescent="0.35">
      <c r="A10" s="56">
        <v>9</v>
      </c>
      <c r="B10" s="57" t="s">
        <v>50</v>
      </c>
      <c r="C10" s="119">
        <f>'Cost Calculations'!D12</f>
        <v>14303.159213903282</v>
      </c>
      <c r="D10" s="81" t="str">
        <f t="shared" si="0"/>
        <v>Small</v>
      </c>
      <c r="E10" s="138">
        <v>26.19</v>
      </c>
      <c r="F10" s="107">
        <f>(433.24+855.94)/100</f>
        <v>12.8918</v>
      </c>
      <c r="G10" s="22">
        <v>2019</v>
      </c>
      <c r="H10" s="102" t="s">
        <v>109</v>
      </c>
      <c r="J10" s="22" t="s">
        <v>143</v>
      </c>
    </row>
    <row r="11" spans="1:12" x14ac:dyDescent="0.35">
      <c r="A11" s="56">
        <v>10</v>
      </c>
      <c r="B11" s="57" t="s">
        <v>54</v>
      </c>
      <c r="C11" s="119">
        <f>'Cost Calculations'!D13</f>
        <v>559620.69827927032</v>
      </c>
      <c r="D11" s="81" t="str">
        <f t="shared" si="0"/>
        <v>Medium</v>
      </c>
      <c r="E11" s="81">
        <v>470.37356985937498</v>
      </c>
      <c r="F11" s="142">
        <f>E11*$L$4</f>
        <v>123.94512846742435</v>
      </c>
      <c r="J11" s="22" t="s">
        <v>143</v>
      </c>
    </row>
    <row r="12" spans="1:12" x14ac:dyDescent="0.35">
      <c r="A12" s="56">
        <v>11</v>
      </c>
      <c r="B12" s="57" t="s">
        <v>55</v>
      </c>
      <c r="C12" s="119">
        <f>'Cost Calculations'!D14</f>
        <v>741051.95249689638</v>
      </c>
      <c r="D12" s="81" t="str">
        <f t="shared" si="0"/>
        <v>Medium</v>
      </c>
      <c r="E12" s="81">
        <v>578.94811866281248</v>
      </c>
      <c r="F12" s="142">
        <f t="shared" ref="F12:F13" si="2">E12*$L$4</f>
        <v>152.55491282192784</v>
      </c>
      <c r="J12" s="22" t="s">
        <v>143</v>
      </c>
    </row>
    <row r="13" spans="1:12" x14ac:dyDescent="0.35">
      <c r="A13" s="56">
        <v>12</v>
      </c>
      <c r="B13" s="57" t="s">
        <v>56</v>
      </c>
      <c r="C13" s="119">
        <f>'Cost Calculations'!D15</f>
        <v>548682.26009214472</v>
      </c>
      <c r="D13" s="81" t="str">
        <f t="shared" si="0"/>
        <v>Medium</v>
      </c>
      <c r="E13" s="81">
        <v>304.815</v>
      </c>
      <c r="F13" s="142">
        <f t="shared" si="2"/>
        <v>80.319849487063934</v>
      </c>
      <c r="J13" s="22" t="s">
        <v>143</v>
      </c>
    </row>
    <row r="14" spans="1:12" x14ac:dyDescent="0.35">
      <c r="A14" s="56">
        <v>13</v>
      </c>
      <c r="B14" s="57" t="s">
        <v>57</v>
      </c>
      <c r="C14" s="119">
        <f>'Cost Calculations'!D16</f>
        <v>417870.37408089789</v>
      </c>
      <c r="D14" s="81" t="str">
        <f t="shared" si="0"/>
        <v>Medium</v>
      </c>
      <c r="E14" s="138">
        <f>(387463/100)*0.016</f>
        <v>61.994080000000004</v>
      </c>
      <c r="F14" s="107">
        <f>((387463/100)*0.016)*(0.0149+0.0414+0.0058)</f>
        <v>3.8498323680000004</v>
      </c>
      <c r="G14" s="101">
        <v>2019</v>
      </c>
      <c r="H14" s="110" t="s">
        <v>106</v>
      </c>
      <c r="I14" s="105" t="s">
        <v>105</v>
      </c>
      <c r="J14" s="22" t="s">
        <v>143</v>
      </c>
    </row>
    <row r="15" spans="1:12" x14ac:dyDescent="0.35">
      <c r="A15" s="56">
        <v>14</v>
      </c>
      <c r="B15" s="57" t="s">
        <v>58</v>
      </c>
      <c r="C15" s="119">
        <f>'Cost Calculations'!D17</f>
        <v>1966777.2374146476</v>
      </c>
      <c r="D15" s="81" t="str">
        <f t="shared" si="0"/>
        <v>Large</v>
      </c>
      <c r="E15" s="138">
        <f>243/2</f>
        <v>121.5</v>
      </c>
      <c r="F15" s="107">
        <f>1579.56/100</f>
        <v>15.7956</v>
      </c>
      <c r="G15" s="22">
        <v>2000</v>
      </c>
      <c r="H15" s="102" t="s">
        <v>113</v>
      </c>
      <c r="J15" s="22" t="s">
        <v>143</v>
      </c>
    </row>
    <row r="16" spans="1:12" x14ac:dyDescent="0.35">
      <c r="A16" s="56">
        <v>15</v>
      </c>
      <c r="B16" s="57" t="s">
        <v>59</v>
      </c>
      <c r="C16" s="119">
        <f>'Cost Calculations'!D18</f>
        <v>85078.667139927027</v>
      </c>
      <c r="D16" s="81" t="str">
        <f t="shared" si="0"/>
        <v>Small</v>
      </c>
      <c r="E16" s="81">
        <v>32.4</v>
      </c>
      <c r="F16" s="142">
        <f>E16*$L$5</f>
        <v>8.9803292783505153</v>
      </c>
      <c r="J16" s="22" t="s">
        <v>143</v>
      </c>
    </row>
    <row r="17" spans="1:10" x14ac:dyDescent="0.35">
      <c r="A17" s="56">
        <v>16</v>
      </c>
      <c r="B17" s="57" t="s">
        <v>60</v>
      </c>
      <c r="C17" s="119">
        <f>'Cost Calculations'!D19</f>
        <v>84626.819025587873</v>
      </c>
      <c r="D17" s="81" t="str">
        <f t="shared" si="0"/>
        <v>Small</v>
      </c>
      <c r="E17" s="81">
        <v>162.8216203359375</v>
      </c>
      <c r="F17" s="142">
        <f>E17*$L$5</f>
        <v>45.129375439854662</v>
      </c>
      <c r="J17" s="22" t="s">
        <v>143</v>
      </c>
    </row>
    <row r="18" spans="1:10" x14ac:dyDescent="0.35">
      <c r="A18" s="56">
        <v>17</v>
      </c>
      <c r="B18" s="59" t="s">
        <v>61</v>
      </c>
      <c r="C18" s="119">
        <f>'Cost Calculations'!D20</f>
        <v>21236.861373940697</v>
      </c>
      <c r="D18" s="81" t="str">
        <f t="shared" si="0"/>
        <v>Small</v>
      </c>
      <c r="E18" s="139">
        <v>79.900000000000006</v>
      </c>
      <c r="F18" s="109">
        <f>79.9*(0.0149+0.0414+0.0058)</f>
        <v>4.9617900000000006</v>
      </c>
      <c r="G18" s="22">
        <v>2019</v>
      </c>
      <c r="H18" s="110" t="s">
        <v>107</v>
      </c>
      <c r="J18" s="22" t="s">
        <v>143</v>
      </c>
    </row>
    <row r="19" spans="1:10" x14ac:dyDescent="0.35">
      <c r="A19" s="56">
        <v>18</v>
      </c>
      <c r="B19" s="59" t="s">
        <v>62</v>
      </c>
      <c r="C19" s="119">
        <f>'Cost Calculations'!D21</f>
        <v>1729.4022348816759</v>
      </c>
      <c r="D19" s="81" t="str">
        <f t="shared" si="0"/>
        <v>Small</v>
      </c>
      <c r="E19" s="81">
        <v>33.200000000000003</v>
      </c>
      <c r="F19" s="142">
        <f>E19*$L$5</f>
        <v>9.2020658037418865</v>
      </c>
      <c r="J19" s="22" t="s">
        <v>143</v>
      </c>
    </row>
    <row r="20" spans="1:10" x14ac:dyDescent="0.35">
      <c r="A20" s="56">
        <v>19</v>
      </c>
      <c r="B20" s="59" t="s">
        <v>63</v>
      </c>
      <c r="C20" s="119">
        <f>'Cost Calculations'!D22</f>
        <v>25338.156724093158</v>
      </c>
      <c r="D20" s="81" t="str">
        <f t="shared" si="0"/>
        <v>Small</v>
      </c>
      <c r="E20" s="81">
        <v>29.7</v>
      </c>
      <c r="F20" s="142">
        <f>E20*$L$5</f>
        <v>8.2319685051546383</v>
      </c>
      <c r="J20" s="22" t="s">
        <v>143</v>
      </c>
    </row>
    <row r="21" spans="1:10" x14ac:dyDescent="0.35">
      <c r="A21" s="56">
        <v>20</v>
      </c>
      <c r="B21" s="59" t="s">
        <v>64</v>
      </c>
      <c r="C21" s="119">
        <f>'Cost Calculations'!D23</f>
        <v>2945.0593534599193</v>
      </c>
      <c r="D21" s="81" t="str">
        <f t="shared" si="0"/>
        <v>Small</v>
      </c>
      <c r="E21" s="81">
        <v>8</v>
      </c>
      <c r="F21" s="142">
        <f>E21*$L$5</f>
        <v>2.2173652539137074</v>
      </c>
      <c r="J21" s="22" t="s">
        <v>143</v>
      </c>
    </row>
    <row r="22" spans="1:10" x14ac:dyDescent="0.35">
      <c r="A22" s="56"/>
      <c r="B22" s="57"/>
      <c r="C22" s="81"/>
      <c r="D22" s="81"/>
      <c r="E22" s="81"/>
      <c r="F22" s="107"/>
    </row>
    <row r="23" spans="1:10" x14ac:dyDescent="0.35">
      <c r="A23" s="56"/>
      <c r="B23" s="57"/>
      <c r="C23" s="81"/>
      <c r="D23" s="81"/>
      <c r="E23" s="81"/>
      <c r="F23" s="107"/>
    </row>
    <row r="24" spans="1:10" x14ac:dyDescent="0.35">
      <c r="A24" s="56"/>
      <c r="B24" s="57"/>
      <c r="C24" s="81"/>
      <c r="D24" s="81"/>
      <c r="E24" s="81"/>
      <c r="F24" s="107"/>
    </row>
    <row r="25" spans="1:10" x14ac:dyDescent="0.35">
      <c r="A25" s="56"/>
      <c r="B25" s="57"/>
      <c r="C25" s="81"/>
      <c r="D25" s="81"/>
      <c r="E25" s="81"/>
      <c r="F25" s="107"/>
    </row>
    <row r="26" spans="1:10" x14ac:dyDescent="0.35">
      <c r="A26" s="56"/>
      <c r="B26" s="57"/>
      <c r="C26" s="81"/>
      <c r="D26" s="81"/>
      <c r="E26" s="81"/>
      <c r="F26" s="107"/>
    </row>
    <row r="27" spans="1:10" x14ac:dyDescent="0.35">
      <c r="A27" s="56"/>
      <c r="B27" s="57"/>
      <c r="C27" s="81"/>
      <c r="D27" s="81"/>
      <c r="E27" s="81"/>
      <c r="F27" s="107"/>
    </row>
    <row r="28" spans="1:10" x14ac:dyDescent="0.35">
      <c r="A28" s="56"/>
      <c r="B28" s="57"/>
      <c r="C28" s="81"/>
      <c r="D28" s="81"/>
      <c r="E28" s="81"/>
      <c r="F28" s="107"/>
    </row>
    <row r="29" spans="1:10" x14ac:dyDescent="0.35">
      <c r="A29" s="56"/>
      <c r="B29" s="58"/>
      <c r="C29" s="56"/>
      <c r="D29" s="56"/>
      <c r="E29" s="56"/>
      <c r="F29" s="108"/>
    </row>
    <row r="30" spans="1:10" x14ac:dyDescent="0.35">
      <c r="A30" s="56"/>
      <c r="B30" s="57"/>
      <c r="C30" s="81"/>
      <c r="D30" s="81"/>
      <c r="E30" s="81"/>
      <c r="F30" s="107"/>
    </row>
    <row r="31" spans="1:10" x14ac:dyDescent="0.35">
      <c r="A31" s="56"/>
      <c r="B31" s="57"/>
      <c r="C31" s="81"/>
      <c r="D31" s="81"/>
      <c r="E31" s="81"/>
      <c r="F31" s="107"/>
    </row>
    <row r="32" spans="1:10" x14ac:dyDescent="0.35">
      <c r="A32" s="56"/>
      <c r="B32" s="57"/>
      <c r="C32" s="81"/>
      <c r="D32" s="81"/>
      <c r="E32" s="81"/>
      <c r="F32" s="107"/>
    </row>
    <row r="33" spans="1:6" x14ac:dyDescent="0.35">
      <c r="A33" s="56"/>
      <c r="B33" s="57"/>
      <c r="C33" s="81"/>
      <c r="D33" s="81"/>
      <c r="E33" s="81"/>
      <c r="F33" s="107"/>
    </row>
    <row r="34" spans="1:6" x14ac:dyDescent="0.35">
      <c r="A34" s="56"/>
      <c r="B34" s="57"/>
      <c r="C34" s="81"/>
      <c r="D34" s="81"/>
      <c r="E34" s="81"/>
      <c r="F34" s="107"/>
    </row>
    <row r="35" spans="1:6" x14ac:dyDescent="0.35">
      <c r="A35" s="56"/>
      <c r="B35" s="57"/>
      <c r="C35" s="81"/>
      <c r="D35" s="81"/>
      <c r="E35" s="81"/>
      <c r="F35" s="107"/>
    </row>
    <row r="36" spans="1:6" x14ac:dyDescent="0.35">
      <c r="A36" s="56"/>
      <c r="B36" s="57"/>
      <c r="C36" s="81"/>
      <c r="D36" s="81"/>
      <c r="E36" s="81"/>
      <c r="F36" s="107"/>
    </row>
    <row r="37" spans="1:6" x14ac:dyDescent="0.35">
      <c r="A37" s="56"/>
      <c r="B37" s="57"/>
      <c r="C37" s="81"/>
      <c r="D37" s="81"/>
      <c r="E37" s="81"/>
      <c r="F37" s="107"/>
    </row>
    <row r="38" spans="1:6" x14ac:dyDescent="0.35">
      <c r="A38" s="56"/>
    </row>
    <row r="39" spans="1:6" x14ac:dyDescent="0.35">
      <c r="A39" s="56"/>
    </row>
    <row r="40" spans="1:6" x14ac:dyDescent="0.35">
      <c r="A40" s="56"/>
    </row>
    <row r="41" spans="1:6" x14ac:dyDescent="0.35">
      <c r="A41" s="56"/>
    </row>
    <row r="42" spans="1:6" x14ac:dyDescent="0.35">
      <c r="A42" s="56"/>
      <c r="B42" s="57"/>
      <c r="C42" s="81"/>
      <c r="D42" s="81"/>
      <c r="E42" s="81"/>
      <c r="F42" s="107"/>
    </row>
    <row r="43" spans="1:6" x14ac:dyDescent="0.35">
      <c r="A43" s="56"/>
      <c r="B43" s="57"/>
      <c r="C43" s="81"/>
      <c r="D43" s="81"/>
      <c r="E43" s="81"/>
      <c r="F43" s="107"/>
    </row>
    <row r="44" spans="1:6" x14ac:dyDescent="0.35">
      <c r="A44" s="56"/>
      <c r="B44" s="57"/>
      <c r="C44" s="81"/>
      <c r="D44" s="81"/>
      <c r="E44" s="81"/>
      <c r="F44" s="107"/>
    </row>
    <row r="45" spans="1:6" x14ac:dyDescent="0.35">
      <c r="A45" s="56"/>
      <c r="B45" s="57"/>
      <c r="C45" s="81"/>
      <c r="D45" s="81"/>
      <c r="E45" s="81"/>
      <c r="F45" s="107"/>
    </row>
    <row r="46" spans="1:6" x14ac:dyDescent="0.35">
      <c r="A46" s="56"/>
      <c r="B46" s="57"/>
      <c r="C46" s="81"/>
      <c r="D46" s="81"/>
      <c r="E46" s="81"/>
      <c r="F46" s="107"/>
    </row>
    <row r="47" spans="1:6" x14ac:dyDescent="0.35">
      <c r="A47" s="56"/>
      <c r="B47" s="57"/>
      <c r="C47" s="81"/>
      <c r="D47" s="81"/>
      <c r="E47" s="81"/>
      <c r="F47" s="107"/>
    </row>
    <row r="48" spans="1:6" x14ac:dyDescent="0.35">
      <c r="A48" s="56"/>
      <c r="B48" s="57"/>
      <c r="C48" s="81"/>
      <c r="D48" s="81"/>
      <c r="E48" s="81"/>
      <c r="F48" s="107"/>
    </row>
    <row r="49" spans="1:6" x14ac:dyDescent="0.35">
      <c r="A49" s="56"/>
      <c r="B49" s="58"/>
      <c r="C49" s="56"/>
      <c r="D49" s="56"/>
      <c r="E49" s="56"/>
      <c r="F49" s="108"/>
    </row>
    <row r="50" spans="1:6" x14ac:dyDescent="0.35">
      <c r="A50" s="56"/>
      <c r="B50" s="57"/>
      <c r="C50" s="81"/>
      <c r="D50" s="81"/>
      <c r="E50" s="81"/>
      <c r="F50" s="107"/>
    </row>
    <row r="51" spans="1:6" x14ac:dyDescent="0.35">
      <c r="A51" s="56"/>
      <c r="B51" s="57"/>
      <c r="C51" s="81"/>
      <c r="D51" s="81"/>
      <c r="E51" s="81"/>
      <c r="F51" s="107"/>
    </row>
    <row r="52" spans="1:6" x14ac:dyDescent="0.35">
      <c r="A52" s="56"/>
      <c r="B52" s="57"/>
      <c r="C52" s="81"/>
      <c r="D52" s="81"/>
      <c r="E52" s="81"/>
      <c r="F52" s="107"/>
    </row>
    <row r="53" spans="1:6" x14ac:dyDescent="0.35">
      <c r="A53" s="56"/>
      <c r="B53" s="57"/>
      <c r="C53" s="81"/>
      <c r="D53" s="81"/>
      <c r="E53" s="81"/>
      <c r="F53" s="107"/>
    </row>
    <row r="54" spans="1:6" x14ac:dyDescent="0.35">
      <c r="A54" s="56"/>
      <c r="B54" s="57"/>
      <c r="C54" s="81"/>
      <c r="D54" s="81"/>
      <c r="E54" s="81"/>
      <c r="F54" s="107"/>
    </row>
    <row r="55" spans="1:6" x14ac:dyDescent="0.35">
      <c r="A55" s="56"/>
      <c r="B55" s="57"/>
      <c r="C55" s="81"/>
      <c r="D55" s="81"/>
      <c r="E55" s="81"/>
      <c r="F55" s="107"/>
    </row>
    <row r="56" spans="1:6" x14ac:dyDescent="0.35">
      <c r="A56" s="56"/>
      <c r="B56" s="57"/>
      <c r="C56" s="81"/>
      <c r="D56" s="81"/>
      <c r="E56" s="81"/>
      <c r="F56" s="107"/>
    </row>
    <row r="57" spans="1:6" x14ac:dyDescent="0.35">
      <c r="A57" s="56"/>
      <c r="B57" s="57"/>
      <c r="C57" s="81"/>
      <c r="D57" s="81"/>
      <c r="E57" s="81"/>
      <c r="F57" s="107"/>
    </row>
    <row r="58" spans="1:6" x14ac:dyDescent="0.35">
      <c r="A58" s="56"/>
    </row>
    <row r="59" spans="1:6" x14ac:dyDescent="0.35">
      <c r="A59" s="56"/>
    </row>
    <row r="60" spans="1:6" x14ac:dyDescent="0.35">
      <c r="A60" s="56"/>
    </row>
    <row r="61" spans="1:6" x14ac:dyDescent="0.35">
      <c r="A61" s="56"/>
    </row>
    <row r="62" spans="1:6" x14ac:dyDescent="0.35">
      <c r="A62" s="56"/>
      <c r="B62" s="57"/>
      <c r="C62" s="81"/>
      <c r="D62" s="81"/>
      <c r="E62" s="81"/>
      <c r="F62" s="107"/>
    </row>
    <row r="63" spans="1:6" x14ac:dyDescent="0.35">
      <c r="A63" s="56"/>
      <c r="B63" s="57"/>
      <c r="C63" s="81"/>
      <c r="D63" s="81"/>
      <c r="E63" s="81"/>
      <c r="F63" s="107"/>
    </row>
    <row r="64" spans="1:6" x14ac:dyDescent="0.35">
      <c r="A64" s="56"/>
      <c r="B64" s="57"/>
      <c r="C64" s="81"/>
      <c r="D64" s="81"/>
      <c r="E64" s="81"/>
      <c r="F64" s="107"/>
    </row>
    <row r="65" spans="1:6" x14ac:dyDescent="0.35">
      <c r="A65" s="56"/>
      <c r="B65" s="57"/>
      <c r="C65" s="81"/>
      <c r="D65" s="81"/>
      <c r="E65" s="81"/>
      <c r="F65" s="107"/>
    </row>
    <row r="66" spans="1:6" x14ac:dyDescent="0.35">
      <c r="A66" s="56"/>
      <c r="B66" s="57"/>
      <c r="C66" s="81"/>
      <c r="D66" s="81"/>
      <c r="E66" s="81"/>
      <c r="F66" s="107"/>
    </row>
    <row r="67" spans="1:6" x14ac:dyDescent="0.35">
      <c r="A67" s="56"/>
      <c r="B67" s="57"/>
      <c r="C67" s="81"/>
      <c r="D67" s="81"/>
      <c r="E67" s="81"/>
      <c r="F67" s="107"/>
    </row>
    <row r="68" spans="1:6" x14ac:dyDescent="0.35">
      <c r="A68" s="56"/>
      <c r="B68" s="57"/>
      <c r="C68" s="81"/>
      <c r="D68" s="81"/>
      <c r="E68" s="81"/>
      <c r="F68" s="107"/>
    </row>
    <row r="69" spans="1:6" x14ac:dyDescent="0.35">
      <c r="A69" s="56"/>
      <c r="B69" s="58"/>
      <c r="C69" s="56"/>
      <c r="D69" s="56"/>
      <c r="E69" s="56"/>
      <c r="F69" s="108"/>
    </row>
    <row r="70" spans="1:6" x14ac:dyDescent="0.35">
      <c r="A70" s="56"/>
      <c r="B70" s="57"/>
      <c r="C70" s="81"/>
      <c r="D70" s="81"/>
      <c r="E70" s="81"/>
      <c r="F70" s="107"/>
    </row>
    <row r="71" spans="1:6" x14ac:dyDescent="0.35">
      <c r="A71" s="56"/>
      <c r="B71" s="57"/>
      <c r="C71" s="81"/>
      <c r="D71" s="81"/>
      <c r="E71" s="81"/>
      <c r="F71" s="107"/>
    </row>
    <row r="72" spans="1:6" x14ac:dyDescent="0.35">
      <c r="A72" s="56"/>
      <c r="B72" s="57"/>
      <c r="C72" s="81"/>
      <c r="D72" s="81"/>
      <c r="E72" s="81"/>
      <c r="F72" s="107"/>
    </row>
    <row r="73" spans="1:6" x14ac:dyDescent="0.35">
      <c r="A73" s="56"/>
      <c r="B73" s="57"/>
      <c r="C73" s="81"/>
      <c r="D73" s="81"/>
      <c r="E73" s="81"/>
      <c r="F73" s="107"/>
    </row>
    <row r="74" spans="1:6" x14ac:dyDescent="0.35">
      <c r="A74" s="56"/>
      <c r="B74" s="57"/>
      <c r="C74" s="81"/>
      <c r="D74" s="81"/>
      <c r="E74" s="81"/>
      <c r="F74" s="107"/>
    </row>
    <row r="75" spans="1:6" x14ac:dyDescent="0.35">
      <c r="A75" s="56"/>
      <c r="B75" s="57"/>
      <c r="C75" s="81"/>
      <c r="D75" s="81"/>
      <c r="E75" s="81"/>
      <c r="F75" s="107"/>
    </row>
    <row r="76" spans="1:6" x14ac:dyDescent="0.35">
      <c r="A76" s="56"/>
      <c r="B76" s="57"/>
      <c r="C76" s="81"/>
      <c r="D76" s="81"/>
      <c r="E76" s="81"/>
      <c r="F76" s="107"/>
    </row>
    <row r="77" spans="1:6" x14ac:dyDescent="0.35">
      <c r="A77" s="56"/>
      <c r="B77" s="57"/>
      <c r="C77" s="81"/>
      <c r="D77" s="81"/>
      <c r="E77" s="81"/>
      <c r="F77" s="107"/>
    </row>
    <row r="78" spans="1:6" x14ac:dyDescent="0.35">
      <c r="A78" s="56"/>
    </row>
    <row r="79" spans="1:6" x14ac:dyDescent="0.35">
      <c r="A79" s="56"/>
    </row>
    <row r="80" spans="1:6" x14ac:dyDescent="0.35">
      <c r="A80" s="56"/>
    </row>
    <row r="81" spans="1:6" x14ac:dyDescent="0.35">
      <c r="A81" s="56"/>
    </row>
    <row r="82" spans="1:6" x14ac:dyDescent="0.35">
      <c r="A82" s="56"/>
      <c r="B82" s="57"/>
      <c r="C82" s="81"/>
      <c r="D82" s="81"/>
      <c r="E82" s="81"/>
      <c r="F82" s="107"/>
    </row>
    <row r="83" spans="1:6" x14ac:dyDescent="0.35">
      <c r="A83" s="56"/>
      <c r="B83" s="57"/>
      <c r="C83" s="81"/>
      <c r="D83" s="81"/>
      <c r="E83" s="81"/>
      <c r="F83" s="107"/>
    </row>
    <row r="84" spans="1:6" x14ac:dyDescent="0.35">
      <c r="A84" s="56"/>
      <c r="B84" s="57"/>
      <c r="C84" s="81"/>
      <c r="D84" s="81"/>
      <c r="E84" s="81"/>
      <c r="F84" s="107"/>
    </row>
    <row r="85" spans="1:6" x14ac:dyDescent="0.35">
      <c r="A85" s="56"/>
      <c r="B85" s="57"/>
      <c r="C85" s="81"/>
      <c r="D85" s="81"/>
      <c r="E85" s="81"/>
      <c r="F85" s="107"/>
    </row>
    <row r="86" spans="1:6" x14ac:dyDescent="0.35">
      <c r="A86" s="56"/>
      <c r="B86" s="57"/>
      <c r="C86" s="81"/>
      <c r="D86" s="81"/>
      <c r="E86" s="81"/>
      <c r="F86" s="107"/>
    </row>
    <row r="87" spans="1:6" x14ac:dyDescent="0.35">
      <c r="A87" s="56"/>
      <c r="B87" s="57"/>
      <c r="C87" s="81"/>
      <c r="D87" s="81"/>
      <c r="E87" s="81"/>
      <c r="F87" s="107"/>
    </row>
    <row r="88" spans="1:6" x14ac:dyDescent="0.35">
      <c r="A88" s="56"/>
      <c r="B88" s="57"/>
      <c r="C88" s="81"/>
      <c r="D88" s="81"/>
      <c r="E88" s="81"/>
      <c r="F88" s="107"/>
    </row>
    <row r="89" spans="1:6" x14ac:dyDescent="0.35">
      <c r="A89" s="56"/>
      <c r="B89" s="58"/>
      <c r="C89" s="56"/>
      <c r="D89" s="56"/>
      <c r="E89" s="56"/>
      <c r="F89" s="108"/>
    </row>
    <row r="90" spans="1:6" x14ac:dyDescent="0.35">
      <c r="A90" s="56"/>
      <c r="B90" s="57"/>
      <c r="C90" s="81"/>
      <c r="D90" s="81"/>
      <c r="E90" s="81"/>
      <c r="F90" s="107"/>
    </row>
    <row r="91" spans="1:6" x14ac:dyDescent="0.35">
      <c r="A91" s="56"/>
      <c r="B91" s="57"/>
      <c r="C91" s="81"/>
      <c r="D91" s="81"/>
      <c r="E91" s="81"/>
      <c r="F91" s="107"/>
    </row>
    <row r="92" spans="1:6" x14ac:dyDescent="0.35">
      <c r="A92" s="56"/>
      <c r="B92" s="57"/>
      <c r="C92" s="81"/>
      <c r="D92" s="81"/>
      <c r="E92" s="81"/>
      <c r="F92" s="107"/>
    </row>
    <row r="93" spans="1:6" x14ac:dyDescent="0.35">
      <c r="A93" s="56"/>
      <c r="B93" s="57"/>
      <c r="C93" s="81"/>
      <c r="D93" s="81"/>
      <c r="E93" s="81"/>
      <c r="F93" s="107"/>
    </row>
    <row r="94" spans="1:6" x14ac:dyDescent="0.35">
      <c r="A94" s="56"/>
      <c r="B94" s="57"/>
      <c r="C94" s="81"/>
      <c r="D94" s="81"/>
      <c r="E94" s="81"/>
      <c r="F94" s="107"/>
    </row>
    <row r="95" spans="1:6" x14ac:dyDescent="0.35">
      <c r="A95" s="56"/>
      <c r="B95" s="57"/>
      <c r="C95" s="81"/>
      <c r="D95" s="81"/>
      <c r="E95" s="81"/>
      <c r="F95" s="107"/>
    </row>
    <row r="96" spans="1:6" x14ac:dyDescent="0.35">
      <c r="A96" s="56"/>
      <c r="B96" s="57"/>
      <c r="C96" s="81"/>
      <c r="D96" s="81"/>
      <c r="E96" s="81"/>
      <c r="F96" s="107"/>
    </row>
    <row r="97" spans="1:6" x14ac:dyDescent="0.35">
      <c r="A97" s="56"/>
      <c r="B97" s="57"/>
      <c r="C97" s="81"/>
      <c r="D97" s="81"/>
      <c r="E97" s="81"/>
      <c r="F97" s="107"/>
    </row>
    <row r="98" spans="1:6" x14ac:dyDescent="0.35">
      <c r="A98" s="56"/>
    </row>
    <row r="99" spans="1:6" x14ac:dyDescent="0.35">
      <c r="A99" s="56"/>
    </row>
    <row r="100" spans="1:6" x14ac:dyDescent="0.35">
      <c r="A100" s="56"/>
    </row>
    <row r="101" spans="1:6" x14ac:dyDescent="0.35">
      <c r="A101" s="56"/>
    </row>
    <row r="102" spans="1:6" x14ac:dyDescent="0.35">
      <c r="A102" s="56"/>
      <c r="B102" s="57"/>
      <c r="C102" s="81"/>
      <c r="D102" s="81"/>
      <c r="E102" s="81"/>
      <c r="F102" s="107"/>
    </row>
    <row r="103" spans="1:6" x14ac:dyDescent="0.35">
      <c r="A103" s="56"/>
      <c r="B103" s="57"/>
      <c r="C103" s="81"/>
      <c r="D103" s="81"/>
      <c r="E103" s="81"/>
      <c r="F103" s="107"/>
    </row>
    <row r="104" spans="1:6" x14ac:dyDescent="0.35">
      <c r="A104" s="56"/>
      <c r="B104" s="57"/>
      <c r="C104" s="81"/>
      <c r="D104" s="81"/>
      <c r="E104" s="81"/>
      <c r="F104" s="107"/>
    </row>
    <row r="105" spans="1:6" x14ac:dyDescent="0.35">
      <c r="A105" s="56"/>
      <c r="B105" s="57"/>
      <c r="C105" s="81"/>
      <c r="D105" s="81"/>
      <c r="E105" s="81"/>
      <c r="F105" s="107"/>
    </row>
    <row r="106" spans="1:6" x14ac:dyDescent="0.35">
      <c r="A106" s="56"/>
      <c r="B106" s="57"/>
      <c r="C106" s="81"/>
      <c r="D106" s="81"/>
      <c r="E106" s="81"/>
      <c r="F106" s="107"/>
    </row>
    <row r="107" spans="1:6" x14ac:dyDescent="0.35">
      <c r="A107" s="56"/>
      <c r="B107" s="57"/>
      <c r="C107" s="81"/>
      <c r="D107" s="81"/>
      <c r="E107" s="81"/>
      <c r="F107" s="107"/>
    </row>
    <row r="108" spans="1:6" x14ac:dyDescent="0.35">
      <c r="A108" s="56"/>
      <c r="B108" s="57"/>
      <c r="C108" s="81"/>
      <c r="D108" s="81"/>
      <c r="E108" s="81"/>
      <c r="F108" s="107"/>
    </row>
    <row r="109" spans="1:6" x14ac:dyDescent="0.35">
      <c r="A109" s="56"/>
      <c r="B109" s="58"/>
      <c r="C109" s="56"/>
      <c r="D109" s="56"/>
      <c r="E109" s="56"/>
      <c r="F109" s="108"/>
    </row>
    <row r="110" spans="1:6" x14ac:dyDescent="0.35">
      <c r="A110" s="56"/>
      <c r="B110" s="57"/>
      <c r="C110" s="81"/>
      <c r="D110" s="81"/>
      <c r="E110" s="81"/>
      <c r="F110" s="107"/>
    </row>
    <row r="111" spans="1:6" x14ac:dyDescent="0.35">
      <c r="A111" s="56"/>
      <c r="B111" s="57"/>
      <c r="C111" s="81"/>
      <c r="D111" s="81"/>
      <c r="E111" s="81"/>
      <c r="F111" s="107"/>
    </row>
    <row r="112" spans="1:6" x14ac:dyDescent="0.35">
      <c r="A112" s="56"/>
      <c r="B112" s="57"/>
      <c r="C112" s="81"/>
      <c r="D112" s="81"/>
      <c r="E112" s="81"/>
      <c r="F112" s="107"/>
    </row>
    <row r="113" spans="1:6" x14ac:dyDescent="0.35">
      <c r="A113" s="56"/>
      <c r="B113" s="57"/>
      <c r="C113" s="81"/>
      <c r="D113" s="81"/>
      <c r="E113" s="81"/>
      <c r="F113" s="107"/>
    </row>
    <row r="114" spans="1:6" x14ac:dyDescent="0.35">
      <c r="A114" s="56"/>
      <c r="B114" s="57"/>
      <c r="C114" s="81"/>
      <c r="D114" s="81"/>
      <c r="E114" s="81"/>
      <c r="F114" s="107"/>
    </row>
    <row r="115" spans="1:6" x14ac:dyDescent="0.35">
      <c r="A115" s="56"/>
      <c r="B115" s="57"/>
      <c r="C115" s="81"/>
      <c r="D115" s="81"/>
      <c r="E115" s="81"/>
      <c r="F115" s="107"/>
    </row>
    <row r="116" spans="1:6" x14ac:dyDescent="0.35">
      <c r="A116" s="56"/>
      <c r="B116" s="57"/>
      <c r="C116" s="81"/>
      <c r="D116" s="81"/>
      <c r="E116" s="81"/>
      <c r="F116" s="107"/>
    </row>
    <row r="117" spans="1:6" x14ac:dyDescent="0.35">
      <c r="A117" s="56"/>
      <c r="B117" s="57"/>
      <c r="C117" s="81"/>
      <c r="D117" s="81"/>
      <c r="E117" s="81"/>
      <c r="F117" s="107"/>
    </row>
    <row r="118" spans="1:6" x14ac:dyDescent="0.35">
      <c r="A118" s="56"/>
    </row>
    <row r="119" spans="1:6" x14ac:dyDescent="0.35">
      <c r="A119" s="56"/>
    </row>
    <row r="120" spans="1:6" x14ac:dyDescent="0.35">
      <c r="A120" s="56"/>
    </row>
    <row r="121" spans="1:6" x14ac:dyDescent="0.35">
      <c r="A121" s="56"/>
    </row>
    <row r="122" spans="1:6" x14ac:dyDescent="0.35">
      <c r="A122" s="56"/>
      <c r="B122" s="57"/>
      <c r="C122" s="81"/>
      <c r="D122" s="81"/>
      <c r="E122" s="81"/>
      <c r="F122" s="107"/>
    </row>
    <row r="123" spans="1:6" x14ac:dyDescent="0.35">
      <c r="A123" s="56"/>
      <c r="B123" s="57"/>
      <c r="C123" s="81"/>
      <c r="D123" s="81"/>
      <c r="E123" s="81"/>
      <c r="F123" s="107"/>
    </row>
    <row r="124" spans="1:6" x14ac:dyDescent="0.35">
      <c r="A124" s="56"/>
      <c r="B124" s="57"/>
      <c r="C124" s="81"/>
      <c r="D124" s="81"/>
      <c r="E124" s="81"/>
      <c r="F124" s="107"/>
    </row>
    <row r="125" spans="1:6" x14ac:dyDescent="0.35">
      <c r="A125" s="56"/>
      <c r="B125" s="57"/>
      <c r="C125" s="81"/>
      <c r="D125" s="81"/>
      <c r="E125" s="81"/>
      <c r="F125" s="107"/>
    </row>
    <row r="126" spans="1:6" x14ac:dyDescent="0.35">
      <c r="A126" s="56"/>
      <c r="B126" s="57"/>
      <c r="C126" s="81"/>
      <c r="D126" s="81"/>
      <c r="E126" s="81"/>
      <c r="F126" s="107"/>
    </row>
    <row r="127" spans="1:6" x14ac:dyDescent="0.35">
      <c r="A127" s="56"/>
      <c r="B127" s="57"/>
      <c r="C127" s="81"/>
      <c r="D127" s="81"/>
      <c r="E127" s="81"/>
      <c r="F127" s="107"/>
    </row>
    <row r="128" spans="1:6" x14ac:dyDescent="0.35">
      <c r="A128" s="56"/>
      <c r="B128" s="57"/>
      <c r="C128" s="81"/>
      <c r="D128" s="81"/>
      <c r="E128" s="81"/>
      <c r="F128" s="107"/>
    </row>
    <row r="129" spans="1:6" x14ac:dyDescent="0.35">
      <c r="A129" s="56"/>
      <c r="B129" s="58"/>
      <c r="C129" s="56"/>
      <c r="D129" s="56"/>
      <c r="E129" s="56"/>
      <c r="F129" s="108"/>
    </row>
    <row r="130" spans="1:6" x14ac:dyDescent="0.35">
      <c r="A130" s="56"/>
      <c r="B130" s="57"/>
      <c r="C130" s="81"/>
      <c r="D130" s="81"/>
      <c r="E130" s="81"/>
      <c r="F130" s="107"/>
    </row>
    <row r="131" spans="1:6" x14ac:dyDescent="0.35">
      <c r="A131" s="56"/>
      <c r="B131" s="57"/>
      <c r="C131" s="81"/>
      <c r="D131" s="81"/>
      <c r="E131" s="81"/>
      <c r="F131" s="107"/>
    </row>
    <row r="132" spans="1:6" x14ac:dyDescent="0.35">
      <c r="A132" s="56"/>
      <c r="B132" s="57"/>
      <c r="C132" s="81"/>
      <c r="D132" s="81"/>
      <c r="E132" s="81"/>
      <c r="F132" s="107"/>
    </row>
    <row r="133" spans="1:6" x14ac:dyDescent="0.35">
      <c r="A133" s="56"/>
      <c r="B133" s="57"/>
      <c r="C133" s="81"/>
      <c r="D133" s="81"/>
      <c r="E133" s="81"/>
      <c r="F133" s="107"/>
    </row>
    <row r="134" spans="1:6" x14ac:dyDescent="0.35">
      <c r="A134" s="56"/>
      <c r="B134" s="57"/>
      <c r="C134" s="81"/>
      <c r="D134" s="81"/>
      <c r="E134" s="81"/>
      <c r="F134" s="107"/>
    </row>
    <row r="135" spans="1:6" x14ac:dyDescent="0.35">
      <c r="A135" s="56"/>
      <c r="B135" s="57"/>
      <c r="C135" s="81"/>
      <c r="D135" s="81"/>
      <c r="E135" s="81"/>
      <c r="F135" s="107"/>
    </row>
    <row r="136" spans="1:6" x14ac:dyDescent="0.35">
      <c r="A136" s="56"/>
      <c r="B136" s="57"/>
      <c r="C136" s="81"/>
      <c r="D136" s="81"/>
      <c r="E136" s="81"/>
      <c r="F136" s="107"/>
    </row>
    <row r="137" spans="1:6" x14ac:dyDescent="0.35">
      <c r="A137" s="56"/>
      <c r="B137" s="57"/>
      <c r="C137" s="81"/>
      <c r="D137" s="81"/>
      <c r="E137" s="81"/>
      <c r="F137" s="107"/>
    </row>
    <row r="138" spans="1:6" x14ac:dyDescent="0.35">
      <c r="A138" s="56"/>
    </row>
    <row r="139" spans="1:6" x14ac:dyDescent="0.35">
      <c r="A139" s="56"/>
    </row>
    <row r="140" spans="1:6" x14ac:dyDescent="0.35">
      <c r="A140" s="56"/>
    </row>
    <row r="141" spans="1:6" x14ac:dyDescent="0.35">
      <c r="A141" s="56"/>
    </row>
    <row r="142" spans="1:6" x14ac:dyDescent="0.35">
      <c r="A142" s="56"/>
      <c r="B142" s="57"/>
      <c r="C142" s="81"/>
      <c r="D142" s="81"/>
      <c r="E142" s="81"/>
      <c r="F142" s="107"/>
    </row>
    <row r="143" spans="1:6" x14ac:dyDescent="0.35">
      <c r="A143" s="56"/>
      <c r="B143" s="57"/>
      <c r="C143" s="81"/>
      <c r="D143" s="81"/>
      <c r="E143" s="81"/>
      <c r="F143" s="107"/>
    </row>
    <row r="144" spans="1:6" x14ac:dyDescent="0.35">
      <c r="A144" s="56"/>
      <c r="B144" s="57"/>
      <c r="C144" s="81"/>
      <c r="D144" s="81"/>
      <c r="E144" s="81"/>
      <c r="F144" s="107"/>
    </row>
    <row r="145" spans="1:6" x14ac:dyDescent="0.35">
      <c r="A145" s="56"/>
      <c r="B145" s="57"/>
      <c r="C145" s="81"/>
      <c r="D145" s="81"/>
      <c r="E145" s="81"/>
      <c r="F145" s="107"/>
    </row>
    <row r="146" spans="1:6" x14ac:dyDescent="0.35">
      <c r="A146" s="56"/>
      <c r="B146" s="57"/>
      <c r="C146" s="81"/>
      <c r="D146" s="81"/>
      <c r="E146" s="81"/>
      <c r="F146" s="107"/>
    </row>
    <row r="147" spans="1:6" x14ac:dyDescent="0.35">
      <c r="A147" s="56"/>
      <c r="B147" s="57"/>
      <c r="C147" s="81"/>
      <c r="D147" s="81"/>
      <c r="E147" s="81"/>
      <c r="F147" s="107"/>
    </row>
    <row r="148" spans="1:6" x14ac:dyDescent="0.35">
      <c r="A148" s="56"/>
      <c r="B148" s="57"/>
      <c r="C148" s="81"/>
      <c r="D148" s="81"/>
      <c r="E148" s="81"/>
      <c r="F148" s="107"/>
    </row>
    <row r="149" spans="1:6" x14ac:dyDescent="0.35">
      <c r="A149" s="56"/>
      <c r="B149" s="58"/>
      <c r="C149" s="56"/>
      <c r="D149" s="56"/>
      <c r="E149" s="56"/>
      <c r="F149" s="108"/>
    </row>
    <row r="150" spans="1:6" x14ac:dyDescent="0.35">
      <c r="A150" s="56"/>
      <c r="B150" s="57"/>
      <c r="C150" s="81"/>
      <c r="D150" s="81"/>
      <c r="E150" s="81"/>
      <c r="F150" s="107"/>
    </row>
    <row r="151" spans="1:6" x14ac:dyDescent="0.35">
      <c r="A151" s="56"/>
      <c r="B151" s="57"/>
      <c r="C151" s="81"/>
      <c r="D151" s="81"/>
      <c r="E151" s="81"/>
      <c r="F151" s="107"/>
    </row>
    <row r="152" spans="1:6" x14ac:dyDescent="0.35">
      <c r="A152" s="56"/>
      <c r="B152" s="57"/>
      <c r="C152" s="81"/>
      <c r="D152" s="81"/>
      <c r="E152" s="81"/>
      <c r="F152" s="107"/>
    </row>
    <row r="153" spans="1:6" x14ac:dyDescent="0.35">
      <c r="A153" s="56"/>
      <c r="B153" s="57"/>
      <c r="C153" s="81"/>
      <c r="D153" s="81"/>
      <c r="E153" s="81"/>
      <c r="F153" s="107"/>
    </row>
    <row r="154" spans="1:6" x14ac:dyDescent="0.35">
      <c r="A154" s="56"/>
      <c r="B154" s="57"/>
      <c r="C154" s="81"/>
      <c r="D154" s="81"/>
      <c r="E154" s="81"/>
      <c r="F154" s="107"/>
    </row>
    <row r="155" spans="1:6" x14ac:dyDescent="0.35">
      <c r="A155" s="56"/>
      <c r="B155" s="57"/>
      <c r="C155" s="81"/>
      <c r="D155" s="81"/>
      <c r="E155" s="81"/>
      <c r="F155" s="107"/>
    </row>
    <row r="156" spans="1:6" x14ac:dyDescent="0.35">
      <c r="A156" s="56"/>
      <c r="B156" s="57"/>
      <c r="C156" s="81"/>
      <c r="D156" s="81"/>
      <c r="E156" s="81"/>
      <c r="F156" s="107"/>
    </row>
    <row r="157" spans="1:6" x14ac:dyDescent="0.35">
      <c r="A157" s="56"/>
      <c r="B157" s="57"/>
      <c r="C157" s="81"/>
      <c r="D157" s="81"/>
      <c r="E157" s="81"/>
      <c r="F157" s="107"/>
    </row>
    <row r="158" spans="1:6" x14ac:dyDescent="0.35">
      <c r="A158" s="56"/>
    </row>
    <row r="159" spans="1:6" x14ac:dyDescent="0.35">
      <c r="A159" s="56"/>
    </row>
    <row r="160" spans="1:6" x14ac:dyDescent="0.35">
      <c r="A160" s="56"/>
    </row>
    <row r="161" spans="1:6" x14ac:dyDescent="0.35">
      <c r="A161" s="56"/>
    </row>
    <row r="162" spans="1:6" x14ac:dyDescent="0.35">
      <c r="A162" s="56"/>
      <c r="B162" s="57"/>
      <c r="C162" s="81"/>
      <c r="D162" s="81"/>
      <c r="E162" s="81"/>
      <c r="F162" s="107"/>
    </row>
    <row r="163" spans="1:6" x14ac:dyDescent="0.35">
      <c r="A163" s="56"/>
      <c r="B163" s="57"/>
      <c r="C163" s="81"/>
      <c r="D163" s="81"/>
      <c r="E163" s="81"/>
      <c r="F163" s="107"/>
    </row>
    <row r="164" spans="1:6" x14ac:dyDescent="0.35">
      <c r="A164" s="56"/>
      <c r="B164" s="57"/>
      <c r="C164" s="81"/>
      <c r="D164" s="81"/>
      <c r="E164" s="81"/>
      <c r="F164" s="107"/>
    </row>
    <row r="165" spans="1:6" x14ac:dyDescent="0.35">
      <c r="A165" s="56"/>
      <c r="B165" s="57"/>
      <c r="C165" s="81"/>
      <c r="D165" s="81"/>
      <c r="E165" s="81"/>
      <c r="F165" s="107"/>
    </row>
    <row r="166" spans="1:6" x14ac:dyDescent="0.35">
      <c r="A166" s="56"/>
      <c r="B166" s="57"/>
      <c r="C166" s="81"/>
      <c r="D166" s="81"/>
      <c r="E166" s="81"/>
      <c r="F166" s="107"/>
    </row>
    <row r="167" spans="1:6" x14ac:dyDescent="0.35">
      <c r="A167" s="56"/>
      <c r="B167" s="57"/>
      <c r="C167" s="81"/>
      <c r="D167" s="81"/>
      <c r="E167" s="81"/>
      <c r="F167" s="107"/>
    </row>
    <row r="168" spans="1:6" x14ac:dyDescent="0.35">
      <c r="A168" s="56"/>
      <c r="B168" s="57"/>
      <c r="C168" s="81"/>
      <c r="D168" s="81"/>
      <c r="E168" s="81"/>
      <c r="F168" s="107"/>
    </row>
    <row r="169" spans="1:6" x14ac:dyDescent="0.35">
      <c r="A169" s="56"/>
      <c r="B169" s="58"/>
      <c r="C169" s="56"/>
      <c r="D169" s="56"/>
      <c r="E169" s="56"/>
      <c r="F169" s="108"/>
    </row>
    <row r="170" spans="1:6" x14ac:dyDescent="0.35">
      <c r="A170" s="56"/>
      <c r="B170" s="57"/>
      <c r="C170" s="81"/>
      <c r="D170" s="81"/>
      <c r="E170" s="81"/>
      <c r="F170" s="107"/>
    </row>
    <row r="171" spans="1:6" x14ac:dyDescent="0.35">
      <c r="A171" s="56"/>
      <c r="B171" s="57"/>
      <c r="C171" s="81"/>
      <c r="D171" s="81"/>
      <c r="E171" s="81"/>
      <c r="F171" s="107"/>
    </row>
    <row r="172" spans="1:6" x14ac:dyDescent="0.35">
      <c r="A172" s="56"/>
      <c r="B172" s="57"/>
      <c r="C172" s="81"/>
      <c r="D172" s="81"/>
      <c r="E172" s="81"/>
      <c r="F172" s="107"/>
    </row>
    <row r="173" spans="1:6" x14ac:dyDescent="0.35">
      <c r="A173" s="56"/>
      <c r="B173" s="57"/>
      <c r="C173" s="81"/>
      <c r="D173" s="81"/>
      <c r="E173" s="81"/>
      <c r="F173" s="107"/>
    </row>
    <row r="174" spans="1:6" x14ac:dyDescent="0.35">
      <c r="A174" s="56"/>
      <c r="B174" s="57"/>
      <c r="C174" s="81"/>
      <c r="D174" s="81"/>
      <c r="E174" s="81"/>
      <c r="F174" s="107"/>
    </row>
    <row r="175" spans="1:6" x14ac:dyDescent="0.35">
      <c r="A175" s="56"/>
      <c r="B175" s="57"/>
      <c r="C175" s="81"/>
      <c r="D175" s="81"/>
      <c r="E175" s="81"/>
      <c r="F175" s="107"/>
    </row>
    <row r="176" spans="1:6" x14ac:dyDescent="0.35">
      <c r="A176" s="56"/>
      <c r="B176" s="57"/>
      <c r="C176" s="81"/>
      <c r="D176" s="81"/>
      <c r="E176" s="81"/>
      <c r="F176" s="107"/>
    </row>
    <row r="177" spans="1:6" x14ac:dyDescent="0.35">
      <c r="A177" s="56"/>
      <c r="B177" s="57"/>
      <c r="C177" s="81"/>
      <c r="D177" s="81"/>
      <c r="E177" s="81"/>
      <c r="F177" s="107"/>
    </row>
    <row r="178" spans="1:6" x14ac:dyDescent="0.35">
      <c r="A178" s="56"/>
    </row>
    <row r="179" spans="1:6" x14ac:dyDescent="0.35">
      <c r="A179" s="56"/>
    </row>
    <row r="180" spans="1:6" x14ac:dyDescent="0.35">
      <c r="A180" s="56"/>
    </row>
    <row r="181" spans="1:6" x14ac:dyDescent="0.35">
      <c r="A181" s="56"/>
    </row>
    <row r="182" spans="1:6" x14ac:dyDescent="0.35">
      <c r="A182" s="56"/>
      <c r="B182" s="57"/>
      <c r="C182" s="81"/>
      <c r="D182" s="81"/>
      <c r="E182" s="81"/>
      <c r="F182" s="107"/>
    </row>
    <row r="183" spans="1:6" x14ac:dyDescent="0.35">
      <c r="A183" s="56"/>
      <c r="B183" s="57"/>
      <c r="C183" s="81"/>
      <c r="D183" s="81"/>
      <c r="E183" s="81"/>
      <c r="F183" s="107"/>
    </row>
    <row r="184" spans="1:6" x14ac:dyDescent="0.35">
      <c r="A184" s="56"/>
      <c r="B184" s="57"/>
      <c r="C184" s="81"/>
      <c r="D184" s="81"/>
      <c r="E184" s="81"/>
      <c r="F184" s="107"/>
    </row>
    <row r="185" spans="1:6" x14ac:dyDescent="0.35">
      <c r="A185" s="56"/>
      <c r="B185" s="57"/>
      <c r="C185" s="81"/>
      <c r="D185" s="81"/>
      <c r="E185" s="81"/>
      <c r="F185" s="107"/>
    </row>
    <row r="186" spans="1:6" x14ac:dyDescent="0.35">
      <c r="A186" s="56"/>
      <c r="B186" s="57"/>
      <c r="C186" s="81"/>
      <c r="D186" s="81"/>
      <c r="E186" s="81"/>
      <c r="F186" s="107"/>
    </row>
    <row r="187" spans="1:6" x14ac:dyDescent="0.35">
      <c r="A187" s="56"/>
      <c r="B187" s="57"/>
      <c r="C187" s="81"/>
      <c r="D187" s="81"/>
      <c r="E187" s="81"/>
      <c r="F187" s="107"/>
    </row>
    <row r="188" spans="1:6" x14ac:dyDescent="0.35">
      <c r="A188" s="56"/>
      <c r="B188" s="57"/>
      <c r="C188" s="81"/>
      <c r="D188" s="81"/>
      <c r="E188" s="81"/>
      <c r="F188" s="107"/>
    </row>
    <row r="189" spans="1:6" x14ac:dyDescent="0.35">
      <c r="A189" s="56"/>
      <c r="B189" s="58"/>
      <c r="C189" s="56"/>
      <c r="D189" s="56"/>
      <c r="E189" s="56"/>
      <c r="F189" s="108"/>
    </row>
    <row r="190" spans="1:6" x14ac:dyDescent="0.35">
      <c r="A190" s="56"/>
      <c r="B190" s="57"/>
      <c r="C190" s="81"/>
      <c r="D190" s="81"/>
      <c r="E190" s="81"/>
      <c r="F190" s="107"/>
    </row>
    <row r="191" spans="1:6" x14ac:dyDescent="0.35">
      <c r="A191" s="56"/>
      <c r="B191" s="57"/>
      <c r="C191" s="81"/>
      <c r="D191" s="81"/>
      <c r="E191" s="81"/>
      <c r="F191" s="107"/>
    </row>
    <row r="192" spans="1:6" x14ac:dyDescent="0.35">
      <c r="A192" s="56"/>
      <c r="B192" s="57"/>
      <c r="C192" s="81"/>
      <c r="D192" s="81"/>
      <c r="E192" s="81"/>
      <c r="F192" s="107"/>
    </row>
    <row r="193" spans="1:6" x14ac:dyDescent="0.35">
      <c r="A193" s="56"/>
      <c r="B193" s="57"/>
      <c r="C193" s="81"/>
      <c r="D193" s="81"/>
      <c r="E193" s="81"/>
      <c r="F193" s="107"/>
    </row>
    <row r="194" spans="1:6" x14ac:dyDescent="0.35">
      <c r="A194" s="56"/>
      <c r="B194" s="57"/>
      <c r="C194" s="81"/>
      <c r="D194" s="81"/>
      <c r="E194" s="81"/>
      <c r="F194" s="107"/>
    </row>
    <row r="195" spans="1:6" x14ac:dyDescent="0.35">
      <c r="A195" s="56"/>
      <c r="B195" s="57"/>
      <c r="C195" s="81"/>
      <c r="D195" s="81"/>
      <c r="E195" s="81"/>
      <c r="F195" s="107"/>
    </row>
    <row r="196" spans="1:6" x14ac:dyDescent="0.35">
      <c r="A196" s="56"/>
      <c r="B196" s="57"/>
      <c r="C196" s="81"/>
      <c r="D196" s="81"/>
      <c r="E196" s="81"/>
      <c r="F196" s="107"/>
    </row>
    <row r="197" spans="1:6" x14ac:dyDescent="0.35">
      <c r="A197" s="56"/>
      <c r="B197" s="57"/>
      <c r="C197" s="81"/>
      <c r="D197" s="81"/>
      <c r="E197" s="81"/>
      <c r="F197" s="107"/>
    </row>
    <row r="198" spans="1:6" x14ac:dyDescent="0.35">
      <c r="A198" s="56"/>
    </row>
    <row r="199" spans="1:6" x14ac:dyDescent="0.35">
      <c r="A199" s="56"/>
    </row>
    <row r="200" spans="1:6" x14ac:dyDescent="0.35">
      <c r="A200" s="56"/>
    </row>
    <row r="201" spans="1:6" x14ac:dyDescent="0.35">
      <c r="A201" s="56"/>
    </row>
    <row r="202" spans="1:6" x14ac:dyDescent="0.35">
      <c r="A202" s="56"/>
      <c r="B202" s="57"/>
      <c r="C202" s="81"/>
      <c r="D202" s="81"/>
      <c r="E202" s="81"/>
      <c r="F202" s="107"/>
    </row>
    <row r="203" spans="1:6" x14ac:dyDescent="0.35">
      <c r="A203" s="56"/>
      <c r="B203" s="57"/>
      <c r="C203" s="81"/>
      <c r="D203" s="81"/>
      <c r="E203" s="81"/>
      <c r="F203" s="107"/>
    </row>
    <row r="204" spans="1:6" x14ac:dyDescent="0.35">
      <c r="A204" s="56"/>
      <c r="B204" s="57"/>
      <c r="C204" s="81"/>
      <c r="D204" s="81"/>
      <c r="E204" s="81"/>
      <c r="F204" s="107"/>
    </row>
    <row r="205" spans="1:6" x14ac:dyDescent="0.35">
      <c r="A205" s="56"/>
      <c r="B205" s="57"/>
      <c r="C205" s="81"/>
      <c r="D205" s="81"/>
      <c r="E205" s="81"/>
      <c r="F205" s="107"/>
    </row>
    <row r="206" spans="1:6" x14ac:dyDescent="0.35">
      <c r="A206" s="56"/>
      <c r="B206" s="57"/>
      <c r="C206" s="81"/>
      <c r="D206" s="81"/>
      <c r="E206" s="81"/>
      <c r="F206" s="107"/>
    </row>
    <row r="207" spans="1:6" x14ac:dyDescent="0.35">
      <c r="A207" s="56"/>
      <c r="B207" s="57"/>
      <c r="C207" s="81"/>
      <c r="D207" s="81"/>
      <c r="E207" s="81"/>
      <c r="F207" s="107"/>
    </row>
    <row r="208" spans="1:6" x14ac:dyDescent="0.35">
      <c r="A208" s="56"/>
      <c r="B208" s="57"/>
      <c r="C208" s="81"/>
      <c r="D208" s="81"/>
      <c r="E208" s="81"/>
      <c r="F208" s="107"/>
    </row>
    <row r="209" spans="1:6" x14ac:dyDescent="0.35">
      <c r="A209" s="56"/>
      <c r="B209" s="58"/>
      <c r="C209" s="56"/>
      <c r="D209" s="56"/>
      <c r="E209" s="56"/>
      <c r="F209" s="108"/>
    </row>
    <row r="210" spans="1:6" x14ac:dyDescent="0.35">
      <c r="A210" s="56"/>
      <c r="B210" s="57"/>
      <c r="C210" s="81"/>
      <c r="D210" s="81"/>
      <c r="E210" s="81"/>
      <c r="F210" s="107"/>
    </row>
    <row r="211" spans="1:6" x14ac:dyDescent="0.35">
      <c r="A211" s="56"/>
      <c r="B211" s="57"/>
      <c r="C211" s="81"/>
      <c r="D211" s="81"/>
      <c r="E211" s="81"/>
      <c r="F211" s="107"/>
    </row>
    <row r="212" spans="1:6" x14ac:dyDescent="0.35">
      <c r="A212" s="56"/>
      <c r="B212" s="57"/>
      <c r="C212" s="81"/>
      <c r="D212" s="81"/>
      <c r="E212" s="81"/>
      <c r="F212" s="107"/>
    </row>
    <row r="213" spans="1:6" x14ac:dyDescent="0.35">
      <c r="A213" s="56"/>
      <c r="B213" s="57"/>
      <c r="C213" s="81"/>
      <c r="D213" s="81"/>
      <c r="E213" s="81"/>
      <c r="F213" s="107"/>
    </row>
    <row r="214" spans="1:6" x14ac:dyDescent="0.35">
      <c r="A214" s="56"/>
      <c r="B214" s="57"/>
      <c r="C214" s="81"/>
      <c r="D214" s="81"/>
      <c r="E214" s="81"/>
      <c r="F214" s="107"/>
    </row>
    <row r="215" spans="1:6" x14ac:dyDescent="0.35">
      <c r="A215" s="56"/>
      <c r="B215" s="57"/>
      <c r="C215" s="81"/>
      <c r="D215" s="81"/>
      <c r="E215" s="81"/>
      <c r="F215" s="107"/>
    </row>
    <row r="216" spans="1:6" x14ac:dyDescent="0.35">
      <c r="A216" s="56"/>
      <c r="B216" s="57"/>
      <c r="C216" s="81"/>
      <c r="D216" s="81"/>
      <c r="E216" s="81"/>
      <c r="F216" s="107"/>
    </row>
    <row r="217" spans="1:6" x14ac:dyDescent="0.35">
      <c r="A217" s="56"/>
      <c r="B217" s="57"/>
      <c r="C217" s="81"/>
      <c r="D217" s="81"/>
      <c r="E217" s="81"/>
      <c r="F217" s="107"/>
    </row>
    <row r="218" spans="1:6" x14ac:dyDescent="0.35">
      <c r="A218" s="56"/>
    </row>
    <row r="219" spans="1:6" x14ac:dyDescent="0.35">
      <c r="A219" s="56"/>
    </row>
    <row r="220" spans="1:6" x14ac:dyDescent="0.35">
      <c r="A220" s="56"/>
    </row>
    <row r="221" spans="1:6" x14ac:dyDescent="0.35">
      <c r="A221" s="56"/>
    </row>
    <row r="222" spans="1:6" x14ac:dyDescent="0.35">
      <c r="A222" s="56"/>
      <c r="B222" s="57"/>
      <c r="C222" s="81"/>
      <c r="D222" s="81"/>
      <c r="E222" s="81"/>
      <c r="F222" s="107"/>
    </row>
    <row r="223" spans="1:6" x14ac:dyDescent="0.35">
      <c r="A223" s="56"/>
      <c r="B223" s="57"/>
      <c r="C223" s="81"/>
      <c r="D223" s="81"/>
      <c r="E223" s="81"/>
      <c r="F223" s="107"/>
    </row>
    <row r="224" spans="1:6" x14ac:dyDescent="0.35">
      <c r="A224" s="56"/>
      <c r="B224" s="57"/>
      <c r="C224" s="81"/>
      <c r="D224" s="81"/>
      <c r="E224" s="81"/>
      <c r="F224" s="107"/>
    </row>
    <row r="225" spans="1:6" x14ac:dyDescent="0.35">
      <c r="A225" s="56"/>
      <c r="B225" s="57"/>
      <c r="C225" s="81"/>
      <c r="D225" s="81"/>
      <c r="E225" s="81"/>
      <c r="F225" s="107"/>
    </row>
    <row r="226" spans="1:6" x14ac:dyDescent="0.35">
      <c r="A226" s="56"/>
      <c r="B226" s="57"/>
      <c r="C226" s="81"/>
      <c r="D226" s="81"/>
      <c r="E226" s="81"/>
      <c r="F226" s="107"/>
    </row>
    <row r="227" spans="1:6" x14ac:dyDescent="0.35">
      <c r="A227" s="56"/>
      <c r="B227" s="57"/>
      <c r="C227" s="81"/>
      <c r="D227" s="81"/>
      <c r="E227" s="81"/>
      <c r="F227" s="107"/>
    </row>
    <row r="228" spans="1:6" x14ac:dyDescent="0.35">
      <c r="A228" s="56"/>
      <c r="B228" s="57"/>
      <c r="C228" s="81"/>
      <c r="D228" s="81"/>
      <c r="E228" s="81"/>
      <c r="F228" s="107"/>
    </row>
    <row r="229" spans="1:6" x14ac:dyDescent="0.35">
      <c r="A229" s="56"/>
      <c r="B229" s="58"/>
      <c r="C229" s="56"/>
      <c r="D229" s="56"/>
      <c r="E229" s="56"/>
      <c r="F229" s="108"/>
    </row>
    <row r="230" spans="1:6" x14ac:dyDescent="0.35">
      <c r="A230" s="56"/>
      <c r="B230" s="57"/>
      <c r="C230" s="81"/>
      <c r="D230" s="81"/>
      <c r="E230" s="81"/>
      <c r="F230" s="107"/>
    </row>
    <row r="231" spans="1:6" x14ac:dyDescent="0.35">
      <c r="A231" s="56"/>
      <c r="B231" s="57"/>
      <c r="C231" s="81"/>
      <c r="D231" s="81"/>
      <c r="E231" s="81"/>
      <c r="F231" s="107"/>
    </row>
    <row r="232" spans="1:6" x14ac:dyDescent="0.35">
      <c r="A232" s="56"/>
      <c r="B232" s="57"/>
      <c r="C232" s="81"/>
      <c r="D232" s="81"/>
      <c r="E232" s="81"/>
      <c r="F232" s="107"/>
    </row>
    <row r="233" spans="1:6" x14ac:dyDescent="0.35">
      <c r="A233" s="56"/>
      <c r="B233" s="57"/>
      <c r="C233" s="81"/>
      <c r="D233" s="81"/>
      <c r="E233" s="81"/>
      <c r="F233" s="107"/>
    </row>
    <row r="234" spans="1:6" x14ac:dyDescent="0.35">
      <c r="A234" s="56"/>
      <c r="B234" s="57"/>
      <c r="C234" s="81"/>
      <c r="D234" s="81"/>
      <c r="E234" s="81"/>
      <c r="F234" s="107"/>
    </row>
    <row r="235" spans="1:6" x14ac:dyDescent="0.35">
      <c r="A235" s="56"/>
      <c r="B235" s="57"/>
      <c r="C235" s="81"/>
      <c r="D235" s="81"/>
      <c r="E235" s="81"/>
      <c r="F235" s="107"/>
    </row>
    <row r="236" spans="1:6" x14ac:dyDescent="0.35">
      <c r="A236" s="56"/>
      <c r="B236" s="57"/>
      <c r="C236" s="81"/>
      <c r="D236" s="81"/>
      <c r="E236" s="81"/>
      <c r="F236" s="107"/>
    </row>
    <row r="237" spans="1:6" x14ac:dyDescent="0.35">
      <c r="A237" s="56"/>
      <c r="B237" s="57"/>
      <c r="C237" s="81"/>
      <c r="D237" s="81"/>
      <c r="E237" s="81"/>
      <c r="F237" s="107"/>
    </row>
    <row r="238" spans="1:6" x14ac:dyDescent="0.35">
      <c r="A238" s="56"/>
    </row>
    <row r="239" spans="1:6" x14ac:dyDescent="0.35">
      <c r="A239" s="56"/>
    </row>
    <row r="240" spans="1:6" x14ac:dyDescent="0.35">
      <c r="A240" s="56"/>
    </row>
    <row r="241" spans="1:1" x14ac:dyDescent="0.35">
      <c r="A241" s="56"/>
    </row>
  </sheetData>
  <mergeCells count="1">
    <mergeCell ref="K1:L1"/>
  </mergeCells>
  <hyperlinks>
    <hyperlink ref="H9" r:id="rId1" xr:uid="{B675D53C-9D9A-472F-A803-0EFA7C61E356}"/>
    <hyperlink ref="H14" r:id="rId2" display="https://www.townplan.gov.my/rt/rsnt_terengganu2050/Ringkasan Eksekutif DRSNT 2050_2 DIS.pdf" xr:uid="{07A51683-3717-4526-AC98-8C5A7EE22177}"/>
    <hyperlink ref="H18" r:id="rId3" display="https://www.townplan.gov.my/rt/rsnt_terengganu2050/Draf RSNT 2050 (Kajian Semula).pdf" xr:uid="{3AE6D2A9-6F10-4EF7-B201-BD9C03806717}"/>
    <hyperlink ref="H8" r:id="rId4" xr:uid="{66811DF4-5AD5-49D0-8C5D-F56185A8AA41}"/>
    <hyperlink ref="H7" r:id="rId5" xr:uid="{964B11D4-A8AC-49FC-8701-529CE8EB7068}"/>
    <hyperlink ref="H10" r:id="rId6" xr:uid="{FAF2F8A6-C3BD-4C0C-8072-AE69D6BC87B3}"/>
    <hyperlink ref="H15" r:id="rId7" xr:uid="{C569CBE1-C5C2-4E13-9FDF-122C8F653AC8}"/>
  </hyperlinks>
  <pageMargins left="0.7" right="0.7" top="0.75" bottom="0.75" header="0.3" footer="0.3"/>
  <pageSetup orientation="portrait" horizontalDpi="4294967293" verticalDpi="0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8"/>
  <sheetViews>
    <sheetView workbookViewId="0">
      <selection activeCell="B9" sqref="B9"/>
    </sheetView>
  </sheetViews>
  <sheetFormatPr defaultColWidth="12.6640625" defaultRowHeight="15" customHeight="1" x14ac:dyDescent="0.35"/>
  <cols>
    <col min="1" max="1" width="26" style="22" customWidth="1"/>
    <col min="2" max="2" width="33.75" style="22" customWidth="1"/>
    <col min="3" max="3" width="19.9140625" style="22" customWidth="1"/>
    <col min="4" max="4" width="23" style="22" customWidth="1"/>
    <col min="5" max="5" width="20.6640625" style="22" customWidth="1"/>
    <col min="6" max="26" width="12.6640625" style="22" customWidth="1"/>
    <col min="27" max="16384" width="12.6640625" style="22"/>
  </cols>
  <sheetData>
    <row r="1" spans="1:26" ht="15" customHeight="1" thickBot="1" x14ac:dyDescent="0.4">
      <c r="A1" s="174" t="s">
        <v>110</v>
      </c>
      <c r="B1" s="175"/>
      <c r="C1" s="176"/>
      <c r="D1" s="64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29" x14ac:dyDescent="0.35">
      <c r="A2" s="114" t="s">
        <v>65</v>
      </c>
      <c r="B2" s="115" t="s">
        <v>66</v>
      </c>
      <c r="C2" s="116" t="s">
        <v>67</v>
      </c>
      <c r="E2" s="65"/>
      <c r="F2" s="65"/>
      <c r="G2" s="65"/>
      <c r="H2" s="65"/>
      <c r="I2" s="66"/>
      <c r="J2" s="67"/>
      <c r="K2" s="67"/>
      <c r="L2" s="66"/>
      <c r="M2" s="66"/>
      <c r="N2" s="66"/>
      <c r="O2" s="66"/>
      <c r="P2" s="66"/>
      <c r="Q2" s="66"/>
      <c r="R2" s="66"/>
      <c r="S2" s="66"/>
      <c r="T2" s="66"/>
      <c r="U2" s="66"/>
      <c r="V2" s="32"/>
      <c r="W2" s="32"/>
      <c r="X2" s="32"/>
      <c r="Y2" s="32"/>
      <c r="Z2" s="32"/>
    </row>
    <row r="3" spans="1:26" thickBot="1" x14ac:dyDescent="0.4">
      <c r="A3" s="111">
        <v>50000</v>
      </c>
      <c r="B3" s="112">
        <f>A3/0.00404686</f>
        <v>12355258.150763802</v>
      </c>
      <c r="C3" s="113">
        <f>B3*Variables!C3</f>
        <v>17173808.829561684</v>
      </c>
      <c r="E3" s="68"/>
      <c r="F3" s="68"/>
      <c r="G3" s="68"/>
      <c r="H3" s="32"/>
      <c r="I3" s="32"/>
      <c r="J3" s="69"/>
      <c r="K3" s="67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thickBot="1" x14ac:dyDescent="0.4">
      <c r="A4" s="174" t="s">
        <v>111</v>
      </c>
      <c r="B4" s="175"/>
      <c r="C4" s="176"/>
      <c r="E4" s="68"/>
      <c r="F4" s="68"/>
      <c r="G4" s="68"/>
      <c r="H4" s="32"/>
      <c r="I4" s="73"/>
      <c r="J4" s="69"/>
      <c r="K4" s="67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29" x14ac:dyDescent="0.35">
      <c r="A5" s="114" t="s">
        <v>65</v>
      </c>
      <c r="B5" s="115" t="s">
        <v>66</v>
      </c>
      <c r="C5" s="116" t="s">
        <v>67</v>
      </c>
      <c r="E5" s="68"/>
      <c r="F5" s="68"/>
      <c r="G5" s="68"/>
      <c r="H5" s="32"/>
      <c r="I5" s="32"/>
      <c r="J5" s="69"/>
      <c r="K5" s="67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thickBot="1" x14ac:dyDescent="0.4">
      <c r="A6" s="111">
        <v>18000</v>
      </c>
      <c r="B6" s="112">
        <f>A6/0.00404686</f>
        <v>4447892.9342749687</v>
      </c>
      <c r="C6" s="113">
        <f>B6*Variables!C3</f>
        <v>6182571.1786422059</v>
      </c>
      <c r="E6" s="32"/>
      <c r="F6" s="32"/>
      <c r="G6" s="32"/>
      <c r="H6" s="32"/>
      <c r="I6" s="32"/>
      <c r="J6" s="32"/>
      <c r="K6" s="67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28" customHeight="1" thickBot="1" x14ac:dyDescent="0.4">
      <c r="A7" s="171" t="s">
        <v>68</v>
      </c>
      <c r="B7" s="172"/>
      <c r="C7" s="173"/>
      <c r="D7" s="70"/>
      <c r="E7" s="32"/>
      <c r="F7" s="32"/>
      <c r="G7" s="32"/>
      <c r="H7" s="32"/>
      <c r="I7" s="32"/>
      <c r="J7" s="32"/>
      <c r="K7" s="67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4.5" x14ac:dyDescent="0.35">
      <c r="A8" s="117" t="s">
        <v>85</v>
      </c>
      <c r="B8" s="32"/>
      <c r="C8" s="32"/>
      <c r="D8" s="70"/>
      <c r="E8" s="32"/>
      <c r="F8" s="32"/>
      <c r="G8" s="32"/>
      <c r="H8" s="32"/>
      <c r="I8" s="32"/>
      <c r="J8" s="71"/>
      <c r="K8" s="67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thickBot="1" x14ac:dyDescent="0.4"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4.5" x14ac:dyDescent="0.35">
      <c r="A10" s="168" t="s">
        <v>69</v>
      </c>
      <c r="B10" s="169"/>
      <c r="C10" s="169"/>
      <c r="D10" s="169"/>
      <c r="E10" s="170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29" x14ac:dyDescent="0.35">
      <c r="A11" s="77" t="s">
        <v>2</v>
      </c>
      <c r="B11" s="78" t="s">
        <v>71</v>
      </c>
      <c r="C11" s="78" t="s">
        <v>87</v>
      </c>
      <c r="D11" s="78" t="s">
        <v>88</v>
      </c>
      <c r="E11" s="79" t="s">
        <v>89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29.5" thickBot="1" x14ac:dyDescent="0.4">
      <c r="A12" s="92" t="s">
        <v>72</v>
      </c>
      <c r="B12" s="93" t="s">
        <v>73</v>
      </c>
      <c r="C12" s="96">
        <v>69524860000</v>
      </c>
      <c r="D12" s="94">
        <f>C12/Variables!$C$5</f>
        <v>23522267.453033183</v>
      </c>
      <c r="E12" s="95">
        <f>(D12/$B$13)*Variables!$C$2/Variables!C4</f>
        <v>7.5757821205093832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35">
      <c r="A13" s="87" t="s">
        <v>74</v>
      </c>
      <c r="B13" s="91">
        <v>7181469</v>
      </c>
      <c r="C13" s="88" t="s">
        <v>84</v>
      </c>
      <c r="D13" s="89"/>
      <c r="E13" s="90"/>
      <c r="F13" s="32"/>
      <c r="G13" s="72"/>
      <c r="H13" s="7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35">
      <c r="A14" s="80" t="s">
        <v>86</v>
      </c>
      <c r="B14" s="81"/>
      <c r="C14" s="81"/>
      <c r="D14" s="81"/>
      <c r="E14" s="82"/>
      <c r="F14" s="32"/>
      <c r="G14" s="72"/>
      <c r="H14" s="7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35">
      <c r="A15" s="83" t="s">
        <v>70</v>
      </c>
      <c r="B15" s="81"/>
      <c r="C15" s="81"/>
      <c r="D15" s="81"/>
      <c r="E15" s="82"/>
      <c r="F15" s="32"/>
      <c r="G15" s="72"/>
      <c r="H15" s="7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thickBot="1" x14ac:dyDescent="0.4">
      <c r="A16" s="84" t="s">
        <v>53</v>
      </c>
      <c r="B16" s="85"/>
      <c r="C16" s="85"/>
      <c r="D16" s="85"/>
      <c r="E16" s="86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3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3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3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3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" customHeight="1" x14ac:dyDescent="0.35">
      <c r="A21" s="73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" customHeight="1" x14ac:dyDescent="0.3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" customHeight="1" x14ac:dyDescent="0.3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" customHeight="1" x14ac:dyDescent="0.3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" customHeight="1" x14ac:dyDescent="0.3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" customHeight="1" x14ac:dyDescent="0.3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" customHeight="1" x14ac:dyDescent="0.3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" customHeight="1" x14ac:dyDescent="0.3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3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 x14ac:dyDescent="0.3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 x14ac:dyDescent="0.3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" customHeight="1" x14ac:dyDescent="0.35">
      <c r="A32" s="73"/>
      <c r="B32" s="6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" customHeight="1" x14ac:dyDescent="0.35">
      <c r="A33" s="32"/>
      <c r="B33" s="74"/>
      <c r="C33" s="75"/>
      <c r="D33" s="75"/>
      <c r="E33" s="75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5" customHeight="1" x14ac:dyDescent="0.35">
      <c r="A34" s="32"/>
      <c r="B34" s="74"/>
      <c r="C34" s="75"/>
      <c r="D34" s="75"/>
      <c r="E34" s="75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" customHeight="1" x14ac:dyDescent="0.35">
      <c r="A35" s="32"/>
      <c r="B35" s="74"/>
      <c r="C35" s="75"/>
      <c r="D35" s="75"/>
      <c r="E35" s="75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" customHeight="1" x14ac:dyDescent="0.35">
      <c r="A36" s="32"/>
      <c r="B36" s="74"/>
      <c r="C36" s="75"/>
      <c r="D36" s="75"/>
      <c r="E36" s="75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" customHeight="1" x14ac:dyDescent="0.35">
      <c r="A37" s="32"/>
      <c r="B37" s="75"/>
      <c r="C37" s="75"/>
      <c r="D37" s="75"/>
      <c r="E37" s="75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" customHeight="1" x14ac:dyDescent="0.3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" customHeight="1" x14ac:dyDescent="0.35">
      <c r="A39" s="32"/>
      <c r="B39" s="76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 x14ac:dyDescent="0.3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" customHeight="1" x14ac:dyDescent="0.35">
      <c r="A41" s="73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" customHeight="1" x14ac:dyDescent="0.3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36" customHeight="1" x14ac:dyDescent="0.35">
      <c r="A43" s="66"/>
      <c r="B43" s="66"/>
      <c r="C43" s="32"/>
      <c r="D43" s="32"/>
      <c r="E43" s="66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5" customHeight="1" x14ac:dyDescent="0.35">
      <c r="A44" s="32"/>
      <c r="B44" s="74"/>
      <c r="C44" s="75"/>
      <c r="D44" s="75"/>
      <c r="E44" s="75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5" customHeight="1" x14ac:dyDescent="0.35">
      <c r="A45" s="32"/>
      <c r="B45" s="74"/>
      <c r="C45" s="75"/>
      <c r="D45" s="75"/>
      <c r="E45" s="75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" customHeight="1" x14ac:dyDescent="0.35">
      <c r="A46" s="32"/>
      <c r="B46" s="74"/>
      <c r="C46" s="75"/>
      <c r="D46" s="75"/>
      <c r="E46" s="75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" customHeight="1" x14ac:dyDescent="0.35">
      <c r="A47" s="32"/>
      <c r="B47" s="74"/>
      <c r="C47" s="75"/>
      <c r="D47" s="75"/>
      <c r="E47" s="75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" customHeight="1" x14ac:dyDescent="0.35">
      <c r="A48" s="32"/>
      <c r="B48" s="74"/>
      <c r="C48" s="75"/>
      <c r="D48" s="75"/>
      <c r="E48" s="75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" customHeight="1" x14ac:dyDescent="0.3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" customHeight="1" x14ac:dyDescent="0.3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" customHeight="1" x14ac:dyDescent="0.3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customHeight="1" x14ac:dyDescent="0.3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customHeight="1" x14ac:dyDescent="0.3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5.75" customHeight="1" x14ac:dyDescent="0.3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5.75" customHeight="1" x14ac:dyDescent="0.3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customHeight="1" x14ac:dyDescent="0.3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5.75" customHeight="1" x14ac:dyDescent="0.3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5.75" customHeight="1" x14ac:dyDescent="0.3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5.75" customHeight="1" x14ac:dyDescent="0.3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5.75" customHeight="1" x14ac:dyDescent="0.3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 x14ac:dyDescent="0.3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 x14ac:dyDescent="0.3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customHeight="1" x14ac:dyDescent="0.3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 x14ac:dyDescent="0.3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 x14ac:dyDescent="0.3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5.75" customHeight="1" x14ac:dyDescent="0.3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.75" customHeight="1" x14ac:dyDescent="0.3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.75" customHeight="1" x14ac:dyDescent="0.3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5.75" customHeight="1" x14ac:dyDescent="0.3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.75" customHeight="1" x14ac:dyDescent="0.3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5.75" customHeight="1" x14ac:dyDescent="0.3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5.75" customHeight="1" x14ac:dyDescent="0.3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5.75" customHeight="1" x14ac:dyDescent="0.3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 x14ac:dyDescent="0.3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 x14ac:dyDescent="0.3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customHeight="1" x14ac:dyDescent="0.3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5.75" customHeight="1" x14ac:dyDescent="0.3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 x14ac:dyDescent="0.3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 x14ac:dyDescent="0.3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5.75" customHeight="1" x14ac:dyDescent="0.3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5.75" customHeight="1" x14ac:dyDescent="0.3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5.75" customHeight="1" x14ac:dyDescent="0.3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5.75" customHeight="1" x14ac:dyDescent="0.3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5.75" customHeight="1" x14ac:dyDescent="0.3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5.75" customHeight="1" x14ac:dyDescent="0.3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5.75" customHeight="1" x14ac:dyDescent="0.3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 x14ac:dyDescent="0.3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 x14ac:dyDescent="0.3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5.75" customHeight="1" x14ac:dyDescent="0.3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5.75" customHeight="1" x14ac:dyDescent="0.3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5.75" customHeight="1" x14ac:dyDescent="0.3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 x14ac:dyDescent="0.3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 x14ac:dyDescent="0.3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5.75" customHeight="1" x14ac:dyDescent="0.3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5.75" customHeight="1" x14ac:dyDescent="0.3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5.75" customHeight="1" x14ac:dyDescent="0.3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5.75" customHeight="1" x14ac:dyDescent="0.3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75" customHeight="1" x14ac:dyDescent="0.3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5.75" customHeight="1" x14ac:dyDescent="0.3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 x14ac:dyDescent="0.3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 x14ac:dyDescent="0.3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5.75" customHeight="1" x14ac:dyDescent="0.3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5.75" customHeight="1" x14ac:dyDescent="0.3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5.75" customHeight="1" x14ac:dyDescent="0.3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5.75" customHeight="1" x14ac:dyDescent="0.3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 x14ac:dyDescent="0.3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 x14ac:dyDescent="0.3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5.75" customHeight="1" x14ac:dyDescent="0.3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customHeight="1" x14ac:dyDescent="0.3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customHeight="1" x14ac:dyDescent="0.3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5.75" customHeight="1" x14ac:dyDescent="0.3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5.75" customHeight="1" x14ac:dyDescent="0.3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 x14ac:dyDescent="0.3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 x14ac:dyDescent="0.3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5.75" customHeight="1" x14ac:dyDescent="0.3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5.75" customHeight="1" x14ac:dyDescent="0.3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5.75" customHeight="1" x14ac:dyDescent="0.3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5.75" customHeight="1" x14ac:dyDescent="0.3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5.75" customHeight="1" x14ac:dyDescent="0.3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 x14ac:dyDescent="0.3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 x14ac:dyDescent="0.3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5.75" customHeight="1" x14ac:dyDescent="0.3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5.75" customHeight="1" x14ac:dyDescent="0.3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5.75" customHeight="1" x14ac:dyDescent="0.3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5.75" customHeight="1" x14ac:dyDescent="0.3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 x14ac:dyDescent="0.3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 x14ac:dyDescent="0.3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5.75" customHeight="1" x14ac:dyDescent="0.3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5.75" customHeight="1" x14ac:dyDescent="0.3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5.75" customHeight="1" x14ac:dyDescent="0.3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5.75" customHeight="1" x14ac:dyDescent="0.3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5.75" customHeight="1" x14ac:dyDescent="0.3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5.75" customHeight="1" x14ac:dyDescent="0.3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 x14ac:dyDescent="0.3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 x14ac:dyDescent="0.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customHeight="1" x14ac:dyDescent="0.3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customHeight="1" x14ac:dyDescent="0.3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5.75" customHeight="1" x14ac:dyDescent="0.3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 x14ac:dyDescent="0.3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 x14ac:dyDescent="0.3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5.75" customHeight="1" x14ac:dyDescent="0.3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5.75" customHeight="1" x14ac:dyDescent="0.3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5.75" customHeight="1" x14ac:dyDescent="0.3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5.75" customHeight="1" x14ac:dyDescent="0.3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5.75" customHeight="1" x14ac:dyDescent="0.3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5.75" customHeight="1" x14ac:dyDescent="0.3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5.75" customHeight="1" x14ac:dyDescent="0.3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 x14ac:dyDescent="0.3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 x14ac:dyDescent="0.3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5.75" customHeight="1" x14ac:dyDescent="0.3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5.75" customHeight="1" x14ac:dyDescent="0.3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5.75" customHeight="1" x14ac:dyDescent="0.3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5.75" customHeight="1" x14ac:dyDescent="0.3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5.75" customHeight="1" x14ac:dyDescent="0.3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5.75" customHeight="1" x14ac:dyDescent="0.3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5.75" customHeight="1" x14ac:dyDescent="0.3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5.75" customHeight="1" x14ac:dyDescent="0.3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5.75" customHeight="1" x14ac:dyDescent="0.3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5.75" customHeight="1" x14ac:dyDescent="0.3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5.75" customHeight="1" x14ac:dyDescent="0.3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5.75" customHeight="1" x14ac:dyDescent="0.3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5.75" customHeight="1" x14ac:dyDescent="0.3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5.75" customHeight="1" x14ac:dyDescent="0.3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5.75" customHeight="1" x14ac:dyDescent="0.3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5.75" customHeight="1" x14ac:dyDescent="0.3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5.75" customHeight="1" x14ac:dyDescent="0.3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5.75" customHeight="1" x14ac:dyDescent="0.3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5.75" customHeight="1" x14ac:dyDescent="0.3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5.75" customHeight="1" x14ac:dyDescent="0.3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5.75" customHeight="1" x14ac:dyDescent="0.3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5.75" customHeight="1" x14ac:dyDescent="0.3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5.75" customHeight="1" x14ac:dyDescent="0.3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5.75" customHeight="1" x14ac:dyDescent="0.3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5.75" customHeight="1" x14ac:dyDescent="0.3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5.75" customHeight="1" x14ac:dyDescent="0.3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5.75" customHeight="1" x14ac:dyDescent="0.3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5.75" customHeight="1" x14ac:dyDescent="0.3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5.75" customHeight="1" x14ac:dyDescent="0.3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5.75" customHeight="1" x14ac:dyDescent="0.3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5.75" customHeight="1" x14ac:dyDescent="0.3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5.75" customHeight="1" x14ac:dyDescent="0.3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5.75" customHeight="1" x14ac:dyDescent="0.3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5.75" customHeight="1" x14ac:dyDescent="0.3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5.75" customHeight="1" x14ac:dyDescent="0.3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5.75" customHeight="1" x14ac:dyDescent="0.3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5.75" customHeight="1" x14ac:dyDescent="0.3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5.75" customHeight="1" x14ac:dyDescent="0.3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5.75" customHeight="1" x14ac:dyDescent="0.3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5.75" customHeight="1" x14ac:dyDescent="0.3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5.75" customHeight="1" x14ac:dyDescent="0.3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5.75" customHeight="1" x14ac:dyDescent="0.3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5.75" customHeight="1" x14ac:dyDescent="0.3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5.75" customHeight="1" x14ac:dyDescent="0.3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5.75" customHeight="1" x14ac:dyDescent="0.3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5.75" customHeight="1" x14ac:dyDescent="0.3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5.75" customHeight="1" x14ac:dyDescent="0.3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5.75" customHeight="1" x14ac:dyDescent="0.3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5.75" customHeight="1" x14ac:dyDescent="0.3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5.75" customHeight="1" x14ac:dyDescent="0.3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5.75" customHeight="1" x14ac:dyDescent="0.3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5.75" customHeight="1" x14ac:dyDescent="0.3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customHeight="1" x14ac:dyDescent="0.3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customHeight="1" x14ac:dyDescent="0.3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customHeight="1" x14ac:dyDescent="0.3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 x14ac:dyDescent="0.3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 x14ac:dyDescent="0.3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 x14ac:dyDescent="0.3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 x14ac:dyDescent="0.3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 x14ac:dyDescent="0.3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 x14ac:dyDescent="0.3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 x14ac:dyDescent="0.3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 x14ac:dyDescent="0.3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 x14ac:dyDescent="0.3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 x14ac:dyDescent="0.3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 x14ac:dyDescent="0.3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 x14ac:dyDescent="0.3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 x14ac:dyDescent="0.3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 x14ac:dyDescent="0.3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 x14ac:dyDescent="0.3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 x14ac:dyDescent="0.3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 x14ac:dyDescent="0.3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 x14ac:dyDescent="0.35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 x14ac:dyDescent="0.35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 x14ac:dyDescent="0.35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 x14ac:dyDescent="0.3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 x14ac:dyDescent="0.35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 x14ac:dyDescent="0.35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 x14ac:dyDescent="0.35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 x14ac:dyDescent="0.35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 x14ac:dyDescent="0.35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 x14ac:dyDescent="0.35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 x14ac:dyDescent="0.35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 x14ac:dyDescent="0.35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 x14ac:dyDescent="0.35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 x14ac:dyDescent="0.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 x14ac:dyDescent="0.35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 x14ac:dyDescent="0.35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 x14ac:dyDescent="0.35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 x14ac:dyDescent="0.35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 x14ac:dyDescent="0.35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 x14ac:dyDescent="0.35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 x14ac:dyDescent="0.35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 x14ac:dyDescent="0.35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 x14ac:dyDescent="0.35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 x14ac:dyDescent="0.3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 x14ac:dyDescent="0.35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 x14ac:dyDescent="0.35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 x14ac:dyDescent="0.35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 x14ac:dyDescent="0.35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 x14ac:dyDescent="0.35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 x14ac:dyDescent="0.35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 x14ac:dyDescent="0.35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 x14ac:dyDescent="0.35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 x14ac:dyDescent="0.35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 x14ac:dyDescent="0.3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 x14ac:dyDescent="0.35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 x14ac:dyDescent="0.35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 x14ac:dyDescent="0.35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 x14ac:dyDescent="0.35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 x14ac:dyDescent="0.35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 x14ac:dyDescent="0.35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 x14ac:dyDescent="0.35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 x14ac:dyDescent="0.35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 x14ac:dyDescent="0.35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 x14ac:dyDescent="0.3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 x14ac:dyDescent="0.35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 x14ac:dyDescent="0.35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 x14ac:dyDescent="0.35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 x14ac:dyDescent="0.35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 x14ac:dyDescent="0.35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 x14ac:dyDescent="0.35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 x14ac:dyDescent="0.35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 x14ac:dyDescent="0.35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 x14ac:dyDescent="0.35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 x14ac:dyDescent="0.3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 x14ac:dyDescent="0.35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 x14ac:dyDescent="0.35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 x14ac:dyDescent="0.35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 x14ac:dyDescent="0.35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 x14ac:dyDescent="0.35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 x14ac:dyDescent="0.35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 x14ac:dyDescent="0.35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 x14ac:dyDescent="0.35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 x14ac:dyDescent="0.35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 x14ac:dyDescent="0.3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 x14ac:dyDescent="0.35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 x14ac:dyDescent="0.35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 x14ac:dyDescent="0.35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 x14ac:dyDescent="0.35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 x14ac:dyDescent="0.35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 x14ac:dyDescent="0.35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 x14ac:dyDescent="0.35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 x14ac:dyDescent="0.35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 x14ac:dyDescent="0.35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 x14ac:dyDescent="0.3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 x14ac:dyDescent="0.35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 x14ac:dyDescent="0.35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 x14ac:dyDescent="0.35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 x14ac:dyDescent="0.35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 x14ac:dyDescent="0.35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 x14ac:dyDescent="0.35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 x14ac:dyDescent="0.35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 x14ac:dyDescent="0.35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 x14ac:dyDescent="0.35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 x14ac:dyDescent="0.3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 x14ac:dyDescent="0.35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 x14ac:dyDescent="0.35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 x14ac:dyDescent="0.35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 x14ac:dyDescent="0.35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 x14ac:dyDescent="0.35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 x14ac:dyDescent="0.35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 x14ac:dyDescent="0.35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 x14ac:dyDescent="0.35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 x14ac:dyDescent="0.35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 x14ac:dyDescent="0.3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 x14ac:dyDescent="0.35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 x14ac:dyDescent="0.35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 x14ac:dyDescent="0.35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 x14ac:dyDescent="0.35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 x14ac:dyDescent="0.35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 x14ac:dyDescent="0.35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 x14ac:dyDescent="0.35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 x14ac:dyDescent="0.35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 x14ac:dyDescent="0.35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 x14ac:dyDescent="0.3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 x14ac:dyDescent="0.35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 x14ac:dyDescent="0.35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 x14ac:dyDescent="0.35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 x14ac:dyDescent="0.35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 x14ac:dyDescent="0.35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 x14ac:dyDescent="0.35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 x14ac:dyDescent="0.35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 x14ac:dyDescent="0.35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 x14ac:dyDescent="0.35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 x14ac:dyDescent="0.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 x14ac:dyDescent="0.35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 x14ac:dyDescent="0.35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 x14ac:dyDescent="0.35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 x14ac:dyDescent="0.35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 x14ac:dyDescent="0.35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 x14ac:dyDescent="0.35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 x14ac:dyDescent="0.35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 x14ac:dyDescent="0.35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 x14ac:dyDescent="0.35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 x14ac:dyDescent="0.3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 x14ac:dyDescent="0.35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 x14ac:dyDescent="0.35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 x14ac:dyDescent="0.35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 x14ac:dyDescent="0.35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 x14ac:dyDescent="0.35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 x14ac:dyDescent="0.35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 x14ac:dyDescent="0.35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 x14ac:dyDescent="0.35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 x14ac:dyDescent="0.35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 x14ac:dyDescent="0.3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 x14ac:dyDescent="0.35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 x14ac:dyDescent="0.35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 x14ac:dyDescent="0.35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 x14ac:dyDescent="0.35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 x14ac:dyDescent="0.35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 x14ac:dyDescent="0.35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 x14ac:dyDescent="0.35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 x14ac:dyDescent="0.35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 x14ac:dyDescent="0.35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 x14ac:dyDescent="0.3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 x14ac:dyDescent="0.35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 x14ac:dyDescent="0.35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 x14ac:dyDescent="0.35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 x14ac:dyDescent="0.35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 x14ac:dyDescent="0.35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 x14ac:dyDescent="0.35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 x14ac:dyDescent="0.35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 x14ac:dyDescent="0.35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 x14ac:dyDescent="0.35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 x14ac:dyDescent="0.3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 x14ac:dyDescent="0.35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 x14ac:dyDescent="0.35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 x14ac:dyDescent="0.35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 x14ac:dyDescent="0.35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 x14ac:dyDescent="0.35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 x14ac:dyDescent="0.35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 x14ac:dyDescent="0.35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 x14ac:dyDescent="0.35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 x14ac:dyDescent="0.35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 x14ac:dyDescent="0.3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 x14ac:dyDescent="0.35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 x14ac:dyDescent="0.35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 x14ac:dyDescent="0.35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 x14ac:dyDescent="0.35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 x14ac:dyDescent="0.35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 x14ac:dyDescent="0.35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 x14ac:dyDescent="0.35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 x14ac:dyDescent="0.35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 x14ac:dyDescent="0.35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 x14ac:dyDescent="0.3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 x14ac:dyDescent="0.35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 x14ac:dyDescent="0.35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 x14ac:dyDescent="0.35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 x14ac:dyDescent="0.35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 x14ac:dyDescent="0.35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 x14ac:dyDescent="0.35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 x14ac:dyDescent="0.35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 x14ac:dyDescent="0.35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 x14ac:dyDescent="0.35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 x14ac:dyDescent="0.3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 x14ac:dyDescent="0.35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 x14ac:dyDescent="0.35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 x14ac:dyDescent="0.35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 x14ac:dyDescent="0.35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 x14ac:dyDescent="0.35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 x14ac:dyDescent="0.35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 x14ac:dyDescent="0.35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 x14ac:dyDescent="0.35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 x14ac:dyDescent="0.35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 x14ac:dyDescent="0.3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 x14ac:dyDescent="0.35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 x14ac:dyDescent="0.35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 x14ac:dyDescent="0.35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 x14ac:dyDescent="0.35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 x14ac:dyDescent="0.35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 x14ac:dyDescent="0.35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 x14ac:dyDescent="0.35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 x14ac:dyDescent="0.35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 x14ac:dyDescent="0.35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 x14ac:dyDescent="0.3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 x14ac:dyDescent="0.35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 x14ac:dyDescent="0.35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 x14ac:dyDescent="0.35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 x14ac:dyDescent="0.35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 x14ac:dyDescent="0.35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 x14ac:dyDescent="0.35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 x14ac:dyDescent="0.35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 x14ac:dyDescent="0.35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 x14ac:dyDescent="0.35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 x14ac:dyDescent="0.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 x14ac:dyDescent="0.35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 x14ac:dyDescent="0.35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 x14ac:dyDescent="0.35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 x14ac:dyDescent="0.35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 x14ac:dyDescent="0.35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 x14ac:dyDescent="0.35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 x14ac:dyDescent="0.35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 x14ac:dyDescent="0.35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 x14ac:dyDescent="0.35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 x14ac:dyDescent="0.3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 x14ac:dyDescent="0.35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 x14ac:dyDescent="0.35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 x14ac:dyDescent="0.35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 x14ac:dyDescent="0.35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 x14ac:dyDescent="0.35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 x14ac:dyDescent="0.35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 x14ac:dyDescent="0.35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 x14ac:dyDescent="0.35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 x14ac:dyDescent="0.35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 x14ac:dyDescent="0.3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 x14ac:dyDescent="0.35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 x14ac:dyDescent="0.35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 x14ac:dyDescent="0.35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 x14ac:dyDescent="0.35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 x14ac:dyDescent="0.35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 x14ac:dyDescent="0.35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 x14ac:dyDescent="0.35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 x14ac:dyDescent="0.35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 x14ac:dyDescent="0.35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 x14ac:dyDescent="0.3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 x14ac:dyDescent="0.35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 x14ac:dyDescent="0.35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 x14ac:dyDescent="0.35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 x14ac:dyDescent="0.35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 x14ac:dyDescent="0.35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 x14ac:dyDescent="0.35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 x14ac:dyDescent="0.35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 x14ac:dyDescent="0.35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 x14ac:dyDescent="0.35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 x14ac:dyDescent="0.3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 x14ac:dyDescent="0.35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 x14ac:dyDescent="0.35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 x14ac:dyDescent="0.35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 x14ac:dyDescent="0.35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 x14ac:dyDescent="0.35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 x14ac:dyDescent="0.35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 x14ac:dyDescent="0.35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 x14ac:dyDescent="0.35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 x14ac:dyDescent="0.35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 x14ac:dyDescent="0.3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 x14ac:dyDescent="0.35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 x14ac:dyDescent="0.35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 x14ac:dyDescent="0.35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 x14ac:dyDescent="0.35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 x14ac:dyDescent="0.35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 x14ac:dyDescent="0.35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 x14ac:dyDescent="0.35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 x14ac:dyDescent="0.35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 x14ac:dyDescent="0.35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 x14ac:dyDescent="0.3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 x14ac:dyDescent="0.35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 x14ac:dyDescent="0.35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 x14ac:dyDescent="0.35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 x14ac:dyDescent="0.35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 x14ac:dyDescent="0.35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 x14ac:dyDescent="0.35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 x14ac:dyDescent="0.35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 x14ac:dyDescent="0.35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 x14ac:dyDescent="0.35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 x14ac:dyDescent="0.3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 x14ac:dyDescent="0.35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 x14ac:dyDescent="0.35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 x14ac:dyDescent="0.35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 x14ac:dyDescent="0.35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 x14ac:dyDescent="0.35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 x14ac:dyDescent="0.35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 x14ac:dyDescent="0.35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 x14ac:dyDescent="0.35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 x14ac:dyDescent="0.35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 x14ac:dyDescent="0.3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 x14ac:dyDescent="0.35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 x14ac:dyDescent="0.35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 x14ac:dyDescent="0.35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 x14ac:dyDescent="0.35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 x14ac:dyDescent="0.35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 x14ac:dyDescent="0.35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 x14ac:dyDescent="0.35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 x14ac:dyDescent="0.35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 x14ac:dyDescent="0.35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 x14ac:dyDescent="0.3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 x14ac:dyDescent="0.35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 x14ac:dyDescent="0.35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 x14ac:dyDescent="0.35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 x14ac:dyDescent="0.35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 x14ac:dyDescent="0.35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 x14ac:dyDescent="0.35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 x14ac:dyDescent="0.35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 x14ac:dyDescent="0.35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 x14ac:dyDescent="0.35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 x14ac:dyDescent="0.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 x14ac:dyDescent="0.35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 x14ac:dyDescent="0.35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 x14ac:dyDescent="0.35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 x14ac:dyDescent="0.35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 x14ac:dyDescent="0.35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 x14ac:dyDescent="0.35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 x14ac:dyDescent="0.35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 x14ac:dyDescent="0.35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 x14ac:dyDescent="0.35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 x14ac:dyDescent="0.3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 x14ac:dyDescent="0.35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 x14ac:dyDescent="0.35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 x14ac:dyDescent="0.35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 x14ac:dyDescent="0.35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 x14ac:dyDescent="0.35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 x14ac:dyDescent="0.35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 x14ac:dyDescent="0.35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 x14ac:dyDescent="0.35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 x14ac:dyDescent="0.35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 x14ac:dyDescent="0.3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 x14ac:dyDescent="0.35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 x14ac:dyDescent="0.35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 x14ac:dyDescent="0.35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 x14ac:dyDescent="0.35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 x14ac:dyDescent="0.35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 x14ac:dyDescent="0.35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 x14ac:dyDescent="0.35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 x14ac:dyDescent="0.35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 x14ac:dyDescent="0.35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 x14ac:dyDescent="0.3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 x14ac:dyDescent="0.35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 x14ac:dyDescent="0.35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 x14ac:dyDescent="0.35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 x14ac:dyDescent="0.35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 x14ac:dyDescent="0.35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 x14ac:dyDescent="0.35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 x14ac:dyDescent="0.35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 x14ac:dyDescent="0.35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 x14ac:dyDescent="0.35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 x14ac:dyDescent="0.3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 x14ac:dyDescent="0.35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 x14ac:dyDescent="0.35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 x14ac:dyDescent="0.35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 x14ac:dyDescent="0.35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 x14ac:dyDescent="0.35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 x14ac:dyDescent="0.35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 x14ac:dyDescent="0.35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 x14ac:dyDescent="0.35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 x14ac:dyDescent="0.35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 x14ac:dyDescent="0.3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 x14ac:dyDescent="0.35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 x14ac:dyDescent="0.35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 x14ac:dyDescent="0.35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 x14ac:dyDescent="0.35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 x14ac:dyDescent="0.35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 x14ac:dyDescent="0.35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 x14ac:dyDescent="0.35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 x14ac:dyDescent="0.35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 x14ac:dyDescent="0.35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 x14ac:dyDescent="0.3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 x14ac:dyDescent="0.35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 x14ac:dyDescent="0.35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 x14ac:dyDescent="0.35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 x14ac:dyDescent="0.35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 x14ac:dyDescent="0.35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 x14ac:dyDescent="0.35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 x14ac:dyDescent="0.35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 x14ac:dyDescent="0.35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 x14ac:dyDescent="0.35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 x14ac:dyDescent="0.3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 x14ac:dyDescent="0.35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 x14ac:dyDescent="0.35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 x14ac:dyDescent="0.35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 x14ac:dyDescent="0.35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 x14ac:dyDescent="0.35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 x14ac:dyDescent="0.35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 x14ac:dyDescent="0.35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 x14ac:dyDescent="0.35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 x14ac:dyDescent="0.35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 x14ac:dyDescent="0.3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 x14ac:dyDescent="0.35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 x14ac:dyDescent="0.35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 x14ac:dyDescent="0.35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 x14ac:dyDescent="0.35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 x14ac:dyDescent="0.35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 x14ac:dyDescent="0.35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 x14ac:dyDescent="0.35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 x14ac:dyDescent="0.35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 x14ac:dyDescent="0.35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 x14ac:dyDescent="0.3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 x14ac:dyDescent="0.35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 x14ac:dyDescent="0.35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 x14ac:dyDescent="0.35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 x14ac:dyDescent="0.35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 x14ac:dyDescent="0.35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 x14ac:dyDescent="0.35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 x14ac:dyDescent="0.35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 x14ac:dyDescent="0.35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 x14ac:dyDescent="0.35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 x14ac:dyDescent="0.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 x14ac:dyDescent="0.35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 x14ac:dyDescent="0.35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 x14ac:dyDescent="0.35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 x14ac:dyDescent="0.35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 x14ac:dyDescent="0.35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 x14ac:dyDescent="0.35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 x14ac:dyDescent="0.35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 x14ac:dyDescent="0.35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 x14ac:dyDescent="0.35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 x14ac:dyDescent="0.3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 x14ac:dyDescent="0.35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 x14ac:dyDescent="0.35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 x14ac:dyDescent="0.35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 x14ac:dyDescent="0.35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 x14ac:dyDescent="0.35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 x14ac:dyDescent="0.35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 x14ac:dyDescent="0.35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 x14ac:dyDescent="0.35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 x14ac:dyDescent="0.35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 x14ac:dyDescent="0.3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 x14ac:dyDescent="0.35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 x14ac:dyDescent="0.35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 x14ac:dyDescent="0.35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 x14ac:dyDescent="0.35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 x14ac:dyDescent="0.35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 x14ac:dyDescent="0.35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 x14ac:dyDescent="0.35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 x14ac:dyDescent="0.35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 x14ac:dyDescent="0.35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 x14ac:dyDescent="0.3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 x14ac:dyDescent="0.35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 x14ac:dyDescent="0.35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 x14ac:dyDescent="0.35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 x14ac:dyDescent="0.35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 x14ac:dyDescent="0.35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 x14ac:dyDescent="0.35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 x14ac:dyDescent="0.35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 x14ac:dyDescent="0.35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 x14ac:dyDescent="0.35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 x14ac:dyDescent="0.3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 x14ac:dyDescent="0.35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 x14ac:dyDescent="0.35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 x14ac:dyDescent="0.35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 x14ac:dyDescent="0.35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 x14ac:dyDescent="0.35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 x14ac:dyDescent="0.35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 x14ac:dyDescent="0.35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 x14ac:dyDescent="0.35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 x14ac:dyDescent="0.35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 x14ac:dyDescent="0.3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 x14ac:dyDescent="0.35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 x14ac:dyDescent="0.35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 x14ac:dyDescent="0.35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 x14ac:dyDescent="0.35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 x14ac:dyDescent="0.35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 x14ac:dyDescent="0.35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 x14ac:dyDescent="0.35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 x14ac:dyDescent="0.35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 x14ac:dyDescent="0.35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 x14ac:dyDescent="0.3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 x14ac:dyDescent="0.35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 x14ac:dyDescent="0.35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 x14ac:dyDescent="0.35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 x14ac:dyDescent="0.35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 x14ac:dyDescent="0.35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 x14ac:dyDescent="0.35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 x14ac:dyDescent="0.35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 x14ac:dyDescent="0.35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 x14ac:dyDescent="0.35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 x14ac:dyDescent="0.3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 x14ac:dyDescent="0.35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 x14ac:dyDescent="0.35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 x14ac:dyDescent="0.35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 x14ac:dyDescent="0.35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 x14ac:dyDescent="0.35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 x14ac:dyDescent="0.35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 x14ac:dyDescent="0.35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 x14ac:dyDescent="0.35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 x14ac:dyDescent="0.35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 x14ac:dyDescent="0.3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 x14ac:dyDescent="0.35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 x14ac:dyDescent="0.35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 x14ac:dyDescent="0.35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 x14ac:dyDescent="0.35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 x14ac:dyDescent="0.35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 x14ac:dyDescent="0.35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 x14ac:dyDescent="0.35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 x14ac:dyDescent="0.35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 x14ac:dyDescent="0.35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 x14ac:dyDescent="0.3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 x14ac:dyDescent="0.35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 x14ac:dyDescent="0.35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 x14ac:dyDescent="0.35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 x14ac:dyDescent="0.35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 x14ac:dyDescent="0.35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 x14ac:dyDescent="0.35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 x14ac:dyDescent="0.35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 x14ac:dyDescent="0.35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 x14ac:dyDescent="0.35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 x14ac:dyDescent="0.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 x14ac:dyDescent="0.35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 x14ac:dyDescent="0.35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 x14ac:dyDescent="0.35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 x14ac:dyDescent="0.35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 x14ac:dyDescent="0.35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 x14ac:dyDescent="0.35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 x14ac:dyDescent="0.35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 x14ac:dyDescent="0.35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 x14ac:dyDescent="0.35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 x14ac:dyDescent="0.3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 x14ac:dyDescent="0.35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 x14ac:dyDescent="0.35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 x14ac:dyDescent="0.35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 x14ac:dyDescent="0.35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 x14ac:dyDescent="0.35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 x14ac:dyDescent="0.35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 x14ac:dyDescent="0.35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 x14ac:dyDescent="0.35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 x14ac:dyDescent="0.35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 x14ac:dyDescent="0.3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 x14ac:dyDescent="0.35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 x14ac:dyDescent="0.35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 x14ac:dyDescent="0.35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 x14ac:dyDescent="0.35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 x14ac:dyDescent="0.35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 x14ac:dyDescent="0.35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 x14ac:dyDescent="0.35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 x14ac:dyDescent="0.35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 x14ac:dyDescent="0.35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 x14ac:dyDescent="0.3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 x14ac:dyDescent="0.35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 x14ac:dyDescent="0.35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 x14ac:dyDescent="0.35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 x14ac:dyDescent="0.35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 x14ac:dyDescent="0.35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 x14ac:dyDescent="0.35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 x14ac:dyDescent="0.35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 x14ac:dyDescent="0.35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 x14ac:dyDescent="0.35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 x14ac:dyDescent="0.3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 x14ac:dyDescent="0.35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 x14ac:dyDescent="0.35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 x14ac:dyDescent="0.35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 x14ac:dyDescent="0.35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 x14ac:dyDescent="0.35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 x14ac:dyDescent="0.35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 x14ac:dyDescent="0.35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 x14ac:dyDescent="0.35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 x14ac:dyDescent="0.35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 x14ac:dyDescent="0.3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 x14ac:dyDescent="0.35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 x14ac:dyDescent="0.35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 x14ac:dyDescent="0.35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 x14ac:dyDescent="0.35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 x14ac:dyDescent="0.35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 x14ac:dyDescent="0.35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 x14ac:dyDescent="0.35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 x14ac:dyDescent="0.35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 x14ac:dyDescent="0.35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 x14ac:dyDescent="0.3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 x14ac:dyDescent="0.35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 x14ac:dyDescent="0.35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 x14ac:dyDescent="0.35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 x14ac:dyDescent="0.35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 x14ac:dyDescent="0.35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 x14ac:dyDescent="0.35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 x14ac:dyDescent="0.35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 x14ac:dyDescent="0.35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 x14ac:dyDescent="0.35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 x14ac:dyDescent="0.3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 x14ac:dyDescent="0.35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 x14ac:dyDescent="0.35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 x14ac:dyDescent="0.35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 x14ac:dyDescent="0.35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 x14ac:dyDescent="0.35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 x14ac:dyDescent="0.35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 x14ac:dyDescent="0.35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 x14ac:dyDescent="0.35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 x14ac:dyDescent="0.35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 x14ac:dyDescent="0.3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 x14ac:dyDescent="0.35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 x14ac:dyDescent="0.35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 x14ac:dyDescent="0.35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 x14ac:dyDescent="0.35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 x14ac:dyDescent="0.35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 x14ac:dyDescent="0.35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 x14ac:dyDescent="0.35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 x14ac:dyDescent="0.35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 x14ac:dyDescent="0.35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 x14ac:dyDescent="0.3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 x14ac:dyDescent="0.35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 x14ac:dyDescent="0.35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 x14ac:dyDescent="0.35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 x14ac:dyDescent="0.35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 x14ac:dyDescent="0.35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 x14ac:dyDescent="0.35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 x14ac:dyDescent="0.35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 x14ac:dyDescent="0.35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 x14ac:dyDescent="0.35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 x14ac:dyDescent="0.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 x14ac:dyDescent="0.35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 x14ac:dyDescent="0.35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 x14ac:dyDescent="0.35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 x14ac:dyDescent="0.35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 x14ac:dyDescent="0.35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 x14ac:dyDescent="0.35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 x14ac:dyDescent="0.35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 x14ac:dyDescent="0.35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 x14ac:dyDescent="0.35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 x14ac:dyDescent="0.3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 x14ac:dyDescent="0.35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 x14ac:dyDescent="0.35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 x14ac:dyDescent="0.35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 x14ac:dyDescent="0.35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 x14ac:dyDescent="0.35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 x14ac:dyDescent="0.35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 x14ac:dyDescent="0.35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 x14ac:dyDescent="0.35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 x14ac:dyDescent="0.35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 x14ac:dyDescent="0.3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 x14ac:dyDescent="0.35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 x14ac:dyDescent="0.35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 x14ac:dyDescent="0.35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 x14ac:dyDescent="0.35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 x14ac:dyDescent="0.35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 x14ac:dyDescent="0.35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 x14ac:dyDescent="0.35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 x14ac:dyDescent="0.35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 x14ac:dyDescent="0.35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 x14ac:dyDescent="0.3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 x14ac:dyDescent="0.35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 x14ac:dyDescent="0.35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 x14ac:dyDescent="0.35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 x14ac:dyDescent="0.35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 x14ac:dyDescent="0.35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 x14ac:dyDescent="0.35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 x14ac:dyDescent="0.35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 x14ac:dyDescent="0.35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 x14ac:dyDescent="0.35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 x14ac:dyDescent="0.3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 x14ac:dyDescent="0.35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 x14ac:dyDescent="0.35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 x14ac:dyDescent="0.35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 x14ac:dyDescent="0.35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 x14ac:dyDescent="0.35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 x14ac:dyDescent="0.35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 x14ac:dyDescent="0.35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 x14ac:dyDescent="0.35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 x14ac:dyDescent="0.35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 x14ac:dyDescent="0.3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 x14ac:dyDescent="0.35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 x14ac:dyDescent="0.35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 x14ac:dyDescent="0.35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 x14ac:dyDescent="0.35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 x14ac:dyDescent="0.35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 x14ac:dyDescent="0.35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 x14ac:dyDescent="0.35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 x14ac:dyDescent="0.35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 x14ac:dyDescent="0.35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 x14ac:dyDescent="0.3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 x14ac:dyDescent="0.35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 x14ac:dyDescent="0.35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 x14ac:dyDescent="0.35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 x14ac:dyDescent="0.35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 x14ac:dyDescent="0.35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 x14ac:dyDescent="0.35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 x14ac:dyDescent="0.35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 x14ac:dyDescent="0.35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 x14ac:dyDescent="0.35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 x14ac:dyDescent="0.3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 x14ac:dyDescent="0.35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 x14ac:dyDescent="0.35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 x14ac:dyDescent="0.35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 x14ac:dyDescent="0.35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 x14ac:dyDescent="0.35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 x14ac:dyDescent="0.35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 x14ac:dyDescent="0.35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 x14ac:dyDescent="0.35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 x14ac:dyDescent="0.35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 x14ac:dyDescent="0.3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 x14ac:dyDescent="0.35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 x14ac:dyDescent="0.35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 x14ac:dyDescent="0.35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 x14ac:dyDescent="0.35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 x14ac:dyDescent="0.35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 x14ac:dyDescent="0.35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 x14ac:dyDescent="0.35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 x14ac:dyDescent="0.35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 x14ac:dyDescent="0.35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 x14ac:dyDescent="0.3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 x14ac:dyDescent="0.35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 x14ac:dyDescent="0.35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 x14ac:dyDescent="0.35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 x14ac:dyDescent="0.35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 x14ac:dyDescent="0.35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 x14ac:dyDescent="0.35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 x14ac:dyDescent="0.35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 x14ac:dyDescent="0.35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 x14ac:dyDescent="0.35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 x14ac:dyDescent="0.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 x14ac:dyDescent="0.35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 x14ac:dyDescent="0.35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 x14ac:dyDescent="0.35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 x14ac:dyDescent="0.35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 x14ac:dyDescent="0.35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 x14ac:dyDescent="0.35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 x14ac:dyDescent="0.35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 x14ac:dyDescent="0.35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 x14ac:dyDescent="0.35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 x14ac:dyDescent="0.3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 x14ac:dyDescent="0.35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 x14ac:dyDescent="0.35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 x14ac:dyDescent="0.35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 x14ac:dyDescent="0.35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 x14ac:dyDescent="0.35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 x14ac:dyDescent="0.35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 x14ac:dyDescent="0.35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 x14ac:dyDescent="0.35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 x14ac:dyDescent="0.35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 x14ac:dyDescent="0.3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 x14ac:dyDescent="0.35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 x14ac:dyDescent="0.35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 x14ac:dyDescent="0.35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 x14ac:dyDescent="0.35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 x14ac:dyDescent="0.35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 x14ac:dyDescent="0.35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 x14ac:dyDescent="0.35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 x14ac:dyDescent="0.35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 x14ac:dyDescent="0.35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 x14ac:dyDescent="0.3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 x14ac:dyDescent="0.35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 x14ac:dyDescent="0.35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 x14ac:dyDescent="0.35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 x14ac:dyDescent="0.35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 x14ac:dyDescent="0.35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 x14ac:dyDescent="0.35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 x14ac:dyDescent="0.35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 x14ac:dyDescent="0.35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 x14ac:dyDescent="0.35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 x14ac:dyDescent="0.3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customHeight="1" x14ac:dyDescent="0.35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customHeight="1" x14ac:dyDescent="0.35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customHeight="1" x14ac:dyDescent="0.35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customHeight="1" x14ac:dyDescent="0.35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customHeight="1" x14ac:dyDescent="0.35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 x14ac:dyDescent="0.35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 x14ac:dyDescent="0.35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 x14ac:dyDescent="0.35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 x14ac:dyDescent="0.35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 x14ac:dyDescent="0.3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 x14ac:dyDescent="0.35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5.75" customHeight="1" x14ac:dyDescent="0.35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5.75" customHeight="1" x14ac:dyDescent="0.35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</sheetData>
  <mergeCells count="4">
    <mergeCell ref="A10:E10"/>
    <mergeCell ref="A7:C7"/>
    <mergeCell ref="A1:C1"/>
    <mergeCell ref="A4:C4"/>
  </mergeCells>
  <hyperlinks>
    <hyperlink ref="A15" r:id="rId1" xr:uid="{00000000-0004-0000-0300-000000000000}"/>
    <hyperlink ref="A16" r:id="rId2" xr:uid="{00000000-0004-0000-0300-000001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Sheet - Open Spaces</vt:lpstr>
      <vt:lpstr>Cost Calculations</vt:lpstr>
      <vt:lpstr>Variables</vt:lpstr>
      <vt:lpstr>Population</vt:lpstr>
      <vt:lpstr>Vacant land costs</vt:lpstr>
      <vt:lpstr>Existing Open Space</vt:lpstr>
      <vt:lpstr>Construction, O&amp;M 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Prakash, Mihir</dc:creator>
  <cp:lastModifiedBy>Suzanne Schadel</cp:lastModifiedBy>
  <dcterms:created xsi:type="dcterms:W3CDTF">2019-07-15T11:45:00Z</dcterms:created>
  <dcterms:modified xsi:type="dcterms:W3CDTF">2020-01-15T19:04:05Z</dcterms:modified>
</cp:coreProperties>
</file>