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1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uzan\Downloads\"/>
    </mc:Choice>
  </mc:AlternateContent>
  <xr:revisionPtr revIDLastSave="0" documentId="13_ncr:1_{9A046715-0825-4452-93B7-E012870E120D}" xr6:coauthVersionLast="41" xr6:coauthVersionMax="41" xr10:uidLastSave="{00000000-0000-0000-0000-000000000000}"/>
  <bookViews>
    <workbookView xWindow="28680" yWindow="-120" windowWidth="19440" windowHeight="15000" activeTab="2" xr2:uid="{00000000-000D-0000-FFFF-FFFF00000000}"/>
  </bookViews>
  <sheets>
    <sheet name="Summary Sheet - Transportation" sheetId="1" r:id="rId1"/>
    <sheet name="Cost Calculations" sheetId="2" r:id="rId2"/>
    <sheet name="Variables" sheetId="3" r:id="rId3"/>
    <sheet name="Calc_Budget" sheetId="4" state="hidden" r:id="rId4"/>
    <sheet name="Calc_Road data" sheetId="5" state="hidden" r:id="rId5"/>
    <sheet name="HH Information" sheetId="8" state="hidden" r:id="rId6"/>
    <sheet name="Population" sheetId="6" state="hidden" r:id="rId7"/>
    <sheet name="Area (Sq.km)" sheetId="7" state="hidden" r:id="rId8"/>
    <sheet name="Fleet information" sheetId="9" state="hidden" r:id="rId9"/>
    <sheet name="Road information" sheetId="10" state="hidden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5" i="2" l="1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I2" i="10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Q5" i="2" l="1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4" i="2"/>
  <c r="AA8" i="2" l="1"/>
  <c r="F12" i="9" l="1"/>
  <c r="F3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" i="9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" i="7"/>
  <c r="F2" i="7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" i="9"/>
  <c r="D225" i="2" l="1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2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0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18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6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4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2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0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8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6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4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2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4" i="2"/>
  <c r="J4" i="2" s="1"/>
  <c r="D2" i="6"/>
  <c r="I8" i="6" l="1"/>
  <c r="E2" i="6"/>
  <c r="F2" i="6"/>
  <c r="G2" i="6"/>
  <c r="H2" i="6"/>
  <c r="I2" i="6"/>
  <c r="J2" i="6"/>
  <c r="K2" i="6"/>
  <c r="L2" i="6"/>
  <c r="M2" i="6"/>
  <c r="N2" i="6"/>
  <c r="O2" i="6"/>
  <c r="E3" i="6"/>
  <c r="F3" i="6"/>
  <c r="G3" i="6"/>
  <c r="H3" i="6"/>
  <c r="I3" i="6"/>
  <c r="J3" i="6"/>
  <c r="K3" i="6"/>
  <c r="L3" i="6"/>
  <c r="M3" i="6"/>
  <c r="N3" i="6"/>
  <c r="O3" i="6"/>
  <c r="E4" i="6"/>
  <c r="F4" i="6"/>
  <c r="G4" i="6"/>
  <c r="H4" i="6"/>
  <c r="I4" i="6"/>
  <c r="J4" i="6"/>
  <c r="K4" i="6"/>
  <c r="L4" i="6"/>
  <c r="M4" i="6"/>
  <c r="N4" i="6"/>
  <c r="O4" i="6"/>
  <c r="E5" i="6"/>
  <c r="F5" i="6"/>
  <c r="G5" i="6"/>
  <c r="H5" i="6"/>
  <c r="I5" i="6"/>
  <c r="J5" i="6"/>
  <c r="K5" i="6"/>
  <c r="L5" i="6"/>
  <c r="M5" i="6"/>
  <c r="N5" i="6"/>
  <c r="O5" i="6"/>
  <c r="E6" i="6"/>
  <c r="F6" i="6"/>
  <c r="G6" i="6"/>
  <c r="H6" i="6"/>
  <c r="I6" i="6"/>
  <c r="J6" i="6"/>
  <c r="K6" i="6"/>
  <c r="L6" i="6"/>
  <c r="M6" i="6"/>
  <c r="N6" i="6"/>
  <c r="O6" i="6"/>
  <c r="E7" i="6"/>
  <c r="F7" i="6"/>
  <c r="G7" i="6"/>
  <c r="H7" i="6"/>
  <c r="I7" i="6"/>
  <c r="J7" i="6"/>
  <c r="K7" i="6"/>
  <c r="L7" i="6"/>
  <c r="M7" i="6"/>
  <c r="N7" i="6"/>
  <c r="O7" i="6"/>
  <c r="E8" i="6"/>
  <c r="F8" i="6"/>
  <c r="G8" i="6"/>
  <c r="H8" i="6"/>
  <c r="J8" i="6"/>
  <c r="K8" i="6"/>
  <c r="L8" i="6"/>
  <c r="M8" i="6"/>
  <c r="N8" i="6"/>
  <c r="O8" i="6"/>
  <c r="E9" i="6"/>
  <c r="F9" i="6"/>
  <c r="G9" i="6"/>
  <c r="H9" i="6"/>
  <c r="I9" i="6"/>
  <c r="J9" i="6"/>
  <c r="K9" i="6"/>
  <c r="L9" i="6"/>
  <c r="M9" i="6"/>
  <c r="N9" i="6"/>
  <c r="O9" i="6"/>
  <c r="E10" i="6"/>
  <c r="F10" i="6"/>
  <c r="G10" i="6"/>
  <c r="H10" i="6"/>
  <c r="I10" i="6"/>
  <c r="J10" i="6"/>
  <c r="K10" i="6"/>
  <c r="L10" i="6"/>
  <c r="M10" i="6"/>
  <c r="N10" i="6"/>
  <c r="O10" i="6"/>
  <c r="E11" i="6"/>
  <c r="F11" i="6"/>
  <c r="G11" i="6"/>
  <c r="H11" i="6"/>
  <c r="I11" i="6"/>
  <c r="J11" i="6"/>
  <c r="K11" i="6"/>
  <c r="L11" i="6"/>
  <c r="M11" i="6"/>
  <c r="N11" i="6"/>
  <c r="O11" i="6"/>
  <c r="E12" i="6"/>
  <c r="F12" i="6"/>
  <c r="G12" i="6"/>
  <c r="H12" i="6"/>
  <c r="I12" i="6"/>
  <c r="J12" i="6"/>
  <c r="K12" i="6"/>
  <c r="L12" i="6"/>
  <c r="M12" i="6"/>
  <c r="N12" i="6"/>
  <c r="O12" i="6"/>
  <c r="E13" i="6"/>
  <c r="F13" i="6"/>
  <c r="G13" i="6"/>
  <c r="H13" i="6"/>
  <c r="I13" i="6"/>
  <c r="J13" i="6"/>
  <c r="K13" i="6"/>
  <c r="L13" i="6"/>
  <c r="M13" i="6"/>
  <c r="N13" i="6"/>
  <c r="O13" i="6"/>
  <c r="E14" i="6"/>
  <c r="F14" i="6"/>
  <c r="G14" i="6"/>
  <c r="H14" i="6"/>
  <c r="I14" i="6"/>
  <c r="J14" i="6"/>
  <c r="K14" i="6"/>
  <c r="L14" i="6"/>
  <c r="M14" i="6"/>
  <c r="N14" i="6"/>
  <c r="O14" i="6"/>
  <c r="E15" i="6"/>
  <c r="F15" i="6"/>
  <c r="G15" i="6"/>
  <c r="H15" i="6"/>
  <c r="I15" i="6"/>
  <c r="J15" i="6"/>
  <c r="K15" i="6"/>
  <c r="L15" i="6"/>
  <c r="M15" i="6"/>
  <c r="N15" i="6"/>
  <c r="O15" i="6"/>
  <c r="E16" i="6"/>
  <c r="F16" i="6"/>
  <c r="G16" i="6"/>
  <c r="H16" i="6"/>
  <c r="I16" i="6"/>
  <c r="J16" i="6"/>
  <c r="K16" i="6"/>
  <c r="L16" i="6"/>
  <c r="M16" i="6"/>
  <c r="N16" i="6"/>
  <c r="O16" i="6"/>
  <c r="E17" i="6"/>
  <c r="F17" i="6"/>
  <c r="G17" i="6"/>
  <c r="H17" i="6"/>
  <c r="I17" i="6"/>
  <c r="J17" i="6"/>
  <c r="K17" i="6"/>
  <c r="L17" i="6"/>
  <c r="M17" i="6"/>
  <c r="N17" i="6"/>
  <c r="O17" i="6"/>
  <c r="E18" i="6"/>
  <c r="F18" i="6"/>
  <c r="G18" i="6"/>
  <c r="H18" i="6"/>
  <c r="I18" i="6"/>
  <c r="J18" i="6"/>
  <c r="K18" i="6"/>
  <c r="L18" i="6"/>
  <c r="M18" i="6"/>
  <c r="N18" i="6"/>
  <c r="O18" i="6"/>
  <c r="E19" i="6"/>
  <c r="F19" i="6"/>
  <c r="G19" i="6"/>
  <c r="H19" i="6"/>
  <c r="I19" i="6"/>
  <c r="J19" i="6"/>
  <c r="K19" i="6"/>
  <c r="L19" i="6"/>
  <c r="M19" i="6"/>
  <c r="N19" i="6"/>
  <c r="O19" i="6"/>
  <c r="E20" i="6"/>
  <c r="F20" i="6"/>
  <c r="G20" i="6"/>
  <c r="H20" i="6"/>
  <c r="I20" i="6"/>
  <c r="J20" i="6"/>
  <c r="K20" i="6"/>
  <c r="L20" i="6"/>
  <c r="M20" i="6"/>
  <c r="N20" i="6"/>
  <c r="O20" i="6"/>
  <c r="E21" i="6"/>
  <c r="F21" i="6"/>
  <c r="G21" i="6"/>
  <c r="H21" i="6"/>
  <c r="I21" i="6"/>
  <c r="J21" i="6"/>
  <c r="K21" i="6"/>
  <c r="L21" i="6"/>
  <c r="M21" i="6"/>
  <c r="N21" i="6"/>
  <c r="O21" i="6"/>
  <c r="D4" i="6"/>
  <c r="D5" i="6"/>
  <c r="D6" i="6"/>
  <c r="D8" i="6"/>
  <c r="D9" i="6"/>
  <c r="D10" i="6"/>
  <c r="D11" i="6"/>
  <c r="D13" i="6"/>
  <c r="D14" i="6"/>
  <c r="D15" i="6"/>
  <c r="D16" i="6"/>
  <c r="D17" i="6"/>
  <c r="D18" i="6"/>
  <c r="D19" i="6"/>
  <c r="D20" i="6"/>
  <c r="D21" i="6"/>
  <c r="C12" i="6"/>
  <c r="D12" i="6" s="1"/>
  <c r="C10" i="6"/>
  <c r="C7" i="6"/>
  <c r="D7" i="6" s="1"/>
  <c r="C3" i="6"/>
  <c r="D3" i="6" s="1"/>
  <c r="I17" i="10" l="1"/>
  <c r="F3" i="10"/>
  <c r="I3" i="10" s="1"/>
  <c r="F4" i="10"/>
  <c r="I4" i="10" s="1"/>
  <c r="F5" i="10"/>
  <c r="I5" i="10" s="1"/>
  <c r="F6" i="10"/>
  <c r="I6" i="10" s="1"/>
  <c r="F7" i="10"/>
  <c r="I7" i="10" s="1"/>
  <c r="F8" i="10"/>
  <c r="I8" i="10" s="1"/>
  <c r="F9" i="10"/>
  <c r="I9" i="10" s="1"/>
  <c r="F11" i="10"/>
  <c r="I11" i="10" s="1"/>
  <c r="F12" i="10"/>
  <c r="I12" i="10" s="1"/>
  <c r="F13" i="10"/>
  <c r="I13" i="10" s="1"/>
  <c r="F14" i="10"/>
  <c r="I15" i="10"/>
  <c r="F16" i="10"/>
  <c r="I16" i="10" s="1"/>
  <c r="F18" i="10"/>
  <c r="I18" i="10" s="1"/>
  <c r="F19" i="10"/>
  <c r="I19" i="10" s="1"/>
  <c r="F20" i="10"/>
  <c r="I20" i="10" s="1"/>
  <c r="F2" i="10"/>
  <c r="F3" i="7"/>
  <c r="F4" i="7"/>
  <c r="F5" i="7"/>
  <c r="F6" i="7"/>
  <c r="F7" i="7"/>
  <c r="F8" i="7"/>
  <c r="F11" i="7"/>
  <c r="F12" i="7"/>
  <c r="F13" i="7"/>
  <c r="F16" i="7"/>
  <c r="F18" i="7"/>
  <c r="F19" i="7"/>
  <c r="F20" i="7"/>
  <c r="F21" i="7"/>
  <c r="F21" i="10" s="1"/>
  <c r="I21" i="10" s="1"/>
  <c r="F9" i="9" l="1"/>
  <c r="F2" i="9"/>
  <c r="I14" i="10" l="1"/>
  <c r="F10" i="7" l="1"/>
  <c r="C14" i="7"/>
  <c r="F14" i="7" s="1"/>
  <c r="F10" i="10" l="1"/>
  <c r="M2" i="9"/>
  <c r="C9" i="7" l="1"/>
  <c r="F9" i="7" s="1"/>
  <c r="C17" i="7" l="1"/>
  <c r="F17" i="7" s="1"/>
  <c r="C15" i="7"/>
  <c r="F15" i="7" s="1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AP5" i="2" l="1"/>
  <c r="AP25" i="2" s="1"/>
  <c r="AP6" i="2"/>
  <c r="AP26" i="2" s="1"/>
  <c r="AP7" i="2"/>
  <c r="AP27" i="2" s="1"/>
  <c r="AP8" i="2"/>
  <c r="AP28" i="2" s="1"/>
  <c r="AP9" i="2"/>
  <c r="AP29" i="2" s="1"/>
  <c r="AP10" i="2"/>
  <c r="AP30" i="2" s="1"/>
  <c r="AP11" i="2"/>
  <c r="AP31" i="2" s="1"/>
  <c r="AP12" i="2"/>
  <c r="AP32" i="2" s="1"/>
  <c r="AP13" i="2"/>
  <c r="AP33" i="2" s="1"/>
  <c r="AP14" i="2"/>
  <c r="AP34" i="2" s="1"/>
  <c r="AP15" i="2"/>
  <c r="AP35" i="2" s="1"/>
  <c r="AP16" i="2"/>
  <c r="AP36" i="2" s="1"/>
  <c r="AP17" i="2"/>
  <c r="AP37" i="2" s="1"/>
  <c r="AP18" i="2"/>
  <c r="AP38" i="2" s="1"/>
  <c r="AP19" i="2"/>
  <c r="AP39" i="2" s="1"/>
  <c r="AP20" i="2"/>
  <c r="AP40" i="2" s="1"/>
  <c r="AP21" i="2"/>
  <c r="AP41" i="2" s="1"/>
  <c r="AP22" i="2"/>
  <c r="AP42" i="2" s="1"/>
  <c r="AP23" i="2"/>
  <c r="AP43" i="2" s="1"/>
  <c r="AP4" i="2"/>
  <c r="AP24" i="2" s="1"/>
  <c r="AN5" i="2"/>
  <c r="AN25" i="2" s="1"/>
  <c r="AN45" i="2" s="1"/>
  <c r="AN65" i="2" s="1"/>
  <c r="AN85" i="2" s="1"/>
  <c r="AN105" i="2" s="1"/>
  <c r="AN125" i="2" s="1"/>
  <c r="AN145" i="2" s="1"/>
  <c r="AN165" i="2" s="1"/>
  <c r="AN185" i="2" s="1"/>
  <c r="AN205" i="2" s="1"/>
  <c r="AN225" i="2" s="1"/>
  <c r="AN6" i="2"/>
  <c r="AN26" i="2" s="1"/>
  <c r="AN46" i="2" s="1"/>
  <c r="AN66" i="2" s="1"/>
  <c r="AN86" i="2" s="1"/>
  <c r="AN106" i="2" s="1"/>
  <c r="AN126" i="2" s="1"/>
  <c r="AN146" i="2" s="1"/>
  <c r="AN166" i="2" s="1"/>
  <c r="AN186" i="2" s="1"/>
  <c r="AN206" i="2" s="1"/>
  <c r="AN226" i="2" s="1"/>
  <c r="AN7" i="2"/>
  <c r="AN27" i="2" s="1"/>
  <c r="AN47" i="2" s="1"/>
  <c r="AN67" i="2" s="1"/>
  <c r="AN87" i="2" s="1"/>
  <c r="AN107" i="2" s="1"/>
  <c r="AN127" i="2" s="1"/>
  <c r="AN147" i="2" s="1"/>
  <c r="AN167" i="2" s="1"/>
  <c r="AN187" i="2" s="1"/>
  <c r="AN207" i="2" s="1"/>
  <c r="AN227" i="2" s="1"/>
  <c r="AN8" i="2"/>
  <c r="AN28" i="2" s="1"/>
  <c r="AN48" i="2" s="1"/>
  <c r="AN68" i="2" s="1"/>
  <c r="AN88" i="2" s="1"/>
  <c r="AN108" i="2" s="1"/>
  <c r="AN128" i="2" s="1"/>
  <c r="AN148" i="2" s="1"/>
  <c r="AN168" i="2" s="1"/>
  <c r="AN188" i="2" s="1"/>
  <c r="AN208" i="2" s="1"/>
  <c r="AN228" i="2" s="1"/>
  <c r="AN9" i="2"/>
  <c r="AN29" i="2" s="1"/>
  <c r="AN49" i="2" s="1"/>
  <c r="AN69" i="2" s="1"/>
  <c r="AN89" i="2" s="1"/>
  <c r="AN109" i="2" s="1"/>
  <c r="AN129" i="2" s="1"/>
  <c r="AN149" i="2" s="1"/>
  <c r="AN169" i="2" s="1"/>
  <c r="AN189" i="2" s="1"/>
  <c r="AN209" i="2" s="1"/>
  <c r="AN229" i="2" s="1"/>
  <c r="AN10" i="2"/>
  <c r="AN30" i="2" s="1"/>
  <c r="AN50" i="2" s="1"/>
  <c r="AN70" i="2" s="1"/>
  <c r="AN90" i="2" s="1"/>
  <c r="AN110" i="2" s="1"/>
  <c r="AN130" i="2" s="1"/>
  <c r="AN150" i="2" s="1"/>
  <c r="AN170" i="2" s="1"/>
  <c r="AN190" i="2" s="1"/>
  <c r="AN210" i="2" s="1"/>
  <c r="AN230" i="2" s="1"/>
  <c r="AN11" i="2"/>
  <c r="AN31" i="2" s="1"/>
  <c r="AN51" i="2" s="1"/>
  <c r="AN71" i="2" s="1"/>
  <c r="AN91" i="2" s="1"/>
  <c r="AN111" i="2" s="1"/>
  <c r="AN131" i="2" s="1"/>
  <c r="AN151" i="2" s="1"/>
  <c r="AN171" i="2" s="1"/>
  <c r="AN191" i="2" s="1"/>
  <c r="AN211" i="2" s="1"/>
  <c r="AN231" i="2" s="1"/>
  <c r="AN12" i="2"/>
  <c r="AN32" i="2" s="1"/>
  <c r="AN52" i="2" s="1"/>
  <c r="AN72" i="2" s="1"/>
  <c r="AN92" i="2" s="1"/>
  <c r="AN112" i="2" s="1"/>
  <c r="AN132" i="2" s="1"/>
  <c r="AN152" i="2" s="1"/>
  <c r="AN172" i="2" s="1"/>
  <c r="AN192" i="2" s="1"/>
  <c r="AN212" i="2" s="1"/>
  <c r="AN232" i="2" s="1"/>
  <c r="AN13" i="2"/>
  <c r="AN33" i="2" s="1"/>
  <c r="AN53" i="2" s="1"/>
  <c r="AN73" i="2" s="1"/>
  <c r="AN93" i="2" s="1"/>
  <c r="AN113" i="2" s="1"/>
  <c r="AN133" i="2" s="1"/>
  <c r="AN153" i="2" s="1"/>
  <c r="AN173" i="2" s="1"/>
  <c r="AN193" i="2" s="1"/>
  <c r="AN213" i="2" s="1"/>
  <c r="AN233" i="2" s="1"/>
  <c r="AN14" i="2"/>
  <c r="AN34" i="2" s="1"/>
  <c r="AN54" i="2" s="1"/>
  <c r="AN74" i="2" s="1"/>
  <c r="AN94" i="2" s="1"/>
  <c r="AN114" i="2" s="1"/>
  <c r="AN134" i="2" s="1"/>
  <c r="AN154" i="2" s="1"/>
  <c r="AN174" i="2" s="1"/>
  <c r="AN194" i="2" s="1"/>
  <c r="AN214" i="2" s="1"/>
  <c r="AN234" i="2" s="1"/>
  <c r="AN15" i="2"/>
  <c r="AN35" i="2" s="1"/>
  <c r="AN55" i="2" s="1"/>
  <c r="AN75" i="2" s="1"/>
  <c r="AN95" i="2" s="1"/>
  <c r="AN115" i="2" s="1"/>
  <c r="AN135" i="2" s="1"/>
  <c r="AN155" i="2" s="1"/>
  <c r="AN175" i="2" s="1"/>
  <c r="AN195" i="2" s="1"/>
  <c r="AN215" i="2" s="1"/>
  <c r="AN235" i="2" s="1"/>
  <c r="AN16" i="2"/>
  <c r="AN36" i="2" s="1"/>
  <c r="AN56" i="2" s="1"/>
  <c r="AN76" i="2" s="1"/>
  <c r="AN96" i="2" s="1"/>
  <c r="AN116" i="2" s="1"/>
  <c r="AN136" i="2" s="1"/>
  <c r="AN156" i="2" s="1"/>
  <c r="AN176" i="2" s="1"/>
  <c r="AN196" i="2" s="1"/>
  <c r="AN216" i="2" s="1"/>
  <c r="AN236" i="2" s="1"/>
  <c r="AN17" i="2"/>
  <c r="AN37" i="2" s="1"/>
  <c r="AN57" i="2" s="1"/>
  <c r="AN77" i="2" s="1"/>
  <c r="AN97" i="2" s="1"/>
  <c r="AN117" i="2" s="1"/>
  <c r="AN137" i="2" s="1"/>
  <c r="AN157" i="2" s="1"/>
  <c r="AN177" i="2" s="1"/>
  <c r="AN197" i="2" s="1"/>
  <c r="AN217" i="2" s="1"/>
  <c r="AN237" i="2" s="1"/>
  <c r="AN18" i="2"/>
  <c r="AN38" i="2" s="1"/>
  <c r="AN58" i="2" s="1"/>
  <c r="AN78" i="2" s="1"/>
  <c r="AN98" i="2" s="1"/>
  <c r="AN118" i="2" s="1"/>
  <c r="AN138" i="2" s="1"/>
  <c r="AN158" i="2" s="1"/>
  <c r="AN178" i="2" s="1"/>
  <c r="AN198" i="2" s="1"/>
  <c r="AN218" i="2" s="1"/>
  <c r="AN238" i="2" s="1"/>
  <c r="AN19" i="2"/>
  <c r="AN39" i="2" s="1"/>
  <c r="AN59" i="2" s="1"/>
  <c r="AN79" i="2" s="1"/>
  <c r="AN99" i="2" s="1"/>
  <c r="AN119" i="2" s="1"/>
  <c r="AN139" i="2" s="1"/>
  <c r="AN159" i="2" s="1"/>
  <c r="AN179" i="2" s="1"/>
  <c r="AN199" i="2" s="1"/>
  <c r="AN219" i="2" s="1"/>
  <c r="AN239" i="2" s="1"/>
  <c r="AN20" i="2"/>
  <c r="AN40" i="2" s="1"/>
  <c r="AN60" i="2" s="1"/>
  <c r="AN80" i="2" s="1"/>
  <c r="AN100" i="2" s="1"/>
  <c r="AN120" i="2" s="1"/>
  <c r="AN140" i="2" s="1"/>
  <c r="AN160" i="2" s="1"/>
  <c r="AN180" i="2" s="1"/>
  <c r="AN200" i="2" s="1"/>
  <c r="AN220" i="2" s="1"/>
  <c r="AN240" i="2" s="1"/>
  <c r="AN21" i="2"/>
  <c r="AN41" i="2" s="1"/>
  <c r="AN61" i="2" s="1"/>
  <c r="AN81" i="2" s="1"/>
  <c r="AN101" i="2" s="1"/>
  <c r="AN121" i="2" s="1"/>
  <c r="AN141" i="2" s="1"/>
  <c r="AN161" i="2" s="1"/>
  <c r="AN181" i="2" s="1"/>
  <c r="AN201" i="2" s="1"/>
  <c r="AN221" i="2" s="1"/>
  <c r="AN241" i="2" s="1"/>
  <c r="AN22" i="2"/>
  <c r="AN42" i="2" s="1"/>
  <c r="AN62" i="2" s="1"/>
  <c r="AN82" i="2" s="1"/>
  <c r="AN102" i="2" s="1"/>
  <c r="AN122" i="2" s="1"/>
  <c r="AN142" i="2" s="1"/>
  <c r="AN162" i="2" s="1"/>
  <c r="AN182" i="2" s="1"/>
  <c r="AN202" i="2" s="1"/>
  <c r="AN222" i="2" s="1"/>
  <c r="AN242" i="2" s="1"/>
  <c r="AN23" i="2"/>
  <c r="AN43" i="2" s="1"/>
  <c r="AN63" i="2" s="1"/>
  <c r="AN83" i="2" s="1"/>
  <c r="AN103" i="2" s="1"/>
  <c r="AN123" i="2" s="1"/>
  <c r="AN143" i="2" s="1"/>
  <c r="AN163" i="2" s="1"/>
  <c r="AN183" i="2" s="1"/>
  <c r="AN203" i="2" s="1"/>
  <c r="AN223" i="2" s="1"/>
  <c r="AN243" i="2" s="1"/>
  <c r="AN4" i="2"/>
  <c r="AN24" i="2" s="1"/>
  <c r="AN44" i="2" s="1"/>
  <c r="AN64" i="2" s="1"/>
  <c r="AN84" i="2" s="1"/>
  <c r="AN104" i="2" s="1"/>
  <c r="AN124" i="2" s="1"/>
  <c r="AN144" i="2" s="1"/>
  <c r="AN164" i="2" s="1"/>
  <c r="AN184" i="2" s="1"/>
  <c r="AN204" i="2" s="1"/>
  <c r="AN224" i="2" s="1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8" i="2"/>
  <c r="AE19" i="2"/>
  <c r="AE20" i="2"/>
  <c r="AE21" i="2"/>
  <c r="AE22" i="2"/>
  <c r="AE23" i="2"/>
  <c r="AE4" i="2"/>
  <c r="AA5" i="2"/>
  <c r="AA6" i="2"/>
  <c r="AA7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4" i="2"/>
  <c r="AS19" i="2"/>
  <c r="AP44" i="2" l="1"/>
  <c r="AP61" i="2"/>
  <c r="AP60" i="2"/>
  <c r="AP56" i="2"/>
  <c r="AP52" i="2"/>
  <c r="AP63" i="2"/>
  <c r="AP59" i="2"/>
  <c r="AP55" i="2"/>
  <c r="AP51" i="2"/>
  <c r="AP47" i="2"/>
  <c r="AP62" i="2"/>
  <c r="AP58" i="2"/>
  <c r="AP54" i="2"/>
  <c r="AP50" i="2"/>
  <c r="AP46" i="2"/>
  <c r="AP57" i="2"/>
  <c r="AP53" i="2"/>
  <c r="AP49" i="2"/>
  <c r="AP45" i="2"/>
  <c r="AP48" i="2"/>
  <c r="Z19" i="2"/>
  <c r="AP69" i="2" l="1"/>
  <c r="AP71" i="2"/>
  <c r="AP70" i="2"/>
  <c r="AP78" i="2"/>
  <c r="AP76" i="2"/>
  <c r="AP81" i="2"/>
  <c r="AP65" i="2"/>
  <c r="AP73" i="2"/>
  <c r="AP67" i="2"/>
  <c r="AP75" i="2"/>
  <c r="AP83" i="2"/>
  <c r="AP77" i="2"/>
  <c r="AP79" i="2"/>
  <c r="AP68" i="2"/>
  <c r="AP66" i="2"/>
  <c r="AP74" i="2"/>
  <c r="AP82" i="2"/>
  <c r="AP72" i="2"/>
  <c r="AP80" i="2"/>
  <c r="AP64" i="2"/>
  <c r="AB19" i="2"/>
  <c r="AP84" i="2" l="1"/>
  <c r="AP92" i="2"/>
  <c r="AP94" i="2"/>
  <c r="AP88" i="2"/>
  <c r="AP97" i="2"/>
  <c r="AP95" i="2"/>
  <c r="AP93" i="2"/>
  <c r="AP101" i="2"/>
  <c r="AP98" i="2"/>
  <c r="AP91" i="2"/>
  <c r="AP100" i="2"/>
  <c r="AP102" i="2"/>
  <c r="AP86" i="2"/>
  <c r="AP99" i="2"/>
  <c r="AP103" i="2"/>
  <c r="AP87" i="2"/>
  <c r="AP85" i="2"/>
  <c r="AP96" i="2"/>
  <c r="AP90" i="2"/>
  <c r="AP89" i="2"/>
  <c r="AA39" i="2"/>
  <c r="AP109" i="2" l="1"/>
  <c r="AP116" i="2"/>
  <c r="AP107" i="2"/>
  <c r="AP119" i="2"/>
  <c r="AP122" i="2"/>
  <c r="AP111" i="2"/>
  <c r="AP121" i="2"/>
  <c r="AP115" i="2"/>
  <c r="AP108" i="2"/>
  <c r="AP112" i="2"/>
  <c r="AP110" i="2"/>
  <c r="AP105" i="2"/>
  <c r="AP123" i="2"/>
  <c r="AP106" i="2"/>
  <c r="AP120" i="2"/>
  <c r="AP118" i="2"/>
  <c r="AP113" i="2"/>
  <c r="AP117" i="2"/>
  <c r="AP114" i="2"/>
  <c r="AP104" i="2"/>
  <c r="AP137" i="2" l="1"/>
  <c r="AP124" i="2"/>
  <c r="AP138" i="2"/>
  <c r="AP126" i="2"/>
  <c r="AP125" i="2"/>
  <c r="AP132" i="2"/>
  <c r="AP135" i="2"/>
  <c r="AP131" i="2"/>
  <c r="AP139" i="2"/>
  <c r="AP136" i="2"/>
  <c r="AP133" i="2"/>
  <c r="AP141" i="2"/>
  <c r="AP129" i="2"/>
  <c r="AP134" i="2"/>
  <c r="AP140" i="2"/>
  <c r="AP143" i="2"/>
  <c r="AP130" i="2"/>
  <c r="AP128" i="2"/>
  <c r="AP142" i="2"/>
  <c r="AP127" i="2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4" i="2"/>
  <c r="M4" i="2" s="1"/>
  <c r="J1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AD19" i="2" s="1"/>
  <c r="AF19" i="2" s="1"/>
  <c r="H20" i="2"/>
  <c r="H21" i="2"/>
  <c r="H22" i="2"/>
  <c r="H23" i="2"/>
  <c r="H4" i="2"/>
  <c r="E19" i="2"/>
  <c r="D17" i="8" s="1"/>
  <c r="AS6" i="2"/>
  <c r="AS8" i="2"/>
  <c r="AS9" i="2"/>
  <c r="AS10" i="2"/>
  <c r="AS11" i="2"/>
  <c r="AS12" i="2"/>
  <c r="AS13" i="2"/>
  <c r="AS16" i="2"/>
  <c r="AS20" i="2"/>
  <c r="AS21" i="2"/>
  <c r="AS23" i="2"/>
  <c r="F5" i="2"/>
  <c r="F6" i="2"/>
  <c r="F7" i="2"/>
  <c r="F8" i="2"/>
  <c r="F9" i="2"/>
  <c r="F10" i="2"/>
  <c r="F11" i="2"/>
  <c r="F12" i="2"/>
  <c r="F13" i="2"/>
  <c r="F14" i="2"/>
  <c r="F15" i="2"/>
  <c r="F16" i="2"/>
  <c r="AO16" i="2" s="1"/>
  <c r="F17" i="2"/>
  <c r="F18" i="2"/>
  <c r="F19" i="2"/>
  <c r="F20" i="2"/>
  <c r="F21" i="2"/>
  <c r="F22" i="2"/>
  <c r="F23" i="2"/>
  <c r="F4" i="2"/>
  <c r="E125" i="2"/>
  <c r="J205" i="2"/>
  <c r="J66" i="2"/>
  <c r="J87" i="2"/>
  <c r="J147" i="2"/>
  <c r="J207" i="2"/>
  <c r="J109" i="2"/>
  <c r="J189" i="2"/>
  <c r="J70" i="2"/>
  <c r="J111" i="2"/>
  <c r="J171" i="2"/>
  <c r="J191" i="2"/>
  <c r="J231" i="2"/>
  <c r="J93" i="2"/>
  <c r="E173" i="2"/>
  <c r="J95" i="2"/>
  <c r="J135" i="2"/>
  <c r="J215" i="2"/>
  <c r="J157" i="2"/>
  <c r="E237" i="2"/>
  <c r="J119" i="2"/>
  <c r="J179" i="2"/>
  <c r="J239" i="2"/>
  <c r="J141" i="2"/>
  <c r="J221" i="2"/>
  <c r="J83" i="2"/>
  <c r="J143" i="2"/>
  <c r="J163" i="2"/>
  <c r="J203" i="2"/>
  <c r="J223" i="2"/>
  <c r="E9" i="2" l="1"/>
  <c r="D7" i="8" s="1"/>
  <c r="H35" i="2"/>
  <c r="AD35" i="2" s="1"/>
  <c r="AF35" i="2" s="1"/>
  <c r="AE55" i="2" s="1"/>
  <c r="E27" i="2"/>
  <c r="H27" i="2"/>
  <c r="E57" i="2"/>
  <c r="J55" i="2"/>
  <c r="E53" i="2"/>
  <c r="E45" i="2"/>
  <c r="AS18" i="2"/>
  <c r="J18" i="2"/>
  <c r="J14" i="2"/>
  <c r="AS14" i="2"/>
  <c r="E38" i="2"/>
  <c r="H26" i="2"/>
  <c r="AS17" i="2"/>
  <c r="E17" i="2"/>
  <c r="D15" i="8" s="1"/>
  <c r="AS5" i="2"/>
  <c r="E5" i="2"/>
  <c r="D3" i="8" s="1"/>
  <c r="AS39" i="2"/>
  <c r="H39" i="2"/>
  <c r="AD39" i="2" s="1"/>
  <c r="AF39" i="2" s="1"/>
  <c r="AE59" i="2" s="1"/>
  <c r="G31" i="2"/>
  <c r="E61" i="2"/>
  <c r="E59" i="2"/>
  <c r="H17" i="7"/>
  <c r="E51" i="2"/>
  <c r="H42" i="2"/>
  <c r="G34" i="2"/>
  <c r="AS30" i="2"/>
  <c r="H30" i="2"/>
  <c r="J22" i="2"/>
  <c r="L22" i="2" s="1"/>
  <c r="AS22" i="2"/>
  <c r="E13" i="2"/>
  <c r="D11" i="8" s="1"/>
  <c r="AS41" i="2"/>
  <c r="H37" i="2"/>
  <c r="AD37" i="2" s="1"/>
  <c r="AF37" i="2" s="1"/>
  <c r="AE57" i="2" s="1"/>
  <c r="AS29" i="2"/>
  <c r="H29" i="2"/>
  <c r="H25" i="2"/>
  <c r="E62" i="2"/>
  <c r="E58" i="2"/>
  <c r="E56" i="2"/>
  <c r="Z54" i="2"/>
  <c r="Z50" i="2"/>
  <c r="Z44" i="2"/>
  <c r="AD17" i="2"/>
  <c r="E60" i="2"/>
  <c r="E48" i="2"/>
  <c r="J46" i="2"/>
  <c r="Z24" i="2"/>
  <c r="AS40" i="2"/>
  <c r="H40" i="2"/>
  <c r="J36" i="2"/>
  <c r="H36" i="2"/>
  <c r="AS32" i="2"/>
  <c r="J28" i="2"/>
  <c r="H28" i="2"/>
  <c r="J241" i="2"/>
  <c r="J161" i="2"/>
  <c r="Z120" i="2"/>
  <c r="E159" i="2"/>
  <c r="Z118" i="2"/>
  <c r="J77" i="2"/>
  <c r="J155" i="2"/>
  <c r="E75" i="2"/>
  <c r="Z194" i="2"/>
  <c r="Z114" i="2"/>
  <c r="E73" i="2"/>
  <c r="E151" i="2"/>
  <c r="J71" i="2"/>
  <c r="Z110" i="2"/>
  <c r="Z69" i="2"/>
  <c r="Z227" i="2"/>
  <c r="E67" i="2"/>
  <c r="Z65" i="2"/>
  <c r="L4" i="2"/>
  <c r="AS4" i="2"/>
  <c r="E15" i="2"/>
  <c r="D13" i="8" s="1"/>
  <c r="AS15" i="2"/>
  <c r="E7" i="2"/>
  <c r="D5" i="8" s="1"/>
  <c r="AS7" i="2"/>
  <c r="E205" i="2"/>
  <c r="J125" i="2"/>
  <c r="E141" i="2"/>
  <c r="E221" i="2"/>
  <c r="L19" i="2"/>
  <c r="E189" i="2"/>
  <c r="E157" i="2"/>
  <c r="J97" i="2"/>
  <c r="E97" i="2"/>
  <c r="J89" i="2"/>
  <c r="E89" i="2"/>
  <c r="J165" i="2"/>
  <c r="E165" i="2"/>
  <c r="E93" i="2"/>
  <c r="J81" i="2"/>
  <c r="E81" i="2"/>
  <c r="J233" i="2"/>
  <c r="E233" i="2"/>
  <c r="J229" i="2"/>
  <c r="E229" i="2"/>
  <c r="J145" i="2"/>
  <c r="E145" i="2"/>
  <c r="J217" i="2"/>
  <c r="E217" i="2"/>
  <c r="J137" i="2"/>
  <c r="E137" i="2"/>
  <c r="J209" i="2"/>
  <c r="E209" i="2"/>
  <c r="J129" i="2"/>
  <c r="E129" i="2"/>
  <c r="J237" i="2"/>
  <c r="J173" i="2"/>
  <c r="AS37" i="2"/>
  <c r="E33" i="2"/>
  <c r="J181" i="2"/>
  <c r="E181" i="2"/>
  <c r="J101" i="2"/>
  <c r="E101" i="2"/>
  <c r="J177" i="2"/>
  <c r="E177" i="2"/>
  <c r="J169" i="2"/>
  <c r="E169" i="2"/>
  <c r="J85" i="2"/>
  <c r="E85" i="2"/>
  <c r="E29" i="2"/>
  <c r="J149" i="2"/>
  <c r="E149" i="2"/>
  <c r="J225" i="2"/>
  <c r="E225" i="2"/>
  <c r="J213" i="2"/>
  <c r="E213" i="2"/>
  <c r="J133" i="2"/>
  <c r="E133" i="2"/>
  <c r="E35" i="2"/>
  <c r="AS35" i="2"/>
  <c r="J42" i="2"/>
  <c r="AS42" i="2"/>
  <c r="J26" i="2"/>
  <c r="AS26" i="2"/>
  <c r="J201" i="2"/>
  <c r="E201" i="2"/>
  <c r="J121" i="2"/>
  <c r="E121" i="2"/>
  <c r="J197" i="2"/>
  <c r="E197" i="2"/>
  <c r="J117" i="2"/>
  <c r="E117" i="2"/>
  <c r="J193" i="2"/>
  <c r="E193" i="2"/>
  <c r="J113" i="2"/>
  <c r="E113" i="2"/>
  <c r="J185" i="2"/>
  <c r="E185" i="2"/>
  <c r="J105" i="2"/>
  <c r="E105" i="2"/>
  <c r="E109" i="2"/>
  <c r="F41" i="2"/>
  <c r="F61" i="2" s="1"/>
  <c r="F81" i="2" s="1"/>
  <c r="F101" i="2" s="1"/>
  <c r="F121" i="2" s="1"/>
  <c r="F141" i="2" s="1"/>
  <c r="F161" i="2" s="1"/>
  <c r="F181" i="2" s="1"/>
  <c r="F201" i="2" s="1"/>
  <c r="F221" i="2" s="1"/>
  <c r="F241" i="2" s="1"/>
  <c r="AO21" i="2"/>
  <c r="F33" i="2"/>
  <c r="F53" i="2" s="1"/>
  <c r="F73" i="2" s="1"/>
  <c r="F93" i="2" s="1"/>
  <c r="F113" i="2" s="1"/>
  <c r="F133" i="2" s="1"/>
  <c r="F153" i="2" s="1"/>
  <c r="F173" i="2" s="1"/>
  <c r="F193" i="2" s="1"/>
  <c r="F213" i="2" s="1"/>
  <c r="F233" i="2" s="1"/>
  <c r="AO13" i="2"/>
  <c r="F29" i="2"/>
  <c r="F49" i="2" s="1"/>
  <c r="F69" i="2" s="1"/>
  <c r="F89" i="2" s="1"/>
  <c r="F109" i="2" s="1"/>
  <c r="F129" i="2" s="1"/>
  <c r="F149" i="2" s="1"/>
  <c r="F169" i="2" s="1"/>
  <c r="F189" i="2" s="1"/>
  <c r="F209" i="2" s="1"/>
  <c r="F229" i="2" s="1"/>
  <c r="G229" i="2" s="1"/>
  <c r="AO9" i="2"/>
  <c r="AO36" i="2"/>
  <c r="F32" i="2"/>
  <c r="F52" i="2" s="1"/>
  <c r="F72" i="2" s="1"/>
  <c r="F92" i="2" s="1"/>
  <c r="F112" i="2" s="1"/>
  <c r="F132" i="2" s="1"/>
  <c r="AO12" i="2"/>
  <c r="F36" i="2"/>
  <c r="F56" i="2" s="1"/>
  <c r="F76" i="2" s="1"/>
  <c r="F96" i="2" s="1"/>
  <c r="F116" i="2" s="1"/>
  <c r="G112" i="2"/>
  <c r="G140" i="2"/>
  <c r="F43" i="2"/>
  <c r="F63" i="2" s="1"/>
  <c r="F83" i="2" s="1"/>
  <c r="F103" i="2" s="1"/>
  <c r="AO23" i="2"/>
  <c r="F39" i="2"/>
  <c r="F59" i="2" s="1"/>
  <c r="F79" i="2" s="1"/>
  <c r="F99" i="2" s="1"/>
  <c r="F119" i="2" s="1"/>
  <c r="F139" i="2" s="1"/>
  <c r="F159" i="2" s="1"/>
  <c r="F179" i="2" s="1"/>
  <c r="F199" i="2" s="1"/>
  <c r="F219" i="2" s="1"/>
  <c r="F239" i="2" s="1"/>
  <c r="AO19" i="2"/>
  <c r="F35" i="2"/>
  <c r="F55" i="2" s="1"/>
  <c r="F75" i="2" s="1"/>
  <c r="F95" i="2" s="1"/>
  <c r="F115" i="2" s="1"/>
  <c r="F135" i="2" s="1"/>
  <c r="F155" i="2" s="1"/>
  <c r="F175" i="2" s="1"/>
  <c r="F195" i="2" s="1"/>
  <c r="F215" i="2" s="1"/>
  <c r="F235" i="2" s="1"/>
  <c r="AO15" i="2"/>
  <c r="F31" i="2"/>
  <c r="F51" i="2" s="1"/>
  <c r="F71" i="2" s="1"/>
  <c r="F91" i="2" s="1"/>
  <c r="F111" i="2" s="1"/>
  <c r="F131" i="2" s="1"/>
  <c r="F151" i="2" s="1"/>
  <c r="F171" i="2" s="1"/>
  <c r="F191" i="2" s="1"/>
  <c r="F211" i="2" s="1"/>
  <c r="F231" i="2" s="1"/>
  <c r="AO11" i="2"/>
  <c r="F27" i="2"/>
  <c r="F47" i="2" s="1"/>
  <c r="F67" i="2" s="1"/>
  <c r="F87" i="2" s="1"/>
  <c r="F107" i="2" s="1"/>
  <c r="F127" i="2" s="1"/>
  <c r="F147" i="2" s="1"/>
  <c r="F167" i="2" s="1"/>
  <c r="F187" i="2" s="1"/>
  <c r="F207" i="2" s="1"/>
  <c r="F227" i="2" s="1"/>
  <c r="AO7" i="2"/>
  <c r="G39" i="2"/>
  <c r="G79" i="2"/>
  <c r="G99" i="2"/>
  <c r="G91" i="2"/>
  <c r="F37" i="2"/>
  <c r="F57" i="2" s="1"/>
  <c r="F77" i="2" s="1"/>
  <c r="F97" i="2" s="1"/>
  <c r="F117" i="2" s="1"/>
  <c r="F137" i="2" s="1"/>
  <c r="F157" i="2" s="1"/>
  <c r="F177" i="2" s="1"/>
  <c r="F197" i="2" s="1"/>
  <c r="F217" i="2" s="1"/>
  <c r="F237" i="2" s="1"/>
  <c r="G237" i="2" s="1"/>
  <c r="AO17" i="2"/>
  <c r="F25" i="2"/>
  <c r="F45" i="2" s="1"/>
  <c r="F65" i="2" s="1"/>
  <c r="F85" i="2" s="1"/>
  <c r="F105" i="2" s="1"/>
  <c r="F125" i="2" s="1"/>
  <c r="F145" i="2" s="1"/>
  <c r="F165" i="2" s="1"/>
  <c r="F185" i="2" s="1"/>
  <c r="F205" i="2" s="1"/>
  <c r="F225" i="2" s="1"/>
  <c r="AO5" i="2"/>
  <c r="F24" i="2"/>
  <c r="F44" i="2" s="1"/>
  <c r="F64" i="2" s="1"/>
  <c r="F84" i="2" s="1"/>
  <c r="F104" i="2" s="1"/>
  <c r="F124" i="2" s="1"/>
  <c r="F144" i="2" s="1"/>
  <c r="F164" i="2" s="1"/>
  <c r="AO4" i="2"/>
  <c r="F40" i="2"/>
  <c r="F60" i="2" s="1"/>
  <c r="F80" i="2" s="1"/>
  <c r="F100" i="2" s="1"/>
  <c r="F120" i="2" s="1"/>
  <c r="F140" i="2" s="1"/>
  <c r="F160" i="2" s="1"/>
  <c r="F180" i="2" s="1"/>
  <c r="AO20" i="2"/>
  <c r="F28" i="2"/>
  <c r="F48" i="2" s="1"/>
  <c r="F68" i="2" s="1"/>
  <c r="F88" i="2" s="1"/>
  <c r="AO8" i="2"/>
  <c r="G80" i="2"/>
  <c r="G100" i="2"/>
  <c r="G124" i="2"/>
  <c r="F42" i="2"/>
  <c r="F62" i="2" s="1"/>
  <c r="F82" i="2" s="1"/>
  <c r="F102" i="2" s="1"/>
  <c r="F122" i="2" s="1"/>
  <c r="F142" i="2" s="1"/>
  <c r="F162" i="2" s="1"/>
  <c r="F182" i="2" s="1"/>
  <c r="F202" i="2" s="1"/>
  <c r="F222" i="2" s="1"/>
  <c r="F242" i="2" s="1"/>
  <c r="AO22" i="2"/>
  <c r="F38" i="2"/>
  <c r="F58" i="2" s="1"/>
  <c r="F78" i="2" s="1"/>
  <c r="F98" i="2" s="1"/>
  <c r="F118" i="2" s="1"/>
  <c r="F138" i="2" s="1"/>
  <c r="F158" i="2" s="1"/>
  <c r="F178" i="2" s="1"/>
  <c r="F198" i="2" s="1"/>
  <c r="F218" i="2" s="1"/>
  <c r="F238" i="2" s="1"/>
  <c r="AO18" i="2"/>
  <c r="F34" i="2"/>
  <c r="F54" i="2" s="1"/>
  <c r="F74" i="2" s="1"/>
  <c r="F94" i="2" s="1"/>
  <c r="F114" i="2" s="1"/>
  <c r="F134" i="2" s="1"/>
  <c r="F154" i="2" s="1"/>
  <c r="F174" i="2" s="1"/>
  <c r="F194" i="2" s="1"/>
  <c r="F214" i="2" s="1"/>
  <c r="F234" i="2" s="1"/>
  <c r="G234" i="2" s="1"/>
  <c r="AO14" i="2"/>
  <c r="F30" i="2"/>
  <c r="F50" i="2" s="1"/>
  <c r="F70" i="2" s="1"/>
  <c r="F90" i="2" s="1"/>
  <c r="F110" i="2" s="1"/>
  <c r="F130" i="2" s="1"/>
  <c r="F150" i="2" s="1"/>
  <c r="F170" i="2" s="1"/>
  <c r="F190" i="2" s="1"/>
  <c r="F210" i="2" s="1"/>
  <c r="F230" i="2" s="1"/>
  <c r="AO10" i="2"/>
  <c r="F26" i="2"/>
  <c r="F46" i="2" s="1"/>
  <c r="F66" i="2" s="1"/>
  <c r="F86" i="2" s="1"/>
  <c r="F106" i="2" s="1"/>
  <c r="F126" i="2" s="1"/>
  <c r="F146" i="2" s="1"/>
  <c r="F166" i="2" s="1"/>
  <c r="F186" i="2" s="1"/>
  <c r="F206" i="2" s="1"/>
  <c r="F226" i="2" s="1"/>
  <c r="AO6" i="2"/>
  <c r="AP147" i="2"/>
  <c r="AP148" i="2"/>
  <c r="AP163" i="2"/>
  <c r="AP154" i="2"/>
  <c r="AP161" i="2"/>
  <c r="AP156" i="2"/>
  <c r="AP151" i="2"/>
  <c r="AP152" i="2"/>
  <c r="AP146" i="2"/>
  <c r="AP144" i="2"/>
  <c r="AP145" i="2"/>
  <c r="AP162" i="2"/>
  <c r="AP150" i="2"/>
  <c r="AP160" i="2"/>
  <c r="AP149" i="2"/>
  <c r="AP153" i="2"/>
  <c r="AP159" i="2"/>
  <c r="AP155" i="2"/>
  <c r="AP158" i="2"/>
  <c r="AP157" i="2"/>
  <c r="L14" i="2"/>
  <c r="AD21" i="2"/>
  <c r="AF21" i="2" s="1"/>
  <c r="Z21" i="2"/>
  <c r="J21" i="2"/>
  <c r="Z16" i="2"/>
  <c r="AD16" i="2"/>
  <c r="AF16" i="2" s="1"/>
  <c r="J16" i="2"/>
  <c r="E16" i="2"/>
  <c r="D14" i="8" s="1"/>
  <c r="AD12" i="2"/>
  <c r="AF12" i="2" s="1"/>
  <c r="Z12" i="2"/>
  <c r="J12" i="2"/>
  <c r="E12" i="2"/>
  <c r="D10" i="8" s="1"/>
  <c r="AD8" i="2"/>
  <c r="AF8" i="2" s="1"/>
  <c r="Z8" i="2"/>
  <c r="J8" i="2"/>
  <c r="E8" i="2"/>
  <c r="D6" i="8" s="1"/>
  <c r="Z40" i="2"/>
  <c r="AD40" i="2"/>
  <c r="AF40" i="2" s="1"/>
  <c r="AE60" i="2" s="1"/>
  <c r="J40" i="2"/>
  <c r="G40" i="2"/>
  <c r="E40" i="2"/>
  <c r="Z32" i="2"/>
  <c r="J32" i="2"/>
  <c r="E32" i="2"/>
  <c r="G32" i="2"/>
  <c r="Z28" i="2"/>
  <c r="Z56" i="2"/>
  <c r="J56" i="2"/>
  <c r="Z52" i="2"/>
  <c r="J52" i="2"/>
  <c r="E52" i="2"/>
  <c r="G52" i="2"/>
  <c r="Z64" i="2"/>
  <c r="J64" i="2"/>
  <c r="E64" i="2"/>
  <c r="Z80" i="2"/>
  <c r="E80" i="2"/>
  <c r="J80" i="2"/>
  <c r="Z76" i="2"/>
  <c r="J76" i="2"/>
  <c r="E76" i="2"/>
  <c r="Z72" i="2"/>
  <c r="J72" i="2"/>
  <c r="E72" i="2"/>
  <c r="G72" i="2"/>
  <c r="Z68" i="2"/>
  <c r="J68" i="2"/>
  <c r="E68" i="2"/>
  <c r="Z84" i="2"/>
  <c r="E84" i="2"/>
  <c r="J84" i="2"/>
  <c r="Z100" i="2"/>
  <c r="E100" i="2"/>
  <c r="J100" i="2"/>
  <c r="Z96" i="2"/>
  <c r="E96" i="2"/>
  <c r="J96" i="2"/>
  <c r="Z92" i="2"/>
  <c r="E92" i="2"/>
  <c r="J92" i="2"/>
  <c r="Z88" i="2"/>
  <c r="E88" i="2"/>
  <c r="J88" i="2"/>
  <c r="Z104" i="2"/>
  <c r="E104" i="2"/>
  <c r="J104" i="2"/>
  <c r="J120" i="2"/>
  <c r="Z116" i="2"/>
  <c r="E116" i="2"/>
  <c r="J116" i="2"/>
  <c r="Z112" i="2"/>
  <c r="E112" i="2"/>
  <c r="J112" i="2"/>
  <c r="Z108" i="2"/>
  <c r="E108" i="2"/>
  <c r="J108" i="2"/>
  <c r="Z124" i="2"/>
  <c r="E124" i="2"/>
  <c r="J124" i="2"/>
  <c r="Z140" i="2"/>
  <c r="E140" i="2"/>
  <c r="J140" i="2"/>
  <c r="Z136" i="2"/>
  <c r="E136" i="2"/>
  <c r="J136" i="2"/>
  <c r="Z132" i="2"/>
  <c r="E132" i="2"/>
  <c r="J132" i="2"/>
  <c r="Z128" i="2"/>
  <c r="E128" i="2"/>
  <c r="J128" i="2"/>
  <c r="Z144" i="2"/>
  <c r="E144" i="2"/>
  <c r="J144" i="2"/>
  <c r="Z160" i="2"/>
  <c r="E160" i="2"/>
  <c r="J160" i="2"/>
  <c r="Z156" i="2"/>
  <c r="E156" i="2"/>
  <c r="J156" i="2"/>
  <c r="Z152" i="2"/>
  <c r="E152" i="2"/>
  <c r="J152" i="2"/>
  <c r="Z148" i="2"/>
  <c r="E148" i="2"/>
  <c r="J148" i="2"/>
  <c r="Z164" i="2"/>
  <c r="E164" i="2"/>
  <c r="J164" i="2"/>
  <c r="Z180" i="2"/>
  <c r="E180" i="2"/>
  <c r="J180" i="2"/>
  <c r="Z176" i="2"/>
  <c r="E176" i="2"/>
  <c r="J176" i="2"/>
  <c r="Z172" i="2"/>
  <c r="E172" i="2"/>
  <c r="J172" i="2"/>
  <c r="Z168" i="2"/>
  <c r="E168" i="2"/>
  <c r="J168" i="2"/>
  <c r="Z184" i="2"/>
  <c r="E184" i="2"/>
  <c r="J184" i="2"/>
  <c r="J200" i="2"/>
  <c r="Z196" i="2"/>
  <c r="E196" i="2"/>
  <c r="J196" i="2"/>
  <c r="Z192" i="2"/>
  <c r="E192" i="2"/>
  <c r="J192" i="2"/>
  <c r="Z188" i="2"/>
  <c r="E188" i="2"/>
  <c r="J188" i="2"/>
  <c r="Z204" i="2"/>
  <c r="E204" i="2"/>
  <c r="J204" i="2"/>
  <c r="Z220" i="2"/>
  <c r="E220" i="2"/>
  <c r="J220" i="2"/>
  <c r="Z216" i="2"/>
  <c r="E216" i="2"/>
  <c r="J216" i="2"/>
  <c r="Z212" i="2"/>
  <c r="E212" i="2"/>
  <c r="J212" i="2"/>
  <c r="Z208" i="2"/>
  <c r="E208" i="2"/>
  <c r="J208" i="2"/>
  <c r="Z224" i="2"/>
  <c r="E224" i="2"/>
  <c r="J224" i="2"/>
  <c r="Z240" i="2"/>
  <c r="E240" i="2"/>
  <c r="J240" i="2"/>
  <c r="Z236" i="2"/>
  <c r="E236" i="2"/>
  <c r="J236" i="2"/>
  <c r="Z232" i="2"/>
  <c r="E232" i="2"/>
  <c r="J232" i="2"/>
  <c r="Z228" i="2"/>
  <c r="E228" i="2"/>
  <c r="J228" i="2"/>
  <c r="E21" i="2"/>
  <c r="D19" i="8" s="1"/>
  <c r="AD20" i="2"/>
  <c r="AF20" i="2" s="1"/>
  <c r="Z20" i="2"/>
  <c r="J20" i="2"/>
  <c r="AD11" i="2"/>
  <c r="AF11" i="2" s="1"/>
  <c r="Z11" i="2"/>
  <c r="J11" i="2"/>
  <c r="Z39" i="2"/>
  <c r="J39" i="2"/>
  <c r="Z63" i="2"/>
  <c r="Z47" i="2"/>
  <c r="J47" i="2"/>
  <c r="Z79" i="2"/>
  <c r="Z71" i="2"/>
  <c r="Z103" i="2"/>
  <c r="Z99" i="2"/>
  <c r="Z91" i="2"/>
  <c r="Z123" i="2"/>
  <c r="Z115" i="2"/>
  <c r="Z107" i="2"/>
  <c r="Z139" i="2"/>
  <c r="Z131" i="2"/>
  <c r="Z127" i="2"/>
  <c r="Z183" i="2"/>
  <c r="Z175" i="2"/>
  <c r="Z167" i="2"/>
  <c r="Z199" i="2"/>
  <c r="Z195" i="2"/>
  <c r="Z187" i="2"/>
  <c r="Z219" i="2"/>
  <c r="Z211" i="2"/>
  <c r="Z243" i="2"/>
  <c r="G239" i="2"/>
  <c r="G231" i="2"/>
  <c r="G219" i="2"/>
  <c r="G199" i="2"/>
  <c r="G191" i="2"/>
  <c r="G179" i="2"/>
  <c r="G131" i="2"/>
  <c r="G119" i="2"/>
  <c r="AD23" i="2"/>
  <c r="AF23" i="2" s="1"/>
  <c r="Z23" i="2"/>
  <c r="J23" i="2"/>
  <c r="AD18" i="2"/>
  <c r="AF18" i="2" s="1"/>
  <c r="Z18" i="2"/>
  <c r="AD14" i="2"/>
  <c r="AF14" i="2" s="1"/>
  <c r="Z14" i="2"/>
  <c r="AD10" i="2"/>
  <c r="AF10" i="2" s="1"/>
  <c r="Z10" i="2"/>
  <c r="AD6" i="2"/>
  <c r="AF6" i="2" s="1"/>
  <c r="Z6" i="2"/>
  <c r="Z42" i="2"/>
  <c r="Z34" i="2"/>
  <c r="Z30" i="2"/>
  <c r="AD26" i="2"/>
  <c r="AF26" i="2" s="1"/>
  <c r="AE46" i="2" s="1"/>
  <c r="Z26" i="2"/>
  <c r="Z58" i="2"/>
  <c r="Z46" i="2"/>
  <c r="Z82" i="2"/>
  <c r="Z78" i="2"/>
  <c r="Z74" i="2"/>
  <c r="Z70" i="2"/>
  <c r="Z66" i="2"/>
  <c r="Z102" i="2"/>
  <c r="Z98" i="2"/>
  <c r="Z94" i="2"/>
  <c r="Z90" i="2"/>
  <c r="Z86" i="2"/>
  <c r="Z122" i="2"/>
  <c r="Z106" i="2"/>
  <c r="Z142" i="2"/>
  <c r="Z138" i="2"/>
  <c r="Z134" i="2"/>
  <c r="Z130" i="2"/>
  <c r="Z126" i="2"/>
  <c r="Z162" i="2"/>
  <c r="Z158" i="2"/>
  <c r="Z154" i="2"/>
  <c r="Z150" i="2"/>
  <c r="Z146" i="2"/>
  <c r="Z182" i="2"/>
  <c r="Z178" i="2"/>
  <c r="Z174" i="2"/>
  <c r="Z170" i="2"/>
  <c r="Z166" i="2"/>
  <c r="Z202" i="2"/>
  <c r="Z198" i="2"/>
  <c r="Z190" i="2"/>
  <c r="Z186" i="2"/>
  <c r="Z222" i="2"/>
  <c r="Z218" i="2"/>
  <c r="Z214" i="2"/>
  <c r="Z210" i="2"/>
  <c r="Z206" i="2"/>
  <c r="Z242" i="2"/>
  <c r="Z238" i="2"/>
  <c r="Z234" i="2"/>
  <c r="Z230" i="2"/>
  <c r="Z226" i="2"/>
  <c r="E243" i="2"/>
  <c r="E239" i="2"/>
  <c r="E231" i="2"/>
  <c r="E223" i="2"/>
  <c r="E219" i="2"/>
  <c r="E215" i="2"/>
  <c r="E211" i="2"/>
  <c r="E207" i="2"/>
  <c r="E203" i="2"/>
  <c r="E199" i="2"/>
  <c r="E195" i="2"/>
  <c r="E191" i="2"/>
  <c r="E187" i="2"/>
  <c r="E183" i="2"/>
  <c r="E179" i="2"/>
  <c r="E175" i="2"/>
  <c r="E171" i="2"/>
  <c r="E167" i="2"/>
  <c r="E163" i="2"/>
  <c r="E155" i="2"/>
  <c r="E147" i="2"/>
  <c r="E143" i="2"/>
  <c r="E139" i="2"/>
  <c r="E135" i="2"/>
  <c r="E131" i="2"/>
  <c r="E127" i="2"/>
  <c r="E123" i="2"/>
  <c r="E119" i="2"/>
  <c r="E115" i="2"/>
  <c r="E111" i="2"/>
  <c r="E107" i="2"/>
  <c r="E103" i="2"/>
  <c r="E99" i="2"/>
  <c r="E95" i="2"/>
  <c r="E91" i="2"/>
  <c r="E87" i="2"/>
  <c r="E83" i="2"/>
  <c r="E79" i="2"/>
  <c r="E71" i="2"/>
  <c r="E63" i="2"/>
  <c r="E39" i="2"/>
  <c r="E23" i="2"/>
  <c r="D21" i="8" s="1"/>
  <c r="E11" i="2"/>
  <c r="D9" i="8" s="1"/>
  <c r="G242" i="2"/>
  <c r="G238" i="2"/>
  <c r="G230" i="2"/>
  <c r="G226" i="2"/>
  <c r="G222" i="2"/>
  <c r="G218" i="2"/>
  <c r="G210" i="2"/>
  <c r="G206" i="2"/>
  <c r="G190" i="2"/>
  <c r="G174" i="2"/>
  <c r="G170" i="2"/>
  <c r="G162" i="2"/>
  <c r="G146" i="2"/>
  <c r="G142" i="2"/>
  <c r="G126" i="2"/>
  <c r="G118" i="2"/>
  <c r="G98" i="2"/>
  <c r="G94" i="2"/>
  <c r="G82" i="2"/>
  <c r="G78" i="2"/>
  <c r="G70" i="2"/>
  <c r="G66" i="2"/>
  <c r="G58" i="2"/>
  <c r="G46" i="2"/>
  <c r="G30" i="2"/>
  <c r="J243" i="2"/>
  <c r="J219" i="2"/>
  <c r="J211" i="2"/>
  <c r="J199" i="2"/>
  <c r="J195" i="2"/>
  <c r="J187" i="2"/>
  <c r="J183" i="2"/>
  <c r="J175" i="2"/>
  <c r="J167" i="2"/>
  <c r="J139" i="2"/>
  <c r="J131" i="2"/>
  <c r="J127" i="2"/>
  <c r="J123" i="2"/>
  <c r="J115" i="2"/>
  <c r="J107" i="2"/>
  <c r="J103" i="2"/>
  <c r="J99" i="2"/>
  <c r="J91" i="2"/>
  <c r="J79" i="2"/>
  <c r="J74" i="2"/>
  <c r="J63" i="2"/>
  <c r="J10" i="2"/>
  <c r="AD4" i="2"/>
  <c r="AF4" i="2" s="1"/>
  <c r="Z4" i="2"/>
  <c r="AD15" i="2"/>
  <c r="AF15" i="2" s="1"/>
  <c r="Z15" i="2"/>
  <c r="J15" i="2"/>
  <c r="AD7" i="2"/>
  <c r="AF7" i="2" s="1"/>
  <c r="Z7" i="2"/>
  <c r="J7" i="2"/>
  <c r="Z35" i="2"/>
  <c r="J35" i="2"/>
  <c r="Z83" i="2"/>
  <c r="Z75" i="2"/>
  <c r="Z67" i="2"/>
  <c r="Z95" i="2"/>
  <c r="Z87" i="2"/>
  <c r="Z119" i="2"/>
  <c r="Z111" i="2"/>
  <c r="Z143" i="2"/>
  <c r="Z135" i="2"/>
  <c r="Z163" i="2"/>
  <c r="Z155" i="2"/>
  <c r="Z147" i="2"/>
  <c r="Z179" i="2"/>
  <c r="Z171" i="2"/>
  <c r="Z203" i="2"/>
  <c r="Z191" i="2"/>
  <c r="Z223" i="2"/>
  <c r="Z215" i="2"/>
  <c r="Z207" i="2"/>
  <c r="Z239" i="2"/>
  <c r="Z231" i="2"/>
  <c r="E4" i="2"/>
  <c r="D2" i="8" s="1"/>
  <c r="E20" i="2"/>
  <c r="D18" i="8" s="1"/>
  <c r="AD22" i="2"/>
  <c r="AF22" i="2" s="1"/>
  <c r="Z22" i="2"/>
  <c r="Z17" i="2"/>
  <c r="J17" i="2"/>
  <c r="AD13" i="2"/>
  <c r="AF13" i="2" s="1"/>
  <c r="Z13" i="2"/>
  <c r="J13" i="2"/>
  <c r="Z9" i="2"/>
  <c r="AD9" i="2"/>
  <c r="AF9" i="2" s="1"/>
  <c r="J9" i="2"/>
  <c r="AD5" i="2"/>
  <c r="AF5" i="2" s="1"/>
  <c r="Z5" i="2"/>
  <c r="J5" i="2"/>
  <c r="Z33" i="2"/>
  <c r="Z25" i="2"/>
  <c r="J25" i="2"/>
  <c r="Z61" i="2"/>
  <c r="J61" i="2"/>
  <c r="Z57" i="2"/>
  <c r="J57" i="2"/>
  <c r="Z49" i="2"/>
  <c r="J49" i="2"/>
  <c r="Z45" i="2"/>
  <c r="Z81" i="2"/>
  <c r="Z77" i="2"/>
  <c r="Z101" i="2"/>
  <c r="Z97" i="2"/>
  <c r="Z93" i="2"/>
  <c r="Z89" i="2"/>
  <c r="Z85" i="2"/>
  <c r="Z121" i="2"/>
  <c r="Z117" i="2"/>
  <c r="Z113" i="2"/>
  <c r="Z109" i="2"/>
  <c r="Z105" i="2"/>
  <c r="Z141" i="2"/>
  <c r="Z137" i="2"/>
  <c r="Z133" i="2"/>
  <c r="Z129" i="2"/>
  <c r="Z125" i="2"/>
  <c r="Z157" i="2"/>
  <c r="Z153" i="2"/>
  <c r="Z149" i="2"/>
  <c r="Z145" i="2"/>
  <c r="Z181" i="2"/>
  <c r="Z177" i="2"/>
  <c r="Z173" i="2"/>
  <c r="Z169" i="2"/>
  <c r="Z165" i="2"/>
  <c r="Z201" i="2"/>
  <c r="Z197" i="2"/>
  <c r="Z193" i="2"/>
  <c r="Z189" i="2"/>
  <c r="Z185" i="2"/>
  <c r="Z221" i="2"/>
  <c r="Z217" i="2"/>
  <c r="Z213" i="2"/>
  <c r="Z209" i="2"/>
  <c r="Z205" i="2"/>
  <c r="Z237" i="2"/>
  <c r="Z233" i="2"/>
  <c r="Z229" i="2"/>
  <c r="Z225" i="2"/>
  <c r="E242" i="2"/>
  <c r="E238" i="2"/>
  <c r="E234" i="2"/>
  <c r="E230" i="2"/>
  <c r="E226" i="2"/>
  <c r="E222" i="2"/>
  <c r="E218" i="2"/>
  <c r="E214" i="2"/>
  <c r="E210" i="2"/>
  <c r="E206" i="2"/>
  <c r="E202" i="2"/>
  <c r="E198" i="2"/>
  <c r="E190" i="2"/>
  <c r="E186" i="2"/>
  <c r="E182" i="2"/>
  <c r="E178" i="2"/>
  <c r="E174" i="2"/>
  <c r="E170" i="2"/>
  <c r="E166" i="2"/>
  <c r="E162" i="2"/>
  <c r="E158" i="2"/>
  <c r="E154" i="2"/>
  <c r="E150" i="2"/>
  <c r="E146" i="2"/>
  <c r="E142" i="2"/>
  <c r="E138" i="2"/>
  <c r="E134" i="2"/>
  <c r="E130" i="2"/>
  <c r="E126" i="2"/>
  <c r="E122" i="2"/>
  <c r="E118" i="2"/>
  <c r="E106" i="2"/>
  <c r="E102" i="2"/>
  <c r="E98" i="2"/>
  <c r="E94" i="2"/>
  <c r="E90" i="2"/>
  <c r="E86" i="2"/>
  <c r="E82" i="2"/>
  <c r="E78" i="2"/>
  <c r="E74" i="2"/>
  <c r="E70" i="2"/>
  <c r="E66" i="2"/>
  <c r="E50" i="2"/>
  <c r="E46" i="2"/>
  <c r="E42" i="2"/>
  <c r="E30" i="2"/>
  <c r="E26" i="2"/>
  <c r="E22" i="2"/>
  <c r="D20" i="8" s="1"/>
  <c r="E18" i="2"/>
  <c r="D16" i="8" s="1"/>
  <c r="E14" i="2"/>
  <c r="D12" i="8" s="1"/>
  <c r="E10" i="2"/>
  <c r="D8" i="8" s="1"/>
  <c r="E6" i="2"/>
  <c r="D4" i="8" s="1"/>
  <c r="G233" i="2"/>
  <c r="G225" i="2"/>
  <c r="G221" i="2"/>
  <c r="G213" i="2"/>
  <c r="G205" i="2"/>
  <c r="G201" i="2"/>
  <c r="G185" i="2"/>
  <c r="G181" i="2"/>
  <c r="G165" i="2"/>
  <c r="G153" i="2"/>
  <c r="G145" i="2"/>
  <c r="G141" i="2"/>
  <c r="G133" i="2"/>
  <c r="G125" i="2"/>
  <c r="G121" i="2"/>
  <c r="G117" i="2"/>
  <c r="G105" i="2"/>
  <c r="G101" i="2"/>
  <c r="G89" i="2"/>
  <c r="G49" i="2"/>
  <c r="J242" i="2"/>
  <c r="J238" i="2"/>
  <c r="J234" i="2"/>
  <c r="J230" i="2"/>
  <c r="J226" i="2"/>
  <c r="J222" i="2"/>
  <c r="J218" i="2"/>
  <c r="J214" i="2"/>
  <c r="J210" i="2"/>
  <c r="J206" i="2"/>
  <c r="J202" i="2"/>
  <c r="J198" i="2"/>
  <c r="J190" i="2"/>
  <c r="J186" i="2"/>
  <c r="J182" i="2"/>
  <c r="J178" i="2"/>
  <c r="J174" i="2"/>
  <c r="J170" i="2"/>
  <c r="J166" i="2"/>
  <c r="J162" i="2"/>
  <c r="J158" i="2"/>
  <c r="J154" i="2"/>
  <c r="J150" i="2"/>
  <c r="J146" i="2"/>
  <c r="J142" i="2"/>
  <c r="J138" i="2"/>
  <c r="J134" i="2"/>
  <c r="J130" i="2"/>
  <c r="J126" i="2"/>
  <c r="J122" i="2"/>
  <c r="J118" i="2"/>
  <c r="J106" i="2"/>
  <c r="J102" i="2"/>
  <c r="J98" i="2"/>
  <c r="J94" i="2"/>
  <c r="J90" i="2"/>
  <c r="J86" i="2"/>
  <c r="J82" i="2"/>
  <c r="J78" i="2"/>
  <c r="J67" i="2"/>
  <c r="J6" i="2"/>
  <c r="AD29" i="2" l="1"/>
  <c r="AF29" i="2" s="1"/>
  <c r="AE49" i="2" s="1"/>
  <c r="AD42" i="2"/>
  <c r="AF42" i="2" s="1"/>
  <c r="AE62" i="2" s="1"/>
  <c r="J110" i="2"/>
  <c r="J51" i="2"/>
  <c r="G227" i="2"/>
  <c r="J34" i="2"/>
  <c r="J114" i="2"/>
  <c r="E34" i="2"/>
  <c r="E114" i="2"/>
  <c r="J53" i="2"/>
  <c r="E227" i="2"/>
  <c r="J60" i="2"/>
  <c r="G53" i="2"/>
  <c r="Z53" i="2"/>
  <c r="J27" i="2"/>
  <c r="J227" i="2"/>
  <c r="Z60" i="2"/>
  <c r="E24" i="2"/>
  <c r="Z51" i="2"/>
  <c r="J50" i="2"/>
  <c r="Z73" i="2"/>
  <c r="J41" i="2"/>
  <c r="G50" i="2"/>
  <c r="G114" i="2"/>
  <c r="Z159" i="2"/>
  <c r="E241" i="2"/>
  <c r="G29" i="2"/>
  <c r="G73" i="2"/>
  <c r="G241" i="2"/>
  <c r="Z241" i="2"/>
  <c r="Z161" i="2"/>
  <c r="J159" i="2"/>
  <c r="G62" i="2"/>
  <c r="G194" i="2"/>
  <c r="E55" i="2"/>
  <c r="Z62" i="2"/>
  <c r="AD30" i="2"/>
  <c r="AF30" i="2" s="1"/>
  <c r="AE50" i="2" s="1"/>
  <c r="Z55" i="2"/>
  <c r="G120" i="2"/>
  <c r="E120" i="2"/>
  <c r="G60" i="2"/>
  <c r="J44" i="2"/>
  <c r="E36" i="2"/>
  <c r="J30" i="2"/>
  <c r="E41" i="2"/>
  <c r="E77" i="2"/>
  <c r="J69" i="2"/>
  <c r="H4" i="7"/>
  <c r="I4" i="7" s="1"/>
  <c r="H8" i="7"/>
  <c r="H50" i="2" s="1"/>
  <c r="AD50" i="2" s="1"/>
  <c r="AF50" i="2" s="1"/>
  <c r="H13" i="7"/>
  <c r="J62" i="2"/>
  <c r="J194" i="2"/>
  <c r="G69" i="2"/>
  <c r="E194" i="2"/>
  <c r="Z29" i="2"/>
  <c r="Z41" i="2"/>
  <c r="J54" i="2"/>
  <c r="E69" i="2"/>
  <c r="J73" i="2"/>
  <c r="E54" i="2"/>
  <c r="J45" i="2"/>
  <c r="J29" i="2"/>
  <c r="G159" i="2"/>
  <c r="H20" i="7"/>
  <c r="H62" i="2" s="1"/>
  <c r="AD62" i="2" s="1"/>
  <c r="Z235" i="2"/>
  <c r="E235" i="2"/>
  <c r="H33" i="2"/>
  <c r="AD33" i="2" s="1"/>
  <c r="AF33" i="2" s="1"/>
  <c r="AE53" i="2" s="1"/>
  <c r="H11" i="7"/>
  <c r="H59" i="2"/>
  <c r="AD59" i="2" s="1"/>
  <c r="AF59" i="2" s="1"/>
  <c r="AE79" i="2" s="1"/>
  <c r="I17" i="7"/>
  <c r="AS31" i="2"/>
  <c r="AS43" i="2"/>
  <c r="Z43" i="2"/>
  <c r="J43" i="2"/>
  <c r="E43" i="2"/>
  <c r="AS38" i="2"/>
  <c r="Z38" i="2"/>
  <c r="G161" i="2"/>
  <c r="E31" i="2"/>
  <c r="E161" i="2"/>
  <c r="Z200" i="2"/>
  <c r="H24" i="2"/>
  <c r="AD24" i="2" s="1"/>
  <c r="H2" i="7"/>
  <c r="H6" i="7"/>
  <c r="J33" i="2"/>
  <c r="AS33" i="2"/>
  <c r="J58" i="2"/>
  <c r="E25" i="2"/>
  <c r="AD25" i="2"/>
  <c r="AF25" i="2" s="1"/>
  <c r="AE45" i="2" s="1"/>
  <c r="E37" i="2"/>
  <c r="Z37" i="2"/>
  <c r="H34" i="2"/>
  <c r="AD34" i="2" s="1"/>
  <c r="AF34" i="2" s="1"/>
  <c r="AE54" i="2" s="1"/>
  <c r="H12" i="7"/>
  <c r="H5" i="7"/>
  <c r="AS27" i="2"/>
  <c r="Z27" i="2"/>
  <c r="E110" i="2"/>
  <c r="J37" i="2"/>
  <c r="AD27" i="2"/>
  <c r="AF27" i="2" s="1"/>
  <c r="AE47" i="2" s="1"/>
  <c r="J31" i="2"/>
  <c r="J75" i="2"/>
  <c r="E200" i="2"/>
  <c r="J59" i="2"/>
  <c r="AS28" i="2"/>
  <c r="E28" i="2"/>
  <c r="AD28" i="2"/>
  <c r="AF28" i="2" s="1"/>
  <c r="AE48" i="2" s="1"/>
  <c r="AS36" i="2"/>
  <c r="Z36" i="2"/>
  <c r="AD36" i="2"/>
  <c r="AF36" i="2" s="1"/>
  <c r="AE56" i="2" s="1"/>
  <c r="AS24" i="2"/>
  <c r="J24" i="2"/>
  <c r="Z48" i="2"/>
  <c r="J48" i="2"/>
  <c r="I20" i="7"/>
  <c r="H41" i="2"/>
  <c r="AD41" i="2" s="1"/>
  <c r="AF41" i="2" s="1"/>
  <c r="AE61" i="2" s="1"/>
  <c r="H19" i="7"/>
  <c r="AS34" i="2"/>
  <c r="E47" i="2"/>
  <c r="H7" i="7"/>
  <c r="J151" i="2"/>
  <c r="Z151" i="2"/>
  <c r="Z59" i="2"/>
  <c r="J38" i="2"/>
  <c r="J235" i="2"/>
  <c r="G151" i="2"/>
  <c r="Z31" i="2"/>
  <c r="G59" i="2"/>
  <c r="G235" i="2"/>
  <c r="AS25" i="2"/>
  <c r="J65" i="2"/>
  <c r="E65" i="2"/>
  <c r="J153" i="2"/>
  <c r="E153" i="2"/>
  <c r="E44" i="2"/>
  <c r="H14" i="7"/>
  <c r="H31" i="2"/>
  <c r="AD31" i="2" s="1"/>
  <c r="AF31" i="2" s="1"/>
  <c r="AE51" i="2" s="1"/>
  <c r="H9" i="7"/>
  <c r="H21" i="7"/>
  <c r="H43" i="2"/>
  <c r="AD43" i="2" s="1"/>
  <c r="AF43" i="2" s="1"/>
  <c r="AE63" i="2" s="1"/>
  <c r="H38" i="2"/>
  <c r="AD38" i="2" s="1"/>
  <c r="AF38" i="2" s="1"/>
  <c r="AE58" i="2" s="1"/>
  <c r="H16" i="7"/>
  <c r="L18" i="2"/>
  <c r="K38" i="2" s="1"/>
  <c r="E49" i="2"/>
  <c r="H10" i="7"/>
  <c r="H32" i="2"/>
  <c r="AD32" i="2" s="1"/>
  <c r="AF32" i="2" s="1"/>
  <c r="AE52" i="2" s="1"/>
  <c r="H18" i="7"/>
  <c r="H3" i="7"/>
  <c r="H15" i="7"/>
  <c r="K39" i="2"/>
  <c r="L39" i="2" s="1"/>
  <c r="K42" i="2"/>
  <c r="L42" i="2" s="1"/>
  <c r="K24" i="2"/>
  <c r="K34" i="2"/>
  <c r="L34" i="2" s="1"/>
  <c r="G37" i="2"/>
  <c r="G67" i="2"/>
  <c r="G41" i="2"/>
  <c r="G61" i="2"/>
  <c r="G81" i="2"/>
  <c r="G189" i="2"/>
  <c r="G209" i="2"/>
  <c r="G38" i="2"/>
  <c r="G110" i="2"/>
  <c r="G130" i="2"/>
  <c r="G150" i="2"/>
  <c r="G198" i="2"/>
  <c r="G135" i="2"/>
  <c r="G167" i="2"/>
  <c r="G27" i="2"/>
  <c r="G95" i="2"/>
  <c r="G25" i="2"/>
  <c r="G45" i="2"/>
  <c r="G65" i="2"/>
  <c r="G85" i="2"/>
  <c r="G109" i="2"/>
  <c r="G129" i="2"/>
  <c r="G149" i="2"/>
  <c r="G169" i="2"/>
  <c r="G197" i="2"/>
  <c r="G90" i="2"/>
  <c r="G138" i="2"/>
  <c r="G158" i="2"/>
  <c r="G178" i="2"/>
  <c r="G111" i="2"/>
  <c r="G139" i="2"/>
  <c r="G171" i="2"/>
  <c r="G211" i="2"/>
  <c r="G51" i="2"/>
  <c r="G92" i="2"/>
  <c r="G64" i="2"/>
  <c r="G36" i="2"/>
  <c r="G71" i="2"/>
  <c r="G96" i="2"/>
  <c r="AO26" i="2"/>
  <c r="AO42" i="2"/>
  <c r="F184" i="2"/>
  <c r="G164" i="2"/>
  <c r="F123" i="2"/>
  <c r="G103" i="2"/>
  <c r="G144" i="2"/>
  <c r="AO33" i="2"/>
  <c r="G137" i="2"/>
  <c r="G155" i="2"/>
  <c r="G187" i="2"/>
  <c r="G75" i="2"/>
  <c r="G84" i="2"/>
  <c r="G68" i="2"/>
  <c r="G48" i="2"/>
  <c r="G44" i="2"/>
  <c r="AO40" i="2"/>
  <c r="AO25" i="2"/>
  <c r="G47" i="2"/>
  <c r="AO31" i="2"/>
  <c r="AO39" i="2"/>
  <c r="F136" i="2"/>
  <c r="G116" i="2"/>
  <c r="G77" i="2"/>
  <c r="G93" i="2"/>
  <c r="G157" i="2"/>
  <c r="G173" i="2"/>
  <c r="G107" i="2"/>
  <c r="G54" i="2"/>
  <c r="G86" i="2"/>
  <c r="G102" i="2"/>
  <c r="G134" i="2"/>
  <c r="G166" i="2"/>
  <c r="G182" i="2"/>
  <c r="G214" i="2"/>
  <c r="G127" i="2"/>
  <c r="G175" i="2"/>
  <c r="G83" i="2"/>
  <c r="G104" i="2"/>
  <c r="G28" i="2"/>
  <c r="G24" i="2"/>
  <c r="AO30" i="2"/>
  <c r="AO38" i="2"/>
  <c r="F200" i="2"/>
  <c r="G180" i="2"/>
  <c r="G55" i="2"/>
  <c r="G43" i="2"/>
  <c r="AO32" i="2"/>
  <c r="AO29" i="2"/>
  <c r="AO41" i="2"/>
  <c r="AO34" i="2"/>
  <c r="F108" i="2"/>
  <c r="G88" i="2"/>
  <c r="G57" i="2"/>
  <c r="G217" i="2"/>
  <c r="G207" i="2"/>
  <c r="G35" i="2"/>
  <c r="AO56" i="2"/>
  <c r="G33" i="2"/>
  <c r="G97" i="2"/>
  <c r="G113" i="2"/>
  <c r="G177" i="2"/>
  <c r="G193" i="2"/>
  <c r="G26" i="2"/>
  <c r="G42" i="2"/>
  <c r="G74" i="2"/>
  <c r="G106" i="2"/>
  <c r="G122" i="2"/>
  <c r="G154" i="2"/>
  <c r="G186" i="2"/>
  <c r="G202" i="2"/>
  <c r="G115" i="2"/>
  <c r="G147" i="2"/>
  <c r="G195" i="2"/>
  <c r="G215" i="2"/>
  <c r="G87" i="2"/>
  <c r="G76" i="2"/>
  <c r="G56" i="2"/>
  <c r="AO28" i="2"/>
  <c r="AO24" i="2"/>
  <c r="AO37" i="2"/>
  <c r="G63" i="2"/>
  <c r="AO27" i="2"/>
  <c r="AO35" i="2"/>
  <c r="AO43" i="2"/>
  <c r="G160" i="2"/>
  <c r="F152" i="2"/>
  <c r="G132" i="2"/>
  <c r="AP177" i="2"/>
  <c r="AP175" i="2"/>
  <c r="AP173" i="2"/>
  <c r="AP180" i="2"/>
  <c r="AP182" i="2"/>
  <c r="AP164" i="2"/>
  <c r="AP172" i="2"/>
  <c r="AP176" i="2"/>
  <c r="AP174" i="2"/>
  <c r="AP168" i="2"/>
  <c r="AP178" i="2"/>
  <c r="AP179" i="2"/>
  <c r="AP169" i="2"/>
  <c r="AP170" i="2"/>
  <c r="AP165" i="2"/>
  <c r="AP166" i="2"/>
  <c r="AP171" i="2"/>
  <c r="AP181" i="2"/>
  <c r="AP183" i="2"/>
  <c r="AP167" i="2"/>
  <c r="L5" i="2"/>
  <c r="AB22" i="2"/>
  <c r="L15" i="2"/>
  <c r="AE24" i="2"/>
  <c r="AB23" i="2"/>
  <c r="L8" i="2"/>
  <c r="L12" i="2"/>
  <c r="L16" i="2"/>
  <c r="AB21" i="2"/>
  <c r="L6" i="2"/>
  <c r="AB5" i="2"/>
  <c r="AB9" i="2"/>
  <c r="L17" i="2"/>
  <c r="L7" i="2"/>
  <c r="AB15" i="2"/>
  <c r="AB10" i="2"/>
  <c r="AB18" i="2"/>
  <c r="AB39" i="2"/>
  <c r="L20" i="2"/>
  <c r="AB8" i="2"/>
  <c r="AB12" i="2"/>
  <c r="L13" i="2"/>
  <c r="AB7" i="2"/>
  <c r="L11" i="2"/>
  <c r="AB20" i="2"/>
  <c r="AB16" i="2"/>
  <c r="L9" i="2"/>
  <c r="AB13" i="2"/>
  <c r="AB17" i="2"/>
  <c r="AB4" i="2"/>
  <c r="L10" i="2"/>
  <c r="AB6" i="2"/>
  <c r="AB14" i="2"/>
  <c r="L23" i="2"/>
  <c r="AB11" i="2"/>
  <c r="L21" i="2"/>
  <c r="AE65" i="2" l="1"/>
  <c r="AE70" i="2"/>
  <c r="AE69" i="2"/>
  <c r="AE73" i="2"/>
  <c r="AE71" i="2"/>
  <c r="AF62" i="2"/>
  <c r="AE82" i="2" s="1"/>
  <c r="H46" i="2"/>
  <c r="AD46" i="2" s="1"/>
  <c r="AF46" i="2" s="1"/>
  <c r="AE66" i="2" s="1"/>
  <c r="I8" i="7"/>
  <c r="L38" i="2"/>
  <c r="K58" i="2" s="1"/>
  <c r="L58" i="2" s="1"/>
  <c r="K78" i="2" s="1"/>
  <c r="H55" i="2"/>
  <c r="AD55" i="2" s="1"/>
  <c r="AF55" i="2" s="1"/>
  <c r="AE75" i="2" s="1"/>
  <c r="I13" i="7"/>
  <c r="K62" i="2"/>
  <c r="L62" i="2" s="1"/>
  <c r="I6" i="7"/>
  <c r="H48" i="2"/>
  <c r="AD48" i="2" s="1"/>
  <c r="AF48" i="2" s="1"/>
  <c r="AE68" i="2" s="1"/>
  <c r="H57" i="2"/>
  <c r="AD57" i="2" s="1"/>
  <c r="AF57" i="2" s="1"/>
  <c r="AE77" i="2" s="1"/>
  <c r="I15" i="7"/>
  <c r="J4" i="7"/>
  <c r="H66" i="2"/>
  <c r="AD66" i="2" s="1"/>
  <c r="AF66" i="2" s="1"/>
  <c r="I14" i="7"/>
  <c r="H56" i="2"/>
  <c r="AD56" i="2" s="1"/>
  <c r="AF56" i="2" s="1"/>
  <c r="AE76" i="2" s="1"/>
  <c r="J20" i="7"/>
  <c r="H82" i="2"/>
  <c r="AD82" i="2" s="1"/>
  <c r="H47" i="2"/>
  <c r="AD47" i="2" s="1"/>
  <c r="AF47" i="2" s="1"/>
  <c r="AE67" i="2" s="1"/>
  <c r="I5" i="7"/>
  <c r="I2" i="7"/>
  <c r="H44" i="2"/>
  <c r="AD44" i="2" s="1"/>
  <c r="AF44" i="2" s="1"/>
  <c r="AE64" i="2" s="1"/>
  <c r="H45" i="2"/>
  <c r="AD45" i="2" s="1"/>
  <c r="AF45" i="2" s="1"/>
  <c r="I3" i="7"/>
  <c r="I21" i="7"/>
  <c r="H63" i="2"/>
  <c r="AD63" i="2" s="1"/>
  <c r="AF63" i="2" s="1"/>
  <c r="AE83" i="2" s="1"/>
  <c r="H61" i="2"/>
  <c r="AD61" i="2" s="1"/>
  <c r="AF61" i="2" s="1"/>
  <c r="AE81" i="2" s="1"/>
  <c r="I19" i="7"/>
  <c r="I12" i="7"/>
  <c r="H54" i="2"/>
  <c r="AD54" i="2" s="1"/>
  <c r="AF54" i="2" s="1"/>
  <c r="AE74" i="2" s="1"/>
  <c r="J8" i="7"/>
  <c r="H70" i="2"/>
  <c r="AD70" i="2" s="1"/>
  <c r="AF70" i="2" s="1"/>
  <c r="AF24" i="2"/>
  <c r="L24" i="2"/>
  <c r="K44" i="2" s="1"/>
  <c r="L44" i="2" s="1"/>
  <c r="I18" i="7"/>
  <c r="H60" i="2"/>
  <c r="AD60" i="2" s="1"/>
  <c r="AF60" i="2" s="1"/>
  <c r="AE80" i="2" s="1"/>
  <c r="I10" i="7"/>
  <c r="H52" i="2"/>
  <c r="AD52" i="2" s="1"/>
  <c r="AF52" i="2" s="1"/>
  <c r="AE72" i="2" s="1"/>
  <c r="I16" i="7"/>
  <c r="H58" i="2"/>
  <c r="AD58" i="2" s="1"/>
  <c r="AF58" i="2" s="1"/>
  <c r="AE78" i="2" s="1"/>
  <c r="H51" i="2"/>
  <c r="AD51" i="2" s="1"/>
  <c r="AF51" i="2" s="1"/>
  <c r="I9" i="7"/>
  <c r="H49" i="2"/>
  <c r="AD49" i="2" s="1"/>
  <c r="AF49" i="2" s="1"/>
  <c r="I7" i="7"/>
  <c r="J17" i="7"/>
  <c r="H79" i="2"/>
  <c r="AD79" i="2" s="1"/>
  <c r="AF79" i="2" s="1"/>
  <c r="AE99" i="2" s="1"/>
  <c r="H53" i="2"/>
  <c r="AD53" i="2" s="1"/>
  <c r="AF53" i="2" s="1"/>
  <c r="I11" i="7"/>
  <c r="K59" i="2"/>
  <c r="L59" i="2" s="1"/>
  <c r="AO63" i="2"/>
  <c r="AO47" i="2"/>
  <c r="AO60" i="2"/>
  <c r="F172" i="2"/>
  <c r="G152" i="2"/>
  <c r="AO44" i="2"/>
  <c r="AO76" i="2"/>
  <c r="AO54" i="2"/>
  <c r="AO49" i="2"/>
  <c r="AO58" i="2"/>
  <c r="AO59" i="2"/>
  <c r="AO62" i="2"/>
  <c r="AO55" i="2"/>
  <c r="AO45" i="2"/>
  <c r="AO53" i="2"/>
  <c r="F143" i="2"/>
  <c r="G123" i="2"/>
  <c r="AO57" i="2"/>
  <c r="AO48" i="2"/>
  <c r="F128" i="2"/>
  <c r="G108" i="2"/>
  <c r="AO61" i="2"/>
  <c r="AO52" i="2"/>
  <c r="F220" i="2"/>
  <c r="G200" i="2"/>
  <c r="AO50" i="2"/>
  <c r="F156" i="2"/>
  <c r="G136" i="2"/>
  <c r="AO51" i="2"/>
  <c r="F204" i="2"/>
  <c r="G184" i="2"/>
  <c r="AO46" i="2"/>
  <c r="AP187" i="2"/>
  <c r="AP186" i="2"/>
  <c r="AP184" i="2"/>
  <c r="AP199" i="2"/>
  <c r="AP196" i="2"/>
  <c r="AP200" i="2"/>
  <c r="AP203" i="2"/>
  <c r="AP191" i="2"/>
  <c r="AP189" i="2"/>
  <c r="AP194" i="2"/>
  <c r="AP192" i="2"/>
  <c r="AP202" i="2"/>
  <c r="AP193" i="2"/>
  <c r="AP197" i="2"/>
  <c r="AP201" i="2"/>
  <c r="AP190" i="2"/>
  <c r="AP188" i="2"/>
  <c r="AP195" i="2"/>
  <c r="AP185" i="2"/>
  <c r="AP198" i="2"/>
  <c r="AA24" i="2"/>
  <c r="K33" i="2"/>
  <c r="L33" i="2" s="1"/>
  <c r="AA30" i="2"/>
  <c r="AA29" i="2"/>
  <c r="K36" i="2"/>
  <c r="L36" i="2" s="1"/>
  <c r="K28" i="2"/>
  <c r="L28" i="2" s="1"/>
  <c r="AA34" i="2"/>
  <c r="AA33" i="2"/>
  <c r="AA59" i="2"/>
  <c r="AA38" i="2"/>
  <c r="K26" i="2"/>
  <c r="L26" i="2" s="1"/>
  <c r="AA41" i="2"/>
  <c r="K25" i="2"/>
  <c r="L25" i="2" s="1"/>
  <c r="K43" i="2"/>
  <c r="L43" i="2" s="1"/>
  <c r="AA26" i="2"/>
  <c r="K29" i="2"/>
  <c r="K31" i="2"/>
  <c r="L31" i="2" s="1"/>
  <c r="K40" i="2"/>
  <c r="L40" i="2" s="1"/>
  <c r="K41" i="2"/>
  <c r="L41" i="2" s="1"/>
  <c r="AA31" i="2"/>
  <c r="AB31" i="2" s="1"/>
  <c r="K30" i="2"/>
  <c r="L30" i="2" s="1"/>
  <c r="AA37" i="2"/>
  <c r="AA28" i="2"/>
  <c r="AB28" i="2" s="1"/>
  <c r="K32" i="2"/>
  <c r="L32" i="2" s="1"/>
  <c r="AA43" i="2"/>
  <c r="AA40" i="2"/>
  <c r="AB40" i="2" s="1"/>
  <c r="AA35" i="2"/>
  <c r="AB35" i="2" s="1"/>
  <c r="K27" i="2"/>
  <c r="L27" i="2" s="1"/>
  <c r="K37" i="2"/>
  <c r="L37" i="2" s="1"/>
  <c r="AA42" i="2"/>
  <c r="AB42" i="2" s="1"/>
  <c r="K54" i="2"/>
  <c r="AA36" i="2"/>
  <c r="AB36" i="2" s="1"/>
  <c r="AA27" i="2"/>
  <c r="AB27" i="2" s="1"/>
  <c r="AA32" i="2"/>
  <c r="AB32" i="2" s="1"/>
  <c r="AA25" i="2"/>
  <c r="AB25" i="2" s="1"/>
  <c r="K35" i="2"/>
  <c r="L35" i="2" s="1"/>
  <c r="AE94" i="2" l="1"/>
  <c r="AE98" i="2"/>
  <c r="AE119" i="2"/>
  <c r="AE102" i="2"/>
  <c r="AE84" i="2"/>
  <c r="AF82" i="2"/>
  <c r="AE89" i="2"/>
  <c r="AE90" i="2"/>
  <c r="AE85" i="2"/>
  <c r="AE86" i="2"/>
  <c r="H75" i="2"/>
  <c r="AD75" i="2" s="1"/>
  <c r="AF75" i="2" s="1"/>
  <c r="AE95" i="2" s="1"/>
  <c r="J13" i="7"/>
  <c r="K64" i="2"/>
  <c r="L64" i="2" s="1"/>
  <c r="J11" i="7"/>
  <c r="H73" i="2"/>
  <c r="AD73" i="2" s="1"/>
  <c r="AF73" i="2" s="1"/>
  <c r="AE93" i="2" s="1"/>
  <c r="J7" i="7"/>
  <c r="H69" i="2"/>
  <c r="AD69" i="2" s="1"/>
  <c r="AF69" i="2" s="1"/>
  <c r="J19" i="7"/>
  <c r="H81" i="2"/>
  <c r="AD81" i="2" s="1"/>
  <c r="AF81" i="2" s="1"/>
  <c r="AE101" i="2" s="1"/>
  <c r="J16" i="7"/>
  <c r="H78" i="2"/>
  <c r="AD78" i="2" s="1"/>
  <c r="AF78" i="2" s="1"/>
  <c r="J18" i="7"/>
  <c r="H80" i="2"/>
  <c r="AD80" i="2" s="1"/>
  <c r="AF80" i="2" s="1"/>
  <c r="AE100" i="2" s="1"/>
  <c r="H90" i="2"/>
  <c r="AD90" i="2" s="1"/>
  <c r="AF90" i="2" s="1"/>
  <c r="K8" i="7"/>
  <c r="J9" i="7"/>
  <c r="H71" i="2"/>
  <c r="AD71" i="2" s="1"/>
  <c r="AF71" i="2" s="1"/>
  <c r="AE91" i="2" s="1"/>
  <c r="J3" i="7"/>
  <c r="H65" i="2"/>
  <c r="AD65" i="2" s="1"/>
  <c r="AF65" i="2" s="1"/>
  <c r="J5" i="7"/>
  <c r="H67" i="2"/>
  <c r="AD67" i="2" s="1"/>
  <c r="AF67" i="2" s="1"/>
  <c r="AE87" i="2" s="1"/>
  <c r="J15" i="7"/>
  <c r="H77" i="2"/>
  <c r="AD77" i="2" s="1"/>
  <c r="AF77" i="2" s="1"/>
  <c r="AE97" i="2" s="1"/>
  <c r="J14" i="7"/>
  <c r="H76" i="2"/>
  <c r="AD76" i="2" s="1"/>
  <c r="AF76" i="2" s="1"/>
  <c r="AE96" i="2" s="1"/>
  <c r="K17" i="7"/>
  <c r="H99" i="2"/>
  <c r="AD99" i="2" s="1"/>
  <c r="AF99" i="2" s="1"/>
  <c r="J10" i="7"/>
  <c r="H72" i="2"/>
  <c r="AD72" i="2" s="1"/>
  <c r="AF72" i="2" s="1"/>
  <c r="AE92" i="2" s="1"/>
  <c r="J12" i="7"/>
  <c r="H74" i="2"/>
  <c r="AD74" i="2" s="1"/>
  <c r="AF74" i="2" s="1"/>
  <c r="J21" i="7"/>
  <c r="H83" i="2"/>
  <c r="AD83" i="2" s="1"/>
  <c r="AF83" i="2" s="1"/>
  <c r="AE103" i="2" s="1"/>
  <c r="J2" i="7"/>
  <c r="H64" i="2"/>
  <c r="AD64" i="2" s="1"/>
  <c r="AF64" i="2" s="1"/>
  <c r="H102" i="2"/>
  <c r="AD102" i="2" s="1"/>
  <c r="K20" i="7"/>
  <c r="K4" i="7"/>
  <c r="H86" i="2"/>
  <c r="AD86" i="2" s="1"/>
  <c r="J6" i="7"/>
  <c r="H68" i="2"/>
  <c r="AD68" i="2" s="1"/>
  <c r="AF68" i="2" s="1"/>
  <c r="AE88" i="2" s="1"/>
  <c r="AO66" i="2"/>
  <c r="AO71" i="2"/>
  <c r="AO72" i="2"/>
  <c r="AO77" i="2"/>
  <c r="AO73" i="2"/>
  <c r="AO79" i="2"/>
  <c r="AO69" i="2"/>
  <c r="F192" i="2"/>
  <c r="G172" i="2"/>
  <c r="AO70" i="2"/>
  <c r="F148" i="2"/>
  <c r="G128" i="2"/>
  <c r="AO75" i="2"/>
  <c r="AO96" i="2"/>
  <c r="AO67" i="2"/>
  <c r="F224" i="2"/>
  <c r="G224" i="2" s="1"/>
  <c r="G204" i="2"/>
  <c r="F176" i="2"/>
  <c r="G156" i="2"/>
  <c r="F240" i="2"/>
  <c r="G240" i="2" s="1"/>
  <c r="G220" i="2"/>
  <c r="AO81" i="2"/>
  <c r="AO68" i="2"/>
  <c r="F163" i="2"/>
  <c r="G143" i="2"/>
  <c r="AO65" i="2"/>
  <c r="AO82" i="2"/>
  <c r="AO78" i="2"/>
  <c r="AO74" i="2"/>
  <c r="AO64" i="2"/>
  <c r="AO80" i="2"/>
  <c r="AO83" i="2"/>
  <c r="AP205" i="2"/>
  <c r="AP208" i="2"/>
  <c r="AP221" i="2"/>
  <c r="AP213" i="2"/>
  <c r="AP212" i="2"/>
  <c r="AP209" i="2"/>
  <c r="AP223" i="2"/>
  <c r="AP216" i="2"/>
  <c r="AP204" i="2"/>
  <c r="AP207" i="2"/>
  <c r="AP215" i="2"/>
  <c r="AP210" i="2"/>
  <c r="AP217" i="2"/>
  <c r="AP222" i="2"/>
  <c r="AP214" i="2"/>
  <c r="AP211" i="2"/>
  <c r="AP220" i="2"/>
  <c r="AP219" i="2"/>
  <c r="AP206" i="2"/>
  <c r="AP218" i="2"/>
  <c r="L78" i="2"/>
  <c r="K98" i="2" s="1"/>
  <c r="AA47" i="2"/>
  <c r="AA55" i="2"/>
  <c r="AB24" i="2"/>
  <c r="K55" i="2"/>
  <c r="AA56" i="2"/>
  <c r="AB56" i="2" s="1"/>
  <c r="AA60" i="2"/>
  <c r="K50" i="2"/>
  <c r="K60" i="2"/>
  <c r="AB26" i="2"/>
  <c r="AB41" i="2"/>
  <c r="K48" i="2"/>
  <c r="L48" i="2" s="1"/>
  <c r="AB30" i="2"/>
  <c r="K52" i="2"/>
  <c r="L52" i="2" s="1"/>
  <c r="K61" i="2"/>
  <c r="L61" i="2" s="1"/>
  <c r="L29" i="2"/>
  <c r="K45" i="2"/>
  <c r="L45" i="2" s="1"/>
  <c r="AA52" i="2"/>
  <c r="K82" i="2"/>
  <c r="L54" i="2"/>
  <c r="K57" i="2"/>
  <c r="AB43" i="2"/>
  <c r="AA48" i="2"/>
  <c r="AA51" i="2"/>
  <c r="K51" i="2"/>
  <c r="L51" i="2" s="1"/>
  <c r="AB38" i="2"/>
  <c r="AB33" i="2"/>
  <c r="AB34" i="2"/>
  <c r="K56" i="2"/>
  <c r="L56" i="2" s="1"/>
  <c r="AA45" i="2"/>
  <c r="AA62" i="2"/>
  <c r="K47" i="2"/>
  <c r="AB37" i="2"/>
  <c r="K63" i="2"/>
  <c r="L63" i="2" s="1"/>
  <c r="K46" i="2"/>
  <c r="AB59" i="2"/>
  <c r="AB29" i="2"/>
  <c r="K53" i="2"/>
  <c r="L53" i="2" s="1"/>
  <c r="K79" i="2"/>
  <c r="L79" i="2" s="1"/>
  <c r="AE113" i="2" l="1"/>
  <c r="AE105" i="2"/>
  <c r="AE110" i="2"/>
  <c r="AE122" i="2"/>
  <c r="AF102" i="2"/>
  <c r="AF86" i="2"/>
  <c r="AE106" i="2" s="1"/>
  <c r="K13" i="7"/>
  <c r="H95" i="2"/>
  <c r="AD95" i="2" s="1"/>
  <c r="AF95" i="2" s="1"/>
  <c r="AE115" i="2" s="1"/>
  <c r="K84" i="2"/>
  <c r="L84" i="2" s="1"/>
  <c r="L20" i="7"/>
  <c r="H122" i="2"/>
  <c r="AD122" i="2" s="1"/>
  <c r="L8" i="7"/>
  <c r="H110" i="2"/>
  <c r="AD110" i="2" s="1"/>
  <c r="AF110" i="2" s="1"/>
  <c r="K10" i="7"/>
  <c r="H92" i="2"/>
  <c r="AD92" i="2" s="1"/>
  <c r="AF92" i="2" s="1"/>
  <c r="AE112" i="2" s="1"/>
  <c r="K14" i="7"/>
  <c r="H96" i="2"/>
  <c r="AD96" i="2" s="1"/>
  <c r="AF96" i="2" s="1"/>
  <c r="AE116" i="2" s="1"/>
  <c r="K15" i="7"/>
  <c r="H97" i="2"/>
  <c r="AD97" i="2" s="1"/>
  <c r="AF97" i="2" s="1"/>
  <c r="AE117" i="2" s="1"/>
  <c r="K3" i="7"/>
  <c r="H85" i="2"/>
  <c r="AD85" i="2" s="1"/>
  <c r="AF85" i="2" s="1"/>
  <c r="H98" i="2"/>
  <c r="AD98" i="2" s="1"/>
  <c r="AF98" i="2" s="1"/>
  <c r="AE118" i="2" s="1"/>
  <c r="K16" i="7"/>
  <c r="K6" i="7"/>
  <c r="H88" i="2"/>
  <c r="AD88" i="2" s="1"/>
  <c r="AF88" i="2" s="1"/>
  <c r="AE108" i="2" s="1"/>
  <c r="K21" i="7"/>
  <c r="H103" i="2"/>
  <c r="AD103" i="2" s="1"/>
  <c r="AF103" i="2" s="1"/>
  <c r="AE123" i="2" s="1"/>
  <c r="K7" i="7"/>
  <c r="H89" i="2"/>
  <c r="AD89" i="2" s="1"/>
  <c r="AF89" i="2" s="1"/>
  <c r="AE109" i="2" s="1"/>
  <c r="L4" i="7"/>
  <c r="H106" i="2"/>
  <c r="AD106" i="2" s="1"/>
  <c r="K2" i="7"/>
  <c r="H84" i="2"/>
  <c r="AD84" i="2" s="1"/>
  <c r="AF84" i="2" s="1"/>
  <c r="AE104" i="2" s="1"/>
  <c r="H94" i="2"/>
  <c r="AD94" i="2" s="1"/>
  <c r="AF94" i="2" s="1"/>
  <c r="AE114" i="2" s="1"/>
  <c r="K12" i="7"/>
  <c r="L17" i="7"/>
  <c r="H119" i="2"/>
  <c r="AD119" i="2" s="1"/>
  <c r="AF119" i="2" s="1"/>
  <c r="AE139" i="2" s="1"/>
  <c r="K5" i="7"/>
  <c r="H87" i="2"/>
  <c r="AD87" i="2" s="1"/>
  <c r="AF87" i="2" s="1"/>
  <c r="AE107" i="2" s="1"/>
  <c r="K9" i="7"/>
  <c r="H91" i="2"/>
  <c r="AD91" i="2" s="1"/>
  <c r="AF91" i="2" s="1"/>
  <c r="AE111" i="2" s="1"/>
  <c r="H100" i="2"/>
  <c r="AD100" i="2" s="1"/>
  <c r="AF100" i="2" s="1"/>
  <c r="AE120" i="2" s="1"/>
  <c r="K18" i="7"/>
  <c r="K19" i="7"/>
  <c r="H101" i="2"/>
  <c r="AD101" i="2" s="1"/>
  <c r="AF101" i="2" s="1"/>
  <c r="AE121" i="2" s="1"/>
  <c r="K11" i="7"/>
  <c r="H93" i="2"/>
  <c r="AD93" i="2" s="1"/>
  <c r="AF93" i="2" s="1"/>
  <c r="AA79" i="2"/>
  <c r="AB79" i="2" s="1"/>
  <c r="AA57" i="2"/>
  <c r="AB57" i="2" s="1"/>
  <c r="AA77" i="2" s="1"/>
  <c r="AO84" i="2"/>
  <c r="AO85" i="2"/>
  <c r="AO116" i="2"/>
  <c r="F212" i="2"/>
  <c r="G192" i="2"/>
  <c r="AO97" i="2"/>
  <c r="AO103" i="2"/>
  <c r="AO98" i="2"/>
  <c r="AO88" i="2"/>
  <c r="F168" i="2"/>
  <c r="G148" i="2"/>
  <c r="AO99" i="2"/>
  <c r="AO91" i="2"/>
  <c r="AO100" i="2"/>
  <c r="AO94" i="2"/>
  <c r="AO102" i="2"/>
  <c r="F183" i="2"/>
  <c r="G163" i="2"/>
  <c r="AO101" i="2"/>
  <c r="F196" i="2"/>
  <c r="G176" i="2"/>
  <c r="AO87" i="2"/>
  <c r="AO95" i="2"/>
  <c r="AO90" i="2"/>
  <c r="AO89" i="2"/>
  <c r="AO93" i="2"/>
  <c r="AO92" i="2"/>
  <c r="AO86" i="2"/>
  <c r="AP239" i="2"/>
  <c r="AP242" i="2"/>
  <c r="AP233" i="2"/>
  <c r="AP238" i="2"/>
  <c r="AP231" i="2"/>
  <c r="AP230" i="2"/>
  <c r="AP227" i="2"/>
  <c r="AP236" i="2"/>
  <c r="AP229" i="2"/>
  <c r="AP228" i="2"/>
  <c r="AP226" i="2"/>
  <c r="AP240" i="2"/>
  <c r="AP234" i="2"/>
  <c r="AP237" i="2"/>
  <c r="AP235" i="2"/>
  <c r="AP224" i="2"/>
  <c r="AP243" i="2"/>
  <c r="AP232" i="2"/>
  <c r="AP241" i="2"/>
  <c r="AP225" i="2"/>
  <c r="AA63" i="2"/>
  <c r="AB63" i="2" s="1"/>
  <c r="AA61" i="2"/>
  <c r="AB61" i="2" s="1"/>
  <c r="AA46" i="2"/>
  <c r="AB46" i="2" s="1"/>
  <c r="L98" i="2"/>
  <c r="K118" i="2" s="1"/>
  <c r="K76" i="2"/>
  <c r="L76" i="2" s="1"/>
  <c r="L50" i="2"/>
  <c r="K70" i="2" s="1"/>
  <c r="L70" i="2" s="1"/>
  <c r="AA49" i="2"/>
  <c r="AB49" i="2" s="1"/>
  <c r="K83" i="2"/>
  <c r="L83" i="2" s="1"/>
  <c r="L47" i="2"/>
  <c r="K67" i="2" s="1"/>
  <c r="L67" i="2" s="1"/>
  <c r="AB45" i="2"/>
  <c r="AA54" i="2"/>
  <c r="AA58" i="2"/>
  <c r="L82" i="2"/>
  <c r="K81" i="2"/>
  <c r="K68" i="2"/>
  <c r="L68" i="2" s="1"/>
  <c r="AA44" i="2"/>
  <c r="AB44" i="2" s="1"/>
  <c r="AB47" i="2"/>
  <c r="AB51" i="2"/>
  <c r="AB48" i="2"/>
  <c r="L57" i="2"/>
  <c r="K77" i="2" s="1"/>
  <c r="K65" i="2"/>
  <c r="K72" i="2"/>
  <c r="L72" i="2" s="1"/>
  <c r="L60" i="2"/>
  <c r="AB60" i="2"/>
  <c r="AA76" i="2"/>
  <c r="AB76" i="2" s="1"/>
  <c r="K73" i="2"/>
  <c r="L46" i="2"/>
  <c r="K66" i="2" s="1"/>
  <c r="L66" i="2" s="1"/>
  <c r="AB62" i="2"/>
  <c r="AA53" i="2"/>
  <c r="K71" i="2"/>
  <c r="L71" i="2" s="1"/>
  <c r="K74" i="2"/>
  <c r="L74" i="2" s="1"/>
  <c r="AB52" i="2"/>
  <c r="K49" i="2"/>
  <c r="AA50" i="2"/>
  <c r="AB50" i="2" s="1"/>
  <c r="L55" i="2"/>
  <c r="K75" i="2" s="1"/>
  <c r="L75" i="2" s="1"/>
  <c r="AB55" i="2"/>
  <c r="K99" i="2"/>
  <c r="L99" i="2" s="1"/>
  <c r="AE137" i="2" l="1"/>
  <c r="AE138" i="2"/>
  <c r="AE136" i="2"/>
  <c r="AF106" i="2"/>
  <c r="AE126" i="2" s="1"/>
  <c r="AF122" i="2"/>
  <c r="AE142" i="2" s="1"/>
  <c r="AE130" i="2"/>
  <c r="K104" i="2"/>
  <c r="L104" i="2" s="1"/>
  <c r="K124" i="2" s="1"/>
  <c r="L124" i="2" s="1"/>
  <c r="L13" i="7"/>
  <c r="H115" i="2"/>
  <c r="AD115" i="2" s="1"/>
  <c r="AF115" i="2" s="1"/>
  <c r="AE135" i="2" s="1"/>
  <c r="L18" i="7"/>
  <c r="H120" i="2"/>
  <c r="AD120" i="2" s="1"/>
  <c r="AF120" i="2" s="1"/>
  <c r="AE140" i="2" s="1"/>
  <c r="L11" i="7"/>
  <c r="H113" i="2"/>
  <c r="AD113" i="2" s="1"/>
  <c r="AF113" i="2" s="1"/>
  <c r="AE133" i="2" s="1"/>
  <c r="L5" i="7"/>
  <c r="H107" i="2"/>
  <c r="AD107" i="2" s="1"/>
  <c r="AF107" i="2" s="1"/>
  <c r="AE127" i="2" s="1"/>
  <c r="H139" i="2"/>
  <c r="AD139" i="2" s="1"/>
  <c r="AF139" i="2" s="1"/>
  <c r="AE159" i="2" s="1"/>
  <c r="M17" i="7"/>
  <c r="L2" i="7"/>
  <c r="H104" i="2"/>
  <c r="AD104" i="2" s="1"/>
  <c r="AF104" i="2" s="1"/>
  <c r="AE124" i="2" s="1"/>
  <c r="L7" i="7"/>
  <c r="H109" i="2"/>
  <c r="AD109" i="2" s="1"/>
  <c r="AF109" i="2" s="1"/>
  <c r="AE129" i="2" s="1"/>
  <c r="L6" i="7"/>
  <c r="H108" i="2"/>
  <c r="AD108" i="2" s="1"/>
  <c r="AF108" i="2" s="1"/>
  <c r="AE128" i="2" s="1"/>
  <c r="L3" i="7"/>
  <c r="H105" i="2"/>
  <c r="AD105" i="2" s="1"/>
  <c r="AF105" i="2" s="1"/>
  <c r="AE125" i="2" s="1"/>
  <c r="L14" i="7"/>
  <c r="H116" i="2"/>
  <c r="AD116" i="2" s="1"/>
  <c r="AF116" i="2" s="1"/>
  <c r="M8" i="7"/>
  <c r="H130" i="2"/>
  <c r="AD130" i="2" s="1"/>
  <c r="AF130" i="2" s="1"/>
  <c r="L12" i="7"/>
  <c r="H114" i="2"/>
  <c r="AD114" i="2" s="1"/>
  <c r="AF114" i="2" s="1"/>
  <c r="AE134" i="2" s="1"/>
  <c r="L16" i="7"/>
  <c r="H118" i="2"/>
  <c r="AD118" i="2" s="1"/>
  <c r="AF118" i="2" s="1"/>
  <c r="L19" i="7"/>
  <c r="H121" i="2"/>
  <c r="AD121" i="2" s="1"/>
  <c r="AF121" i="2" s="1"/>
  <c r="AE141" i="2" s="1"/>
  <c r="L9" i="7"/>
  <c r="H111" i="2"/>
  <c r="AD111" i="2" s="1"/>
  <c r="AF111" i="2" s="1"/>
  <c r="AE131" i="2" s="1"/>
  <c r="M4" i="7"/>
  <c r="H126" i="2"/>
  <c r="AD126" i="2" s="1"/>
  <c r="L21" i="7"/>
  <c r="H123" i="2"/>
  <c r="AD123" i="2" s="1"/>
  <c r="AF123" i="2" s="1"/>
  <c r="AE143" i="2" s="1"/>
  <c r="L15" i="7"/>
  <c r="H117" i="2"/>
  <c r="AD117" i="2" s="1"/>
  <c r="AF117" i="2" s="1"/>
  <c r="L10" i="7"/>
  <c r="H112" i="2"/>
  <c r="AD112" i="2" s="1"/>
  <c r="AF112" i="2" s="1"/>
  <c r="AE132" i="2" s="1"/>
  <c r="M20" i="7"/>
  <c r="H142" i="2"/>
  <c r="AD142" i="2" s="1"/>
  <c r="AA72" i="2"/>
  <c r="AB72" i="2" s="1"/>
  <c r="AA71" i="2"/>
  <c r="AB71" i="2" s="1"/>
  <c r="AA91" i="2" s="1"/>
  <c r="AA67" i="2"/>
  <c r="AB67" i="2" s="1"/>
  <c r="AO113" i="2"/>
  <c r="AO107" i="2"/>
  <c r="AO121" i="2"/>
  <c r="AO120" i="2"/>
  <c r="AO119" i="2"/>
  <c r="AO123" i="2"/>
  <c r="F232" i="2"/>
  <c r="G232" i="2" s="1"/>
  <c r="G212" i="2"/>
  <c r="AO106" i="2"/>
  <c r="AO110" i="2"/>
  <c r="AO122" i="2"/>
  <c r="AO108" i="2"/>
  <c r="AO105" i="2"/>
  <c r="AO112" i="2"/>
  <c r="AO109" i="2"/>
  <c r="AO115" i="2"/>
  <c r="F216" i="2"/>
  <c r="G196" i="2"/>
  <c r="F203" i="2"/>
  <c r="G183" i="2"/>
  <c r="AO114" i="2"/>
  <c r="AO111" i="2"/>
  <c r="F188" i="2"/>
  <c r="G168" i="2"/>
  <c r="AO118" i="2"/>
  <c r="AO117" i="2"/>
  <c r="AO136" i="2"/>
  <c r="AO104" i="2"/>
  <c r="AA80" i="2"/>
  <c r="AB80" i="2" s="1"/>
  <c r="AA66" i="2"/>
  <c r="AB66" i="2" s="1"/>
  <c r="AA75" i="2"/>
  <c r="AB75" i="2" s="1"/>
  <c r="AB54" i="2"/>
  <c r="AA69" i="2"/>
  <c r="K94" i="2"/>
  <c r="AA82" i="2"/>
  <c r="AA68" i="2"/>
  <c r="AB68" i="2" s="1"/>
  <c r="K95" i="2"/>
  <c r="L49" i="2"/>
  <c r="K69" i="2" s="1"/>
  <c r="K91" i="2"/>
  <c r="AA96" i="2"/>
  <c r="AB96" i="2" s="1"/>
  <c r="K80" i="2"/>
  <c r="L77" i="2"/>
  <c r="K97" i="2" s="1"/>
  <c r="AA64" i="2"/>
  <c r="AB64" i="2" s="1"/>
  <c r="K102" i="2"/>
  <c r="K103" i="2"/>
  <c r="AA83" i="2"/>
  <c r="AB83" i="2" s="1"/>
  <c r="L118" i="2"/>
  <c r="K138" i="2" s="1"/>
  <c r="AA70" i="2"/>
  <c r="K86" i="2"/>
  <c r="L86" i="2" s="1"/>
  <c r="L65" i="2"/>
  <c r="K85" i="2" s="1"/>
  <c r="L81" i="2"/>
  <c r="K87" i="2"/>
  <c r="AA99" i="2"/>
  <c r="K90" i="2"/>
  <c r="L90" i="2" s="1"/>
  <c r="AB77" i="2"/>
  <c r="AA81" i="2"/>
  <c r="AB53" i="2"/>
  <c r="L73" i="2"/>
  <c r="K92" i="2"/>
  <c r="L92" i="2" s="1"/>
  <c r="K88" i="2"/>
  <c r="L88" i="2" s="1"/>
  <c r="AB58" i="2"/>
  <c r="AA65" i="2"/>
  <c r="AB65" i="2" s="1"/>
  <c r="K96" i="2"/>
  <c r="L96" i="2" s="1"/>
  <c r="K119" i="2"/>
  <c r="L119" i="2" s="1"/>
  <c r="AE154" i="2" l="1"/>
  <c r="AE160" i="2"/>
  <c r="AE151" i="2"/>
  <c r="AE145" i="2"/>
  <c r="AE153" i="2"/>
  <c r="AE162" i="2"/>
  <c r="AF142" i="2"/>
  <c r="AF126" i="2"/>
  <c r="AE146" i="2" s="1"/>
  <c r="AE150" i="2"/>
  <c r="M13" i="7"/>
  <c r="H135" i="2"/>
  <c r="AD135" i="2" s="1"/>
  <c r="AF135" i="2" s="1"/>
  <c r="AE155" i="2" s="1"/>
  <c r="N20" i="7"/>
  <c r="H162" i="2"/>
  <c r="AD162" i="2" s="1"/>
  <c r="M15" i="7"/>
  <c r="H137" i="2"/>
  <c r="AD137" i="2" s="1"/>
  <c r="AF137" i="2" s="1"/>
  <c r="AE157" i="2" s="1"/>
  <c r="N4" i="7"/>
  <c r="H146" i="2"/>
  <c r="AD146" i="2" s="1"/>
  <c r="H141" i="2"/>
  <c r="AD141" i="2" s="1"/>
  <c r="AF141" i="2" s="1"/>
  <c r="AE161" i="2" s="1"/>
  <c r="M19" i="7"/>
  <c r="M12" i="7"/>
  <c r="H134" i="2"/>
  <c r="AD134" i="2" s="1"/>
  <c r="AF134" i="2" s="1"/>
  <c r="N8" i="7"/>
  <c r="H150" i="2"/>
  <c r="AD150" i="2" s="1"/>
  <c r="AF150" i="2" s="1"/>
  <c r="M3" i="7"/>
  <c r="H125" i="2"/>
  <c r="AD125" i="2" s="1"/>
  <c r="AF125" i="2" s="1"/>
  <c r="M7" i="7"/>
  <c r="H129" i="2"/>
  <c r="AD129" i="2" s="1"/>
  <c r="AF129" i="2" s="1"/>
  <c r="AE149" i="2" s="1"/>
  <c r="H133" i="2"/>
  <c r="AD133" i="2" s="1"/>
  <c r="AF133" i="2" s="1"/>
  <c r="M11" i="7"/>
  <c r="N17" i="7"/>
  <c r="H159" i="2"/>
  <c r="AD159" i="2" s="1"/>
  <c r="AF159" i="2" s="1"/>
  <c r="AE179" i="2" s="1"/>
  <c r="M10" i="7"/>
  <c r="H132" i="2"/>
  <c r="AD132" i="2" s="1"/>
  <c r="AF132" i="2" s="1"/>
  <c r="AE152" i="2" s="1"/>
  <c r="M21" i="7"/>
  <c r="H143" i="2"/>
  <c r="AD143" i="2" s="1"/>
  <c r="AF143" i="2" s="1"/>
  <c r="AE163" i="2" s="1"/>
  <c r="H131" i="2"/>
  <c r="AD131" i="2" s="1"/>
  <c r="AF131" i="2" s="1"/>
  <c r="M9" i="7"/>
  <c r="M16" i="7"/>
  <c r="H138" i="2"/>
  <c r="AD138" i="2" s="1"/>
  <c r="AF138" i="2" s="1"/>
  <c r="AE158" i="2" s="1"/>
  <c r="M14" i="7"/>
  <c r="H136" i="2"/>
  <c r="AD136" i="2" s="1"/>
  <c r="AF136" i="2" s="1"/>
  <c r="AE156" i="2" s="1"/>
  <c r="M6" i="7"/>
  <c r="H128" i="2"/>
  <c r="AD128" i="2" s="1"/>
  <c r="AF128" i="2" s="1"/>
  <c r="AE148" i="2" s="1"/>
  <c r="M2" i="7"/>
  <c r="H124" i="2"/>
  <c r="AD124" i="2" s="1"/>
  <c r="AF124" i="2" s="1"/>
  <c r="AE144" i="2" s="1"/>
  <c r="M5" i="7"/>
  <c r="H127" i="2"/>
  <c r="AD127" i="2" s="1"/>
  <c r="AF127" i="2" s="1"/>
  <c r="AE147" i="2" s="1"/>
  <c r="M18" i="7"/>
  <c r="H140" i="2"/>
  <c r="AD140" i="2" s="1"/>
  <c r="AF140" i="2" s="1"/>
  <c r="AA92" i="2"/>
  <c r="AB92" i="2" s="1"/>
  <c r="AA73" i="2"/>
  <c r="AB73" i="2" s="1"/>
  <c r="AO141" i="2"/>
  <c r="AO124" i="2"/>
  <c r="AO137" i="2"/>
  <c r="AO134" i="2"/>
  <c r="F236" i="2"/>
  <c r="G236" i="2" s="1"/>
  <c r="G216" i="2"/>
  <c r="AO129" i="2"/>
  <c r="AO125" i="2"/>
  <c r="AO142" i="2"/>
  <c r="AO126" i="2"/>
  <c r="AO143" i="2"/>
  <c r="AO140" i="2"/>
  <c r="AO127" i="2"/>
  <c r="AO139" i="2"/>
  <c r="AO133" i="2"/>
  <c r="F208" i="2"/>
  <c r="G188" i="2"/>
  <c r="AO156" i="2"/>
  <c r="AO138" i="2"/>
  <c r="AO131" i="2"/>
  <c r="F223" i="2"/>
  <c r="G203" i="2"/>
  <c r="AO135" i="2"/>
  <c r="AO132" i="2"/>
  <c r="AO128" i="2"/>
  <c r="AO130" i="2"/>
  <c r="AA100" i="2"/>
  <c r="AB100" i="2" s="1"/>
  <c r="AA95" i="2"/>
  <c r="AB95" i="2" s="1"/>
  <c r="AA103" i="2"/>
  <c r="AB91" i="2"/>
  <c r="AA84" i="2"/>
  <c r="AB84" i="2" s="1"/>
  <c r="AA116" i="2"/>
  <c r="AB116" i="2" s="1"/>
  <c r="AB82" i="2"/>
  <c r="L80" i="2"/>
  <c r="K100" i="2" s="1"/>
  <c r="L100" i="2" s="1"/>
  <c r="L91" i="2"/>
  <c r="K111" i="2" s="1"/>
  <c r="AA88" i="2"/>
  <c r="AB88" i="2" s="1"/>
  <c r="AA78" i="2"/>
  <c r="K93" i="2"/>
  <c r="AB81" i="2"/>
  <c r="AA97" i="2"/>
  <c r="AA86" i="2"/>
  <c r="L85" i="2"/>
  <c r="K105" i="2" s="1"/>
  <c r="L105" i="2" s="1"/>
  <c r="K106" i="2"/>
  <c r="L106" i="2" s="1"/>
  <c r="L103" i="2"/>
  <c r="K123" i="2" s="1"/>
  <c r="L123" i="2" s="1"/>
  <c r="L97" i="2"/>
  <c r="K117" i="2" s="1"/>
  <c r="L117" i="2" s="1"/>
  <c r="L69" i="2"/>
  <c r="AB69" i="2"/>
  <c r="AA87" i="2"/>
  <c r="AB87" i="2" s="1"/>
  <c r="K116" i="2"/>
  <c r="L116" i="2" s="1"/>
  <c r="K108" i="2"/>
  <c r="L108" i="2" s="1"/>
  <c r="K144" i="2"/>
  <c r="L144" i="2" s="1"/>
  <c r="K110" i="2"/>
  <c r="L110" i="2" s="1"/>
  <c r="L87" i="2"/>
  <c r="L138" i="2"/>
  <c r="K158" i="2" s="1"/>
  <c r="L158" i="2" s="1"/>
  <c r="AA85" i="2"/>
  <c r="K112" i="2"/>
  <c r="L112" i="2" s="1"/>
  <c r="AB99" i="2"/>
  <c r="K101" i="2"/>
  <c r="AB70" i="2"/>
  <c r="L102" i="2"/>
  <c r="L95" i="2"/>
  <c r="L94" i="2"/>
  <c r="K114" i="2" s="1"/>
  <c r="L114" i="2" s="1"/>
  <c r="AA74" i="2"/>
  <c r="K139" i="2"/>
  <c r="AE199" i="2" l="1"/>
  <c r="AE167" i="2"/>
  <c r="AE176" i="2"/>
  <c r="AE180" i="2"/>
  <c r="AF146" i="2"/>
  <c r="AE166" i="2" s="1"/>
  <c r="AF162" i="2"/>
  <c r="AE182" i="2" s="1"/>
  <c r="AE171" i="2"/>
  <c r="AE170" i="2"/>
  <c r="H155" i="2"/>
  <c r="AD155" i="2" s="1"/>
  <c r="AF155" i="2" s="1"/>
  <c r="AE175" i="2" s="1"/>
  <c r="N13" i="7"/>
  <c r="N19" i="7"/>
  <c r="H161" i="2"/>
  <c r="AD161" i="2" s="1"/>
  <c r="AF161" i="2" s="1"/>
  <c r="AE181" i="2" s="1"/>
  <c r="N2" i="7"/>
  <c r="H144" i="2"/>
  <c r="AD144" i="2" s="1"/>
  <c r="AF144" i="2" s="1"/>
  <c r="AE164" i="2" s="1"/>
  <c r="N14" i="7"/>
  <c r="H156" i="2"/>
  <c r="AD156" i="2" s="1"/>
  <c r="AF156" i="2" s="1"/>
  <c r="N16" i="7"/>
  <c r="H158" i="2"/>
  <c r="AD158" i="2" s="1"/>
  <c r="AF158" i="2" s="1"/>
  <c r="AE178" i="2" s="1"/>
  <c r="O17" i="7"/>
  <c r="H179" i="2"/>
  <c r="AD179" i="2" s="1"/>
  <c r="AF179" i="2" s="1"/>
  <c r="N7" i="7"/>
  <c r="H149" i="2"/>
  <c r="AD149" i="2" s="1"/>
  <c r="AF149" i="2" s="1"/>
  <c r="AE169" i="2" s="1"/>
  <c r="O8" i="7"/>
  <c r="H170" i="2"/>
  <c r="AD170" i="2" s="1"/>
  <c r="AF170" i="2" s="1"/>
  <c r="N15" i="7"/>
  <c r="H157" i="2"/>
  <c r="AD157" i="2" s="1"/>
  <c r="AF157" i="2" s="1"/>
  <c r="AE177" i="2" s="1"/>
  <c r="N9" i="7"/>
  <c r="H151" i="2"/>
  <c r="AD151" i="2" s="1"/>
  <c r="AF151" i="2" s="1"/>
  <c r="N11" i="7"/>
  <c r="H153" i="2"/>
  <c r="AD153" i="2" s="1"/>
  <c r="AF153" i="2" s="1"/>
  <c r="AE173" i="2" s="1"/>
  <c r="N18" i="7"/>
  <c r="H160" i="2"/>
  <c r="AD160" i="2" s="1"/>
  <c r="AF160" i="2" s="1"/>
  <c r="N21" i="7"/>
  <c r="H163" i="2"/>
  <c r="AD163" i="2" s="1"/>
  <c r="AF163" i="2" s="1"/>
  <c r="AE183" i="2" s="1"/>
  <c r="N5" i="7"/>
  <c r="H147" i="2"/>
  <c r="AD147" i="2" s="1"/>
  <c r="AF147" i="2" s="1"/>
  <c r="N6" i="7"/>
  <c r="H148" i="2"/>
  <c r="AD148" i="2" s="1"/>
  <c r="AF148" i="2" s="1"/>
  <c r="AE168" i="2" s="1"/>
  <c r="N10" i="7"/>
  <c r="H152" i="2"/>
  <c r="AD152" i="2" s="1"/>
  <c r="AF152" i="2" s="1"/>
  <c r="AE172" i="2" s="1"/>
  <c r="N3" i="7"/>
  <c r="H145" i="2"/>
  <c r="AD145" i="2" s="1"/>
  <c r="AF145" i="2" s="1"/>
  <c r="AE165" i="2" s="1"/>
  <c r="N12" i="7"/>
  <c r="H154" i="2"/>
  <c r="AD154" i="2" s="1"/>
  <c r="AF154" i="2" s="1"/>
  <c r="AE174" i="2" s="1"/>
  <c r="O4" i="7"/>
  <c r="H166" i="2"/>
  <c r="AD166" i="2" s="1"/>
  <c r="H182" i="2"/>
  <c r="AD182" i="2" s="1"/>
  <c r="O20" i="7"/>
  <c r="AA120" i="2"/>
  <c r="AB120" i="2" s="1"/>
  <c r="AO148" i="2"/>
  <c r="AO151" i="2"/>
  <c r="AO176" i="2"/>
  <c r="AO153" i="2"/>
  <c r="AO163" i="2"/>
  <c r="AO162" i="2"/>
  <c r="AO149" i="2"/>
  <c r="AO154" i="2"/>
  <c r="AO155" i="2"/>
  <c r="AO147" i="2"/>
  <c r="AO144" i="2"/>
  <c r="AO150" i="2"/>
  <c r="AO152" i="2"/>
  <c r="F243" i="2"/>
  <c r="G243" i="2" s="1"/>
  <c r="G223" i="2"/>
  <c r="AO158" i="2"/>
  <c r="F228" i="2"/>
  <c r="G228" i="2" s="1"/>
  <c r="G208" i="2"/>
  <c r="AO159" i="2"/>
  <c r="AO160" i="2"/>
  <c r="AO146" i="2"/>
  <c r="AO145" i="2"/>
  <c r="AO157" i="2"/>
  <c r="AO161" i="2"/>
  <c r="K137" i="2"/>
  <c r="K134" i="2"/>
  <c r="L134" i="2" s="1"/>
  <c r="K115" i="2"/>
  <c r="K130" i="2"/>
  <c r="K128" i="2"/>
  <c r="L128" i="2" s="1"/>
  <c r="AA89" i="2"/>
  <c r="AB78" i="2"/>
  <c r="AA136" i="2"/>
  <c r="AB136" i="2" s="1"/>
  <c r="AA111" i="2"/>
  <c r="AB111" i="2" s="1"/>
  <c r="AB74" i="2"/>
  <c r="K125" i="2"/>
  <c r="AB97" i="2"/>
  <c r="L111" i="2"/>
  <c r="K131" i="2" s="1"/>
  <c r="L131" i="2" s="1"/>
  <c r="AA90" i="2"/>
  <c r="AA119" i="2"/>
  <c r="AB119" i="2" s="1"/>
  <c r="AB85" i="2"/>
  <c r="K136" i="2"/>
  <c r="L136" i="2" s="1"/>
  <c r="K143" i="2"/>
  <c r="AA115" i="2"/>
  <c r="AB115" i="2" s="1"/>
  <c r="AB86" i="2"/>
  <c r="AA101" i="2"/>
  <c r="K120" i="2"/>
  <c r="L120" i="2" s="1"/>
  <c r="AA102" i="2"/>
  <c r="K178" i="2"/>
  <c r="AA112" i="2"/>
  <c r="AB112" i="2" s="1"/>
  <c r="K122" i="2"/>
  <c r="L101" i="2"/>
  <c r="K121" i="2" s="1"/>
  <c r="K132" i="2"/>
  <c r="L132" i="2" s="1"/>
  <c r="K107" i="2"/>
  <c r="K164" i="2"/>
  <c r="L164" i="2" s="1"/>
  <c r="AA107" i="2"/>
  <c r="AB107" i="2" s="1"/>
  <c r="K89" i="2"/>
  <c r="K126" i="2"/>
  <c r="L126" i="2" s="1"/>
  <c r="L93" i="2"/>
  <c r="K113" i="2" s="1"/>
  <c r="AA108" i="2"/>
  <c r="AB108" i="2" s="1"/>
  <c r="AA104" i="2"/>
  <c r="AB104" i="2" s="1"/>
  <c r="AB103" i="2"/>
  <c r="AA93" i="2"/>
  <c r="L139" i="2"/>
  <c r="K159" i="2" s="1"/>
  <c r="L159" i="2" s="1"/>
  <c r="AE202" i="2" l="1"/>
  <c r="AF166" i="2"/>
  <c r="AE186" i="2" s="1"/>
  <c r="AE191" i="2"/>
  <c r="AE190" i="2"/>
  <c r="AF182" i="2"/>
  <c r="H175" i="2"/>
  <c r="AD175" i="2" s="1"/>
  <c r="AF175" i="2" s="1"/>
  <c r="AE195" i="2" s="1"/>
  <c r="O13" i="7"/>
  <c r="P20" i="7"/>
  <c r="H202" i="2"/>
  <c r="AD202" i="2" s="1"/>
  <c r="H174" i="2"/>
  <c r="AD174" i="2" s="1"/>
  <c r="AF174" i="2" s="1"/>
  <c r="AE194" i="2" s="1"/>
  <c r="O12" i="7"/>
  <c r="O10" i="7"/>
  <c r="H172" i="2"/>
  <c r="AD172" i="2" s="1"/>
  <c r="AF172" i="2" s="1"/>
  <c r="AE192" i="2" s="1"/>
  <c r="O21" i="7"/>
  <c r="H183" i="2"/>
  <c r="AD183" i="2" s="1"/>
  <c r="AF183" i="2" s="1"/>
  <c r="AE203" i="2" s="1"/>
  <c r="O11" i="7"/>
  <c r="H173" i="2"/>
  <c r="AD173" i="2" s="1"/>
  <c r="AF173" i="2" s="1"/>
  <c r="AE193" i="2" s="1"/>
  <c r="O15" i="7"/>
  <c r="H177" i="2"/>
  <c r="AD177" i="2" s="1"/>
  <c r="AF177" i="2" s="1"/>
  <c r="AE197" i="2" s="1"/>
  <c r="O7" i="7"/>
  <c r="H169" i="2"/>
  <c r="AD169" i="2" s="1"/>
  <c r="AF169" i="2" s="1"/>
  <c r="AE189" i="2" s="1"/>
  <c r="O16" i="7"/>
  <c r="H178" i="2"/>
  <c r="AD178" i="2" s="1"/>
  <c r="AF178" i="2" s="1"/>
  <c r="AE198" i="2" s="1"/>
  <c r="O2" i="7"/>
  <c r="H164" i="2"/>
  <c r="AD164" i="2" s="1"/>
  <c r="AF164" i="2" s="1"/>
  <c r="AE184" i="2" s="1"/>
  <c r="O6" i="7"/>
  <c r="H168" i="2"/>
  <c r="AD168" i="2" s="1"/>
  <c r="AF168" i="2" s="1"/>
  <c r="AE188" i="2" s="1"/>
  <c r="P4" i="7"/>
  <c r="H186" i="2"/>
  <c r="AD186" i="2" s="1"/>
  <c r="O3" i="7"/>
  <c r="H165" i="2"/>
  <c r="AD165" i="2" s="1"/>
  <c r="AF165" i="2" s="1"/>
  <c r="AE185" i="2" s="1"/>
  <c r="O5" i="7"/>
  <c r="H167" i="2"/>
  <c r="AD167" i="2" s="1"/>
  <c r="AF167" i="2" s="1"/>
  <c r="AE187" i="2" s="1"/>
  <c r="H180" i="2"/>
  <c r="AD180" i="2" s="1"/>
  <c r="AF180" i="2" s="1"/>
  <c r="AE200" i="2" s="1"/>
  <c r="O18" i="7"/>
  <c r="O9" i="7"/>
  <c r="H171" i="2"/>
  <c r="AD171" i="2" s="1"/>
  <c r="AF171" i="2" s="1"/>
  <c r="P8" i="7"/>
  <c r="H190" i="2"/>
  <c r="AD190" i="2" s="1"/>
  <c r="AF190" i="2" s="1"/>
  <c r="P17" i="7"/>
  <c r="H199" i="2"/>
  <c r="AD199" i="2" s="1"/>
  <c r="AF199" i="2" s="1"/>
  <c r="AE219" i="2" s="1"/>
  <c r="O14" i="7"/>
  <c r="H176" i="2"/>
  <c r="AD176" i="2" s="1"/>
  <c r="AF176" i="2" s="1"/>
  <c r="AE196" i="2" s="1"/>
  <c r="O19" i="7"/>
  <c r="H181" i="2"/>
  <c r="AD181" i="2" s="1"/>
  <c r="AF181" i="2" s="1"/>
  <c r="AE201" i="2" s="1"/>
  <c r="AA140" i="2"/>
  <c r="AO181" i="2"/>
  <c r="AO180" i="2"/>
  <c r="AO170" i="2"/>
  <c r="AO174" i="2"/>
  <c r="AO173" i="2"/>
  <c r="AO165" i="2"/>
  <c r="AO167" i="2"/>
  <c r="AO182" i="2"/>
  <c r="AO171" i="2"/>
  <c r="AO177" i="2"/>
  <c r="AO166" i="2"/>
  <c r="AO179" i="2"/>
  <c r="AO178" i="2"/>
  <c r="AO172" i="2"/>
  <c r="AO164" i="2"/>
  <c r="AO175" i="2"/>
  <c r="AO169" i="2"/>
  <c r="AO183" i="2"/>
  <c r="AO196" i="2"/>
  <c r="AO168" i="2"/>
  <c r="AA123" i="2"/>
  <c r="AB123" i="2" s="1"/>
  <c r="AA128" i="2"/>
  <c r="L125" i="2"/>
  <c r="K145" i="2" s="1"/>
  <c r="L145" i="2" s="1"/>
  <c r="AB140" i="2"/>
  <c r="L107" i="2"/>
  <c r="K127" i="2" s="1"/>
  <c r="L127" i="2" s="1"/>
  <c r="AB101" i="2"/>
  <c r="L143" i="2"/>
  <c r="AA105" i="2"/>
  <c r="AA131" i="2"/>
  <c r="AA98" i="2"/>
  <c r="L115" i="2"/>
  <c r="K135" i="2" s="1"/>
  <c r="L135" i="2" s="1"/>
  <c r="K140" i="2"/>
  <c r="K151" i="2"/>
  <c r="K148" i="2"/>
  <c r="L148" i="2" s="1"/>
  <c r="AB93" i="2"/>
  <c r="AA124" i="2"/>
  <c r="AB124" i="2" s="1"/>
  <c r="L113" i="2"/>
  <c r="AA127" i="2"/>
  <c r="K152" i="2"/>
  <c r="L152" i="2" s="1"/>
  <c r="L122" i="2"/>
  <c r="AB102" i="2"/>
  <c r="K156" i="2"/>
  <c r="L156" i="2" s="1"/>
  <c r="AA139" i="2"/>
  <c r="AA94" i="2"/>
  <c r="K154" i="2"/>
  <c r="L154" i="2" s="1"/>
  <c r="L89" i="2"/>
  <c r="K109" i="2" s="1"/>
  <c r="L121" i="2"/>
  <c r="L178" i="2"/>
  <c r="K198" i="2" s="1"/>
  <c r="AA135" i="2"/>
  <c r="K146" i="2"/>
  <c r="L146" i="2" s="1"/>
  <c r="K184" i="2"/>
  <c r="L184" i="2" s="1"/>
  <c r="AA132" i="2"/>
  <c r="AB132" i="2" s="1"/>
  <c r="AA106" i="2"/>
  <c r="AB90" i="2"/>
  <c r="AA117" i="2"/>
  <c r="AA156" i="2"/>
  <c r="AB156" i="2" s="1"/>
  <c r="AB89" i="2"/>
  <c r="L130" i="2"/>
  <c r="K150" i="2" s="1"/>
  <c r="L150" i="2" s="1"/>
  <c r="L137" i="2"/>
  <c r="K157" i="2" s="1"/>
  <c r="K179" i="2"/>
  <c r="AE214" i="2" l="1"/>
  <c r="AE213" i="2"/>
  <c r="AE210" i="2"/>
  <c r="AF186" i="2"/>
  <c r="AE206" i="2" s="1"/>
  <c r="AF202" i="2"/>
  <c r="AE222" i="2"/>
  <c r="P13" i="7"/>
  <c r="H195" i="2"/>
  <c r="AD195" i="2" s="1"/>
  <c r="AF195" i="2" s="1"/>
  <c r="AE215" i="2" s="1"/>
  <c r="P19" i="7"/>
  <c r="H201" i="2"/>
  <c r="AD201" i="2" s="1"/>
  <c r="AF201" i="2" s="1"/>
  <c r="AE221" i="2" s="1"/>
  <c r="Q17" i="7"/>
  <c r="H239" i="2" s="1"/>
  <c r="AD239" i="2" s="1"/>
  <c r="H219" i="2"/>
  <c r="AD219" i="2" s="1"/>
  <c r="AF219" i="2" s="1"/>
  <c r="AE239" i="2" s="1"/>
  <c r="P9" i="7"/>
  <c r="H191" i="2"/>
  <c r="AD191" i="2" s="1"/>
  <c r="AF191" i="2" s="1"/>
  <c r="AE211" i="2" s="1"/>
  <c r="P5" i="7"/>
  <c r="H187" i="2"/>
  <c r="AD187" i="2" s="1"/>
  <c r="AF187" i="2" s="1"/>
  <c r="AE207" i="2" s="1"/>
  <c r="P3" i="7"/>
  <c r="H185" i="2"/>
  <c r="AD185" i="2" s="1"/>
  <c r="AF185" i="2" s="1"/>
  <c r="AE205" i="2" s="1"/>
  <c r="P6" i="7"/>
  <c r="H188" i="2"/>
  <c r="AD188" i="2" s="1"/>
  <c r="AF188" i="2" s="1"/>
  <c r="AE208" i="2" s="1"/>
  <c r="P16" i="7"/>
  <c r="H198" i="2"/>
  <c r="AD198" i="2" s="1"/>
  <c r="AF198" i="2" s="1"/>
  <c r="AE218" i="2" s="1"/>
  <c r="P15" i="7"/>
  <c r="H197" i="2"/>
  <c r="AD197" i="2" s="1"/>
  <c r="AF197" i="2" s="1"/>
  <c r="AE217" i="2" s="1"/>
  <c r="P21" i="7"/>
  <c r="H203" i="2"/>
  <c r="AD203" i="2" s="1"/>
  <c r="AF203" i="2" s="1"/>
  <c r="AE223" i="2" s="1"/>
  <c r="P18" i="7"/>
  <c r="H200" i="2"/>
  <c r="AD200" i="2" s="1"/>
  <c r="AF200" i="2" s="1"/>
  <c r="AE220" i="2" s="1"/>
  <c r="P12" i="7"/>
  <c r="H194" i="2"/>
  <c r="AD194" i="2" s="1"/>
  <c r="AF194" i="2" s="1"/>
  <c r="P14" i="7"/>
  <c r="H196" i="2"/>
  <c r="AD196" i="2" s="1"/>
  <c r="AF196" i="2" s="1"/>
  <c r="AE216" i="2" s="1"/>
  <c r="Q8" i="7"/>
  <c r="H230" i="2" s="1"/>
  <c r="AD230" i="2" s="1"/>
  <c r="H210" i="2"/>
  <c r="AD210" i="2" s="1"/>
  <c r="AF210" i="2" s="1"/>
  <c r="Q4" i="7"/>
  <c r="H226" i="2" s="1"/>
  <c r="AD226" i="2" s="1"/>
  <c r="H206" i="2"/>
  <c r="AD206" i="2" s="1"/>
  <c r="P2" i="7"/>
  <c r="H184" i="2"/>
  <c r="AD184" i="2" s="1"/>
  <c r="AF184" i="2" s="1"/>
  <c r="AE204" i="2" s="1"/>
  <c r="P7" i="7"/>
  <c r="H189" i="2"/>
  <c r="AD189" i="2" s="1"/>
  <c r="AF189" i="2" s="1"/>
  <c r="AE209" i="2" s="1"/>
  <c r="P11" i="7"/>
  <c r="H193" i="2"/>
  <c r="AD193" i="2" s="1"/>
  <c r="AF193" i="2" s="1"/>
  <c r="P10" i="7"/>
  <c r="H192" i="2"/>
  <c r="AD192" i="2" s="1"/>
  <c r="AF192" i="2" s="1"/>
  <c r="AE212" i="2" s="1"/>
  <c r="Q20" i="7"/>
  <c r="H242" i="2" s="1"/>
  <c r="AD242" i="2" s="1"/>
  <c r="H222" i="2"/>
  <c r="AD222" i="2" s="1"/>
  <c r="AF222" i="2" s="1"/>
  <c r="AO188" i="2"/>
  <c r="AO203" i="2"/>
  <c r="AO192" i="2"/>
  <c r="AO199" i="2"/>
  <c r="AO202" i="2"/>
  <c r="AO185" i="2"/>
  <c r="AO194" i="2"/>
  <c r="AO195" i="2"/>
  <c r="AO197" i="2"/>
  <c r="AO200" i="2"/>
  <c r="AO216" i="2"/>
  <c r="AO189" i="2"/>
  <c r="AO184" i="2"/>
  <c r="AO198" i="2"/>
  <c r="AO186" i="2"/>
  <c r="AO191" i="2"/>
  <c r="AO187" i="2"/>
  <c r="AO193" i="2"/>
  <c r="AO190" i="2"/>
  <c r="AO201" i="2"/>
  <c r="AA109" i="2"/>
  <c r="AB109" i="2" s="1"/>
  <c r="AA110" i="2"/>
  <c r="AB110" i="2" s="1"/>
  <c r="L198" i="2"/>
  <c r="K218" i="2" s="1"/>
  <c r="L109" i="2"/>
  <c r="K129" i="2" s="1"/>
  <c r="K204" i="2"/>
  <c r="K174" i="2"/>
  <c r="AB127" i="2"/>
  <c r="K165" i="2"/>
  <c r="L157" i="2"/>
  <c r="K177" i="2" s="1"/>
  <c r="AB117" i="2"/>
  <c r="AB106" i="2"/>
  <c r="AB135" i="2"/>
  <c r="K141" i="2"/>
  <c r="AA143" i="2"/>
  <c r="K172" i="2"/>
  <c r="L140" i="2"/>
  <c r="K160" i="2" s="1"/>
  <c r="L160" i="2" s="1"/>
  <c r="AB98" i="2"/>
  <c r="AB105" i="2"/>
  <c r="AA144" i="2"/>
  <c r="AB144" i="2" s="1"/>
  <c r="L151" i="2"/>
  <c r="K171" i="2" s="1"/>
  <c r="L171" i="2" s="1"/>
  <c r="AB94" i="2"/>
  <c r="AB139" i="2"/>
  <c r="AA122" i="2"/>
  <c r="K133" i="2"/>
  <c r="AA113" i="2"/>
  <c r="K155" i="2"/>
  <c r="AA121" i="2"/>
  <c r="K170" i="2"/>
  <c r="K147" i="2"/>
  <c r="AA176" i="2"/>
  <c r="AB176" i="2" s="1"/>
  <c r="AA152" i="2"/>
  <c r="AB152" i="2" s="1"/>
  <c r="K166" i="2"/>
  <c r="L166" i="2" s="1"/>
  <c r="K176" i="2"/>
  <c r="L176" i="2" s="1"/>
  <c r="K142" i="2"/>
  <c r="K168" i="2"/>
  <c r="L168" i="2" s="1"/>
  <c r="AB131" i="2"/>
  <c r="K163" i="2"/>
  <c r="AA160" i="2"/>
  <c r="AB160" i="2" s="1"/>
  <c r="AB128" i="2"/>
  <c r="L179" i="2"/>
  <c r="K199" i="2" s="1"/>
  <c r="L199" i="2" s="1"/>
  <c r="AE228" i="2" l="1"/>
  <c r="AE231" i="2"/>
  <c r="AE235" i="2"/>
  <c r="AF206" i="2"/>
  <c r="AE226" i="2" s="1"/>
  <c r="AF226" i="2" s="1"/>
  <c r="AF239" i="2"/>
  <c r="AE242" i="2"/>
  <c r="AE230" i="2"/>
  <c r="AF242" i="2"/>
  <c r="AF230" i="2"/>
  <c r="H215" i="2"/>
  <c r="AD215" i="2" s="1"/>
  <c r="AF215" i="2" s="1"/>
  <c r="Q13" i="7"/>
  <c r="H235" i="2" s="1"/>
  <c r="AD235" i="2" s="1"/>
  <c r="Q18" i="7"/>
  <c r="H240" i="2" s="1"/>
  <c r="AD240" i="2" s="1"/>
  <c r="H220" i="2"/>
  <c r="AD220" i="2" s="1"/>
  <c r="AF220" i="2" s="1"/>
  <c r="AE240" i="2" s="1"/>
  <c r="Q15" i="7"/>
  <c r="H237" i="2" s="1"/>
  <c r="AD237" i="2" s="1"/>
  <c r="H217" i="2"/>
  <c r="AD217" i="2" s="1"/>
  <c r="AF217" i="2" s="1"/>
  <c r="AE237" i="2" s="1"/>
  <c r="Q10" i="7"/>
  <c r="H232" i="2" s="1"/>
  <c r="AD232" i="2" s="1"/>
  <c r="H212" i="2"/>
  <c r="AD212" i="2" s="1"/>
  <c r="AF212" i="2" s="1"/>
  <c r="AE232" i="2" s="1"/>
  <c r="Q7" i="7"/>
  <c r="H229" i="2" s="1"/>
  <c r="AD229" i="2" s="1"/>
  <c r="H209" i="2"/>
  <c r="AD209" i="2" s="1"/>
  <c r="AF209" i="2" s="1"/>
  <c r="AE229" i="2" s="1"/>
  <c r="Q14" i="7"/>
  <c r="H236" i="2" s="1"/>
  <c r="AD236" i="2" s="1"/>
  <c r="H216" i="2"/>
  <c r="AD216" i="2" s="1"/>
  <c r="AF216" i="2" s="1"/>
  <c r="AE236" i="2" s="1"/>
  <c r="Q6" i="7"/>
  <c r="H228" i="2" s="1"/>
  <c r="AD228" i="2" s="1"/>
  <c r="H208" i="2"/>
  <c r="AD208" i="2" s="1"/>
  <c r="AF208" i="2" s="1"/>
  <c r="H207" i="2"/>
  <c r="AD207" i="2" s="1"/>
  <c r="AF207" i="2" s="1"/>
  <c r="AE227" i="2" s="1"/>
  <c r="Q5" i="7"/>
  <c r="H227" i="2" s="1"/>
  <c r="AD227" i="2" s="1"/>
  <c r="H213" i="2"/>
  <c r="AD213" i="2" s="1"/>
  <c r="AF213" i="2" s="1"/>
  <c r="AE233" i="2" s="1"/>
  <c r="Q11" i="7"/>
  <c r="H233" i="2" s="1"/>
  <c r="AD233" i="2" s="1"/>
  <c r="Q2" i="7"/>
  <c r="H224" i="2" s="1"/>
  <c r="AD224" i="2" s="1"/>
  <c r="H204" i="2"/>
  <c r="AD204" i="2" s="1"/>
  <c r="AF204" i="2" s="1"/>
  <c r="AE224" i="2" s="1"/>
  <c r="Q12" i="7"/>
  <c r="H234" i="2" s="1"/>
  <c r="AD234" i="2" s="1"/>
  <c r="H214" i="2"/>
  <c r="AD214" i="2" s="1"/>
  <c r="AF214" i="2" s="1"/>
  <c r="AE234" i="2" s="1"/>
  <c r="Q21" i="7"/>
  <c r="H243" i="2" s="1"/>
  <c r="AD243" i="2" s="1"/>
  <c r="H223" i="2"/>
  <c r="AD223" i="2" s="1"/>
  <c r="AF223" i="2" s="1"/>
  <c r="AE243" i="2" s="1"/>
  <c r="Q16" i="7"/>
  <c r="H238" i="2" s="1"/>
  <c r="AD238" i="2" s="1"/>
  <c r="H218" i="2"/>
  <c r="AD218" i="2" s="1"/>
  <c r="AF218" i="2" s="1"/>
  <c r="AE238" i="2" s="1"/>
  <c r="Q3" i="7"/>
  <c r="H225" i="2" s="1"/>
  <c r="AD225" i="2" s="1"/>
  <c r="H205" i="2"/>
  <c r="AD205" i="2" s="1"/>
  <c r="AF205" i="2" s="1"/>
  <c r="AE225" i="2" s="1"/>
  <c r="Q9" i="7"/>
  <c r="H231" i="2" s="1"/>
  <c r="AD231" i="2" s="1"/>
  <c r="H211" i="2"/>
  <c r="AD211" i="2" s="1"/>
  <c r="AF211" i="2" s="1"/>
  <c r="H221" i="2"/>
  <c r="AD221" i="2" s="1"/>
  <c r="AF221" i="2" s="1"/>
  <c r="AE241" i="2" s="1"/>
  <c r="Q19" i="7"/>
  <c r="H241" i="2" s="1"/>
  <c r="AD241" i="2" s="1"/>
  <c r="AO221" i="2"/>
  <c r="AO213" i="2"/>
  <c r="AO218" i="2"/>
  <c r="AO209" i="2"/>
  <c r="AO215" i="2"/>
  <c r="AO205" i="2"/>
  <c r="AO219" i="2"/>
  <c r="AO211" i="2"/>
  <c r="AO220" i="2"/>
  <c r="AO223" i="2"/>
  <c r="AO210" i="2"/>
  <c r="AO207" i="2"/>
  <c r="AO206" i="2"/>
  <c r="AO204" i="2"/>
  <c r="AO236" i="2"/>
  <c r="AO217" i="2"/>
  <c r="AO214" i="2"/>
  <c r="AO222" i="2"/>
  <c r="AO212" i="2"/>
  <c r="AO208" i="2"/>
  <c r="L163" i="2"/>
  <c r="K188" i="2"/>
  <c r="L188" i="2" s="1"/>
  <c r="K186" i="2"/>
  <c r="L186" i="2" s="1"/>
  <c r="AB143" i="2"/>
  <c r="L129" i="2"/>
  <c r="L142" i="2"/>
  <c r="AA130" i="2"/>
  <c r="AA129" i="2"/>
  <c r="AB122" i="2"/>
  <c r="AA125" i="2"/>
  <c r="L141" i="2"/>
  <c r="AA180" i="2"/>
  <c r="AA151" i="2"/>
  <c r="AB151" i="2" s="1"/>
  <c r="K196" i="2"/>
  <c r="L147" i="2"/>
  <c r="AB113" i="2"/>
  <c r="L174" i="2"/>
  <c r="K194" i="2" s="1"/>
  <c r="L194" i="2" s="1"/>
  <c r="L218" i="2"/>
  <c r="K238" i="2" s="1"/>
  <c r="L238" i="2" s="1"/>
  <c r="AB121" i="2"/>
  <c r="K191" i="2"/>
  <c r="K180" i="2"/>
  <c r="L180" i="2" s="1"/>
  <c r="L177" i="2"/>
  <c r="K197" i="2" s="1"/>
  <c r="L197" i="2" s="1"/>
  <c r="AA148" i="2"/>
  <c r="AB148" i="2" s="1"/>
  <c r="L155" i="2"/>
  <c r="AA114" i="2"/>
  <c r="AA126" i="2"/>
  <c r="AA147" i="2"/>
  <c r="AB147" i="2" s="1"/>
  <c r="AA172" i="2"/>
  <c r="AA196" i="2"/>
  <c r="AB196" i="2" s="1"/>
  <c r="L170" i="2"/>
  <c r="K190" i="2" s="1"/>
  <c r="L133" i="2"/>
  <c r="K153" i="2" s="1"/>
  <c r="AA159" i="2"/>
  <c r="AA164" i="2"/>
  <c r="AB164" i="2" s="1"/>
  <c r="AA118" i="2"/>
  <c r="L172" i="2"/>
  <c r="K192" i="2" s="1"/>
  <c r="L192" i="2" s="1"/>
  <c r="AA155" i="2"/>
  <c r="AB155" i="2" s="1"/>
  <c r="AA137" i="2"/>
  <c r="L165" i="2"/>
  <c r="K185" i="2" s="1"/>
  <c r="L204" i="2"/>
  <c r="K224" i="2" s="1"/>
  <c r="L224" i="2" s="1"/>
  <c r="K219" i="2"/>
  <c r="AF227" i="2" l="1"/>
  <c r="AF243" i="2"/>
  <c r="AF224" i="2"/>
  <c r="AF236" i="2"/>
  <c r="AF240" i="2"/>
  <c r="AF233" i="2"/>
  <c r="AF235" i="2"/>
  <c r="AF241" i="2"/>
  <c r="AF225" i="2"/>
  <c r="AF232" i="2"/>
  <c r="AF231" i="2"/>
  <c r="AF238" i="2"/>
  <c r="AF234" i="2"/>
  <c r="AF228" i="2"/>
  <c r="AF229" i="2"/>
  <c r="AF237" i="2"/>
  <c r="AO242" i="2"/>
  <c r="AO237" i="2"/>
  <c r="AO227" i="2"/>
  <c r="AO243" i="2"/>
  <c r="AO229" i="2"/>
  <c r="AO228" i="2"/>
  <c r="AO224" i="2"/>
  <c r="AO231" i="2"/>
  <c r="AO225" i="2"/>
  <c r="AO233" i="2"/>
  <c r="AO232" i="2"/>
  <c r="AO234" i="2"/>
  <c r="AO226" i="2"/>
  <c r="AO230" i="2"/>
  <c r="AO240" i="2"/>
  <c r="AO239" i="2"/>
  <c r="AO235" i="2"/>
  <c r="AO238" i="2"/>
  <c r="AO241" i="2"/>
  <c r="K214" i="2"/>
  <c r="L214" i="2" s="1"/>
  <c r="K212" i="2"/>
  <c r="L212" i="2" s="1"/>
  <c r="L153" i="2"/>
  <c r="K173" i="2" s="1"/>
  <c r="L173" i="2" s="1"/>
  <c r="AB172" i="2"/>
  <c r="AB126" i="2"/>
  <c r="K217" i="2"/>
  <c r="L217" i="2" s="1"/>
  <c r="AB180" i="2"/>
  <c r="AB130" i="2"/>
  <c r="K206" i="2"/>
  <c r="AB137" i="2"/>
  <c r="AB114" i="2"/>
  <c r="AA141" i="2"/>
  <c r="AA133" i="2"/>
  <c r="L196" i="2"/>
  <c r="K149" i="2"/>
  <c r="L149" i="2" s="1"/>
  <c r="K208" i="2"/>
  <c r="L208" i="2" s="1"/>
  <c r="L185" i="2"/>
  <c r="AA175" i="2"/>
  <c r="AA184" i="2"/>
  <c r="AB184" i="2" s="1"/>
  <c r="L190" i="2"/>
  <c r="K210" i="2" s="1"/>
  <c r="AA216" i="2"/>
  <c r="AB216" i="2" s="1"/>
  <c r="K200" i="2"/>
  <c r="L200" i="2" s="1"/>
  <c r="AA171" i="2"/>
  <c r="K161" i="2"/>
  <c r="AA142" i="2"/>
  <c r="AB118" i="2"/>
  <c r="AB159" i="2"/>
  <c r="AA167" i="2"/>
  <c r="K175" i="2"/>
  <c r="AA168" i="2"/>
  <c r="AB168" i="2" s="1"/>
  <c r="L191" i="2"/>
  <c r="K211" i="2" s="1"/>
  <c r="K167" i="2"/>
  <c r="L167" i="2" s="1"/>
  <c r="AB125" i="2"/>
  <c r="AB129" i="2"/>
  <c r="K162" i="2"/>
  <c r="AA163" i="2"/>
  <c r="K183" i="2"/>
  <c r="L219" i="2"/>
  <c r="K239" i="2" s="1"/>
  <c r="L239" i="2" s="1"/>
  <c r="AA200" i="2" l="1"/>
  <c r="AB200" i="2" s="1"/>
  <c r="AA179" i="2"/>
  <c r="AB179" i="2" s="1"/>
  <c r="AA149" i="2"/>
  <c r="AB149" i="2" s="1"/>
  <c r="AA146" i="2"/>
  <c r="AB146" i="2" s="1"/>
  <c r="K193" i="2"/>
  <c r="L211" i="2"/>
  <c r="K231" i="2" s="1"/>
  <c r="L231" i="2" s="1"/>
  <c r="K187" i="2"/>
  <c r="AA188" i="2"/>
  <c r="AB142" i="2"/>
  <c r="AB171" i="2"/>
  <c r="K228" i="2"/>
  <c r="L228" i="2" s="1"/>
  <c r="AB133" i="2"/>
  <c r="L206" i="2"/>
  <c r="K226" i="2" s="1"/>
  <c r="L226" i="2" s="1"/>
  <c r="L175" i="2"/>
  <c r="K195" i="2" s="1"/>
  <c r="L195" i="2" s="1"/>
  <c r="L161" i="2"/>
  <c r="K181" i="2" s="1"/>
  <c r="K220" i="2"/>
  <c r="L220" i="2" s="1"/>
  <c r="L210" i="2"/>
  <c r="K230" i="2" s="1"/>
  <c r="L230" i="2" s="1"/>
  <c r="AB175" i="2"/>
  <c r="K169" i="2"/>
  <c r="AB141" i="2"/>
  <c r="L162" i="2"/>
  <c r="K182" i="2" s="1"/>
  <c r="AA157" i="2"/>
  <c r="AA150" i="2"/>
  <c r="K237" i="2"/>
  <c r="L237" i="2" s="1"/>
  <c r="K232" i="2"/>
  <c r="L232" i="2" s="1"/>
  <c r="AB163" i="2"/>
  <c r="AA145" i="2"/>
  <c r="L183" i="2"/>
  <c r="K203" i="2" s="1"/>
  <c r="AB167" i="2"/>
  <c r="AA138" i="2"/>
  <c r="AA236" i="2"/>
  <c r="AB236" i="2" s="1"/>
  <c r="AA204" i="2"/>
  <c r="AB204" i="2" s="1"/>
  <c r="K205" i="2"/>
  <c r="L205" i="2" s="1"/>
  <c r="K216" i="2"/>
  <c r="L216" i="2" s="1"/>
  <c r="AA134" i="2"/>
  <c r="AA192" i="2"/>
  <c r="K234" i="2"/>
  <c r="L234" i="2" s="1"/>
  <c r="AA220" i="2" l="1"/>
  <c r="AB220" i="2" s="1"/>
  <c r="AA169" i="2"/>
  <c r="AB169" i="2" s="1"/>
  <c r="AA162" i="2"/>
  <c r="AB162" i="2" s="1"/>
  <c r="AA187" i="2"/>
  <c r="AA153" i="2"/>
  <c r="AB153" i="2" s="1"/>
  <c r="AA191" i="2"/>
  <c r="AB191" i="2" s="1"/>
  <c r="AA195" i="2"/>
  <c r="AB195" i="2" s="1"/>
  <c r="L203" i="2"/>
  <c r="K223" i="2" s="1"/>
  <c r="L181" i="2"/>
  <c r="K201" i="2" s="1"/>
  <c r="L201" i="2" s="1"/>
  <c r="L182" i="2"/>
  <c r="K202" i="2" s="1"/>
  <c r="L202" i="2" s="1"/>
  <c r="AB150" i="2"/>
  <c r="K225" i="2"/>
  <c r="L225" i="2" s="1"/>
  <c r="AB145" i="2"/>
  <c r="AA161" i="2"/>
  <c r="AB188" i="2"/>
  <c r="AB187" i="2"/>
  <c r="K236" i="2"/>
  <c r="L236" i="2" s="1"/>
  <c r="AA224" i="2"/>
  <c r="AB224" i="2" s="1"/>
  <c r="AA183" i="2"/>
  <c r="AB157" i="2"/>
  <c r="AA166" i="2"/>
  <c r="K240" i="2"/>
  <c r="L240" i="2" s="1"/>
  <c r="AA199" i="2"/>
  <c r="L187" i="2"/>
  <c r="K207" i="2" s="1"/>
  <c r="L207" i="2" s="1"/>
  <c r="AB134" i="2"/>
  <c r="L169" i="2"/>
  <c r="AB192" i="2"/>
  <c r="AB138" i="2"/>
  <c r="K215" i="2"/>
  <c r="L215" i="2" s="1"/>
  <c r="L193" i="2"/>
  <c r="AA154" i="2" l="1"/>
  <c r="AA212" i="2"/>
  <c r="AB212" i="2" s="1"/>
  <c r="AA232" i="2" s="1"/>
  <c r="AB232" i="2" s="1"/>
  <c r="AA240" i="2"/>
  <c r="AB240" i="2" s="1"/>
  <c r="AA177" i="2"/>
  <c r="AB177" i="2" s="1"/>
  <c r="AA173" i="2"/>
  <c r="AB173" i="2" s="1"/>
  <c r="AA211" i="2"/>
  <c r="AB211" i="2" s="1"/>
  <c r="AA182" i="2"/>
  <c r="AB182" i="2" s="1"/>
  <c r="AA215" i="2"/>
  <c r="AB215" i="2" s="1"/>
  <c r="K222" i="2"/>
  <c r="L223" i="2"/>
  <c r="K243" i="2" s="1"/>
  <c r="L243" i="2" s="1"/>
  <c r="K221" i="2"/>
  <c r="K213" i="2"/>
  <c r="L213" i="2" s="1"/>
  <c r="K235" i="2"/>
  <c r="L235" i="2" s="1"/>
  <c r="AA207" i="2"/>
  <c r="AB161" i="2"/>
  <c r="AA165" i="2"/>
  <c r="AA170" i="2"/>
  <c r="AB154" i="2"/>
  <c r="AB183" i="2"/>
  <c r="AA158" i="2"/>
  <c r="K189" i="2"/>
  <c r="K227" i="2"/>
  <c r="L227" i="2" s="1"/>
  <c r="AA189" i="2"/>
  <c r="AB199" i="2"/>
  <c r="AB166" i="2"/>
  <c r="AA208" i="2"/>
  <c r="AA203" i="2" l="1"/>
  <c r="AB203" i="2" s="1"/>
  <c r="AA219" i="2"/>
  <c r="AB219" i="2" s="1"/>
  <c r="AA231" i="2"/>
  <c r="AB231" i="2" s="1"/>
  <c r="AA193" i="2"/>
  <c r="AB193" i="2" s="1"/>
  <c r="AA235" i="2"/>
  <c r="AB235" i="2" s="1"/>
  <c r="AB165" i="2"/>
  <c r="AB208" i="2"/>
  <c r="AA202" i="2"/>
  <c r="K233" i="2"/>
  <c r="L233" i="2" s="1"/>
  <c r="AB189" i="2"/>
  <c r="L189" i="2"/>
  <c r="AA174" i="2"/>
  <c r="AA181" i="2"/>
  <c r="L221" i="2"/>
  <c r="K241" i="2" s="1"/>
  <c r="L241" i="2" s="1"/>
  <c r="AA186" i="2"/>
  <c r="AB186" i="2" s="1"/>
  <c r="AA197" i="2"/>
  <c r="AB158" i="2"/>
  <c r="AB170" i="2"/>
  <c r="AB207" i="2"/>
  <c r="L222" i="2"/>
  <c r="K242" i="2" s="1"/>
  <c r="L242" i="2" s="1"/>
  <c r="AA190" i="2" l="1"/>
  <c r="AB190" i="2" s="1"/>
  <c r="AB197" i="2"/>
  <c r="AB174" i="2"/>
  <c r="AA239" i="2"/>
  <c r="AB239" i="2" s="1"/>
  <c r="AA213" i="2"/>
  <c r="AA223" i="2"/>
  <c r="AA227" i="2"/>
  <c r="AB227" i="2" s="1"/>
  <c r="AA178" i="2"/>
  <c r="AA206" i="2"/>
  <c r="AB202" i="2"/>
  <c r="AB181" i="2"/>
  <c r="K209" i="2"/>
  <c r="AA209" i="2"/>
  <c r="AA228" i="2"/>
  <c r="AB228" i="2" s="1"/>
  <c r="AA185" i="2"/>
  <c r="L209" i="2" l="1"/>
  <c r="AB206" i="2"/>
  <c r="AB213" i="2"/>
  <c r="AA210" i="2"/>
  <c r="AA201" i="2"/>
  <c r="AA222" i="2"/>
  <c r="AB178" i="2"/>
  <c r="AB185" i="2"/>
  <c r="AB223" i="2"/>
  <c r="AA194" i="2"/>
  <c r="AB209" i="2"/>
  <c r="AA217" i="2"/>
  <c r="AA233" i="2" l="1"/>
  <c r="AB233" i="2" s="1"/>
  <c r="AA198" i="2"/>
  <c r="AB198" i="2" s="1"/>
  <c r="AB201" i="2"/>
  <c r="K229" i="2"/>
  <c r="L229" i="2" s="1"/>
  <c r="AB217" i="2"/>
  <c r="AA229" i="2"/>
  <c r="AB229" i="2" s="1"/>
  <c r="AB210" i="2"/>
  <c r="AA226" i="2"/>
  <c r="AB226" i="2" s="1"/>
  <c r="AA243" i="2"/>
  <c r="AB243" i="2" s="1"/>
  <c r="AB194" i="2"/>
  <c r="AA205" i="2"/>
  <c r="AB222" i="2"/>
  <c r="AA221" i="2" l="1"/>
  <c r="AB221" i="2" s="1"/>
  <c r="AA237" i="2"/>
  <c r="AB237" i="2" s="1"/>
  <c r="AA214" i="2"/>
  <c r="AA230" i="2"/>
  <c r="AB230" i="2" s="1"/>
  <c r="AA242" i="2"/>
  <c r="AB242" i="2" s="1"/>
  <c r="AB205" i="2"/>
  <c r="AA218" i="2"/>
  <c r="AA225" i="2" l="1"/>
  <c r="AB225" i="2" s="1"/>
  <c r="AB218" i="2"/>
  <c r="AA241" i="2"/>
  <c r="AB241" i="2" s="1"/>
  <c r="AB214" i="2"/>
  <c r="AA234" i="2" l="1"/>
  <c r="AB234" i="2" s="1"/>
  <c r="AA238" i="2"/>
  <c r="AB238" i="2" s="1"/>
  <c r="C12" i="5" l="1"/>
  <c r="C11" i="5"/>
  <c r="C10" i="5"/>
  <c r="C9" i="5"/>
  <c r="C24" i="3" s="1"/>
  <c r="C8" i="5"/>
  <c r="C7" i="5"/>
  <c r="B6" i="4"/>
  <c r="C6" i="4" s="1"/>
  <c r="D6" i="4" s="1"/>
  <c r="E6" i="4" s="1"/>
  <c r="F6" i="4" s="1"/>
  <c r="E39" i="3" s="1"/>
  <c r="E43" i="3"/>
  <c r="C43" i="3"/>
  <c r="C42" i="3"/>
  <c r="E42" i="3" s="1"/>
  <c r="E41" i="3"/>
  <c r="C40" i="3"/>
  <c r="C39" i="3"/>
  <c r="E33" i="3"/>
  <c r="E32" i="3"/>
  <c r="C31" i="3"/>
  <c r="E31" i="3" s="1"/>
  <c r="E30" i="3"/>
  <c r="E29" i="3"/>
  <c r="E28" i="3"/>
  <c r="E27" i="3"/>
  <c r="C26" i="3"/>
  <c r="E26" i="3" s="1"/>
  <c r="C25" i="3"/>
  <c r="C23" i="3"/>
  <c r="C22" i="3"/>
  <c r="AS244" i="2"/>
  <c r="C16" i="1" s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AG19" i="2" l="1"/>
  <c r="AG93" i="2"/>
  <c r="AG125" i="2"/>
  <c r="AG157" i="2"/>
  <c r="AG41" i="2"/>
  <c r="AG171" i="2"/>
  <c r="AG119" i="2"/>
  <c r="AG7" i="2"/>
  <c r="AG151" i="2"/>
  <c r="AG91" i="2"/>
  <c r="AG63" i="2"/>
  <c r="AG237" i="2"/>
  <c r="AG189" i="2"/>
  <c r="AG181" i="2"/>
  <c r="AG109" i="2"/>
  <c r="AG69" i="2"/>
  <c r="AG61" i="2"/>
  <c r="AG207" i="2"/>
  <c r="AG45" i="2"/>
  <c r="AG9" i="2"/>
  <c r="AG179" i="2"/>
  <c r="AG87" i="2"/>
  <c r="AG76" i="2"/>
  <c r="AG52" i="2"/>
  <c r="AG225" i="2"/>
  <c r="AG217" i="2"/>
  <c r="AG177" i="2"/>
  <c r="AG129" i="2"/>
  <c r="AG121" i="2"/>
  <c r="AG73" i="2"/>
  <c r="AG191" i="2"/>
  <c r="AG186" i="2"/>
  <c r="AG162" i="2"/>
  <c r="AG122" i="2"/>
  <c r="AG74" i="2"/>
  <c r="AG42" i="2"/>
  <c r="AG187" i="2"/>
  <c r="AG214" i="2"/>
  <c r="AG166" i="2"/>
  <c r="AG158" i="2"/>
  <c r="AG110" i="2"/>
  <c r="AG102" i="2"/>
  <c r="AG54" i="2"/>
  <c r="AG14" i="2"/>
  <c r="AG53" i="2"/>
  <c r="AG5" i="2"/>
  <c r="AG147" i="2"/>
  <c r="AG95" i="2"/>
  <c r="AG62" i="2"/>
  <c r="AG127" i="2"/>
  <c r="AG103" i="2"/>
  <c r="AG205" i="2"/>
  <c r="AG197" i="2"/>
  <c r="AG149" i="2"/>
  <c r="AG117" i="2"/>
  <c r="AG77" i="2"/>
  <c r="AG25" i="2"/>
  <c r="AG203" i="2"/>
  <c r="AG13" i="2"/>
  <c r="AG155" i="2"/>
  <c r="AG67" i="2"/>
  <c r="AG80" i="2"/>
  <c r="AG56" i="2"/>
  <c r="AG8" i="2"/>
  <c r="AG233" i="2"/>
  <c r="AG185" i="2"/>
  <c r="AG145" i="2"/>
  <c r="AG137" i="2"/>
  <c r="AG89" i="2"/>
  <c r="AG81" i="2"/>
  <c r="AG29" i="2"/>
  <c r="AG202" i="2"/>
  <c r="AG130" i="2"/>
  <c r="AG90" i="2"/>
  <c r="AG58" i="2"/>
  <c r="AG10" i="2"/>
  <c r="AG199" i="2"/>
  <c r="AG20" i="2"/>
  <c r="AG230" i="2"/>
  <c r="AG222" i="2"/>
  <c r="AG174" i="2"/>
  <c r="AG126" i="2"/>
  <c r="AG118" i="2"/>
  <c r="AG239" i="2"/>
  <c r="AG163" i="2"/>
  <c r="AG75" i="2"/>
  <c r="AG211" i="2"/>
  <c r="AG139" i="2"/>
  <c r="AG79" i="2"/>
  <c r="AG11" i="2"/>
  <c r="AG213" i="2"/>
  <c r="AG165" i="2"/>
  <c r="AG133" i="2"/>
  <c r="AG85" i="2"/>
  <c r="AG49" i="2"/>
  <c r="AG51" i="2"/>
  <c r="AG22" i="2"/>
  <c r="AG135" i="2"/>
  <c r="AG83" i="2"/>
  <c r="AG64" i="2"/>
  <c r="AG12" i="2"/>
  <c r="AG241" i="2"/>
  <c r="AG193" i="2"/>
  <c r="AG153" i="2"/>
  <c r="AG105" i="2"/>
  <c r="AG97" i="2"/>
  <c r="AG33" i="2"/>
  <c r="AG59" i="2"/>
  <c r="AG170" i="2"/>
  <c r="AG138" i="2"/>
  <c r="AG98" i="2"/>
  <c r="AG26" i="2"/>
  <c r="AG18" i="2"/>
  <c r="AG47" i="2"/>
  <c r="AG27" i="2"/>
  <c r="AG238" i="2"/>
  <c r="AG190" i="2"/>
  <c r="AG182" i="2"/>
  <c r="AG134" i="2"/>
  <c r="AG86" i="2"/>
  <c r="AG78" i="2"/>
  <c r="AG38" i="2"/>
  <c r="AG243" i="2"/>
  <c r="AG43" i="2"/>
  <c r="AG152" i="2"/>
  <c r="AG120" i="2"/>
  <c r="AG84" i="2"/>
  <c r="AG28" i="2"/>
  <c r="AG221" i="2"/>
  <c r="AG111" i="2"/>
  <c r="AG48" i="2"/>
  <c r="AG201" i="2"/>
  <c r="AG57" i="2"/>
  <c r="AG218" i="2"/>
  <c r="AG34" i="2"/>
  <c r="AG150" i="2"/>
  <c r="AG46" i="2"/>
  <c r="AG219" i="2"/>
  <c r="AG164" i="2"/>
  <c r="AG116" i="2"/>
  <c r="AG68" i="2"/>
  <c r="AG60" i="2"/>
  <c r="AG15" i="2"/>
  <c r="AG226" i="2"/>
  <c r="AG194" i="2"/>
  <c r="AG82" i="2"/>
  <c r="AG167" i="2"/>
  <c r="AG107" i="2"/>
  <c r="AG55" i="2"/>
  <c r="AG236" i="2"/>
  <c r="AG212" i="2"/>
  <c r="AG188" i="2"/>
  <c r="AG184" i="2"/>
  <c r="AG156" i="2"/>
  <c r="AG140" i="2"/>
  <c r="AG92" i="2"/>
  <c r="AG21" i="2"/>
  <c r="AG215" i="2"/>
  <c r="AG175" i="2"/>
  <c r="AG173" i="2"/>
  <c r="AG231" i="2"/>
  <c r="AG169" i="2"/>
  <c r="AG161" i="2"/>
  <c r="AG154" i="2"/>
  <c r="AG235" i="2"/>
  <c r="AG142" i="2"/>
  <c r="AG30" i="2"/>
  <c r="AG148" i="2"/>
  <c r="AG104" i="2"/>
  <c r="AG44" i="2"/>
  <c r="AG234" i="2"/>
  <c r="AG178" i="2"/>
  <c r="AG50" i="2"/>
  <c r="AG183" i="2"/>
  <c r="AG123" i="2"/>
  <c r="AG39" i="2"/>
  <c r="AG240" i="2"/>
  <c r="AG216" i="2"/>
  <c r="AG192" i="2"/>
  <c r="AG172" i="2"/>
  <c r="AG160" i="2"/>
  <c r="AG124" i="2"/>
  <c r="AG96" i="2"/>
  <c r="AG32" i="2"/>
  <c r="AG143" i="2"/>
  <c r="AG115" i="2"/>
  <c r="AG141" i="2"/>
  <c r="AG35" i="2"/>
  <c r="AG37" i="2"/>
  <c r="AG113" i="2"/>
  <c r="AG106" i="2"/>
  <c r="AG31" i="2"/>
  <c r="AG206" i="2"/>
  <c r="AG94" i="2"/>
  <c r="AG6" i="2"/>
  <c r="AG132" i="2"/>
  <c r="AG88" i="2"/>
  <c r="AG36" i="2"/>
  <c r="AG242" i="2"/>
  <c r="AG146" i="2"/>
  <c r="AG23" i="2"/>
  <c r="AG159" i="2"/>
  <c r="AG99" i="2"/>
  <c r="AG228" i="2"/>
  <c r="AG224" i="2"/>
  <c r="AG220" i="2"/>
  <c r="AG196" i="2"/>
  <c r="AG176" i="2"/>
  <c r="AG144" i="2"/>
  <c r="AG108" i="2"/>
  <c r="AG72" i="2"/>
  <c r="AG40" i="2"/>
  <c r="AG229" i="2"/>
  <c r="AG101" i="2"/>
  <c r="AG223" i="2"/>
  <c r="AG209" i="2"/>
  <c r="AG65" i="2"/>
  <c r="AG66" i="2"/>
  <c r="AG198" i="2"/>
  <c r="AG70" i="2"/>
  <c r="AG227" i="2"/>
  <c r="AG168" i="2"/>
  <c r="AG136" i="2"/>
  <c r="AG100" i="2"/>
  <c r="AG210" i="2"/>
  <c r="AG114" i="2"/>
  <c r="AG195" i="2"/>
  <c r="AG131" i="2"/>
  <c r="AG71" i="2"/>
  <c r="AG232" i="2"/>
  <c r="AG208" i="2"/>
  <c r="AG204" i="2"/>
  <c r="AG200" i="2"/>
  <c r="AG180" i="2"/>
  <c r="AG128" i="2"/>
  <c r="AG112" i="2"/>
  <c r="AG16" i="2"/>
  <c r="AG4" i="2"/>
  <c r="AG24" i="2"/>
  <c r="X179" i="2"/>
  <c r="X87" i="2"/>
  <c r="X239" i="2"/>
  <c r="X231" i="2"/>
  <c r="X223" i="2"/>
  <c r="X135" i="2"/>
  <c r="X143" i="2"/>
  <c r="X111" i="2"/>
  <c r="X66" i="2"/>
  <c r="X58" i="2"/>
  <c r="X46" i="2"/>
  <c r="X157" i="2"/>
  <c r="X71" i="2"/>
  <c r="X221" i="2"/>
  <c r="X207" i="2"/>
  <c r="X203" i="2"/>
  <c r="X70" i="2"/>
  <c r="X4" i="2"/>
  <c r="X95" i="2"/>
  <c r="X77" i="2"/>
  <c r="X141" i="2"/>
  <c r="X119" i="2"/>
  <c r="X22" i="2"/>
  <c r="X93" i="2"/>
  <c r="X155" i="2"/>
  <c r="X215" i="2"/>
  <c r="X191" i="2"/>
  <c r="X19" i="2"/>
  <c r="X163" i="2"/>
  <c r="X147" i="2"/>
  <c r="X205" i="2"/>
  <c r="X189" i="2"/>
  <c r="X14" i="2"/>
  <c r="X83" i="2"/>
  <c r="X171" i="2"/>
  <c r="X109" i="2"/>
  <c r="X18" i="2"/>
  <c r="X67" i="2"/>
  <c r="X86" i="2"/>
  <c r="X243" i="2"/>
  <c r="X73" i="2"/>
  <c r="X138" i="2"/>
  <c r="X202" i="2"/>
  <c r="X185" i="2"/>
  <c r="X213" i="2"/>
  <c r="X145" i="2"/>
  <c r="X99" i="2"/>
  <c r="X78" i="2"/>
  <c r="X142" i="2"/>
  <c r="X206" i="2"/>
  <c r="X228" i="2"/>
  <c r="X224" i="2"/>
  <c r="X220" i="2"/>
  <c r="X196" i="2"/>
  <c r="X172" i="2"/>
  <c r="X148" i="2"/>
  <c r="X144" i="2"/>
  <c r="X140" i="2"/>
  <c r="X116" i="2"/>
  <c r="X92" i="2"/>
  <c r="X28" i="2"/>
  <c r="X177" i="2"/>
  <c r="X89" i="2"/>
  <c r="X130" i="2"/>
  <c r="X194" i="2"/>
  <c r="X25" i="2"/>
  <c r="X54" i="2"/>
  <c r="X175" i="2"/>
  <c r="X43" i="2"/>
  <c r="X32" i="2"/>
  <c r="X103" i="2"/>
  <c r="X219" i="2"/>
  <c r="X118" i="2"/>
  <c r="X102" i="2"/>
  <c r="X45" i="2"/>
  <c r="X134" i="2"/>
  <c r="X63" i="2"/>
  <c r="X39" i="2"/>
  <c r="X90" i="2"/>
  <c r="X154" i="2"/>
  <c r="X218" i="2"/>
  <c r="X193" i="2"/>
  <c r="X225" i="2"/>
  <c r="X229" i="2"/>
  <c r="X151" i="2"/>
  <c r="X94" i="2"/>
  <c r="X158" i="2"/>
  <c r="X222" i="2"/>
  <c r="X53" i="2"/>
  <c r="X232" i="2"/>
  <c r="X208" i="2"/>
  <c r="X204" i="2"/>
  <c r="X200" i="2"/>
  <c r="X176" i="2"/>
  <c r="X152" i="2"/>
  <c r="X128" i="2"/>
  <c r="X124" i="2"/>
  <c r="X120" i="2"/>
  <c r="X96" i="2"/>
  <c r="X181" i="2"/>
  <c r="X125" i="2"/>
  <c r="X146" i="2"/>
  <c r="X210" i="2"/>
  <c r="X51" i="2"/>
  <c r="X91" i="2"/>
  <c r="X199" i="2"/>
  <c r="X36" i="2"/>
  <c r="X127" i="2"/>
  <c r="X166" i="2"/>
  <c r="X150" i="2"/>
  <c r="X62" i="2"/>
  <c r="X182" i="2"/>
  <c r="X61" i="2"/>
  <c r="X123" i="2"/>
  <c r="X106" i="2"/>
  <c r="X170" i="2"/>
  <c r="X234" i="2"/>
  <c r="X33" i="2"/>
  <c r="X197" i="2"/>
  <c r="X161" i="2"/>
  <c r="X233" i="2"/>
  <c r="X211" i="2"/>
  <c r="X110" i="2"/>
  <c r="X174" i="2"/>
  <c r="X238" i="2"/>
  <c r="X29" i="2"/>
  <c r="X236" i="2"/>
  <c r="X212" i="2"/>
  <c r="X188" i="2"/>
  <c r="X184" i="2"/>
  <c r="X180" i="2"/>
  <c r="X156" i="2"/>
  <c r="X132" i="2"/>
  <c r="X108" i="2"/>
  <c r="X104" i="2"/>
  <c r="X100" i="2"/>
  <c r="X60" i="2"/>
  <c r="X209" i="2"/>
  <c r="X98" i="2"/>
  <c r="X162" i="2"/>
  <c r="X226" i="2"/>
  <c r="X49" i="2"/>
  <c r="X115" i="2"/>
  <c r="X235" i="2"/>
  <c r="X68" i="2"/>
  <c r="X159" i="2"/>
  <c r="X64" i="2"/>
  <c r="X113" i="2"/>
  <c r="X214" i="2"/>
  <c r="X37" i="2"/>
  <c r="X183" i="2"/>
  <c r="X34" i="2"/>
  <c r="X57" i="2"/>
  <c r="X59" i="2"/>
  <c r="X190" i="2"/>
  <c r="X192" i="2"/>
  <c r="X136" i="2"/>
  <c r="X114" i="2"/>
  <c r="X74" i="2"/>
  <c r="X105" i="2"/>
  <c r="X42" i="2"/>
  <c r="X173" i="2"/>
  <c r="X131" i="2"/>
  <c r="X56" i="2"/>
  <c r="X237" i="2"/>
  <c r="X97" i="2"/>
  <c r="X24" i="2"/>
  <c r="X13" i="2"/>
  <c r="X21" i="2"/>
  <c r="X198" i="2"/>
  <c r="X122" i="2"/>
  <c r="X241" i="2"/>
  <c r="X75" i="2"/>
  <c r="X168" i="2"/>
  <c r="X112" i="2"/>
  <c r="X44" i="2"/>
  <c r="X178" i="2"/>
  <c r="X41" i="2"/>
  <c r="X187" i="2"/>
  <c r="X47" i="2"/>
  <c r="X72" i="2"/>
  <c r="X117" i="2"/>
  <c r="X133" i="2"/>
  <c r="X69" i="2"/>
  <c r="X38" i="2"/>
  <c r="X167" i="2"/>
  <c r="X30" i="2"/>
  <c r="X129" i="2"/>
  <c r="X15" i="2"/>
  <c r="X8" i="2"/>
  <c r="X16" i="2"/>
  <c r="X82" i="2"/>
  <c r="X186" i="2"/>
  <c r="X50" i="2"/>
  <c r="X240" i="2"/>
  <c r="X164" i="2"/>
  <c r="X88" i="2"/>
  <c r="X85" i="2"/>
  <c r="X242" i="2"/>
  <c r="X35" i="2"/>
  <c r="X31" i="2"/>
  <c r="X76" i="2"/>
  <c r="X121" i="2"/>
  <c r="X65" i="2"/>
  <c r="X153" i="2"/>
  <c r="X79" i="2"/>
  <c r="X195" i="2"/>
  <c r="X169" i="2"/>
  <c r="X137" i="2"/>
  <c r="X17" i="2"/>
  <c r="X11" i="2"/>
  <c r="X230" i="2"/>
  <c r="X27" i="2"/>
  <c r="X55" i="2"/>
  <c r="X201" i="2"/>
  <c r="X126" i="2"/>
  <c r="X216" i="2"/>
  <c r="X160" i="2"/>
  <c r="X84" i="2"/>
  <c r="X217" i="2"/>
  <c r="X139" i="2"/>
  <c r="X80" i="2"/>
  <c r="X48" i="2"/>
  <c r="X40" i="2"/>
  <c r="X26" i="2"/>
  <c r="X149" i="2"/>
  <c r="X81" i="2"/>
  <c r="X107" i="2"/>
  <c r="X227" i="2"/>
  <c r="X52" i="2"/>
  <c r="X101" i="2"/>
  <c r="X165" i="2"/>
  <c r="X5" i="2"/>
  <c r="X12" i="2"/>
  <c r="X6" i="2"/>
  <c r="X7" i="2"/>
  <c r="X20" i="2"/>
  <c r="X9" i="2"/>
  <c r="X10" i="2"/>
  <c r="X23" i="2"/>
  <c r="AC19" i="2"/>
  <c r="AC9" i="2"/>
  <c r="AC14" i="2"/>
  <c r="AC13" i="2"/>
  <c r="AC8" i="2"/>
  <c r="AC12" i="2"/>
  <c r="AC10" i="2"/>
  <c r="AC39" i="2"/>
  <c r="AC11" i="2"/>
  <c r="AC15" i="2"/>
  <c r="AC7" i="2"/>
  <c r="AC4" i="2"/>
  <c r="AC6" i="2"/>
  <c r="AC18" i="2"/>
  <c r="AC17" i="2"/>
  <c r="AC20" i="2"/>
  <c r="AC5" i="2"/>
  <c r="AC22" i="2"/>
  <c r="AC16" i="2"/>
  <c r="AC23" i="2"/>
  <c r="AC21" i="2"/>
  <c r="AC35" i="2"/>
  <c r="AC36" i="2"/>
  <c r="AC28" i="2"/>
  <c r="AC25" i="2"/>
  <c r="AC27" i="2"/>
  <c r="AC40" i="2"/>
  <c r="AC32" i="2"/>
  <c r="AC31" i="2"/>
  <c r="AC42" i="2"/>
  <c r="AC29" i="2"/>
  <c r="AC37" i="2"/>
  <c r="AC33" i="2"/>
  <c r="AC56" i="2"/>
  <c r="AC34" i="2"/>
  <c r="AC26" i="2"/>
  <c r="AC38" i="2"/>
  <c r="AC59" i="2"/>
  <c r="AC43" i="2"/>
  <c r="AC24" i="2"/>
  <c r="AC30" i="2"/>
  <c r="AC41" i="2"/>
  <c r="AC46" i="2"/>
  <c r="AC61" i="2"/>
  <c r="AC48" i="2"/>
  <c r="AC57" i="2"/>
  <c r="AC72" i="2"/>
  <c r="AC50" i="2"/>
  <c r="AC44" i="2"/>
  <c r="AC76" i="2"/>
  <c r="AC79" i="2"/>
  <c r="AC55" i="2"/>
  <c r="AC63" i="2"/>
  <c r="AC49" i="2"/>
  <c r="AC71" i="2"/>
  <c r="AC47" i="2"/>
  <c r="AC52" i="2"/>
  <c r="AC51" i="2"/>
  <c r="AC75" i="2"/>
  <c r="AC60" i="2"/>
  <c r="AC62" i="2"/>
  <c r="AC45" i="2"/>
  <c r="AC67" i="2"/>
  <c r="AC54" i="2"/>
  <c r="AC68" i="2"/>
  <c r="AC65" i="2"/>
  <c r="AC96" i="2"/>
  <c r="AC53" i="2"/>
  <c r="AC77" i="2"/>
  <c r="AC64" i="2"/>
  <c r="AC58" i="2"/>
  <c r="AC80" i="2"/>
  <c r="AC83" i="2"/>
  <c r="AC66" i="2"/>
  <c r="AC95" i="2"/>
  <c r="AC91" i="2"/>
  <c r="AC120" i="2"/>
  <c r="AC88" i="2"/>
  <c r="AC99" i="2"/>
  <c r="AC92" i="2"/>
  <c r="AC116" i="2"/>
  <c r="AC73" i="2"/>
  <c r="AC100" i="2"/>
  <c r="AC70" i="2"/>
  <c r="AC84" i="2"/>
  <c r="AC69" i="2"/>
  <c r="AC81" i="2"/>
  <c r="AC82" i="2"/>
  <c r="AC87" i="2"/>
  <c r="AC103" i="2"/>
  <c r="AC78" i="2"/>
  <c r="AC108" i="2"/>
  <c r="AC111" i="2"/>
  <c r="AC104" i="2"/>
  <c r="AC115" i="2"/>
  <c r="AC112" i="2"/>
  <c r="AC136" i="2"/>
  <c r="AC85" i="2"/>
  <c r="AC86" i="2"/>
  <c r="AC74" i="2"/>
  <c r="AC119" i="2"/>
  <c r="AC97" i="2"/>
  <c r="AC107" i="2"/>
  <c r="AC90" i="2"/>
  <c r="AC102" i="2"/>
  <c r="AC101" i="2"/>
  <c r="AC156" i="2"/>
  <c r="AC93" i="2"/>
  <c r="AC123" i="2"/>
  <c r="AC140" i="2"/>
  <c r="AC132" i="2"/>
  <c r="AC89" i="2"/>
  <c r="AC124" i="2"/>
  <c r="AC135" i="2"/>
  <c r="AC105" i="2"/>
  <c r="AC139" i="2"/>
  <c r="AC160" i="2"/>
  <c r="AC176" i="2"/>
  <c r="AC128" i="2"/>
  <c r="AC109" i="2"/>
  <c r="AC117" i="2"/>
  <c r="AC127" i="2"/>
  <c r="AC144" i="2"/>
  <c r="AC98" i="2"/>
  <c r="AC106" i="2"/>
  <c r="AC131" i="2"/>
  <c r="AC110" i="2"/>
  <c r="AC152" i="2"/>
  <c r="AC94" i="2"/>
  <c r="AC143" i="2"/>
  <c r="AC155" i="2"/>
  <c r="AC121" i="2"/>
  <c r="AC151" i="2"/>
  <c r="AC122" i="2"/>
  <c r="AC113" i="2"/>
  <c r="AC164" i="2"/>
  <c r="AC196" i="2"/>
  <c r="AC148" i="2"/>
  <c r="AC147" i="2"/>
  <c r="AC129" i="2"/>
  <c r="AC159" i="2"/>
  <c r="AC114" i="2"/>
  <c r="AC216" i="2"/>
  <c r="AC126" i="2"/>
  <c r="AC130" i="2"/>
  <c r="AC180" i="2"/>
  <c r="AC184" i="2"/>
  <c r="AC137" i="2"/>
  <c r="AC172" i="2"/>
  <c r="AC125" i="2"/>
  <c r="AC118" i="2"/>
  <c r="AC168" i="2"/>
  <c r="AC141" i="2"/>
  <c r="AC200" i="2"/>
  <c r="AC146" i="2"/>
  <c r="AC149" i="2"/>
  <c r="AC133" i="2"/>
  <c r="AC163" i="2"/>
  <c r="AC167" i="2"/>
  <c r="AC179" i="2"/>
  <c r="AC175" i="2"/>
  <c r="AC142" i="2"/>
  <c r="AC204" i="2"/>
  <c r="AC236" i="2"/>
  <c r="AC171" i="2"/>
  <c r="AC191" i="2"/>
  <c r="AC150" i="2"/>
  <c r="AC134" i="2"/>
  <c r="AC157" i="2"/>
  <c r="AC187" i="2"/>
  <c r="AC195" i="2"/>
  <c r="AC224" i="2"/>
  <c r="AC145" i="2"/>
  <c r="AC220" i="2"/>
  <c r="AC162" i="2"/>
  <c r="AC169" i="2"/>
  <c r="AC153" i="2"/>
  <c r="AC188" i="2"/>
  <c r="AC192" i="2"/>
  <c r="AC138" i="2"/>
  <c r="AC215" i="2"/>
  <c r="AC161" i="2"/>
  <c r="AC154" i="2"/>
  <c r="AC177" i="2"/>
  <c r="AC182" i="2"/>
  <c r="AC211" i="2"/>
  <c r="AC232" i="2"/>
  <c r="AC199" i="2"/>
  <c r="AC240" i="2"/>
  <c r="AC212" i="2"/>
  <c r="AC173" i="2"/>
  <c r="AC183" i="2"/>
  <c r="AC166" i="2"/>
  <c r="AC203" i="2"/>
  <c r="AC170" i="2"/>
  <c r="AC165" i="2"/>
  <c r="AC186" i="2"/>
  <c r="AC231" i="2"/>
  <c r="AC208" i="2"/>
  <c r="AC193" i="2"/>
  <c r="AC219" i="2"/>
  <c r="AC158" i="2"/>
  <c r="AC207" i="2"/>
  <c r="AC189" i="2"/>
  <c r="AC235" i="2"/>
  <c r="AC190" i="2"/>
  <c r="AC181" i="2"/>
  <c r="AC228" i="2"/>
  <c r="AC227" i="2"/>
  <c r="AC239" i="2"/>
  <c r="AC202" i="2"/>
  <c r="AC174" i="2"/>
  <c r="AC197" i="2"/>
  <c r="AC213" i="2"/>
  <c r="AC178" i="2"/>
  <c r="AC209" i="2"/>
  <c r="AC206" i="2"/>
  <c r="AC223" i="2"/>
  <c r="AC185" i="2"/>
  <c r="AC194" i="2"/>
  <c r="AC229" i="2"/>
  <c r="AC201" i="2"/>
  <c r="AC198" i="2"/>
  <c r="AC217" i="2"/>
  <c r="AC226" i="2"/>
  <c r="AC222" i="2"/>
  <c r="AC210" i="2"/>
  <c r="AC243" i="2"/>
  <c r="AC233" i="2"/>
  <c r="AC230" i="2"/>
  <c r="AC242" i="2"/>
  <c r="AC221" i="2"/>
  <c r="AC237" i="2"/>
  <c r="AC205" i="2"/>
  <c r="AC241" i="2"/>
  <c r="AC218" i="2"/>
  <c r="AC225" i="2"/>
  <c r="AC214" i="2"/>
  <c r="AC238" i="2"/>
  <c r="AH19" i="2"/>
  <c r="AJ19" i="2" s="1"/>
  <c r="AK19" i="2" s="1"/>
  <c r="AH193" i="2"/>
  <c r="AH113" i="2"/>
  <c r="AH111" i="2"/>
  <c r="AH62" i="2"/>
  <c r="AH187" i="2"/>
  <c r="AH48" i="2"/>
  <c r="AH169" i="2"/>
  <c r="AH9" i="2"/>
  <c r="AJ9" i="2" s="1"/>
  <c r="AK9" i="2" s="1"/>
  <c r="AH231" i="2"/>
  <c r="AH218" i="2"/>
  <c r="AH154" i="2"/>
  <c r="AH106" i="2"/>
  <c r="AH66" i="2"/>
  <c r="AH34" i="2"/>
  <c r="AJ34" i="2" s="1"/>
  <c r="AH18" i="2"/>
  <c r="AJ18" i="2" s="1"/>
  <c r="AK18" i="2" s="1"/>
  <c r="AH183" i="2"/>
  <c r="AH123" i="2"/>
  <c r="AH39" i="2"/>
  <c r="AJ39" i="2" s="1"/>
  <c r="AH68" i="2"/>
  <c r="AH153" i="2"/>
  <c r="AH223" i="2"/>
  <c r="AH197" i="2"/>
  <c r="AH101" i="2"/>
  <c r="AH7" i="2"/>
  <c r="AJ7" i="2" s="1"/>
  <c r="AK7" i="2" s="1"/>
  <c r="AH242" i="2"/>
  <c r="AH146" i="2"/>
  <c r="AH227" i="2"/>
  <c r="AH31" i="2"/>
  <c r="AJ31" i="2" s="1"/>
  <c r="AH236" i="2"/>
  <c r="AH212" i="2"/>
  <c r="AH188" i="2"/>
  <c r="AH184" i="2"/>
  <c r="AH156" i="2"/>
  <c r="AH140" i="2"/>
  <c r="AH92" i="2"/>
  <c r="AH80" i="2"/>
  <c r="AH16" i="2"/>
  <c r="AJ16" i="2" s="1"/>
  <c r="AK16" i="2" s="1"/>
  <c r="AH201" i="2"/>
  <c r="AH97" i="2"/>
  <c r="AH155" i="2"/>
  <c r="AH213" i="2"/>
  <c r="AH149" i="2"/>
  <c r="AH69" i="2"/>
  <c r="AH171" i="2"/>
  <c r="AH75" i="2"/>
  <c r="AH125" i="2"/>
  <c r="AH41" i="2"/>
  <c r="AJ41" i="2" s="1"/>
  <c r="AH51" i="2"/>
  <c r="AH206" i="2"/>
  <c r="AH198" i="2"/>
  <c r="AH150" i="2"/>
  <c r="AH142" i="2"/>
  <c r="AH94" i="2"/>
  <c r="AH46" i="2"/>
  <c r="AH6" i="2"/>
  <c r="AJ6" i="2" s="1"/>
  <c r="AK6" i="2" s="1"/>
  <c r="AH151" i="2"/>
  <c r="AH91" i="2"/>
  <c r="AH11" i="2"/>
  <c r="AJ11" i="2" s="1"/>
  <c r="AK11" i="2" s="1"/>
  <c r="AH148" i="2"/>
  <c r="AH116" i="2"/>
  <c r="AH100" i="2"/>
  <c r="AH225" i="2"/>
  <c r="AH177" i="2"/>
  <c r="AH89" i="2"/>
  <c r="AH22" i="2"/>
  <c r="AJ22" i="2" s="1"/>
  <c r="AK22" i="2" s="1"/>
  <c r="AH67" i="2"/>
  <c r="AH23" i="2"/>
  <c r="AJ23" i="2" s="1"/>
  <c r="AK23" i="2" s="1"/>
  <c r="AH199" i="2"/>
  <c r="AH44" i="2"/>
  <c r="AJ44" i="2" s="1"/>
  <c r="AH53" i="2"/>
  <c r="AH207" i="2"/>
  <c r="AH233" i="2"/>
  <c r="AH161" i="2"/>
  <c r="AH57" i="2"/>
  <c r="AH83" i="2"/>
  <c r="AH43" i="2"/>
  <c r="AJ43" i="2" s="1"/>
  <c r="AH36" i="2"/>
  <c r="AJ36" i="2" s="1"/>
  <c r="AH5" i="2"/>
  <c r="AJ5" i="2" s="1"/>
  <c r="AK5" i="2" s="1"/>
  <c r="AH203" i="2"/>
  <c r="AH15" i="2"/>
  <c r="AJ15" i="2" s="1"/>
  <c r="AK15" i="2" s="1"/>
  <c r="AH202" i="2"/>
  <c r="AH130" i="2"/>
  <c r="AH90" i="2"/>
  <c r="AH58" i="2"/>
  <c r="AH10" i="2"/>
  <c r="AJ10" i="2" s="1"/>
  <c r="AK10" i="2" s="1"/>
  <c r="AH195" i="2"/>
  <c r="AH131" i="2"/>
  <c r="AH71" i="2"/>
  <c r="AH40" i="2"/>
  <c r="AJ40" i="2" s="1"/>
  <c r="AH65" i="2"/>
  <c r="AH237" i="2"/>
  <c r="AH141" i="2"/>
  <c r="AH49" i="2"/>
  <c r="AH163" i="2"/>
  <c r="AH194" i="2"/>
  <c r="AH82" i="2"/>
  <c r="AH219" i="2"/>
  <c r="AH228" i="2"/>
  <c r="AH224" i="2"/>
  <c r="AH220" i="2"/>
  <c r="AH196" i="2"/>
  <c r="AH176" i="2"/>
  <c r="AH144" i="2"/>
  <c r="AH108" i="2"/>
  <c r="AH72" i="2"/>
  <c r="AH32" i="2"/>
  <c r="AJ32" i="2" s="1"/>
  <c r="AH241" i="2"/>
  <c r="AH129" i="2"/>
  <c r="AH61" i="2"/>
  <c r="AH229" i="2"/>
  <c r="AH165" i="2"/>
  <c r="AH109" i="2"/>
  <c r="AH239" i="2"/>
  <c r="AH143" i="2"/>
  <c r="AH45" i="2"/>
  <c r="AH4" i="2"/>
  <c r="AJ4" i="2" s="1"/>
  <c r="AH230" i="2"/>
  <c r="AH222" i="2"/>
  <c r="AH174" i="2"/>
  <c r="AH126" i="2"/>
  <c r="AH118" i="2"/>
  <c r="AH70" i="2"/>
  <c r="AH30" i="2"/>
  <c r="AJ30" i="2" s="1"/>
  <c r="AH14" i="2"/>
  <c r="AJ14" i="2" s="1"/>
  <c r="AK14" i="2" s="1"/>
  <c r="AH211" i="2"/>
  <c r="AH139" i="2"/>
  <c r="AH79" i="2"/>
  <c r="AH168" i="2"/>
  <c r="AH132" i="2"/>
  <c r="AH104" i="2"/>
  <c r="AH56" i="2"/>
  <c r="AH217" i="2"/>
  <c r="AH137" i="2"/>
  <c r="AH179" i="2"/>
  <c r="AH27" i="2"/>
  <c r="AJ27" i="2" s="1"/>
  <c r="AH235" i="2"/>
  <c r="AH84" i="2"/>
  <c r="AH21" i="2"/>
  <c r="AJ21" i="2" s="1"/>
  <c r="AK21" i="2" s="1"/>
  <c r="AH162" i="2"/>
  <c r="AH74" i="2"/>
  <c r="AH99" i="2"/>
  <c r="AH12" i="2"/>
  <c r="AJ12" i="2" s="1"/>
  <c r="AK12" i="2" s="1"/>
  <c r="AH73" i="2"/>
  <c r="AH85" i="2"/>
  <c r="AH119" i="2"/>
  <c r="AH210" i="2"/>
  <c r="AH243" i="2"/>
  <c r="AH208" i="2"/>
  <c r="AH200" i="2"/>
  <c r="AH128" i="2"/>
  <c r="AH76" i="2"/>
  <c r="AH185" i="2"/>
  <c r="AH33" i="2"/>
  <c r="AJ33" i="2" s="1"/>
  <c r="AH173" i="2"/>
  <c r="AH215" i="2"/>
  <c r="AH17" i="2"/>
  <c r="AJ17" i="2" s="1"/>
  <c r="AK17" i="2" s="1"/>
  <c r="AH214" i="2"/>
  <c r="AH158" i="2"/>
  <c r="AH102" i="2"/>
  <c r="AH175" i="2"/>
  <c r="AH63" i="2"/>
  <c r="AH136" i="2"/>
  <c r="AH60" i="2"/>
  <c r="AH186" i="2"/>
  <c r="AH42" i="2"/>
  <c r="AJ42" i="2" s="1"/>
  <c r="AH159" i="2"/>
  <c r="AH8" i="2"/>
  <c r="AJ8" i="2" s="1"/>
  <c r="AK8" i="2" s="1"/>
  <c r="AH221" i="2"/>
  <c r="AH114" i="2"/>
  <c r="AH232" i="2"/>
  <c r="AH204" i="2"/>
  <c r="AH112" i="2"/>
  <c r="AH121" i="2"/>
  <c r="AH117" i="2"/>
  <c r="AH93" i="2"/>
  <c r="AH191" i="2"/>
  <c r="AH110" i="2"/>
  <c r="AH164" i="2"/>
  <c r="AH170" i="2"/>
  <c r="AH107" i="2"/>
  <c r="AH105" i="2"/>
  <c r="AH20" i="2"/>
  <c r="AJ20" i="2" s="1"/>
  <c r="AK20" i="2" s="1"/>
  <c r="AH192" i="2"/>
  <c r="AH96" i="2"/>
  <c r="AH81" i="2"/>
  <c r="AH25" i="2"/>
  <c r="AJ25" i="2" s="1"/>
  <c r="AH37" i="2"/>
  <c r="AJ37" i="2" s="1"/>
  <c r="AH35" i="2"/>
  <c r="AJ35" i="2" s="1"/>
  <c r="AH182" i="2"/>
  <c r="AH38" i="2"/>
  <c r="AJ38" i="2" s="1"/>
  <c r="AH103" i="2"/>
  <c r="AH64" i="2"/>
  <c r="AH138" i="2"/>
  <c r="AH26" i="2"/>
  <c r="AJ26" i="2" s="1"/>
  <c r="AH167" i="2"/>
  <c r="AH55" i="2"/>
  <c r="AH28" i="2"/>
  <c r="AJ28" i="2" s="1"/>
  <c r="AH135" i="2"/>
  <c r="AH77" i="2"/>
  <c r="AH178" i="2"/>
  <c r="AH47" i="2"/>
  <c r="AH216" i="2"/>
  <c r="AH172" i="2"/>
  <c r="AH124" i="2"/>
  <c r="AH52" i="2"/>
  <c r="AH145" i="2"/>
  <c r="AH87" i="2"/>
  <c r="AH133" i="2"/>
  <c r="AH147" i="2"/>
  <c r="AH157" i="2"/>
  <c r="AH190" i="2"/>
  <c r="AH134" i="2"/>
  <c r="AH78" i="2"/>
  <c r="AH127" i="2"/>
  <c r="AH120" i="2"/>
  <c r="AH59" i="2"/>
  <c r="AH122" i="2"/>
  <c r="AH209" i="2"/>
  <c r="AH29" i="2"/>
  <c r="AJ29" i="2" s="1"/>
  <c r="AH180" i="2"/>
  <c r="AH24" i="2"/>
  <c r="AH205" i="2"/>
  <c r="AH95" i="2"/>
  <c r="AH13" i="2"/>
  <c r="AJ13" i="2" s="1"/>
  <c r="AK13" i="2" s="1"/>
  <c r="AH166" i="2"/>
  <c r="AH54" i="2"/>
  <c r="AH115" i="2"/>
  <c r="AH88" i="2"/>
  <c r="AH98" i="2"/>
  <c r="AH181" i="2"/>
  <c r="AH234" i="2"/>
  <c r="AH50" i="2"/>
  <c r="AH240" i="2"/>
  <c r="AH160" i="2"/>
  <c r="AH189" i="2"/>
  <c r="AH226" i="2"/>
  <c r="AH238" i="2"/>
  <c r="AH86" i="2"/>
  <c r="AH152" i="2"/>
  <c r="AC234" i="2"/>
  <c r="N4" i="2"/>
  <c r="N16" i="2"/>
  <c r="N19" i="2"/>
  <c r="N21" i="2"/>
  <c r="N5" i="2"/>
  <c r="N8" i="2"/>
  <c r="N22" i="2"/>
  <c r="N23" i="2"/>
  <c r="N20" i="2"/>
  <c r="N15" i="2"/>
  <c r="N17" i="2"/>
  <c r="N11" i="2"/>
  <c r="N12" i="2"/>
  <c r="N7" i="2"/>
  <c r="N13" i="2"/>
  <c r="N10" i="2"/>
  <c r="N9" i="2"/>
  <c r="S19" i="2"/>
  <c r="S42" i="2"/>
  <c r="S4" i="2"/>
  <c r="S22" i="2"/>
  <c r="N6" i="2"/>
  <c r="N14" i="2"/>
  <c r="N18" i="2"/>
  <c r="S14" i="2"/>
  <c r="S18" i="2"/>
  <c r="S39" i="2"/>
  <c r="S13" i="2"/>
  <c r="S11" i="2"/>
  <c r="S20" i="2"/>
  <c r="S21" i="2"/>
  <c r="S16" i="2"/>
  <c r="S5" i="2"/>
  <c r="S17" i="2"/>
  <c r="S34" i="2"/>
  <c r="S12" i="2"/>
  <c r="S7" i="2"/>
  <c r="S23" i="2"/>
  <c r="S44" i="2"/>
  <c r="S10" i="2"/>
  <c r="S38" i="2"/>
  <c r="S24" i="2"/>
  <c r="S15" i="2"/>
  <c r="S8" i="2"/>
  <c r="S9" i="2"/>
  <c r="S6" i="2"/>
  <c r="S40" i="2"/>
  <c r="S32" i="2"/>
  <c r="S31" i="2"/>
  <c r="S41" i="2"/>
  <c r="S64" i="2"/>
  <c r="S30" i="2"/>
  <c r="S28" i="2"/>
  <c r="S36" i="2"/>
  <c r="S25" i="2"/>
  <c r="S27" i="2"/>
  <c r="S35" i="2"/>
  <c r="S62" i="2"/>
  <c r="S37" i="2"/>
  <c r="S43" i="2"/>
  <c r="S26" i="2"/>
  <c r="S33" i="2"/>
  <c r="S58" i="2"/>
  <c r="S59" i="2"/>
  <c r="S54" i="2"/>
  <c r="S45" i="2"/>
  <c r="S84" i="2"/>
  <c r="S48" i="2"/>
  <c r="S78" i="2"/>
  <c r="S52" i="2"/>
  <c r="S51" i="2"/>
  <c r="S79" i="2"/>
  <c r="S63" i="2"/>
  <c r="S61" i="2"/>
  <c r="S29" i="2"/>
  <c r="S56" i="2"/>
  <c r="S53" i="2"/>
  <c r="S60" i="2"/>
  <c r="S83" i="2"/>
  <c r="S50" i="2"/>
  <c r="S70" i="2"/>
  <c r="S72" i="2"/>
  <c r="S57" i="2"/>
  <c r="S76" i="2"/>
  <c r="S99" i="2"/>
  <c r="S74" i="2"/>
  <c r="S75" i="2"/>
  <c r="S66" i="2"/>
  <c r="S46" i="2"/>
  <c r="S104" i="2"/>
  <c r="S82" i="2"/>
  <c r="S47" i="2"/>
  <c r="S71" i="2"/>
  <c r="S67" i="2"/>
  <c r="S68" i="2"/>
  <c r="S98" i="2"/>
  <c r="S55" i="2"/>
  <c r="S77" i="2"/>
  <c r="S65" i="2"/>
  <c r="S119" i="2"/>
  <c r="S118" i="2"/>
  <c r="S88" i="2"/>
  <c r="S124" i="2"/>
  <c r="S90" i="2"/>
  <c r="S92" i="2"/>
  <c r="S81" i="2"/>
  <c r="S73" i="2"/>
  <c r="S86" i="2"/>
  <c r="S49" i="2"/>
  <c r="S96" i="2"/>
  <c r="S117" i="2"/>
  <c r="S114" i="2"/>
  <c r="S91" i="2"/>
  <c r="S116" i="2"/>
  <c r="S100" i="2"/>
  <c r="S144" i="2"/>
  <c r="S106" i="2"/>
  <c r="S102" i="2"/>
  <c r="S97" i="2"/>
  <c r="S94" i="2"/>
  <c r="S80" i="2"/>
  <c r="S85" i="2"/>
  <c r="S105" i="2"/>
  <c r="S138" i="2"/>
  <c r="S108" i="2"/>
  <c r="S87" i="2"/>
  <c r="S112" i="2"/>
  <c r="S95" i="2"/>
  <c r="S110" i="2"/>
  <c r="S69" i="2"/>
  <c r="S123" i="2"/>
  <c r="S158" i="2"/>
  <c r="S103" i="2"/>
  <c r="S101" i="2"/>
  <c r="S111" i="2"/>
  <c r="S132" i="2"/>
  <c r="S134" i="2"/>
  <c r="S164" i="2"/>
  <c r="S139" i="2"/>
  <c r="S128" i="2"/>
  <c r="S93" i="2"/>
  <c r="S120" i="2"/>
  <c r="S136" i="2"/>
  <c r="S159" i="2"/>
  <c r="S131" i="2"/>
  <c r="S126" i="2"/>
  <c r="S152" i="2"/>
  <c r="S137" i="2"/>
  <c r="S146" i="2"/>
  <c r="S89" i="2"/>
  <c r="S148" i="2"/>
  <c r="S127" i="2"/>
  <c r="S115" i="2"/>
  <c r="S122" i="2"/>
  <c r="S150" i="2"/>
  <c r="S130" i="2"/>
  <c r="S113" i="2"/>
  <c r="S135" i="2"/>
  <c r="S184" i="2"/>
  <c r="S121" i="2"/>
  <c r="S154" i="2"/>
  <c r="S143" i="2"/>
  <c r="S125" i="2"/>
  <c r="S178" i="2"/>
  <c r="S145" i="2"/>
  <c r="S156" i="2"/>
  <c r="S107" i="2"/>
  <c r="S160" i="2"/>
  <c r="S198" i="2"/>
  <c r="S199" i="2"/>
  <c r="S171" i="2"/>
  <c r="S157" i="2"/>
  <c r="S176" i="2"/>
  <c r="S151" i="2"/>
  <c r="S140" i="2"/>
  <c r="S168" i="2"/>
  <c r="S179" i="2"/>
  <c r="S166" i="2"/>
  <c r="S109" i="2"/>
  <c r="S194" i="2"/>
  <c r="S224" i="2"/>
  <c r="S142" i="2"/>
  <c r="S204" i="2"/>
  <c r="S170" i="2"/>
  <c r="S180" i="2"/>
  <c r="S129" i="2"/>
  <c r="S186" i="2"/>
  <c r="S177" i="2"/>
  <c r="S163" i="2"/>
  <c r="S165" i="2"/>
  <c r="S172" i="2"/>
  <c r="S141" i="2"/>
  <c r="S155" i="2"/>
  <c r="S147" i="2"/>
  <c r="S218" i="2"/>
  <c r="S192" i="2"/>
  <c r="S174" i="2"/>
  <c r="S133" i="2"/>
  <c r="S238" i="2"/>
  <c r="S197" i="2"/>
  <c r="S188" i="2"/>
  <c r="S167" i="2"/>
  <c r="S196" i="2"/>
  <c r="S173" i="2"/>
  <c r="S190" i="2"/>
  <c r="S208" i="2"/>
  <c r="S200" i="2"/>
  <c r="S149" i="2"/>
  <c r="S191" i="2"/>
  <c r="S217" i="2"/>
  <c r="S212" i="2"/>
  <c r="S214" i="2"/>
  <c r="S219" i="2"/>
  <c r="S239" i="2"/>
  <c r="S153" i="2"/>
  <c r="S185" i="2"/>
  <c r="S230" i="2"/>
  <c r="S205" i="2"/>
  <c r="S220" i="2"/>
  <c r="S183" i="2"/>
  <c r="S162" i="2"/>
  <c r="S195" i="2"/>
  <c r="S210" i="2"/>
  <c r="S175" i="2"/>
  <c r="S231" i="2"/>
  <c r="S234" i="2"/>
  <c r="S228" i="2"/>
  <c r="S232" i="2"/>
  <c r="S161" i="2"/>
  <c r="S211" i="2"/>
  <c r="S237" i="2"/>
  <c r="S226" i="2"/>
  <c r="S216" i="2"/>
  <c r="S206" i="2"/>
  <c r="S169" i="2"/>
  <c r="S181" i="2"/>
  <c r="S207" i="2"/>
  <c r="S225" i="2"/>
  <c r="S187" i="2"/>
  <c r="S236" i="2"/>
  <c r="S240" i="2"/>
  <c r="S203" i="2"/>
  <c r="S202" i="2"/>
  <c r="S193" i="2"/>
  <c r="S201" i="2"/>
  <c r="S215" i="2"/>
  <c r="S182" i="2"/>
  <c r="S227" i="2"/>
  <c r="S243" i="2"/>
  <c r="S223" i="2"/>
  <c r="S213" i="2"/>
  <c r="S235" i="2"/>
  <c r="S241" i="2"/>
  <c r="S189" i="2"/>
  <c r="S242" i="2"/>
  <c r="S221" i="2"/>
  <c r="S233" i="2"/>
  <c r="S222" i="2"/>
  <c r="S209" i="2"/>
  <c r="S229" i="2"/>
  <c r="O22" i="2"/>
  <c r="O19" i="2"/>
  <c r="O13" i="2"/>
  <c r="O8" i="2"/>
  <c r="O16" i="2"/>
  <c r="O10" i="2"/>
  <c r="O15" i="2"/>
  <c r="O4" i="2"/>
  <c r="O23" i="2"/>
  <c r="O17" i="2"/>
  <c r="O12" i="2"/>
  <c r="O7" i="2"/>
  <c r="T19" i="2"/>
  <c r="O21" i="2"/>
  <c r="O11" i="2"/>
  <c r="O5" i="2"/>
  <c r="O20" i="2"/>
  <c r="O9" i="2"/>
  <c r="O6" i="2"/>
  <c r="O14" i="2"/>
  <c r="T4" i="2"/>
  <c r="O18" i="2"/>
  <c r="T14" i="2"/>
  <c r="T42" i="2"/>
  <c r="T18" i="2"/>
  <c r="T22" i="2"/>
  <c r="T39" i="2"/>
  <c r="T6" i="2"/>
  <c r="T12" i="2"/>
  <c r="T7" i="2"/>
  <c r="T23" i="2"/>
  <c r="T10" i="2"/>
  <c r="T38" i="2"/>
  <c r="T24" i="2"/>
  <c r="T16" i="2"/>
  <c r="T5" i="2"/>
  <c r="T9" i="2"/>
  <c r="T17" i="2"/>
  <c r="T34" i="2"/>
  <c r="T13" i="2"/>
  <c r="T11" i="2"/>
  <c r="T20" i="2"/>
  <c r="T21" i="2"/>
  <c r="T44" i="2"/>
  <c r="T15" i="2"/>
  <c r="T8" i="2"/>
  <c r="T35" i="2"/>
  <c r="T62" i="2"/>
  <c r="T37" i="2"/>
  <c r="T43" i="2"/>
  <c r="T26" i="2"/>
  <c r="T33" i="2"/>
  <c r="T58" i="2"/>
  <c r="T36" i="2"/>
  <c r="T40" i="2"/>
  <c r="T32" i="2"/>
  <c r="T31" i="2"/>
  <c r="T59" i="2"/>
  <c r="T30" i="2"/>
  <c r="T28" i="2"/>
  <c r="T41" i="2"/>
  <c r="T25" i="2"/>
  <c r="T27" i="2"/>
  <c r="T64" i="2"/>
  <c r="T56" i="2"/>
  <c r="T48" i="2"/>
  <c r="T53" i="2"/>
  <c r="T78" i="2"/>
  <c r="T79" i="2"/>
  <c r="T63" i="2"/>
  <c r="T54" i="2"/>
  <c r="T45" i="2"/>
  <c r="T52" i="2"/>
  <c r="T51" i="2"/>
  <c r="T61" i="2"/>
  <c r="T29" i="2"/>
  <c r="T84" i="2"/>
  <c r="T55" i="2"/>
  <c r="T104" i="2"/>
  <c r="T68" i="2"/>
  <c r="T74" i="2"/>
  <c r="T75" i="2"/>
  <c r="T66" i="2"/>
  <c r="T60" i="2"/>
  <c r="T83" i="2"/>
  <c r="T50" i="2"/>
  <c r="T70" i="2"/>
  <c r="T72" i="2"/>
  <c r="T57" i="2"/>
  <c r="T76" i="2"/>
  <c r="T99" i="2"/>
  <c r="T82" i="2"/>
  <c r="T47" i="2"/>
  <c r="T71" i="2"/>
  <c r="T67" i="2"/>
  <c r="T98" i="2"/>
  <c r="T46" i="2"/>
  <c r="T88" i="2"/>
  <c r="T124" i="2"/>
  <c r="T90" i="2"/>
  <c r="T92" i="2"/>
  <c r="T86" i="2"/>
  <c r="T49" i="2"/>
  <c r="T96" i="2"/>
  <c r="T77" i="2"/>
  <c r="T65" i="2"/>
  <c r="T119" i="2"/>
  <c r="T81" i="2"/>
  <c r="T73" i="2"/>
  <c r="T118" i="2"/>
  <c r="T85" i="2"/>
  <c r="T105" i="2"/>
  <c r="T103" i="2"/>
  <c r="T108" i="2"/>
  <c r="T87" i="2"/>
  <c r="T112" i="2"/>
  <c r="T95" i="2"/>
  <c r="T110" i="2"/>
  <c r="T102" i="2"/>
  <c r="T97" i="2"/>
  <c r="T123" i="2"/>
  <c r="T117" i="2"/>
  <c r="T114" i="2"/>
  <c r="T91" i="2"/>
  <c r="T116" i="2"/>
  <c r="T100" i="2"/>
  <c r="T144" i="2"/>
  <c r="T106" i="2"/>
  <c r="T138" i="2"/>
  <c r="T94" i="2"/>
  <c r="T69" i="2"/>
  <c r="T158" i="2"/>
  <c r="T80" i="2"/>
  <c r="T131" i="2"/>
  <c r="T128" i="2"/>
  <c r="T126" i="2"/>
  <c r="T159" i="2"/>
  <c r="T139" i="2"/>
  <c r="T101" i="2"/>
  <c r="T111" i="2"/>
  <c r="T132" i="2"/>
  <c r="T134" i="2"/>
  <c r="T93" i="2"/>
  <c r="T120" i="2"/>
  <c r="T136" i="2"/>
  <c r="T164" i="2"/>
  <c r="T122" i="2"/>
  <c r="T145" i="2"/>
  <c r="T150" i="2"/>
  <c r="T156" i="2"/>
  <c r="T107" i="2"/>
  <c r="T125" i="2"/>
  <c r="T152" i="2"/>
  <c r="T137" i="2"/>
  <c r="T146" i="2"/>
  <c r="T89" i="2"/>
  <c r="T148" i="2"/>
  <c r="T130" i="2"/>
  <c r="T113" i="2"/>
  <c r="T135" i="2"/>
  <c r="T184" i="2"/>
  <c r="T121" i="2"/>
  <c r="T154" i="2"/>
  <c r="T143" i="2"/>
  <c r="T127" i="2"/>
  <c r="T178" i="2"/>
  <c r="T115" i="2"/>
  <c r="T166" i="2"/>
  <c r="T109" i="2"/>
  <c r="T171" i="2"/>
  <c r="T176" i="2"/>
  <c r="T151" i="2"/>
  <c r="T168" i="2"/>
  <c r="T199" i="2"/>
  <c r="T160" i="2"/>
  <c r="T198" i="2"/>
  <c r="T179" i="2"/>
  <c r="T157" i="2"/>
  <c r="T140" i="2"/>
  <c r="T197" i="2"/>
  <c r="T141" i="2"/>
  <c r="T188" i="2"/>
  <c r="T155" i="2"/>
  <c r="T147" i="2"/>
  <c r="T218" i="2"/>
  <c r="T204" i="2"/>
  <c r="T180" i="2"/>
  <c r="T174" i="2"/>
  <c r="T238" i="2"/>
  <c r="T165" i="2"/>
  <c r="T194" i="2"/>
  <c r="T224" i="2"/>
  <c r="T142" i="2"/>
  <c r="T170" i="2"/>
  <c r="T192" i="2"/>
  <c r="T129" i="2"/>
  <c r="T186" i="2"/>
  <c r="T133" i="2"/>
  <c r="T177" i="2"/>
  <c r="T163" i="2"/>
  <c r="T172" i="2"/>
  <c r="T153" i="2"/>
  <c r="T185" i="2"/>
  <c r="T149" i="2"/>
  <c r="T217" i="2"/>
  <c r="T167" i="2"/>
  <c r="T196" i="2"/>
  <c r="T173" i="2"/>
  <c r="T190" i="2"/>
  <c r="T208" i="2"/>
  <c r="T200" i="2"/>
  <c r="T191" i="2"/>
  <c r="T212" i="2"/>
  <c r="T214" i="2"/>
  <c r="T219" i="2"/>
  <c r="T239" i="2"/>
  <c r="T237" i="2"/>
  <c r="T226" i="2"/>
  <c r="T216" i="2"/>
  <c r="T206" i="2"/>
  <c r="T210" i="2"/>
  <c r="T232" i="2"/>
  <c r="T230" i="2"/>
  <c r="T205" i="2"/>
  <c r="T220" i="2"/>
  <c r="T183" i="2"/>
  <c r="T162" i="2"/>
  <c r="T175" i="2"/>
  <c r="T231" i="2"/>
  <c r="T234" i="2"/>
  <c r="T228" i="2"/>
  <c r="T161" i="2"/>
  <c r="T211" i="2"/>
  <c r="T195" i="2"/>
  <c r="T215" i="2"/>
  <c r="T240" i="2"/>
  <c r="T182" i="2"/>
  <c r="T193" i="2"/>
  <c r="T169" i="2"/>
  <c r="T181" i="2"/>
  <c r="T207" i="2"/>
  <c r="T225" i="2"/>
  <c r="T187" i="2"/>
  <c r="T203" i="2"/>
  <c r="T202" i="2"/>
  <c r="T201" i="2"/>
  <c r="T236" i="2"/>
  <c r="T235" i="2"/>
  <c r="T227" i="2"/>
  <c r="T213" i="2"/>
  <c r="T223" i="2"/>
  <c r="T243" i="2"/>
  <c r="T221" i="2"/>
  <c r="T222" i="2"/>
  <c r="T241" i="2"/>
  <c r="T189" i="2"/>
  <c r="T242" i="2"/>
  <c r="T233" i="2"/>
  <c r="T209" i="2"/>
  <c r="T229" i="2"/>
  <c r="Q8" i="2"/>
  <c r="Q13" i="2"/>
  <c r="Q19" i="2"/>
  <c r="Q5" i="2"/>
  <c r="Q11" i="2"/>
  <c r="Q16" i="2"/>
  <c r="Q21" i="2"/>
  <c r="Q7" i="2"/>
  <c r="Q12" i="2"/>
  <c r="Q17" i="2"/>
  <c r="Q9" i="2"/>
  <c r="Q15" i="2"/>
  <c r="Q20" i="2"/>
  <c r="Q23" i="2"/>
  <c r="Q4" i="2"/>
  <c r="Q10" i="2"/>
  <c r="V19" i="2"/>
  <c r="Q22" i="2"/>
  <c r="V18" i="2"/>
  <c r="V22" i="2"/>
  <c r="V39" i="2"/>
  <c r="Q14" i="2"/>
  <c r="V4" i="2"/>
  <c r="Q18" i="2"/>
  <c r="V14" i="2"/>
  <c r="Q6" i="2"/>
  <c r="V42" i="2"/>
  <c r="V23" i="2"/>
  <c r="V44" i="2"/>
  <c r="V10" i="2"/>
  <c r="V38" i="2"/>
  <c r="V24" i="2"/>
  <c r="V15" i="2"/>
  <c r="V6" i="2"/>
  <c r="V12" i="2"/>
  <c r="V7" i="2"/>
  <c r="V13" i="2"/>
  <c r="V11" i="2"/>
  <c r="V20" i="2"/>
  <c r="V21" i="2"/>
  <c r="V16" i="2"/>
  <c r="V8" i="2"/>
  <c r="V5" i="2"/>
  <c r="V9" i="2"/>
  <c r="V17" i="2"/>
  <c r="V34" i="2"/>
  <c r="V30" i="2"/>
  <c r="V28" i="2"/>
  <c r="V36" i="2"/>
  <c r="V59" i="2"/>
  <c r="V62" i="2"/>
  <c r="V58" i="2"/>
  <c r="V41" i="2"/>
  <c r="V25" i="2"/>
  <c r="V27" i="2"/>
  <c r="V64" i="2"/>
  <c r="V35" i="2"/>
  <c r="V37" i="2"/>
  <c r="V43" i="2"/>
  <c r="V26" i="2"/>
  <c r="V33" i="2"/>
  <c r="V40" i="2"/>
  <c r="V32" i="2"/>
  <c r="V31" i="2"/>
  <c r="V52" i="2"/>
  <c r="V51" i="2"/>
  <c r="V79" i="2"/>
  <c r="V53" i="2"/>
  <c r="V54" i="2"/>
  <c r="V63" i="2"/>
  <c r="V61" i="2"/>
  <c r="V29" i="2"/>
  <c r="V84" i="2"/>
  <c r="V56" i="2"/>
  <c r="V48" i="2"/>
  <c r="V78" i="2"/>
  <c r="V45" i="2"/>
  <c r="V82" i="2"/>
  <c r="V47" i="2"/>
  <c r="V71" i="2"/>
  <c r="V67" i="2"/>
  <c r="V68" i="2"/>
  <c r="V98" i="2"/>
  <c r="V55" i="2"/>
  <c r="V104" i="2"/>
  <c r="V50" i="2"/>
  <c r="V76" i="2"/>
  <c r="V74" i="2"/>
  <c r="V75" i="2"/>
  <c r="V66" i="2"/>
  <c r="V46" i="2"/>
  <c r="V60" i="2"/>
  <c r="V83" i="2"/>
  <c r="V70" i="2"/>
  <c r="V72" i="2"/>
  <c r="V57" i="2"/>
  <c r="V99" i="2"/>
  <c r="V81" i="2"/>
  <c r="V73" i="2"/>
  <c r="V86" i="2"/>
  <c r="V118" i="2"/>
  <c r="V88" i="2"/>
  <c r="V90" i="2"/>
  <c r="V77" i="2"/>
  <c r="V119" i="2"/>
  <c r="V49" i="2"/>
  <c r="V96" i="2"/>
  <c r="V124" i="2"/>
  <c r="V92" i="2"/>
  <c r="V65" i="2"/>
  <c r="V138" i="2"/>
  <c r="V108" i="2"/>
  <c r="V87" i="2"/>
  <c r="V112" i="2"/>
  <c r="V103" i="2"/>
  <c r="V116" i="2"/>
  <c r="V100" i="2"/>
  <c r="V106" i="2"/>
  <c r="V95" i="2"/>
  <c r="V110" i="2"/>
  <c r="V102" i="2"/>
  <c r="V97" i="2"/>
  <c r="V94" i="2"/>
  <c r="V69" i="2"/>
  <c r="V123" i="2"/>
  <c r="V158" i="2"/>
  <c r="V80" i="2"/>
  <c r="V85" i="2"/>
  <c r="V105" i="2"/>
  <c r="V117" i="2"/>
  <c r="V114" i="2"/>
  <c r="V91" i="2"/>
  <c r="V144" i="2"/>
  <c r="V93" i="2"/>
  <c r="V120" i="2"/>
  <c r="V136" i="2"/>
  <c r="V126" i="2"/>
  <c r="V101" i="2"/>
  <c r="V111" i="2"/>
  <c r="V134" i="2"/>
  <c r="V164" i="2"/>
  <c r="V139" i="2"/>
  <c r="V131" i="2"/>
  <c r="V128" i="2"/>
  <c r="V132" i="2"/>
  <c r="V159" i="2"/>
  <c r="V130" i="2"/>
  <c r="V113" i="2"/>
  <c r="V135" i="2"/>
  <c r="V156" i="2"/>
  <c r="V107" i="2"/>
  <c r="V89" i="2"/>
  <c r="V148" i="2"/>
  <c r="V184" i="2"/>
  <c r="V121" i="2"/>
  <c r="V154" i="2"/>
  <c r="V143" i="2"/>
  <c r="V125" i="2"/>
  <c r="V127" i="2"/>
  <c r="V178" i="2"/>
  <c r="V115" i="2"/>
  <c r="V122" i="2"/>
  <c r="V145" i="2"/>
  <c r="V150" i="2"/>
  <c r="V152" i="2"/>
  <c r="V137" i="2"/>
  <c r="V146" i="2"/>
  <c r="V157" i="2"/>
  <c r="V176" i="2"/>
  <c r="V151" i="2"/>
  <c r="V140" i="2"/>
  <c r="V179" i="2"/>
  <c r="V168" i="2"/>
  <c r="V199" i="2"/>
  <c r="V166" i="2"/>
  <c r="V109" i="2"/>
  <c r="V171" i="2"/>
  <c r="V160" i="2"/>
  <c r="V198" i="2"/>
  <c r="V192" i="2"/>
  <c r="V180" i="2"/>
  <c r="V174" i="2"/>
  <c r="V238" i="2"/>
  <c r="V163" i="2"/>
  <c r="V165" i="2"/>
  <c r="V197" i="2"/>
  <c r="V188" i="2"/>
  <c r="V147" i="2"/>
  <c r="V218" i="2"/>
  <c r="V224" i="2"/>
  <c r="V142" i="2"/>
  <c r="V204" i="2"/>
  <c r="V170" i="2"/>
  <c r="V129" i="2"/>
  <c r="V186" i="2"/>
  <c r="V133" i="2"/>
  <c r="V177" i="2"/>
  <c r="V172" i="2"/>
  <c r="V141" i="2"/>
  <c r="V155" i="2"/>
  <c r="V194" i="2"/>
  <c r="V173" i="2"/>
  <c r="V190" i="2"/>
  <c r="V208" i="2"/>
  <c r="V200" i="2"/>
  <c r="V149" i="2"/>
  <c r="V191" i="2"/>
  <c r="V217" i="2"/>
  <c r="V212" i="2"/>
  <c r="V214" i="2"/>
  <c r="V153" i="2"/>
  <c r="V185" i="2"/>
  <c r="V196" i="2"/>
  <c r="V219" i="2"/>
  <c r="V239" i="2"/>
  <c r="V167" i="2"/>
  <c r="V210" i="2"/>
  <c r="V175" i="2"/>
  <c r="V231" i="2"/>
  <c r="V234" i="2"/>
  <c r="V228" i="2"/>
  <c r="V232" i="2"/>
  <c r="V161" i="2"/>
  <c r="V206" i="2"/>
  <c r="V205" i="2"/>
  <c r="V183" i="2"/>
  <c r="V162" i="2"/>
  <c r="V211" i="2"/>
  <c r="V195" i="2"/>
  <c r="V237" i="2"/>
  <c r="V226" i="2"/>
  <c r="V216" i="2"/>
  <c r="V230" i="2"/>
  <c r="V220" i="2"/>
  <c r="V203" i="2"/>
  <c r="V207" i="2"/>
  <c r="V202" i="2"/>
  <c r="V193" i="2"/>
  <c r="V201" i="2"/>
  <c r="V236" i="2"/>
  <c r="V215" i="2"/>
  <c r="V240" i="2"/>
  <c r="V182" i="2"/>
  <c r="V169" i="2"/>
  <c r="V181" i="2"/>
  <c r="V225" i="2"/>
  <c r="V187" i="2"/>
  <c r="V235" i="2"/>
  <c r="V227" i="2"/>
  <c r="V213" i="2"/>
  <c r="V243" i="2"/>
  <c r="V223" i="2"/>
  <c r="V242" i="2"/>
  <c r="V221" i="2"/>
  <c r="V233" i="2"/>
  <c r="V222" i="2"/>
  <c r="V189" i="2"/>
  <c r="V241" i="2"/>
  <c r="V209" i="2"/>
  <c r="V229" i="2"/>
  <c r="P10" i="2"/>
  <c r="P20" i="2"/>
  <c r="P15" i="2"/>
  <c r="P9" i="2"/>
  <c r="P4" i="2"/>
  <c r="P12" i="2"/>
  <c r="U19" i="2"/>
  <c r="P11" i="2"/>
  <c r="P22" i="2"/>
  <c r="P19" i="2"/>
  <c r="P13" i="2"/>
  <c r="P8" i="2"/>
  <c r="P23" i="2"/>
  <c r="P17" i="2"/>
  <c r="P7" i="2"/>
  <c r="P21" i="2"/>
  <c r="P16" i="2"/>
  <c r="P5" i="2"/>
  <c r="U14" i="2"/>
  <c r="U42" i="2"/>
  <c r="U39" i="2"/>
  <c r="U4" i="2"/>
  <c r="P6" i="2"/>
  <c r="P14" i="2"/>
  <c r="P18" i="2"/>
  <c r="U18" i="2"/>
  <c r="U22" i="2"/>
  <c r="U16" i="2"/>
  <c r="U8" i="2"/>
  <c r="U5" i="2"/>
  <c r="U9" i="2"/>
  <c r="U17" i="2"/>
  <c r="U34" i="2"/>
  <c r="U13" i="2"/>
  <c r="U11" i="2"/>
  <c r="U20" i="2"/>
  <c r="U38" i="2"/>
  <c r="U24" i="2"/>
  <c r="U6" i="2"/>
  <c r="U12" i="2"/>
  <c r="U7" i="2"/>
  <c r="U21" i="2"/>
  <c r="U23" i="2"/>
  <c r="U44" i="2"/>
  <c r="U10" i="2"/>
  <c r="U15" i="2"/>
  <c r="U41" i="2"/>
  <c r="U25" i="2"/>
  <c r="U27" i="2"/>
  <c r="U64" i="2"/>
  <c r="U58" i="2"/>
  <c r="U31" i="2"/>
  <c r="U30" i="2"/>
  <c r="U28" i="2"/>
  <c r="U35" i="2"/>
  <c r="U62" i="2"/>
  <c r="U37" i="2"/>
  <c r="U43" i="2"/>
  <c r="U26" i="2"/>
  <c r="U33" i="2"/>
  <c r="U40" i="2"/>
  <c r="U32" i="2"/>
  <c r="U59" i="2"/>
  <c r="U36" i="2"/>
  <c r="U63" i="2"/>
  <c r="U61" i="2"/>
  <c r="U29" i="2"/>
  <c r="U84" i="2"/>
  <c r="U45" i="2"/>
  <c r="U52" i="2"/>
  <c r="U56" i="2"/>
  <c r="U48" i="2"/>
  <c r="U53" i="2"/>
  <c r="U78" i="2"/>
  <c r="U54" i="2"/>
  <c r="U51" i="2"/>
  <c r="U79" i="2"/>
  <c r="U74" i="2"/>
  <c r="U75" i="2"/>
  <c r="U66" i="2"/>
  <c r="U46" i="2"/>
  <c r="U50" i="2"/>
  <c r="U57" i="2"/>
  <c r="U82" i="2"/>
  <c r="U68" i="2"/>
  <c r="U55" i="2"/>
  <c r="U104" i="2"/>
  <c r="U60" i="2"/>
  <c r="U83" i="2"/>
  <c r="U70" i="2"/>
  <c r="U72" i="2"/>
  <c r="U76" i="2"/>
  <c r="U99" i="2"/>
  <c r="U47" i="2"/>
  <c r="U71" i="2"/>
  <c r="U67" i="2"/>
  <c r="U98" i="2"/>
  <c r="U49" i="2"/>
  <c r="U96" i="2"/>
  <c r="U124" i="2"/>
  <c r="U77" i="2"/>
  <c r="U86" i="2"/>
  <c r="U118" i="2"/>
  <c r="U88" i="2"/>
  <c r="U90" i="2"/>
  <c r="U92" i="2"/>
  <c r="U65" i="2"/>
  <c r="U119" i="2"/>
  <c r="U81" i="2"/>
  <c r="U73" i="2"/>
  <c r="U95" i="2"/>
  <c r="U110" i="2"/>
  <c r="U102" i="2"/>
  <c r="U97" i="2"/>
  <c r="U94" i="2"/>
  <c r="U69" i="2"/>
  <c r="U123" i="2"/>
  <c r="U158" i="2"/>
  <c r="U80" i="2"/>
  <c r="U117" i="2"/>
  <c r="U91" i="2"/>
  <c r="U116" i="2"/>
  <c r="U108" i="2"/>
  <c r="U85" i="2"/>
  <c r="U105" i="2"/>
  <c r="U103" i="2"/>
  <c r="U114" i="2"/>
  <c r="U100" i="2"/>
  <c r="U144" i="2"/>
  <c r="U106" i="2"/>
  <c r="U138" i="2"/>
  <c r="U87" i="2"/>
  <c r="U112" i="2"/>
  <c r="U164" i="2"/>
  <c r="U139" i="2"/>
  <c r="U93" i="2"/>
  <c r="U131" i="2"/>
  <c r="U128" i="2"/>
  <c r="U126" i="2"/>
  <c r="U101" i="2"/>
  <c r="U111" i="2"/>
  <c r="U132" i="2"/>
  <c r="U134" i="2"/>
  <c r="U159" i="2"/>
  <c r="U120" i="2"/>
  <c r="U136" i="2"/>
  <c r="U184" i="2"/>
  <c r="U121" i="2"/>
  <c r="U154" i="2"/>
  <c r="U143" i="2"/>
  <c r="U125" i="2"/>
  <c r="U127" i="2"/>
  <c r="U178" i="2"/>
  <c r="U115" i="2"/>
  <c r="U137" i="2"/>
  <c r="U146" i="2"/>
  <c r="U89" i="2"/>
  <c r="U130" i="2"/>
  <c r="U113" i="2"/>
  <c r="U122" i="2"/>
  <c r="U145" i="2"/>
  <c r="U150" i="2"/>
  <c r="U156" i="2"/>
  <c r="U107" i="2"/>
  <c r="U152" i="2"/>
  <c r="U148" i="2"/>
  <c r="U135" i="2"/>
  <c r="U168" i="2"/>
  <c r="U199" i="2"/>
  <c r="U160" i="2"/>
  <c r="U198" i="2"/>
  <c r="U157" i="2"/>
  <c r="U166" i="2"/>
  <c r="U109" i="2"/>
  <c r="U171" i="2"/>
  <c r="U176" i="2"/>
  <c r="U151" i="2"/>
  <c r="U140" i="2"/>
  <c r="U179" i="2"/>
  <c r="U129" i="2"/>
  <c r="U186" i="2"/>
  <c r="U133" i="2"/>
  <c r="U177" i="2"/>
  <c r="U238" i="2"/>
  <c r="U163" i="2"/>
  <c r="U165" i="2"/>
  <c r="U172" i="2"/>
  <c r="U188" i="2"/>
  <c r="U155" i="2"/>
  <c r="U147" i="2"/>
  <c r="U218" i="2"/>
  <c r="U194" i="2"/>
  <c r="U142" i="2"/>
  <c r="U170" i="2"/>
  <c r="U197" i="2"/>
  <c r="U141" i="2"/>
  <c r="U224" i="2"/>
  <c r="U204" i="2"/>
  <c r="U192" i="2"/>
  <c r="U180" i="2"/>
  <c r="U174" i="2"/>
  <c r="U219" i="2"/>
  <c r="U239" i="2"/>
  <c r="U196" i="2"/>
  <c r="U173" i="2"/>
  <c r="U149" i="2"/>
  <c r="U191" i="2"/>
  <c r="U217" i="2"/>
  <c r="U212" i="2"/>
  <c r="U214" i="2"/>
  <c r="U153" i="2"/>
  <c r="U185" i="2"/>
  <c r="U167" i="2"/>
  <c r="U190" i="2"/>
  <c r="U208" i="2"/>
  <c r="U200" i="2"/>
  <c r="U211" i="2"/>
  <c r="U195" i="2"/>
  <c r="U183" i="2"/>
  <c r="U210" i="2"/>
  <c r="U231" i="2"/>
  <c r="U228" i="2"/>
  <c r="U161" i="2"/>
  <c r="U237" i="2"/>
  <c r="U226" i="2"/>
  <c r="U216" i="2"/>
  <c r="U206" i="2"/>
  <c r="U230" i="2"/>
  <c r="U205" i="2"/>
  <c r="U220" i="2"/>
  <c r="U162" i="2"/>
  <c r="U175" i="2"/>
  <c r="U234" i="2"/>
  <c r="U232" i="2"/>
  <c r="U202" i="2"/>
  <c r="U193" i="2"/>
  <c r="U201" i="2"/>
  <c r="U236" i="2"/>
  <c r="U203" i="2"/>
  <c r="U215" i="2"/>
  <c r="U240" i="2"/>
  <c r="U182" i="2"/>
  <c r="U169" i="2"/>
  <c r="U181" i="2"/>
  <c r="U207" i="2"/>
  <c r="U225" i="2"/>
  <c r="U187" i="2"/>
  <c r="U227" i="2"/>
  <c r="U213" i="2"/>
  <c r="U243" i="2"/>
  <c r="U223" i="2"/>
  <c r="U235" i="2"/>
  <c r="U241" i="2"/>
  <c r="U189" i="2"/>
  <c r="U242" i="2"/>
  <c r="U221" i="2"/>
  <c r="U233" i="2"/>
  <c r="U222" i="2"/>
  <c r="U209" i="2"/>
  <c r="U229" i="2"/>
  <c r="AL19" i="2"/>
  <c r="AL225" i="2"/>
  <c r="AL217" i="2"/>
  <c r="AL177" i="2"/>
  <c r="AL137" i="2"/>
  <c r="AL89" i="2"/>
  <c r="AL179" i="2"/>
  <c r="AL67" i="2"/>
  <c r="AL27" i="2"/>
  <c r="AL23" i="2"/>
  <c r="AL44" i="2"/>
  <c r="AL9" i="2"/>
  <c r="AL186" i="2"/>
  <c r="AL170" i="2"/>
  <c r="AL162" i="2"/>
  <c r="AL138" i="2"/>
  <c r="AL122" i="2"/>
  <c r="AL98" i="2"/>
  <c r="AL74" i="2"/>
  <c r="AL26" i="2"/>
  <c r="AL42" i="2"/>
  <c r="AL195" i="2"/>
  <c r="AL183" i="2"/>
  <c r="AL131" i="2"/>
  <c r="AL123" i="2"/>
  <c r="AL71" i="2"/>
  <c r="AL39" i="2"/>
  <c r="AL28" i="2"/>
  <c r="AL8" i="2"/>
  <c r="AL12" i="2"/>
  <c r="AL153" i="2"/>
  <c r="AL65" i="2"/>
  <c r="AL223" i="2"/>
  <c r="AL237" i="2"/>
  <c r="AL197" i="2"/>
  <c r="AL141" i="2"/>
  <c r="AL101" i="2"/>
  <c r="AL49" i="2"/>
  <c r="AL119" i="2"/>
  <c r="AL242" i="2"/>
  <c r="AL194" i="2"/>
  <c r="AL146" i="2"/>
  <c r="AL82" i="2"/>
  <c r="AL227" i="2"/>
  <c r="AL219" i="2"/>
  <c r="AL31" i="2"/>
  <c r="AL228" i="2"/>
  <c r="AL236" i="2"/>
  <c r="AL224" i="2"/>
  <c r="AL212" i="2"/>
  <c r="AL220" i="2"/>
  <c r="AL188" i="2"/>
  <c r="AL184" i="2"/>
  <c r="AL176" i="2"/>
  <c r="AL156" i="2"/>
  <c r="AL144" i="2"/>
  <c r="AL140" i="2"/>
  <c r="AL108" i="2"/>
  <c r="AL92" i="2"/>
  <c r="AL72" i="2"/>
  <c r="AL80" i="2"/>
  <c r="AL125" i="2"/>
  <c r="AL45" i="2"/>
  <c r="AL41" i="2"/>
  <c r="AL13" i="2"/>
  <c r="AL51" i="2"/>
  <c r="AL4" i="2"/>
  <c r="AL238" i="2"/>
  <c r="AL214" i="2"/>
  <c r="AL190" i="2"/>
  <c r="AL166" i="2"/>
  <c r="AL182" i="2"/>
  <c r="AL158" i="2"/>
  <c r="AL134" i="2"/>
  <c r="AL110" i="2"/>
  <c r="AL86" i="2"/>
  <c r="AL102" i="2"/>
  <c r="AL78" i="2"/>
  <c r="AL54" i="2"/>
  <c r="AL38" i="2"/>
  <c r="AL175" i="2"/>
  <c r="AL127" i="2"/>
  <c r="AL115" i="2"/>
  <c r="AL103" i="2"/>
  <c r="AL63" i="2"/>
  <c r="AL233" i="2"/>
  <c r="AL193" i="2"/>
  <c r="AL161" i="2"/>
  <c r="AL113" i="2"/>
  <c r="AL83" i="2"/>
  <c r="AL169" i="2"/>
  <c r="AL5" i="2"/>
  <c r="AL218" i="2"/>
  <c r="AL106" i="2"/>
  <c r="AL34" i="2"/>
  <c r="AL107" i="2"/>
  <c r="AL68" i="2"/>
  <c r="AL73" i="2"/>
  <c r="AL85" i="2"/>
  <c r="AL210" i="2"/>
  <c r="AL243" i="2"/>
  <c r="AL240" i="2"/>
  <c r="AL192" i="2"/>
  <c r="AL200" i="2"/>
  <c r="AL128" i="2"/>
  <c r="AL76" i="2"/>
  <c r="AL241" i="2"/>
  <c r="AL201" i="2"/>
  <c r="AL129" i="2"/>
  <c r="AL97" i="2"/>
  <c r="AL61" i="2"/>
  <c r="AL155" i="2"/>
  <c r="AL229" i="2"/>
  <c r="AL213" i="2"/>
  <c r="AL165" i="2"/>
  <c r="AL149" i="2"/>
  <c r="AL109" i="2"/>
  <c r="AL69" i="2"/>
  <c r="AL239" i="2"/>
  <c r="AL171" i="2"/>
  <c r="AL143" i="2"/>
  <c r="AL75" i="2"/>
  <c r="AL17" i="2"/>
  <c r="AL206" i="2"/>
  <c r="AL150" i="2"/>
  <c r="AL94" i="2"/>
  <c r="AL6" i="2"/>
  <c r="AL211" i="2"/>
  <c r="AL79" i="2"/>
  <c r="AL164" i="2"/>
  <c r="AL152" i="2"/>
  <c r="AL136" i="2"/>
  <c r="AL120" i="2"/>
  <c r="AL88" i="2"/>
  <c r="AL64" i="2"/>
  <c r="AL60" i="2"/>
  <c r="AL208" i="2"/>
  <c r="AL196" i="2"/>
  <c r="AL172" i="2"/>
  <c r="AL124" i="2"/>
  <c r="AL52" i="2"/>
  <c r="AL24" i="2"/>
  <c r="AL222" i="2"/>
  <c r="AL57" i="2"/>
  <c r="AL22" i="2"/>
  <c r="AL111" i="2"/>
  <c r="AL187" i="2"/>
  <c r="AL43" i="2"/>
  <c r="AL36" i="2"/>
  <c r="AL207" i="2"/>
  <c r="AL59" i="2"/>
  <c r="AL15" i="2"/>
  <c r="AL130" i="2"/>
  <c r="AL58" i="2"/>
  <c r="AL159" i="2"/>
  <c r="AL105" i="2"/>
  <c r="AL181" i="2"/>
  <c r="AL7" i="2"/>
  <c r="AL234" i="2"/>
  <c r="AL50" i="2"/>
  <c r="AL20" i="2"/>
  <c r="AL232" i="2"/>
  <c r="AL204" i="2"/>
  <c r="AL160" i="2"/>
  <c r="AL96" i="2"/>
  <c r="AL37" i="2"/>
  <c r="AL230" i="2"/>
  <c r="AL174" i="2"/>
  <c r="AL118" i="2"/>
  <c r="AL30" i="2"/>
  <c r="AL91" i="2"/>
  <c r="AL48" i="2"/>
  <c r="AL21" i="2"/>
  <c r="AL53" i="2"/>
  <c r="AL154" i="2"/>
  <c r="AL66" i="2"/>
  <c r="AL18" i="2"/>
  <c r="AL167" i="2"/>
  <c r="AL55" i="2"/>
  <c r="AL209" i="2"/>
  <c r="AL221" i="2"/>
  <c r="AL29" i="2"/>
  <c r="AL163" i="2"/>
  <c r="AL114" i="2"/>
  <c r="AL216" i="2"/>
  <c r="AL180" i="2"/>
  <c r="AL112" i="2"/>
  <c r="AL32" i="2"/>
  <c r="AL16" i="2"/>
  <c r="AL185" i="2"/>
  <c r="AL145" i="2"/>
  <c r="AL121" i="2"/>
  <c r="AL81" i="2"/>
  <c r="AL33" i="2"/>
  <c r="AL87" i="2"/>
  <c r="AL205" i="2"/>
  <c r="AL189" i="2"/>
  <c r="AL173" i="2"/>
  <c r="AL133" i="2"/>
  <c r="AL117" i="2"/>
  <c r="AL25" i="2"/>
  <c r="AL215" i="2"/>
  <c r="AL147" i="2"/>
  <c r="AL95" i="2"/>
  <c r="AL93" i="2"/>
  <c r="AL35" i="2"/>
  <c r="AL198" i="2"/>
  <c r="AL142" i="2"/>
  <c r="AL46" i="2"/>
  <c r="AL139" i="2"/>
  <c r="AL168" i="2"/>
  <c r="AL148" i="2"/>
  <c r="AL132" i="2"/>
  <c r="AL116" i="2"/>
  <c r="AL104" i="2"/>
  <c r="AL56" i="2"/>
  <c r="AL62" i="2"/>
  <c r="AL235" i="2"/>
  <c r="AL199" i="2"/>
  <c r="AL84" i="2"/>
  <c r="AL231" i="2"/>
  <c r="AL203" i="2"/>
  <c r="AL202" i="2"/>
  <c r="AL90" i="2"/>
  <c r="AL10" i="2"/>
  <c r="AL99" i="2"/>
  <c r="AL40" i="2"/>
  <c r="AL135" i="2"/>
  <c r="AL77" i="2"/>
  <c r="AL178" i="2"/>
  <c r="AL47" i="2"/>
  <c r="AL226" i="2"/>
  <c r="AL157" i="2"/>
  <c r="AL191" i="2"/>
  <c r="AL126" i="2"/>
  <c r="AL70" i="2"/>
  <c r="AL14" i="2"/>
  <c r="AL151" i="2"/>
  <c r="AL11" i="2"/>
  <c r="AL100" i="2"/>
  <c r="AQ244" i="2"/>
  <c r="C12" i="1" s="1"/>
  <c r="AK36" i="2" l="1"/>
  <c r="AI56" i="2"/>
  <c r="AK42" i="2"/>
  <c r="AI62" i="2"/>
  <c r="AJ63" i="2"/>
  <c r="AK63" i="2" s="1"/>
  <c r="AK28" i="2"/>
  <c r="AI48" i="2"/>
  <c r="AK33" i="2"/>
  <c r="AI53" i="2"/>
  <c r="AK40" i="2"/>
  <c r="AI60" i="2"/>
  <c r="AK44" i="2"/>
  <c r="AI64" i="2"/>
  <c r="AJ50" i="2"/>
  <c r="AK50" i="2" s="1"/>
  <c r="AJ55" i="2"/>
  <c r="AK55" i="2" s="1"/>
  <c r="AK35" i="2"/>
  <c r="AI55" i="2"/>
  <c r="AJ58" i="2"/>
  <c r="AK58" i="2" s="1"/>
  <c r="AK29" i="2"/>
  <c r="AI49" i="2"/>
  <c r="AK37" i="2"/>
  <c r="AI57" i="2"/>
  <c r="AK27" i="2"/>
  <c r="AI47" i="2"/>
  <c r="AK30" i="2"/>
  <c r="AI50" i="2"/>
  <c r="AK41" i="2"/>
  <c r="AI61" i="2"/>
  <c r="AJ61" i="2" s="1"/>
  <c r="AK61" i="2" s="1"/>
  <c r="AJ64" i="2"/>
  <c r="AK64" i="2" s="1"/>
  <c r="AK43" i="2"/>
  <c r="AI63" i="2"/>
  <c r="AJ51" i="2"/>
  <c r="AK51" i="2" s="1"/>
  <c r="AK31" i="2"/>
  <c r="AI51" i="2"/>
  <c r="AJ62" i="2"/>
  <c r="AK62" i="2" s="1"/>
  <c r="AK26" i="2"/>
  <c r="AI46" i="2"/>
  <c r="AK38" i="2"/>
  <c r="AI58" i="2"/>
  <c r="AK25" i="2"/>
  <c r="AI45" i="2"/>
  <c r="AK32" i="2"/>
  <c r="AI52" i="2"/>
  <c r="AJ57" i="2"/>
  <c r="AK57" i="2" s="1"/>
  <c r="AK39" i="2"/>
  <c r="AI59" i="2"/>
  <c r="AK34" i="2"/>
  <c r="AI54" i="2"/>
  <c r="AJ48" i="2"/>
  <c r="AK48" i="2" s="1"/>
  <c r="W66" i="2"/>
  <c r="W77" i="2"/>
  <c r="W226" i="2"/>
  <c r="W232" i="2"/>
  <c r="W183" i="2"/>
  <c r="W214" i="2"/>
  <c r="W177" i="2"/>
  <c r="W170" i="2"/>
  <c r="W160" i="2"/>
  <c r="W130" i="2"/>
  <c r="W137" i="2"/>
  <c r="W132" i="2"/>
  <c r="W95" i="2"/>
  <c r="W138" i="2"/>
  <c r="W94" i="2"/>
  <c r="W144" i="2"/>
  <c r="W114" i="2"/>
  <c r="W47" i="2"/>
  <c r="W50" i="2"/>
  <c r="W56" i="2"/>
  <c r="W79" i="2"/>
  <c r="W59" i="2"/>
  <c r="W43" i="2"/>
  <c r="W27" i="2"/>
  <c r="W8" i="2"/>
  <c r="W4" i="2"/>
  <c r="AK4" i="2"/>
  <c r="AI24" i="2"/>
  <c r="AJ24" i="2" s="1"/>
  <c r="AK24" i="2" s="1"/>
  <c r="AC244" i="2"/>
  <c r="C7" i="1" s="1"/>
  <c r="X244" i="2"/>
  <c r="C5" i="1" s="1"/>
  <c r="W54" i="2"/>
  <c r="W39" i="2"/>
  <c r="R12" i="2"/>
  <c r="W213" i="2"/>
  <c r="W220" i="2"/>
  <c r="W212" i="2"/>
  <c r="W148" i="2"/>
  <c r="W152" i="2"/>
  <c r="W123" i="2"/>
  <c r="W83" i="2"/>
  <c r="W37" i="2"/>
  <c r="W15" i="2"/>
  <c r="R22" i="2"/>
  <c r="W163" i="2"/>
  <c r="R7" i="2"/>
  <c r="R8" i="2"/>
  <c r="W221" i="2"/>
  <c r="W227" i="2"/>
  <c r="W236" i="2"/>
  <c r="W181" i="2"/>
  <c r="W185" i="2"/>
  <c r="W149" i="2"/>
  <c r="W173" i="2"/>
  <c r="W197" i="2"/>
  <c r="W141" i="2"/>
  <c r="W194" i="2"/>
  <c r="W168" i="2"/>
  <c r="W157" i="2"/>
  <c r="W178" i="2"/>
  <c r="W127" i="2"/>
  <c r="W159" i="2"/>
  <c r="W128" i="2"/>
  <c r="W158" i="2"/>
  <c r="W86" i="2"/>
  <c r="W119" i="2"/>
  <c r="W76" i="2"/>
  <c r="W10" i="2"/>
  <c r="W16" i="2"/>
  <c r="W13" i="2"/>
  <c r="R18" i="2"/>
  <c r="R10" i="2"/>
  <c r="R21" i="2"/>
  <c r="W145" i="2"/>
  <c r="R11" i="2"/>
  <c r="R13" i="2"/>
  <c r="W209" i="2"/>
  <c r="W242" i="2"/>
  <c r="W182" i="2"/>
  <c r="W202" i="2"/>
  <c r="W187" i="2"/>
  <c r="W169" i="2"/>
  <c r="W237" i="2"/>
  <c r="W228" i="2"/>
  <c r="W210" i="2"/>
  <c r="W153" i="2"/>
  <c r="W200" i="2"/>
  <c r="W196" i="2"/>
  <c r="W238" i="2"/>
  <c r="W218" i="2"/>
  <c r="W172" i="2"/>
  <c r="W186" i="2"/>
  <c r="W204" i="2"/>
  <c r="W109" i="2"/>
  <c r="W140" i="2"/>
  <c r="W171" i="2"/>
  <c r="W107" i="2"/>
  <c r="W125" i="2"/>
  <c r="W184" i="2"/>
  <c r="W150" i="2"/>
  <c r="W136" i="2"/>
  <c r="W139" i="2"/>
  <c r="W111" i="2"/>
  <c r="W112" i="2"/>
  <c r="W105" i="2"/>
  <c r="W97" i="2"/>
  <c r="W100" i="2"/>
  <c r="W117" i="2"/>
  <c r="W73" i="2"/>
  <c r="W229" i="2"/>
  <c r="W235" i="2"/>
  <c r="W175" i="2"/>
  <c r="W192" i="2"/>
  <c r="W121" i="2"/>
  <c r="W90" i="2"/>
  <c r="W98" i="2"/>
  <c r="W48" i="2"/>
  <c r="W32" i="2"/>
  <c r="W12" i="2"/>
  <c r="W174" i="2"/>
  <c r="W124" i="2"/>
  <c r="W65" i="2"/>
  <c r="W68" i="2"/>
  <c r="W82" i="2"/>
  <c r="W75" i="2"/>
  <c r="W57" i="2"/>
  <c r="W29" i="2"/>
  <c r="W51" i="2"/>
  <c r="W84" i="2"/>
  <c r="W58" i="2"/>
  <c r="W25" i="2"/>
  <c r="W64" i="2"/>
  <c r="W40" i="2"/>
  <c r="W44" i="2"/>
  <c r="W34" i="2"/>
  <c r="W21" i="2"/>
  <c r="R14" i="2"/>
  <c r="W42" i="2"/>
  <c r="W190" i="2"/>
  <c r="W193" i="2"/>
  <c r="R9" i="2"/>
  <c r="R17" i="2"/>
  <c r="R19" i="2"/>
  <c r="W222" i="2"/>
  <c r="W189" i="2"/>
  <c r="W223" i="2"/>
  <c r="W215" i="2"/>
  <c r="W203" i="2"/>
  <c r="W225" i="2"/>
  <c r="W206" i="2"/>
  <c r="W211" i="2"/>
  <c r="W234" i="2"/>
  <c r="W195" i="2"/>
  <c r="W205" i="2"/>
  <c r="W239" i="2"/>
  <c r="W217" i="2"/>
  <c r="W208" i="2"/>
  <c r="W167" i="2"/>
  <c r="W133" i="2"/>
  <c r="W147" i="2"/>
  <c r="W165" i="2"/>
  <c r="W129" i="2"/>
  <c r="W142" i="2"/>
  <c r="W166" i="2"/>
  <c r="W151" i="2"/>
  <c r="W199" i="2"/>
  <c r="W156" i="2"/>
  <c r="W143" i="2"/>
  <c r="W135" i="2"/>
  <c r="W122" i="2"/>
  <c r="W89" i="2"/>
  <c r="W126" i="2"/>
  <c r="W120" i="2"/>
  <c r="W164" i="2"/>
  <c r="W101" i="2"/>
  <c r="W69" i="2"/>
  <c r="W87" i="2"/>
  <c r="W85" i="2"/>
  <c r="W102" i="2"/>
  <c r="W116" i="2"/>
  <c r="W96" i="2"/>
  <c r="W81" i="2"/>
  <c r="W88" i="2"/>
  <c r="W67" i="2"/>
  <c r="W104" i="2"/>
  <c r="W74" i="2"/>
  <c r="W72" i="2"/>
  <c r="W60" i="2"/>
  <c r="W61" i="2"/>
  <c r="W52" i="2"/>
  <c r="W45" i="2"/>
  <c r="W33" i="2"/>
  <c r="W62" i="2"/>
  <c r="W36" i="2"/>
  <c r="W41" i="2"/>
  <c r="W6" i="2"/>
  <c r="W24" i="2"/>
  <c r="W23" i="2"/>
  <c r="W17" i="2"/>
  <c r="W20" i="2"/>
  <c r="W18" i="2"/>
  <c r="R6" i="2"/>
  <c r="W19" i="2"/>
  <c r="R15" i="2"/>
  <c r="W30" i="2"/>
  <c r="R20" i="2"/>
  <c r="R23" i="2"/>
  <c r="R16" i="2"/>
  <c r="W233" i="2"/>
  <c r="W241" i="2"/>
  <c r="W243" i="2"/>
  <c r="W201" i="2"/>
  <c r="W240" i="2"/>
  <c r="W207" i="2"/>
  <c r="W216" i="2"/>
  <c r="W161" i="2"/>
  <c r="W231" i="2"/>
  <c r="W162" i="2"/>
  <c r="W230" i="2"/>
  <c r="W219" i="2"/>
  <c r="W191" i="2"/>
  <c r="W188" i="2"/>
  <c r="W155" i="2"/>
  <c r="W180" i="2"/>
  <c r="W224" i="2"/>
  <c r="W179" i="2"/>
  <c r="W176" i="2"/>
  <c r="W198" i="2"/>
  <c r="W154" i="2"/>
  <c r="W113" i="2"/>
  <c r="W115" i="2"/>
  <c r="W146" i="2"/>
  <c r="W131" i="2"/>
  <c r="W93" i="2"/>
  <c r="W134" i="2"/>
  <c r="W103" i="2"/>
  <c r="W110" i="2"/>
  <c r="W108" i="2"/>
  <c r="W80" i="2"/>
  <c r="W106" i="2"/>
  <c r="W91" i="2"/>
  <c r="W49" i="2"/>
  <c r="W92" i="2"/>
  <c r="W118" i="2"/>
  <c r="W55" i="2"/>
  <c r="W71" i="2"/>
  <c r="W46" i="2"/>
  <c r="W99" i="2"/>
  <c r="W70" i="2"/>
  <c r="W53" i="2"/>
  <c r="W63" i="2"/>
  <c r="W78" i="2"/>
  <c r="W26" i="2"/>
  <c r="W35" i="2"/>
  <c r="W28" i="2"/>
  <c r="W31" i="2"/>
  <c r="W9" i="2"/>
  <c r="W38" i="2"/>
  <c r="W7" i="2"/>
  <c r="W5" i="2"/>
  <c r="W11" i="2"/>
  <c r="W14" i="2"/>
  <c r="W22" i="2"/>
  <c r="R5" i="2"/>
  <c r="R4" i="2"/>
  <c r="AL244" i="2"/>
  <c r="C11" i="1" s="1"/>
  <c r="AI84" i="2" l="1"/>
  <c r="AJ60" i="2"/>
  <c r="AK60" i="2" s="1"/>
  <c r="AJ53" i="2"/>
  <c r="AK53" i="2" s="1"/>
  <c r="AI74" i="2"/>
  <c r="AJ54" i="2"/>
  <c r="AK54" i="2" s="1"/>
  <c r="AJ49" i="2"/>
  <c r="AK49" i="2" s="1"/>
  <c r="AI66" i="2"/>
  <c r="AI71" i="2"/>
  <c r="AI81" i="2"/>
  <c r="AJ45" i="2"/>
  <c r="AK45" i="2" s="1"/>
  <c r="AJ46" i="2"/>
  <c r="AK46" i="2" s="1"/>
  <c r="AI83" i="2"/>
  <c r="AJ56" i="2"/>
  <c r="AK56" i="2" s="1"/>
  <c r="AJ59" i="2"/>
  <c r="AK59" i="2" s="1"/>
  <c r="AI82" i="2"/>
  <c r="AI70" i="2"/>
  <c r="AI67" i="2"/>
  <c r="AI68" i="2"/>
  <c r="AJ47" i="2"/>
  <c r="AK47" i="2" s="1"/>
  <c r="AI78" i="2"/>
  <c r="AI77" i="2"/>
  <c r="AI75" i="2"/>
  <c r="AJ52" i="2"/>
  <c r="AK52" i="2" s="1"/>
  <c r="W244" i="2"/>
  <c r="C4" i="1" s="1"/>
  <c r="R244" i="2"/>
  <c r="C3" i="1" s="1"/>
  <c r="AI79" i="2" l="1"/>
  <c r="AJ66" i="2"/>
  <c r="AK66" i="2" s="1"/>
  <c r="AJ74" i="2"/>
  <c r="AK74" i="2" s="1"/>
  <c r="AI76" i="2"/>
  <c r="AI80" i="2"/>
  <c r="AI72" i="2"/>
  <c r="AJ83" i="2"/>
  <c r="AK83" i="2" s="1"/>
  <c r="AI101" i="2"/>
  <c r="AJ81" i="2"/>
  <c r="AK81" i="2" s="1"/>
  <c r="AI69" i="2"/>
  <c r="AI65" i="2"/>
  <c r="AI97" i="2"/>
  <c r="AJ77" i="2"/>
  <c r="AK77" i="2" s="1"/>
  <c r="AJ68" i="2"/>
  <c r="AK68" i="2" s="1"/>
  <c r="AI98" i="2"/>
  <c r="AJ78" i="2"/>
  <c r="AK78" i="2" s="1"/>
  <c r="AJ67" i="2"/>
  <c r="AK67" i="2" s="1"/>
  <c r="AI90" i="2"/>
  <c r="AJ70" i="2"/>
  <c r="AK70" i="2" s="1"/>
  <c r="AJ75" i="2"/>
  <c r="AK75" i="2" s="1"/>
  <c r="AI102" i="2"/>
  <c r="AJ82" i="2"/>
  <c r="AK82" i="2" s="1"/>
  <c r="AJ71" i="2"/>
  <c r="AK71" i="2" s="1"/>
  <c r="AI73" i="2"/>
  <c r="AI104" i="2"/>
  <c r="AJ84" i="2"/>
  <c r="AK84" i="2" s="1"/>
  <c r="AE17" i="2"/>
  <c r="AF17" i="2" s="1"/>
  <c r="AG17" i="2" s="1"/>
  <c r="AG244" i="2" s="1"/>
  <c r="C8" i="1" s="1"/>
  <c r="AJ73" i="2" l="1"/>
  <c r="AK73" i="2" s="1"/>
  <c r="AJ90" i="2"/>
  <c r="AK90" i="2" s="1"/>
  <c r="AJ97" i="2"/>
  <c r="AK97" i="2" s="1"/>
  <c r="AJ101" i="2"/>
  <c r="AK101" i="2" s="1"/>
  <c r="AJ80" i="2"/>
  <c r="AK80" i="2" s="1"/>
  <c r="AJ65" i="2"/>
  <c r="AK65" i="2" s="1"/>
  <c r="AJ76" i="2"/>
  <c r="AK76" i="2" s="1"/>
  <c r="AI86" i="2"/>
  <c r="AI91" i="2"/>
  <c r="AI95" i="2"/>
  <c r="AI87" i="2"/>
  <c r="AI88" i="2"/>
  <c r="AI89" i="2"/>
  <c r="AJ69" i="2"/>
  <c r="AK69" i="2" s="1"/>
  <c r="AI103" i="2"/>
  <c r="AJ79" i="2"/>
  <c r="AK79" i="2" s="1"/>
  <c r="AJ102" i="2"/>
  <c r="AK102" i="2" s="1"/>
  <c r="AJ98" i="2"/>
  <c r="AK98" i="2" s="1"/>
  <c r="AJ104" i="2"/>
  <c r="AK104" i="2" s="1"/>
  <c r="AJ72" i="2"/>
  <c r="AK72" i="2" s="1"/>
  <c r="AI94" i="2"/>
  <c r="AI92" i="2" l="1"/>
  <c r="AI118" i="2"/>
  <c r="AI99" i="2"/>
  <c r="AJ88" i="2"/>
  <c r="AK88" i="2" s="1"/>
  <c r="AJ86" i="2"/>
  <c r="AK86" i="2" s="1"/>
  <c r="AI85" i="2"/>
  <c r="AI121" i="2"/>
  <c r="AI110" i="2"/>
  <c r="AI107" i="2"/>
  <c r="AJ87" i="2"/>
  <c r="AK87" i="2" s="1"/>
  <c r="AJ89" i="2"/>
  <c r="AK89" i="2" s="1"/>
  <c r="AI111" i="2"/>
  <c r="AJ91" i="2"/>
  <c r="AK91" i="2" s="1"/>
  <c r="AJ103" i="2"/>
  <c r="AK103" i="2" s="1"/>
  <c r="AI114" i="2"/>
  <c r="AJ94" i="2"/>
  <c r="AK94" i="2" s="1"/>
  <c r="AI124" i="2"/>
  <c r="AI122" i="2"/>
  <c r="AI115" i="2"/>
  <c r="AJ95" i="2"/>
  <c r="AK95" i="2" s="1"/>
  <c r="AI96" i="2"/>
  <c r="AI100" i="2"/>
  <c r="AI117" i="2"/>
  <c r="AI93" i="2"/>
  <c r="AJ117" i="2" l="1"/>
  <c r="AK117" i="2" s="1"/>
  <c r="AJ114" i="2"/>
  <c r="AK114" i="2" s="1"/>
  <c r="AJ111" i="2"/>
  <c r="AK111" i="2" s="1"/>
  <c r="AJ107" i="2"/>
  <c r="AK107" i="2" s="1"/>
  <c r="AJ99" i="2"/>
  <c r="AK99" i="2" s="1"/>
  <c r="AJ110" i="2"/>
  <c r="AK110" i="2" s="1"/>
  <c r="AJ118" i="2"/>
  <c r="AK118" i="2" s="1"/>
  <c r="AJ96" i="2"/>
  <c r="AK96" i="2" s="1"/>
  <c r="AJ124" i="2"/>
  <c r="AK124" i="2" s="1"/>
  <c r="AI123" i="2"/>
  <c r="AI109" i="2"/>
  <c r="AJ121" i="2"/>
  <c r="AK121" i="2" s="1"/>
  <c r="AJ92" i="2"/>
  <c r="AK92" i="2" s="1"/>
  <c r="AJ115" i="2"/>
  <c r="AK115" i="2" s="1"/>
  <c r="AJ100" i="2"/>
  <c r="AK100" i="2" s="1"/>
  <c r="AJ122" i="2"/>
  <c r="AK122" i="2" s="1"/>
  <c r="AI106" i="2"/>
  <c r="AI113" i="2"/>
  <c r="AJ93" i="2"/>
  <c r="AK93" i="2" s="1"/>
  <c r="AJ85" i="2"/>
  <c r="AK85" i="2" s="1"/>
  <c r="AI108" i="2"/>
  <c r="AJ108" i="2" l="1"/>
  <c r="AK108" i="2" s="1"/>
  <c r="AJ109" i="2"/>
  <c r="AK109" i="2" s="1"/>
  <c r="AI112" i="2"/>
  <c r="AI127" i="2"/>
  <c r="AI133" i="2"/>
  <c r="AJ113" i="2"/>
  <c r="AK113" i="2" s="1"/>
  <c r="AJ106" i="2"/>
  <c r="AK106" i="2" s="1"/>
  <c r="AI120" i="2"/>
  <c r="AI143" i="2"/>
  <c r="AJ123" i="2"/>
  <c r="AK123" i="2" s="1"/>
  <c r="AI116" i="2"/>
  <c r="AI130" i="2"/>
  <c r="AI134" i="2"/>
  <c r="AI105" i="2"/>
  <c r="AI142" i="2"/>
  <c r="AI135" i="2"/>
  <c r="AI141" i="2"/>
  <c r="AI144" i="2"/>
  <c r="AI138" i="2"/>
  <c r="AI119" i="2"/>
  <c r="AI131" i="2"/>
  <c r="AI137" i="2"/>
  <c r="AJ135" i="2" l="1"/>
  <c r="AK135" i="2" s="1"/>
  <c r="AJ142" i="2"/>
  <c r="AK142" i="2" s="1"/>
  <c r="AJ116" i="2"/>
  <c r="AK116" i="2" s="1"/>
  <c r="AJ127" i="2"/>
  <c r="AK127" i="2" s="1"/>
  <c r="AI129" i="2"/>
  <c r="AJ137" i="2"/>
  <c r="AK137" i="2" s="1"/>
  <c r="AI164" i="2"/>
  <c r="AJ144" i="2"/>
  <c r="AK144" i="2" s="1"/>
  <c r="AJ105" i="2"/>
  <c r="AK105" i="2" s="1"/>
  <c r="AI126" i="2"/>
  <c r="AJ112" i="2"/>
  <c r="AK112" i="2" s="1"/>
  <c r="AJ119" i="2"/>
  <c r="AK119" i="2" s="1"/>
  <c r="AJ130" i="2"/>
  <c r="AK130" i="2" s="1"/>
  <c r="AJ120" i="2"/>
  <c r="AK120" i="2" s="1"/>
  <c r="AJ133" i="2"/>
  <c r="AK133" i="2" s="1"/>
  <c r="AJ138" i="2"/>
  <c r="AK138" i="2" s="1"/>
  <c r="AJ131" i="2"/>
  <c r="AK131" i="2" s="1"/>
  <c r="AJ141" i="2"/>
  <c r="AK141" i="2" s="1"/>
  <c r="AJ134" i="2"/>
  <c r="AK134" i="2" s="1"/>
  <c r="AJ143" i="2"/>
  <c r="AK143" i="2" s="1"/>
  <c r="AI128" i="2"/>
  <c r="AJ126" i="2" l="1"/>
  <c r="AK126" i="2" s="1"/>
  <c r="AI163" i="2"/>
  <c r="AI158" i="2"/>
  <c r="AI139" i="2"/>
  <c r="AJ164" i="2"/>
  <c r="AK164" i="2" s="1"/>
  <c r="AI161" i="2"/>
  <c r="AI140" i="2"/>
  <c r="AI147" i="2"/>
  <c r="AI162" i="2"/>
  <c r="AI125" i="2"/>
  <c r="AI157" i="2"/>
  <c r="AJ128" i="2"/>
  <c r="AK128" i="2" s="1"/>
  <c r="AI154" i="2"/>
  <c r="AI151" i="2"/>
  <c r="AI153" i="2"/>
  <c r="AI150" i="2"/>
  <c r="AI132" i="2"/>
  <c r="AJ129" i="2"/>
  <c r="AK129" i="2" s="1"/>
  <c r="AI136" i="2"/>
  <c r="AI155" i="2"/>
  <c r="AJ132" i="2" l="1"/>
  <c r="AK132" i="2" s="1"/>
  <c r="AJ125" i="2"/>
  <c r="AK125" i="2" s="1"/>
  <c r="AJ158" i="2"/>
  <c r="AK158" i="2" s="1"/>
  <c r="AJ150" i="2"/>
  <c r="AK150" i="2" s="1"/>
  <c r="AJ163" i="2"/>
  <c r="AK163" i="2" s="1"/>
  <c r="AJ155" i="2"/>
  <c r="AK155" i="2" s="1"/>
  <c r="AJ154" i="2"/>
  <c r="AK154" i="2" s="1"/>
  <c r="AJ161" i="2"/>
  <c r="AK161" i="2" s="1"/>
  <c r="AJ136" i="2"/>
  <c r="AK136" i="2" s="1"/>
  <c r="AJ162" i="2"/>
  <c r="AK162" i="2" s="1"/>
  <c r="AJ153" i="2"/>
  <c r="AK153" i="2" s="1"/>
  <c r="AI148" i="2"/>
  <c r="AI167" i="2"/>
  <c r="AJ147" i="2"/>
  <c r="AK147" i="2" s="1"/>
  <c r="AI184" i="2"/>
  <c r="AI149" i="2"/>
  <c r="AI171" i="2"/>
  <c r="AJ151" i="2"/>
  <c r="AK151" i="2" s="1"/>
  <c r="AJ157" i="2"/>
  <c r="AK157" i="2" s="1"/>
  <c r="AI160" i="2"/>
  <c r="AJ140" i="2"/>
  <c r="AK140" i="2" s="1"/>
  <c r="AJ139" i="2"/>
  <c r="AK139" i="2" s="1"/>
  <c r="AI146" i="2"/>
  <c r="AJ160" i="2" l="1"/>
  <c r="AK160" i="2" s="1"/>
  <c r="AJ171" i="2"/>
  <c r="AK171" i="2" s="1"/>
  <c r="AJ167" i="2"/>
  <c r="AK167" i="2" s="1"/>
  <c r="AJ149" i="2"/>
  <c r="AK149" i="2" s="1"/>
  <c r="AI182" i="2"/>
  <c r="AI175" i="2"/>
  <c r="AI145" i="2"/>
  <c r="AI177" i="2"/>
  <c r="AJ184" i="2"/>
  <c r="AK184" i="2" s="1"/>
  <c r="AJ146" i="2"/>
  <c r="AK146" i="2" s="1"/>
  <c r="AJ148" i="2"/>
  <c r="AK148" i="2" s="1"/>
  <c r="AI181" i="2"/>
  <c r="AI170" i="2"/>
  <c r="AI159" i="2"/>
  <c r="AI173" i="2"/>
  <c r="AI156" i="2"/>
  <c r="AI174" i="2"/>
  <c r="AI183" i="2"/>
  <c r="AI178" i="2"/>
  <c r="AI152" i="2"/>
  <c r="AJ174" i="2" l="1"/>
  <c r="AK174" i="2" s="1"/>
  <c r="AJ170" i="2"/>
  <c r="AK170" i="2" s="1"/>
  <c r="AJ177" i="2"/>
  <c r="AK177" i="2" s="1"/>
  <c r="AJ156" i="2"/>
  <c r="AK156" i="2" s="1"/>
  <c r="AJ145" i="2"/>
  <c r="AK145" i="2" s="1"/>
  <c r="AJ178" i="2"/>
  <c r="AK178" i="2" s="1"/>
  <c r="AJ152" i="2"/>
  <c r="AK152" i="2" s="1"/>
  <c r="AJ181" i="2"/>
  <c r="AK181" i="2" s="1"/>
  <c r="AI166" i="2"/>
  <c r="AI169" i="2"/>
  <c r="AI191" i="2"/>
  <c r="AI193" i="2"/>
  <c r="AJ173" i="2"/>
  <c r="AK173" i="2" s="1"/>
  <c r="AJ175" i="2"/>
  <c r="AK175" i="2" s="1"/>
  <c r="AI203" i="2"/>
  <c r="AJ183" i="2"/>
  <c r="AK183" i="2" s="1"/>
  <c r="AJ159" i="2"/>
  <c r="AK159" i="2" s="1"/>
  <c r="AI168" i="2"/>
  <c r="AI204" i="2"/>
  <c r="AJ182" i="2"/>
  <c r="AK182" i="2" s="1"/>
  <c r="AI187" i="2"/>
  <c r="AI180" i="2"/>
  <c r="AJ168" i="2" l="1"/>
  <c r="AK168" i="2" s="1"/>
  <c r="AJ193" i="2"/>
  <c r="AK193" i="2" s="1"/>
  <c r="AI201" i="2"/>
  <c r="AI176" i="2"/>
  <c r="AI195" i="2"/>
  <c r="AI207" i="2"/>
  <c r="AJ187" i="2"/>
  <c r="AK187" i="2" s="1"/>
  <c r="AJ203" i="2"/>
  <c r="AK203" i="2" s="1"/>
  <c r="AI211" i="2"/>
  <c r="AJ191" i="2"/>
  <c r="AK191" i="2" s="1"/>
  <c r="AI198" i="2"/>
  <c r="AI190" i="2"/>
  <c r="AI202" i="2"/>
  <c r="AI179" i="2"/>
  <c r="AJ169" i="2"/>
  <c r="AK169" i="2" s="1"/>
  <c r="AI200" i="2"/>
  <c r="AJ180" i="2"/>
  <c r="AK180" i="2" s="1"/>
  <c r="AJ204" i="2"/>
  <c r="AK204" i="2" s="1"/>
  <c r="AI186" i="2"/>
  <c r="AJ166" i="2"/>
  <c r="AK166" i="2" s="1"/>
  <c r="AI172" i="2"/>
  <c r="AI165" i="2"/>
  <c r="AI197" i="2"/>
  <c r="AI194" i="2"/>
  <c r="AJ186" i="2" l="1"/>
  <c r="AK186" i="2" s="1"/>
  <c r="AJ202" i="2"/>
  <c r="AK202" i="2" s="1"/>
  <c r="AJ211" i="2"/>
  <c r="AK211" i="2" s="1"/>
  <c r="AJ207" i="2"/>
  <c r="AK207" i="2" s="1"/>
  <c r="AJ195" i="2"/>
  <c r="AK195" i="2" s="1"/>
  <c r="AI213" i="2"/>
  <c r="AI192" i="2"/>
  <c r="AJ172" i="2"/>
  <c r="AK172" i="2" s="1"/>
  <c r="AI224" i="2"/>
  <c r="AJ224" i="2" s="1"/>
  <c r="AK224" i="2" s="1"/>
  <c r="AI189" i="2"/>
  <c r="AI218" i="2"/>
  <c r="AJ198" i="2"/>
  <c r="AK198" i="2" s="1"/>
  <c r="AI223" i="2"/>
  <c r="AJ176" i="2"/>
  <c r="AK176" i="2" s="1"/>
  <c r="AJ197" i="2"/>
  <c r="AK197" i="2" s="1"/>
  <c r="AJ200" i="2"/>
  <c r="AK200" i="2" s="1"/>
  <c r="AJ165" i="2"/>
  <c r="AK165" i="2" s="1"/>
  <c r="AJ190" i="2"/>
  <c r="AK190" i="2" s="1"/>
  <c r="AJ194" i="2"/>
  <c r="AK194" i="2" s="1"/>
  <c r="AJ179" i="2"/>
  <c r="AK179" i="2" s="1"/>
  <c r="AJ201" i="2"/>
  <c r="AK201" i="2" s="1"/>
  <c r="AI188" i="2"/>
  <c r="AJ218" i="2" l="1"/>
  <c r="AK218" i="2" s="1"/>
  <c r="AJ192" i="2"/>
  <c r="AK192" i="2" s="1"/>
  <c r="AI199" i="2"/>
  <c r="AI220" i="2"/>
  <c r="AJ189" i="2"/>
  <c r="AK189" i="2" s="1"/>
  <c r="AI227" i="2"/>
  <c r="AJ227" i="2" s="1"/>
  <c r="AK227" i="2" s="1"/>
  <c r="AJ223" i="2"/>
  <c r="AK223" i="2" s="1"/>
  <c r="AI208" i="2"/>
  <c r="AJ188" i="2"/>
  <c r="AK188" i="2" s="1"/>
  <c r="AI210" i="2"/>
  <c r="AI196" i="2"/>
  <c r="AI233" i="2"/>
  <c r="AJ233" i="2" s="1"/>
  <c r="AK233" i="2" s="1"/>
  <c r="AJ213" i="2"/>
  <c r="AK213" i="2" s="1"/>
  <c r="AI222" i="2"/>
  <c r="AI221" i="2"/>
  <c r="AI214" i="2"/>
  <c r="AI185" i="2"/>
  <c r="AI217" i="2"/>
  <c r="AI215" i="2"/>
  <c r="AI231" i="2"/>
  <c r="AJ231" i="2" s="1"/>
  <c r="AK231" i="2" s="1"/>
  <c r="AI206" i="2"/>
  <c r="AJ215" i="2" l="1"/>
  <c r="AK215" i="2" s="1"/>
  <c r="AI209" i="2"/>
  <c r="AI212" i="2"/>
  <c r="AJ217" i="2"/>
  <c r="AK217" i="2" s="1"/>
  <c r="AJ222" i="2"/>
  <c r="AK222" i="2" s="1"/>
  <c r="AJ210" i="2"/>
  <c r="AK210" i="2" s="1"/>
  <c r="AI243" i="2"/>
  <c r="AJ243" i="2" s="1"/>
  <c r="AK243" i="2" s="1"/>
  <c r="AI240" i="2"/>
  <c r="AJ240" i="2" s="1"/>
  <c r="AK240" i="2" s="1"/>
  <c r="AJ220" i="2"/>
  <c r="AK220" i="2" s="1"/>
  <c r="AJ214" i="2"/>
  <c r="AK214" i="2" s="1"/>
  <c r="AI228" i="2"/>
  <c r="AJ228" i="2" s="1"/>
  <c r="AK228" i="2" s="1"/>
  <c r="AJ208" i="2"/>
  <c r="AK208" i="2" s="1"/>
  <c r="AJ221" i="2"/>
  <c r="AK221" i="2" s="1"/>
  <c r="AI216" i="2"/>
  <c r="AJ196" i="2"/>
  <c r="AK196" i="2" s="1"/>
  <c r="AJ206" i="2"/>
  <c r="AK206" i="2" s="1"/>
  <c r="AI205" i="2"/>
  <c r="AJ185" i="2"/>
  <c r="AK185" i="2" s="1"/>
  <c r="AJ199" i="2"/>
  <c r="AK199" i="2" s="1"/>
  <c r="AI238" i="2"/>
  <c r="AJ238" i="2" s="1"/>
  <c r="AK238" i="2" s="1"/>
  <c r="AI219" i="2" l="1"/>
  <c r="AJ205" i="2"/>
  <c r="AK205" i="2" s="1"/>
  <c r="AI236" i="2"/>
  <c r="AJ236" i="2" s="1"/>
  <c r="AK236" i="2" s="1"/>
  <c r="AJ216" i="2"/>
  <c r="AK216" i="2" s="1"/>
  <c r="AJ212" i="2"/>
  <c r="AK212" i="2" s="1"/>
  <c r="AI242" i="2"/>
  <c r="AJ242" i="2" s="1"/>
  <c r="AK242" i="2" s="1"/>
  <c r="AJ209" i="2"/>
  <c r="AK209" i="2" s="1"/>
  <c r="AI226" i="2"/>
  <c r="AJ226" i="2" s="1"/>
  <c r="AK226" i="2" s="1"/>
  <c r="AI241" i="2"/>
  <c r="AJ241" i="2" s="1"/>
  <c r="AK241" i="2" s="1"/>
  <c r="AI234" i="2"/>
  <c r="AJ234" i="2" s="1"/>
  <c r="AK234" i="2" s="1"/>
  <c r="AI230" i="2"/>
  <c r="AJ230" i="2" s="1"/>
  <c r="AK230" i="2" s="1"/>
  <c r="AI237" i="2"/>
  <c r="AJ237" i="2" s="1"/>
  <c r="AK237" i="2" s="1"/>
  <c r="AI235" i="2"/>
  <c r="AJ235" i="2" s="1"/>
  <c r="AK235" i="2" s="1"/>
  <c r="AI232" i="2" l="1"/>
  <c r="AJ232" i="2" s="1"/>
  <c r="AK232" i="2" s="1"/>
  <c r="AI225" i="2"/>
  <c r="AJ225" i="2" s="1"/>
  <c r="AK225" i="2" s="1"/>
  <c r="AI229" i="2"/>
  <c r="AJ229" i="2" s="1"/>
  <c r="AK229" i="2" s="1"/>
  <c r="AJ219" i="2"/>
  <c r="AK219" i="2" s="1"/>
  <c r="AI239" i="2" l="1"/>
  <c r="AJ239" i="2" s="1"/>
  <c r="AK239" i="2" s="1"/>
  <c r="AK244" i="2" s="1"/>
  <c r="C9" i="1" s="1"/>
  <c r="C14" i="1" s="1"/>
  <c r="C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tc={1DF797B9-FC34-419E-B2E2-3FA513A9991C}</author>
    <author>tc={E6B48A60-DD47-48CB-B772-57F31F9BE04F}</author>
    <author>tc={D71D954B-4F0E-43C1-822B-214C811ACB5E}</author>
    <author>tc={9D74D03C-B552-4B56-9CB6-0961C7F856C7}</author>
    <author>tc={F42345CE-148C-4CC3-88B1-A08574087362}</author>
  </authors>
  <commentList>
    <comment ref="Z2" authorId="0" shapeId="0" xr:uid="{00000000-0006-0000-0100-00000A000000}">
      <text>
        <r>
          <rPr>
            <sz val="11"/>
            <color rgb="FF000000"/>
            <rFont val="Calibri"/>
            <family val="2"/>
          </rPr>
          <t>======
ID#AAAADSe6_Ps
Prakash, Mihir    (2019-07-25 17:36:22)
Cost of buses is not adjusted to PPP since they would likely be imported at international prices.</t>
        </r>
      </text>
    </comment>
    <comment ref="AE4" authorId="1" shapeId="0" xr:uid="{1DF797B9-FC34-419E-B2E2-3FA513A9991C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bus stops were not ADA accessible with safety equipment.</t>
      </text>
    </comment>
    <comment ref="AI5" authorId="2" shapeId="0" xr:uid="{E6B48A60-DD47-48CB-B772-57F31F9BE04F}">
      <text>
        <t>[Threaded comment]
Your version of Excel allows you to read this threaded comment; however, any edits to it will get removed if the file is opened in a newer version of Excel. Learn more: https://go.microsoft.com/fwlink/?linkid=870924
Comment:
    Google Earth Approximation</t>
      </text>
    </comment>
    <comment ref="AN7" authorId="3" shapeId="0" xr:uid="{D71D954B-4F0E-43C1-822B-214C811AC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gaps filled with average of other values</t>
      </text>
    </comment>
    <comment ref="H18" authorId="4" shapeId="0" xr:uid="{9D74D03C-B552-4B56-9CB6-0961C7F856C7}">
      <text>
        <t>[Threaded comment]
Your version of Excel allows you to read this threaded comment; however, any edits to it will get removed if the file is opened in a newer version of Excel. Learn more: https://go.microsoft.com/fwlink/?linkid=870924
Comment:
    Google Earth Pro Approximation</t>
      </text>
    </comment>
    <comment ref="AP20" authorId="5" shapeId="0" xr:uid="{F42345CE-148C-4CC3-88B1-A08574087362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gaps filled with state averages</t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ue1D0mxHT0AsJ5q/f5ma8lZ7Na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200-000002000000}">
      <text>
        <r>
          <rPr>
            <sz val="11"/>
            <color rgb="FF000000"/>
            <rFont val="Calibri"/>
            <family val="2"/>
          </rPr>
          <t>======
ID#AAAADbCwyxU
tc={1618683B-8765-4BD8-A051-799EF0133377}    (2019-08-23 16:18:15)
[Threaded comment]
Your version of Excel allows you to read this threaded comment; however, any edits to it will get removed if the file is opened in a newer version of Excel. Learn more: https://go.microsoft.com/fwlink/?linkid=870924
Comment:
    Values converted, if necessary</t>
        </r>
      </text>
    </comment>
    <comment ref="C39" authorId="0" shapeId="0" xr:uid="{00000000-0006-0000-0200-000001000000}">
      <text>
        <r>
          <rPr>
            <sz val="11"/>
            <color rgb="FF000000"/>
            <rFont val="Calibri"/>
            <family val="2"/>
          </rPr>
          <t>======
ID#AAAADbCwyxY
tc={D3751AD9-96EE-4AEB-ADDB-5A071131D2D1}    (2019-08-23 16:18:15)
[Threaded comment]
Your version of Excel allows you to read this threaded comment; however, any edits to it will get removed if the file is opened in a newer version of Excel. Learn more: https://go.microsoft.com/fwlink/?linkid=870924
Comment:
    Original value in Rupees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7ktR7fWRu18WWor+FNMZ5j52DK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tc={DD5DCF2F-8C86-428F-A8E6-62A66F197506}</author>
    <author/>
  </authors>
  <commentList>
    <comment ref="F1" authorId="0" shapeId="0" xr:uid="{DD5DCF2F-8C86-428F-A8E6-62A66F197506}">
      <text>
        <t>[Threaded comment]
Your version of Excel allows you to read this threaded comment; however, any edits to it will get removed if the file is opened in a newer version of Excel. Learn more: https://go.microsoft.com/fwlink/?linkid=870924
Comment:
    1 USD 2016 = 4.148 MYR 2016 (WB Indicators: Exchange Rate LCU per US$). and 1 USD 2016 = 1.06 USD 2019</t>
      </text>
    </comment>
    <comment ref="G16" authorId="1" shapeId="0" xr:uid="{369331D7-5364-42DF-9DE3-9397B70D96D0}">
      <text>
        <r>
          <rPr>
            <sz val="11"/>
            <color rgb="FF000000"/>
            <rFont val="Calibri"/>
            <family val="2"/>
          </rPr>
          <t>======
ID#AAAADSf4vts
Suzanne Schadel    (2019-07-29 13:00:12)
Gaps (red) filled with average of other values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tc={4CFB2D70-49B3-4D44-930A-FB76F5B66497}</author>
    <author>tc={3E761BEA-B1F8-4F8E-9292-725721A38250}</author>
    <author>tc={C255D813-B9A5-48B2-90D4-A7914D87688D}</author>
    <author>tc={378D3153-55DA-418B-A730-2FA2219D441D}</author>
    <author>tc={EF2B1968-7CEC-4938-9CB4-1FCEDA10333C}</author>
    <author>tc={E24E06F6-E2CB-43E6-9472-D989A6A9F69A}</author>
    <author>tc={5BB70B60-94E3-41A0-A6D8-722B5F7F27D0}</author>
  </authors>
  <commentList>
    <comment ref="C5" authorId="0" shapeId="0" xr:uid="{4CFB2D70-49B3-4D44-930A-FB76F5B66497}">
      <text>
        <t>[Threaded comment]
Your version of Excel allows you to read this threaded comment; however, any edits to it will get removed if the file is opened in a newer version of Excel. Learn more: https://go.microsoft.com/fwlink/?linkid=870924
Comment:
    M.B. Melaka Bersejarah</t>
      </text>
    </comment>
    <comment ref="C7" authorId="1" shapeId="0" xr:uid="{3E761BEA-B1F8-4F8E-9292-725721A38250}">
      <text>
        <t>[Threaded comment]
Your version of Excel allows you to read this threaded comment; however, any edits to it will get removed if the file is opened in a newer version of Excel. Learn more: https://go.microsoft.com/fwlink/?linkid=870924
Comment:
    Kuala Kuantan and Beserah</t>
      </text>
    </comment>
    <comment ref="C10" authorId="2" shapeId="0" xr:uid="{C255D813-B9A5-48B2-90D4-A7914D87688D}">
      <text>
        <t>[Threaded comment]
Your version of Excel allows you to read this threaded comment; however, any edits to it will get removed if the file is opened in a newer version of Excel. Learn more: https://go.microsoft.com/fwlink/?linkid=870924
Comment:
    Alor Kangar and Kangar</t>
      </text>
    </comment>
    <comment ref="C11" authorId="3" shapeId="0" xr:uid="{378D3153-55DA-418B-A730-2FA2219D441D}">
      <text>
        <t>[Threaded comment]
Your version of Excel allows you to read this threaded comment; however, any edits to it will get removed if the file is opened in a newer version of Excel. Learn more: https://go.microsoft.com/fwlink/?linkid=870924
Comment:
    D.B. Kota Kinabalu</t>
      </text>
    </comment>
    <comment ref="C12" authorId="4" shapeId="0" xr:uid="{EF2B1968-7CEC-4938-9CB4-1FCEDA10333C}">
      <text>
        <t>[Threaded comment]
Your version of Excel allows you to read this threaded comment; however, any edits to it will get removed if the file is opened in a newer version of Excel. Learn more: https://go.microsoft.com/fwlink/?linkid=870924
Comment:
    D.B. Kuching Utara, M.P. Padawan, &amp; M.B. Kuching Selatan</t>
      </text>
    </comment>
    <comment ref="C15" authorId="5" shapeId="0" xr:uid="{E24E06F6-E2CB-43E6-9472-D989A6A9F69A}">
      <text>
        <t>[Threaded comment]
Your version of Excel allows you to read this threaded comment; however, any edits to it will get removed if the file is opened in a newer version of Excel. Learn more: https://go.microsoft.com/fwlink/?linkid=870924
Comment:
    D.B. Kuala Lumpur</t>
      </text>
    </comment>
    <comment ref="C18" authorId="6" shapeId="0" xr:uid="{5BB70B60-94E3-41A0-A6D8-722B5F7F27D0}">
      <text>
        <t>[Threaded comment]
Your version of Excel allows you to read this threaded comment; however, any edits to it will get removed if the file is opened in a newer version of Excel. Learn more: https://go.microsoft.com/fwlink/?linkid=870924
Comment:
    Kemaman (Chukai)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tc={E2A3CD5D-9A21-449F-8D91-1E3ECBB027FE}</author>
  </authors>
  <commentList>
    <comment ref="I3" authorId="0" shapeId="0" xr:uid="{E2A3CD5D-9A21-449F-8D91-1E3ECBB027FE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state:city area ratio to scale roads</t>
      </text>
    </comment>
  </commentList>
</comments>
</file>

<file path=xl/sharedStrings.xml><?xml version="1.0" encoding="utf-8"?>
<sst xmlns="http://schemas.openxmlformats.org/spreadsheetml/2006/main" count="907" uniqueCount="322">
  <si>
    <t>Variable</t>
  </si>
  <si>
    <t>ROADS</t>
  </si>
  <si>
    <t>S.No.</t>
  </si>
  <si>
    <t>Category</t>
  </si>
  <si>
    <t>Source value</t>
  </si>
  <si>
    <t>Item</t>
  </si>
  <si>
    <t>PUBLIC TRANSIT (BUSES)</t>
  </si>
  <si>
    <t>Cost (USD 2019)</t>
  </si>
  <si>
    <t>Comment</t>
  </si>
  <si>
    <t>Date</t>
  </si>
  <si>
    <t>Value in 2019</t>
  </si>
  <si>
    <t>Source:</t>
  </si>
  <si>
    <t>Notes</t>
  </si>
  <si>
    <t>Roads</t>
  </si>
  <si>
    <t>Annual investment cost in road safety program as % of all infrastructure projects</t>
  </si>
  <si>
    <t>Planning, safety</t>
  </si>
  <si>
    <t>Repaving</t>
  </si>
  <si>
    <t>https://www.who.int/management/programme/health_promotion/MakeRoadsSafe.pdf</t>
  </si>
  <si>
    <t>Additional Construction</t>
  </si>
  <si>
    <t>Maximum % of lowest quintile's per-capita monthly income that should be to spent on public transportation</t>
  </si>
  <si>
    <t>Maintenance</t>
  </si>
  <si>
    <t>Public Transport</t>
  </si>
  <si>
    <t>Urban Mobility Planning</t>
  </si>
  <si>
    <t>Affordability</t>
  </si>
  <si>
    <t xml:space="preserve">Bus Fleet </t>
  </si>
  <si>
    <t>http://siteresources.worldbank.org/INTURBANTRANSPORT/Resources/cities_on_the_move.pdf</t>
  </si>
  <si>
    <t>Bus Stops</t>
  </si>
  <si>
    <t>Bus Depot/Terminals</t>
  </si>
  <si>
    <t>Length of Existing Roads that Require Repavement</t>
  </si>
  <si>
    <t>BRT Infrastructure (Forthcoming)</t>
  </si>
  <si>
    <t>Road Repavement</t>
  </si>
  <si>
    <t>Operation &amp; Maintenance and Admin</t>
  </si>
  <si>
    <t>Subsidies</t>
  </si>
  <si>
    <t>New Road Construction</t>
  </si>
  <si>
    <t>gen</t>
  </si>
  <si>
    <t>2008-2018</t>
  </si>
  <si>
    <t>WDI</t>
  </si>
  <si>
    <t>Megacities lower population limit</t>
  </si>
  <si>
    <t xml:space="preserve">Road Maintenance </t>
  </si>
  <si>
    <t>Our city sampling method</t>
  </si>
  <si>
    <t>Tier 1 City lower population limit</t>
  </si>
  <si>
    <t>Tier 2 City lower population limit and Tier 3 upper population limit</t>
  </si>
  <si>
    <t>Road Safety</t>
  </si>
  <si>
    <t>Buses</t>
  </si>
  <si>
    <t>Programs (10% of Total Infrastructure Cost)</t>
  </si>
  <si>
    <t>Planning and Management</t>
  </si>
  <si>
    <t>Inflation rate, USD 2019 = ______ USD 2016</t>
  </si>
  <si>
    <t>Inflation rate, USD 2019 = ______ 2015:</t>
  </si>
  <si>
    <t>Bus Terminals</t>
  </si>
  <si>
    <t>TOTAL</t>
  </si>
  <si>
    <t>Inflation rate, USD 2019 = ______ 2014:</t>
  </si>
  <si>
    <t>Operation &amp; Maintenance Cost of Buses and Admin Costs of Transit Authority</t>
  </si>
  <si>
    <t>Inflation rate, USD 2019 = ______ 2013:</t>
  </si>
  <si>
    <t>Inflation rate, USD 2019 = ______ 2005:</t>
  </si>
  <si>
    <t>http://www.in2013dollars.com/us/inflation/2005?amount=1</t>
  </si>
  <si>
    <t>Cost of Developing a Plan for the City</t>
  </si>
  <si>
    <t>Inflation rate, USD 2019 = ______ 1997:</t>
  </si>
  <si>
    <t>No</t>
  </si>
  <si>
    <t>City</t>
  </si>
  <si>
    <t>Year</t>
  </si>
  <si>
    <t>Population</t>
  </si>
  <si>
    <t>Average HH Size</t>
  </si>
  <si>
    <t>Number of HH</t>
  </si>
  <si>
    <t>roads</t>
  </si>
  <si>
    <t>Arterial</t>
  </si>
  <si>
    <t>Sub-Arterial</t>
  </si>
  <si>
    <t>Collector</t>
  </si>
  <si>
    <t>Length of roads per capita (AVERAGE) (km/person)</t>
  </si>
  <si>
    <t>Local</t>
  </si>
  <si>
    <t>COST (USD 2019)</t>
  </si>
  <si>
    <t>(total roads/population) from Buenos Aires CAF document</t>
  </si>
  <si>
    <t>Percentage of total roads that are arterial (these need sidewalks)</t>
  </si>
  <si>
    <t>https://www.fhwa.dot.gov/policy/2013cpr/chap2.cfm#2</t>
  </si>
  <si>
    <t xml:space="preserve">COST (USD 2019) </t>
  </si>
  <si>
    <t>Percentage of total roads that are sub-arterial (these need sidewalks)</t>
  </si>
  <si>
    <t>Total Buses Required</t>
  </si>
  <si>
    <t>Existing Buses in Operation</t>
  </si>
  <si>
    <t>Net Bus Addition</t>
  </si>
  <si>
    <t>Percentage of total roads that are collector (no sidewalks)</t>
  </si>
  <si>
    <t>Total Required Bus Stops</t>
  </si>
  <si>
    <t>Existing Bus Stops in Operation</t>
  </si>
  <si>
    <t>Net Bus Stop Addition</t>
  </si>
  <si>
    <t>Percentage of total roads that are local (no sidewalks)</t>
  </si>
  <si>
    <t>Total Required Bus Terminals</t>
  </si>
  <si>
    <t>Existing Bus Terminals in Operation</t>
  </si>
  <si>
    <t>Net Bus Terminal Addition</t>
  </si>
  <si>
    <t>Cost of building arterial road per km ($USD 2014/km)</t>
  </si>
  <si>
    <t>Average cost of public transit ticket (USD 2019)</t>
  </si>
  <si>
    <t>Average amount spent monthly on transit per household (USD 2019)</t>
  </si>
  <si>
    <t>https://www.arkansashighways.com/roadway_design_division/Cost%20per%20Mile%20(JULY%202014).pdf</t>
  </si>
  <si>
    <t>Assumed to be equal to "4 lane undivided"</t>
  </si>
  <si>
    <t>Cost of building sub-arterial road per km ($USD 2014/km)</t>
  </si>
  <si>
    <t>2 Lane Arterial</t>
  </si>
  <si>
    <t>Cost of building collector road per km ($USD 2014/km)</t>
  </si>
  <si>
    <t>Average Monthly Household Income of the Lowest Quintile of Population (USD 2019)</t>
  </si>
  <si>
    <t>2 Lane collector</t>
  </si>
  <si>
    <t>Cost of building local road per km ($USD 2014/km)</t>
  </si>
  <si>
    <t>SUBSIDY COST
(USD 2019)</t>
  </si>
  <si>
    <t>assumed to be equal to collector</t>
  </si>
  <si>
    <t>Annual O&amp;M costs for road maintenance, per km of  road ($USD 2014/km)</t>
  </si>
  <si>
    <t>Johor Bahru</t>
  </si>
  <si>
    <t>http://documents.worldbank.org/curated/en/971161468314094302/pdf/339250rev.pdf</t>
  </si>
  <si>
    <t>Cost of paving 7 m road (($USD 1997/km) [arterials]</t>
  </si>
  <si>
    <t>http://web.worldbank.org/WBSITE/EXTERNAL/TOPICS/EXTTRANSPORT/EXTROADSHIGHWAYS/0,,contentMDK:20600628~menuPK:1476380~pagePK:148956~piPK:216618~theSitePK:338661~isCURL:Y,00.html</t>
  </si>
  <si>
    <t>Arterial is assumed 4 lanes</t>
  </si>
  <si>
    <t>Cost of paving 7 m road (($USD 1997/km) [sub-arterials]</t>
  </si>
  <si>
    <t>Overlay: SAC-V</t>
  </si>
  <si>
    <t>Cost of paving 6 m road ($USD 1996/km) [feeder &amp; collector]</t>
  </si>
  <si>
    <t>Maximum walking distance to a bus stop in city (km)</t>
  </si>
  <si>
    <t>Standard Bus</t>
  </si>
  <si>
    <t>Global Standard - SloCaT</t>
  </si>
  <si>
    <t>Per capita bus requirement, tier 1</t>
  </si>
  <si>
    <t>https://ppiaf.org/sites/ppiaf.org/files/documents/toolkits/UrbanBusToolkit/assets/1/1c/1c7.html</t>
  </si>
  <si>
    <t>arbitrary, range is 1.2-0.5</t>
  </si>
  <si>
    <t>Per capita bus requirement, tier 2</t>
  </si>
  <si>
    <t>Per capita bus requirement, tier 3</t>
  </si>
  <si>
    <t>Admin, O&amp;M costs of standard bus system, per bus, adjusted to reflect prices in USA ($USD 2019)</t>
  </si>
  <si>
    <t>www.bestundertaking.com/in/pdf/2018-19/2019-statement_of_account_english_16-17.pdf</t>
  </si>
  <si>
    <t>Buses per garage/ buildings</t>
  </si>
  <si>
    <t>https://web.archive.org/web/20050212184403/http://www.bestundertaking.com/trans_engg.asp</t>
  </si>
  <si>
    <t>Global average cost of electric bus (USD 2012)</t>
  </si>
  <si>
    <t>http://www.repic.ch/files/7114/4126/7442/Grutter_FinalReport_e_web.pdf</t>
  </si>
  <si>
    <t>Cost of adding one bus shelter stop (USD 2015)</t>
  </si>
  <si>
    <t>Alor Setar</t>
  </si>
  <si>
    <t>Estimated Costs for Bus Shelters and Benches Program</t>
  </si>
  <si>
    <t xml:space="preserve">"ADA-compliant concrete pad, required for a bench - 1,200" ; benches cost 1500 each; </t>
  </si>
  <si>
    <t>Cost of adding one 17,000 square foot warehouse, which holds about 120 buses at max</t>
  </si>
  <si>
    <t>https://www.rsmeans.com/model-pages/bus-terminal.aspx</t>
  </si>
  <si>
    <t>Crosstown Bus station in NYC could hold 120 buses max, and was 17,000 square ft https://en.wikipedia.org/wiki/Bus_depots_of_MTA_Regional_Bus_Operations</t>
  </si>
  <si>
    <t>Kota Bharu</t>
  </si>
  <si>
    <t>Malacca City</t>
  </si>
  <si>
    <t>Seremban</t>
  </si>
  <si>
    <t>Kuantan</t>
  </si>
  <si>
    <t>George Town</t>
  </si>
  <si>
    <t>Ipoh</t>
  </si>
  <si>
    <t>Kangar</t>
  </si>
  <si>
    <t>Kota Kinabalu</t>
  </si>
  <si>
    <t>Kuching</t>
  </si>
  <si>
    <t>Shah Alam</t>
  </si>
  <si>
    <t>Kuala Terengganu</t>
  </si>
  <si>
    <t>Kuala Lumpur</t>
  </si>
  <si>
    <t>Victoria</t>
  </si>
  <si>
    <t>Putrajaya</t>
  </si>
  <si>
    <t>Cukai</t>
  </si>
  <si>
    <t>Donggongon</t>
  </si>
  <si>
    <t>Calculating O&amp;M of standard buses (most of BEST routes are standard buses)</t>
  </si>
  <si>
    <t xml:space="preserve">Source: THE BRIHAN MUMBAI ELECTRIC SUPPLY AND TRANSPORT UNDERTAKING
(OF THE BRIHANMUMBAI MAHANAGARPAlIKA)
APPENDIX NO. E-1
GENERAL FINANCIAL STATISTICS 2016-2017 </t>
  </si>
  <si>
    <t>Semenyih</t>
  </si>
  <si>
    <t>Link: www.bestundertaking.com/in/pdf/2018-19/2019-statement_of_account_english_16-17.pdf</t>
  </si>
  <si>
    <t>Expenditures by B.E.S.T.</t>
  </si>
  <si>
    <t xml:space="preserve">Simpang Empat </t>
  </si>
  <si>
    <t>2016, Rupee</t>
  </si>
  <si>
    <t>USD (2016)</t>
  </si>
  <si>
    <t>USD (2019) Inflation</t>
  </si>
  <si>
    <t>Per bus cost in India (USD 2019)</t>
  </si>
  <si>
    <t>Adjusted to PPP of U.S.A. (USD 2019)</t>
  </si>
  <si>
    <t>Total costs, minus interest paid expenditures</t>
  </si>
  <si>
    <t>Variable:</t>
  </si>
  <si>
    <t>Value:</t>
  </si>
  <si>
    <t>Number of buses operated by B.E.S.T.</t>
  </si>
  <si>
    <t>https://www.bestundertaking.com/in/page.asp?i=1</t>
  </si>
  <si>
    <t>Average exchange rate of India to USD in 2016</t>
  </si>
  <si>
    <t>https://data.worldbank.org/indicator/PA.NUS.FCRF?locations=IN</t>
  </si>
  <si>
    <t>PPP of India in 2016</t>
  </si>
  <si>
    <t>https://data.worldbank.org/indicator/PA.NUS.PPPC.RF?locations=IN</t>
  </si>
  <si>
    <t>Distribution of road type, as % of total road lengths</t>
  </si>
  <si>
    <t xml:space="preserve">From U.S. National Highway Association: https://www.fhwa.dot.gov/policy/2013cpr/chap2.cfm#2 </t>
  </si>
  <si>
    <t>Using urbanized areas (50,000 or more in population) "miles" in exhibit 2-4 "Percentage of highway miles, lane miles, and VMT by Functional System and by size of area, 2010"</t>
  </si>
  <si>
    <t>Excluded freeway/expressway/interstate</t>
  </si>
  <si>
    <t>Miles (%)</t>
  </si>
  <si>
    <t>Urban only %</t>
  </si>
  <si>
    <t>Principal Arterial</t>
  </si>
  <si>
    <t>Minor Arterial</t>
  </si>
  <si>
    <t>Major Collector</t>
  </si>
  <si>
    <t>Minor Collector</t>
  </si>
  <si>
    <t>SUM</t>
  </si>
  <si>
    <t>No.</t>
  </si>
  <si>
    <t>Average cost of public transit ticket (RM 2019)</t>
  </si>
  <si>
    <t>Avg. HH Size</t>
  </si>
  <si>
    <t>JADUAL 3: PURATA SAIZ ISI RUMAH MENGIKUT NEGERI, 1980-2010
TABLE 3: AVERAGE HOUSEHOLD SIZE BY STATE, 1980-2010</t>
  </si>
  <si>
    <t xml:space="preserve"> Existing Buses in Operation </t>
  </si>
  <si>
    <t>Source</t>
  </si>
  <si>
    <t>.</t>
  </si>
  <si>
    <t>City Size</t>
  </si>
  <si>
    <t>Area (Sq.Km)</t>
  </si>
  <si>
    <t>Length of Roads Required (km.)</t>
  </si>
  <si>
    <t>Current Length of Roads (km.)</t>
  </si>
  <si>
    <t>Total New Roads Required (km.)</t>
  </si>
  <si>
    <t>Price level ratio of PPP conversion factor (GDP) of Malaysia to market exchange rate in 2019</t>
  </si>
  <si>
    <t>Average urban population growth rate in Malaysia for the past 10 years</t>
  </si>
  <si>
    <t>Numbeo</t>
  </si>
  <si>
    <t>http://www.data.gov.my/data/en_US/dataset/bus-stop-information-for-mrt-feeder-bus</t>
  </si>
  <si>
    <t>Feeder buses are non-articulated, assumed number of stops is less than or equal to existing fleet</t>
  </si>
  <si>
    <t>http://www.data.gov.my/data/en_US/dataset/bus-stop-information-for-rapid-penang</t>
  </si>
  <si>
    <t>Subsidy</t>
  </si>
  <si>
    <t>Average Monthly Household Income of the Lowest Quintile of Population (MYR 2016)</t>
  </si>
  <si>
    <t>Household Income Survey Report And Basic Amenities By State And Administrative District from Malaysian Statistics Department (2016)</t>
  </si>
  <si>
    <t>Official exchange rate (LCU per US$, period average) - Malaysia in 2019</t>
  </si>
  <si>
    <t>https://data.worldbank.org/indicator/PA.NUS.FCRF?locations=MY</t>
  </si>
  <si>
    <t>Area (Sq.km)</t>
  </si>
  <si>
    <t>Survey on Solid Waste Composition, Characteristics &amp; Existing Practice of Solid Waste Recycling in Malaysia (2013) JABATAN PENGURUSAN SISA PEPEJAL NEGARA
KEMENTERIAN KESEJAHTERAAN BANDAR,
PERUMAHAN DAN KERAJAAN TEMPATAN</t>
  </si>
  <si>
    <t>http://www.dbkl.gov.my/pskl2020/english/transportation/index.htm</t>
  </si>
  <si>
    <t>1 at City Centre</t>
  </si>
  <si>
    <t>https://openknowledge.worldbank.org/bitstream/handle/10986/22038/Malaysia0econo0ming0urban0transport.pdf?sequence=1&amp;isAllowed=y</t>
  </si>
  <si>
    <t>http://documents.worldbank.org/curated/en/929931556620501708/pdf/Supporting-Report-5-Shifting-Melaka-s-Mobility-Modal-Split.pdf</t>
  </si>
  <si>
    <t>"Panorama is the sole provider of public transport services within the state and has a bus fleet of 63"</t>
  </si>
  <si>
    <t>http://www.atlasofurbanexpansion.org/cities/view/Ipoh</t>
  </si>
  <si>
    <t xml:space="preserve">Regional (Southeast Asia) average change in population density (people/hectare)  (%) </t>
  </si>
  <si>
    <t>2003-2015</t>
  </si>
  <si>
    <t>https://jpbd.johor.gov.my/images/jpbd_muatturun/Bahan_DRSNJ2030/Laporan_Draf_RSN_Johor2030.pdf</t>
  </si>
  <si>
    <t>Took 1/2 of state value, assuming area of city is proportional to area of transport services, and J.B. is roughly 1/2 of urban area in state. See p2-15</t>
  </si>
  <si>
    <t>https://data.worldbank.org/indicator/PA.NUS.PPPC.RF?locations=MY</t>
  </si>
  <si>
    <t>http://www.mpkbbri.gov.my/en/visitors/transportation</t>
  </si>
  <si>
    <t>http://www.mpkbbri.gov.my/en/visitors/kota-bharu-info</t>
  </si>
  <si>
    <t>https://www.townplan.gov.my/rt/rsnt_terengganu2050/Ringkasan%20Eksekutif%20DRSNT%202050_2%20DIS.pdf</t>
  </si>
  <si>
    <t>http://epublisiti.townplan.gov.my/turun/kuantan2035/risalah.pdf</t>
  </si>
  <si>
    <t>http://epublisiti.townplan.gov.my/publisiti/?p=760</t>
  </si>
  <si>
    <t>"There are two major bus stations the city of Kangar City (Terminal Bukit Lagi) and Kuala Perlis Bus Station."</t>
  </si>
  <si>
    <t>Roads that are proposed to upgrade</t>
  </si>
  <si>
    <t>Percentage of unpaved roads (%)</t>
  </si>
  <si>
    <t>State</t>
  </si>
  <si>
    <t>Johor</t>
  </si>
  <si>
    <t>Kedah</t>
  </si>
  <si>
    <t>Kelantan</t>
  </si>
  <si>
    <t>Malaka</t>
  </si>
  <si>
    <t>Negeri Sembilan</t>
  </si>
  <si>
    <t>Pahang</t>
  </si>
  <si>
    <t>Penang</t>
  </si>
  <si>
    <t>Perak</t>
  </si>
  <si>
    <t>Perlis</t>
  </si>
  <si>
    <t>Sabah</t>
  </si>
  <si>
    <t>Sarawak</t>
  </si>
  <si>
    <t>Selangor</t>
  </si>
  <si>
    <t>Terengganu</t>
  </si>
  <si>
    <t>Federal Territory of Kuala Lumpur</t>
  </si>
  <si>
    <t>Labuan Federal Territory</t>
  </si>
  <si>
    <t>State averages, no urban/rural disaggregation</t>
  </si>
  <si>
    <t>Draf Rancangan Struktur Negeri Terengganu 2050 (Kajian Semula)</t>
  </si>
  <si>
    <t>Google Maps Approximation</t>
  </si>
  <si>
    <t>Existing Bus Depots</t>
  </si>
  <si>
    <t>Social Statistics Bulletin, Malaysia 2019
https://newss.statistics.gov.my/newss-portalx/ep/epProductCatalogForm.seam?cid=55720
Table 8.5: Road length by state, type of road and jurisdiction, Malaysia, 2018</t>
  </si>
  <si>
    <t>Social Statistics Bulletin, Malaysia 2019
https://newss.statistics.gov.my/newss-portalx/ep/epProductCatalogForm.seam?cid=55720
Table 8.5: Road length by state, type of road and jurisdiction, Malaysia, 2019</t>
  </si>
  <si>
    <t>Social Statistics Bulletin, Malaysia 2019
https://newss.statistics.gov.my/newss-portalx/ep/epProductCatalogForm.seam?cid=55720
Table 8.5: Road length by state, type of road and jurisdiction, Malaysia, 2020</t>
  </si>
  <si>
    <t>Social Statistics Bulletin, Malaysia 2019
https://newss.statistics.gov.my/newss-portalx/ep/epProductCatalogForm.seam?cid=55720
Table 8.5: Road length by state, type of road and jurisdiction, Malaysia, 2021</t>
  </si>
  <si>
    <t>Social Statistics Bulletin, Malaysia 2019
https://newss.statistics.gov.my/newss-portalx/ep/epProductCatalogForm.seam?cid=55720
Table 8.5: Road length by state, type of road and jurisdiction, Malaysia, 2022</t>
  </si>
  <si>
    <t>Social Statistics Bulletin, Malaysia 2019
https://newss.statistics.gov.my/newss-portalx/ep/epProductCatalogForm.seam?cid=55720
Table 8.5: Road length by state, type of road and jurisdiction, Malaysia, 2023</t>
  </si>
  <si>
    <t>Social Statistics Bulletin, Malaysia 2019
https://newss.statistics.gov.my/newss-portalx/ep/epProductCatalogForm.seam?cid=55720
Table 8.5: Road length by state, type of road and jurisdiction, Malaysia, 2024</t>
  </si>
  <si>
    <t>Social Statistics Bulletin, Malaysia 2019
https://newss.statistics.gov.my/newss-portalx/ep/epProductCatalogForm.seam?cid=55720
Table 8.5: Road length by state, type of road and jurisdiction, Malaysia, 2025</t>
  </si>
  <si>
    <t>Social Statistics Bulletin, Malaysia 2019
https://newss.statistics.gov.my/newss-portalx/ep/epProductCatalogForm.seam?cid=55720
Table 8.5: Road length by state, type of road and jurisdiction, Malaysia, 2026</t>
  </si>
  <si>
    <t>Social Statistics Bulletin, Malaysia 2019
https://newss.statistics.gov.my/newss-portalx/ep/epProductCatalogForm.seam?cid=55720
Table 8.5: Road length by state, type of road and jurisdiction, Malaysia, 2027</t>
  </si>
  <si>
    <t>Social Statistics Bulletin, Malaysia 2019
https://newss.statistics.gov.my/newss-portalx/ep/epProductCatalogForm.seam?cid=55720
Table 8.5: Road length by state, type of road and jurisdiction, Malaysia, 2028</t>
  </si>
  <si>
    <t>Social Statistics Bulletin, Malaysia 2019
https://newss.statistics.gov.my/newss-portalx/ep/epProductCatalogForm.seam?cid=55720
Table 8.5: Road length by state, type of road and jurisdiction, Malaysia, 2029</t>
  </si>
  <si>
    <t>Social Statistics Bulletin, Malaysia 2019
https://newss.statistics.gov.my/newss-portalx/ep/epProductCatalogForm.seam?cid=55720
Table 8.5: Road length by state, type of road and jurisdiction, Malaysia, 2030</t>
  </si>
  <si>
    <t>Social Statistics Bulletin, Malaysia 2019
https://newss.statistics.gov.my/newss-portalx/ep/epProductCatalogForm.seam?cid=55720
Table 8.5: Road length by state, type of road and jurisdiction, Malaysia, 2031</t>
  </si>
  <si>
    <t>Social Statistics Bulletin, Malaysia 2019
https://newss.statistics.gov.my/newss-portalx/ep/epProductCatalogForm.seam?cid=55720
Table 8.5: Road length by state, type of road and jurisdiction, Malaysia, 2032</t>
  </si>
  <si>
    <t>Social Statistics Bulletin, Malaysia 2019
https://newss.statistics.gov.my/newss-portalx/ep/epProductCatalogForm.seam?cid=55720
Table 8.5: Road length by state, type of road and jurisdiction, Malaysia, 2033</t>
  </si>
  <si>
    <t>Social Statistics Bulletin, Malaysia 2019
https://newss.statistics.gov.my/newss-portalx/ep/epProductCatalogForm.seam?cid=55720
Table 8.5: Road length by state, type of road and jurisdiction, Malaysia, 2034</t>
  </si>
  <si>
    <t>Social Statistics Bulletin, Malaysia 2019
https://newss.statistics.gov.my/newss-portalx/ep/epProductCatalogForm.seam?cid=55720
Table 8.5: Road length by state, type of road and jurisdiction, Malaysia, 2035</t>
  </si>
  <si>
    <t>Social Statistics Bulletin, Malaysia 2019
https://newss.statistics.gov.my/newss-portalx/ep/epProductCatalogForm.seam?cid=55720
Table 8.5: Road length by state, type of road and jurisdiction, Malaysia, 2036</t>
  </si>
  <si>
    <t>Social Statistics Bulletin, Malaysia 2019
https://newss.statistics.gov.my/newss-portalx/ep/epProductCatalogForm.seam?cid=55720
Table 8.5: Road length by state, type of road and jurisdiction, Malaysia, 2037</t>
  </si>
  <si>
    <t>https://en.wikipedia.org/wiki/Alor_Setar</t>
  </si>
  <si>
    <t>https://www.thestar.com.my/news/nation/2015/03/25/penangs-first-mayor-a-woman/</t>
  </si>
  <si>
    <t>https://en.wikipedia.org/wiki/Seremban</t>
  </si>
  <si>
    <t>http://www.dnsrsearch.com/search/?q=http://www.epu.gov.my/documents/10124/3ac682bf-0fe7-4f86-b369-d591d37ecd4b</t>
  </si>
  <si>
    <t>http://www.mbsa.gov.my/ms-my/infoshahalam/kenalishahalam/Halaman/lokasi_demografi.aspx</t>
  </si>
  <si>
    <t>Google Earth Approximation</t>
  </si>
  <si>
    <t>Population (2019)</t>
  </si>
  <si>
    <t>Scaled total state roads to relative population of Kuala Terengganu to entire state population</t>
  </si>
  <si>
    <t>http://documents.worldbank.org/curated/en/509991467998814353/pdf/97393-WP-P152893-Box391466B-PUBLIC-MEM12-Draft-v3-3b.pdf</t>
  </si>
  <si>
    <t>Sum of all services</t>
  </si>
  <si>
    <t>https://en.wikipedia.org/wiki/Buses_in_Klang_Valley</t>
  </si>
  <si>
    <t>https://en.wikipedia.org/wiki/Nadi_Putra</t>
  </si>
  <si>
    <t>n.d.</t>
  </si>
  <si>
    <t>https://www.paj.com.my/operator-bus/</t>
  </si>
  <si>
    <t>assumption</t>
  </si>
  <si>
    <t>https://cdn1.i3investor.com/my/files/dfgs88n/2016/09/23/1484926460--762710915.pdf</t>
  </si>
  <si>
    <t>Assumes acquired other standard buses</t>
  </si>
  <si>
    <t>https://www.dosm.gov.my/v1/index.php?r=column/cone&amp;menu_id=ZmVrN2FoYnBvZE05T1AzK0RLcEtiZz09</t>
  </si>
  <si>
    <t>https://www.dosm.gov.my/v1/index.php?r=column/cone&amp;menu_id=ZmVrN2FoYnBvZE05T1AzK0RLcEtiZz10</t>
  </si>
  <si>
    <t>https://www.dosm.gov.my/v1/index.php?r=column/cone&amp;menu_id=ZmVrN2FoYnBvZE05T1AzK0RLcEtiZz11</t>
  </si>
  <si>
    <t>https://www.dosm.gov.my/v1/index.php?r=column/cone&amp;menu_id=ZmVrN2FoYnBvZE05T1AzK0RLcEtiZz12</t>
  </si>
  <si>
    <t>https://www.dosm.gov.my/v1/index.php?r=column/cone&amp;menu_id=ZmVrN2FoYnBvZE05T1AzK0RLcEtiZz13</t>
  </si>
  <si>
    <t>https://www.dosm.gov.my/v1/index.php?r=column/cone&amp;menu_id=ZmVrN2FoYnBvZE05T1AzK0RLcEtiZz14</t>
  </si>
  <si>
    <t>https://www.dosm.gov.my/v1/index.php?r=column/cone&amp;menu_id=ZmVrN2FoYnBvZE05T1AzK0RLcEtiZz15</t>
  </si>
  <si>
    <t>https://www.dosm.gov.my/v1/index.php?r=column/cone&amp;menu_id=ZmVrN2FoYnBvZE05T1AzK0RLcEtiZz16</t>
  </si>
  <si>
    <t>https://www.dosm.gov.my/v1/index.php?r=column/cone&amp;menu_id=ZmVrN2FoYnBvZE05T1AzK0RLcEtiZz17</t>
  </si>
  <si>
    <t>https://www.dosm.gov.my/v1/index.php?r=column/cone&amp;menu_id=ZmVrN2FoYnBvZE05T1AzK0RLcEtiZz18</t>
  </si>
  <si>
    <t>https://www.dosm.gov.my/v1/index.php?r=column/cone&amp;menu_id=ZmVrN2FoYnBvZE05T1AzK0RLcEtiZz19</t>
  </si>
  <si>
    <t>https://www.dosm.gov.my/v1/index.php?r=column/cone&amp;menu_id=ZmVrN2FoYnBvZE05T1AzK0RLcEtiZz20</t>
  </si>
  <si>
    <t>https://www.dosm.gov.my/v1/index.php?r=column/cone&amp;menu_id=ZmVrN2FoYnBvZE05T1AzK0RLcEtiZz21</t>
  </si>
  <si>
    <t>https://www.dosm.gov.my/v1/index.php?r=column/cone&amp;menu_id=ZmVrN2FoYnBvZE05T1AzK0RLcEtiZz22</t>
  </si>
  <si>
    <t>https://www.dosm.gov.my/v1/index.php?r=column/cone&amp;menu_id=ZmVrN2FoYnBvZE05T1AzK0RLcEtiZz23</t>
  </si>
  <si>
    <t>https://www.dosm.gov.my/v1/index.php?r=column/cone&amp;menu_id=ZmVrN2FoYnBvZE05T1AzK0RLcEtiZz24</t>
  </si>
  <si>
    <t>https://www.dosm.gov.my/v1/index.php?r=column/cone&amp;menu_id=ZmVrN2FoYnBvZE05T1AzK0RLcEtiZz25</t>
  </si>
  <si>
    <t>https://www.dosm.gov.my/v1/index.php?r=column/cone&amp;menu_id=ZmVrN2FoYnBvZE05T1AzK0RLcEtiZz26</t>
  </si>
  <si>
    <t>https://www.dosm.gov.my/v1/index.php?r=column/cone&amp;menu_id=ZmVrN2FoYnBvZE05T1AzK0RLcEtiZz27</t>
  </si>
  <si>
    <t>https://www.dosm.gov.my/v1/index.php?r=column/cone&amp;menu_id=ZmVrN2FoYnBvZE05T1AzK0RLcEtiZz28</t>
  </si>
  <si>
    <t>State Area (Sq. km.)</t>
  </si>
  <si>
    <t>Total Federal/State Roads in State (km)</t>
  </si>
  <si>
    <t xml:space="preserve">Regional (Southeast Asia) average urban extent annual change  (%) </t>
  </si>
  <si>
    <t>https://en.wikipedia.org/wiki/Kangar</t>
  </si>
  <si>
    <t>F.T. Putrajaya</t>
  </si>
  <si>
    <t>Estimation using State/Urban area, total state roads</t>
  </si>
  <si>
    <t>Percentage of State Total Area (%)</t>
  </si>
  <si>
    <t>Existing urban road lengths (km) using city's area % of total state</t>
  </si>
  <si>
    <t>Source: Malaysian Census 2010; "Population Distribution by Local Authority Areas and Mukims 2010"</t>
  </si>
  <si>
    <t>Average estimation between 200 and 300 buses</t>
  </si>
  <si>
    <t>Buses required</t>
  </si>
  <si>
    <t>https://en.wikipedia.org/wiki/Rapid_Kuantan</t>
  </si>
  <si>
    <t>https://en.wikipedia.org/wiki/List_of_bus_routes_in_Greater_Kuala_Lumpur#Cheras_Corridor</t>
  </si>
  <si>
    <t>number of lines that service including Selangor area; assume a similar amount of buses exists in the Selangor area at all times.</t>
  </si>
  <si>
    <t xml:space="preserve">Fitered out for lines that had georgetown and suburbs listed, using Wikipedia page: https://en.wikipedia.org/wiki/List_of_bus_routes_in_Penang. Counted number of bus stops, and assumed an equivalent amount of buses exists. Does not include free bus service ("CAT" Lines), so is likely a conservative value </t>
  </si>
  <si>
    <t>https://books.google.com/books?id=sLSgjoH8jo8C&amp;pg=PA246&amp;lpg=PA246&amp;dq=%22alor+star%22+%22bas%22+%22local%22&amp;source=bl&amp;ots=0cI2fA9iLq&amp;sig=ACfU3U0sqpECwl5_EnkUtS3K_USw0LG39A&amp;hl=en&amp;sa=X&amp;ved=2ahUKEwiq5s_pj4TnAhWENX0KHcGrAnEQ6AEwBHoECAoQAQ#v=onepage&amp;q=alor%20setar&amp;f=false</t>
  </si>
  <si>
    <t>p 174 - "local bus stop" Destinations, estimated to run 8 hrs/day</t>
  </si>
  <si>
    <t>https://skmkb.blogspot.com/</t>
  </si>
  <si>
    <t>According to: "The Rough Guide to Malaysia, Singapore &amp; Brunei By Charles de Ledesma, David Leffman, Mark Lewis, Richard Lim" SKMK is the bys system. Possibly involves all cities</t>
  </si>
  <si>
    <t>http://www.cityliner.com.my/mybas/index.html#Pengenalan</t>
  </si>
  <si>
    <t>https://www.theborneopost.com/2017/03/08/govt-all-set-to-transform-public-transport-system/</t>
  </si>
  <si>
    <t>https://www.bharian.com.my/berita/wilayah/2017/12/362963/8-bas-elektrik-di-kuala-terengganu-tahun-depan</t>
  </si>
  <si>
    <t>At least 38 buses</t>
  </si>
  <si>
    <t>https://wikitravel.org/en/Labuan</t>
  </si>
  <si>
    <t>At least 23 buses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</si>
</sst>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.00000_);_(* \(#,##0.00000\);_(* &quot;-&quot;??_);_(@_)"/>
    <numFmt numFmtId="166" formatCode="_(* #,##0_);_(* \(#,##0\);_(* &quot;-&quot;??_);_(@_)"/>
    <numFmt numFmtId="167" formatCode="#,##0.0"/>
    <numFmt numFmtId="168" formatCode="_(* #,##0.0000_);_(* \(#,##0.0000\);_(* &quot;-&quot;??_);_(@_)"/>
    <numFmt numFmtId="169" formatCode="_(* #,##0.000_);_(* \(#,##0.000\);_(* &quot;-&quot;??_);_(@_)"/>
    <numFmt numFmtId="170" formatCode="0.0"/>
    <numFmt numFmtId="171" formatCode="0.0%"/>
    <numFmt numFmtId="172" formatCode="General_)"/>
    <numFmt numFmtId="173" formatCode="_(* #,##0.0_);_(* \(#,##0.0\);_(* &quot;-&quot;??_);_(@_)"/>
  </numFmts>
  <fonts count="59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i/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70C0"/>
      <name val="Calibri"/>
      <family val="2"/>
    </font>
    <font>
      <sz val="11"/>
      <color rgb="FF2E75B5"/>
      <name val="Calibri"/>
      <family val="2"/>
    </font>
    <font>
      <sz val="11"/>
      <color rgb="FFFF0000"/>
      <name val="Calibri"/>
      <family val="2"/>
    </font>
    <font>
      <u/>
      <sz val="11"/>
      <color rgb="FF0000FF"/>
      <name val="Calibri"/>
      <family val="2"/>
    </font>
    <font>
      <sz val="11"/>
      <color rgb="FF1C1E2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rgb="FF0070C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FF0000"/>
      <name val="Calibri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i/>
      <sz val="11"/>
      <color rgb="FFFF0000"/>
      <name val="Calibri"/>
      <family val="2"/>
      <scheme val="major"/>
    </font>
    <font>
      <b/>
      <u val="singleAccounting"/>
      <sz val="11"/>
      <color rgb="FF2E75B5"/>
      <name val="Calibri"/>
      <family val="2"/>
    </font>
    <font>
      <sz val="11"/>
      <color theme="1"/>
      <name val="Calibri  "/>
    </font>
    <font>
      <sz val="11"/>
      <color rgb="FFFF0000"/>
      <name val="Calibri  "/>
    </font>
    <font>
      <i/>
      <sz val="9"/>
      <color theme="1"/>
      <name val="Calibri  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ajor"/>
    </font>
    <font>
      <u/>
      <sz val="11"/>
      <color rgb="FF0563C1"/>
      <name val="Calibri"/>
      <family val="2"/>
      <scheme val="major"/>
    </font>
    <font>
      <u/>
      <sz val="11"/>
      <color theme="10"/>
      <name val="Calibri"/>
      <family val="2"/>
      <scheme val="major"/>
    </font>
    <font>
      <sz val="11"/>
      <name val="Calibri"/>
      <family val="2"/>
      <scheme val="major"/>
    </font>
    <font>
      <sz val="11"/>
      <name val="Arial"/>
      <family val="2"/>
    </font>
    <font>
      <sz val="7"/>
      <name val="Helv"/>
    </font>
    <font>
      <b/>
      <sz val="11"/>
      <name val="Arial"/>
      <family val="2"/>
    </font>
    <font>
      <i/>
      <sz val="11"/>
      <name val="Arial"/>
      <family val="2"/>
    </font>
    <font>
      <i/>
      <u/>
      <sz val="11"/>
      <color theme="10"/>
      <name val="Calibri"/>
      <family val="2"/>
      <scheme val="major"/>
    </font>
    <font>
      <i/>
      <sz val="11"/>
      <name val="Calibri"/>
      <family val="2"/>
      <scheme val="major"/>
    </font>
    <font>
      <sz val="11"/>
      <color theme="9"/>
      <name val="Calibri"/>
      <family val="2"/>
    </font>
    <font>
      <sz val="11"/>
      <color rgb="FF00B050"/>
      <name val="Calibri"/>
      <family val="2"/>
      <scheme val="major"/>
    </font>
    <font>
      <sz val="11"/>
      <color rgb="FFFF0000"/>
      <name val="Calibri"/>
      <family val="2"/>
      <scheme val="major"/>
    </font>
    <font>
      <sz val="11"/>
      <color theme="9" tint="-0.249977111117893"/>
      <name val="Calibri"/>
      <family val="2"/>
      <scheme val="maj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Trebuchet MS"/>
      <family val="2"/>
    </font>
    <font>
      <sz val="10"/>
      <name val="Tahoma"/>
      <family val="2"/>
    </font>
    <font>
      <sz val="10"/>
      <color indexed="81"/>
      <name val="Tahoma"/>
      <family val="2"/>
    </font>
    <font>
      <i/>
      <sz val="11"/>
      <color theme="1" tint="0.249977111117893"/>
      <name val="Calibri"/>
      <family val="2"/>
    </font>
    <font>
      <i/>
      <sz val="11"/>
      <color theme="1" tint="0.249977111117893"/>
      <name val="Calibri"/>
      <family val="2"/>
      <scheme val="major"/>
    </font>
    <font>
      <sz val="11"/>
      <color theme="1" tint="0.249977111117893"/>
      <name val="Calibri"/>
      <family val="2"/>
    </font>
    <font>
      <u/>
      <sz val="11"/>
      <color theme="1" tint="0.249977111117893"/>
      <name val="Calibri"/>
      <family val="2"/>
    </font>
    <font>
      <sz val="11"/>
      <color theme="1" tint="0.249977111117893"/>
      <name val="Calibri"/>
      <family val="2"/>
      <scheme val="major"/>
    </font>
    <font>
      <i/>
      <u/>
      <sz val="11"/>
      <color theme="1" tint="0.249977111117893"/>
      <name val="Calibri"/>
      <family val="2"/>
    </font>
    <font>
      <sz val="11"/>
      <color theme="9" tint="-0.499984740745262"/>
      <name val="Calibri"/>
      <family val="2"/>
    </font>
    <font>
      <sz val="11"/>
      <color rgb="FF00B05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C0C0C"/>
        <bgColor rgb="FF0C0C0C"/>
      </patternFill>
    </fill>
    <fill>
      <patternFill patternType="solid">
        <fgColor rgb="FF000000"/>
        <bgColor rgb="FF000000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BFBFBF"/>
      </patternFill>
    </fill>
    <fill>
      <patternFill patternType="solid">
        <fgColor theme="0" tint="-0.249977111117893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3">
    <xf numFmtId="0" fontId="0" fillId="0" borderId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31" fillId="0" borderId="0" applyFont="0" applyFill="0" applyBorder="0" applyAlignment="0" applyProtection="0"/>
    <xf numFmtId="172" fontId="37" fillId="0" borderId="9"/>
    <xf numFmtId="0" fontId="46" fillId="0" borderId="9"/>
    <xf numFmtId="0" fontId="1" fillId="0" borderId="9"/>
    <xf numFmtId="0" fontId="46" fillId="0" borderId="9"/>
    <xf numFmtId="43" fontId="46" fillId="0" borderId="9" applyFont="0" applyFill="0" applyBorder="0" applyAlignment="0" applyProtection="0"/>
    <xf numFmtId="0" fontId="48" fillId="0" borderId="9"/>
    <xf numFmtId="0" fontId="46" fillId="0" borderId="9"/>
    <xf numFmtId="0" fontId="46" fillId="0" borderId="9"/>
    <xf numFmtId="0" fontId="1" fillId="0" borderId="9"/>
    <xf numFmtId="0" fontId="46" fillId="0" borderId="9"/>
    <xf numFmtId="0" fontId="46" fillId="0" borderId="9"/>
    <xf numFmtId="0" fontId="46" fillId="0" borderId="9"/>
    <xf numFmtId="0" fontId="1" fillId="0" borderId="9"/>
    <xf numFmtId="0" fontId="1" fillId="17" borderId="35" applyNumberFormat="0" applyFont="0" applyAlignment="0" applyProtection="0"/>
    <xf numFmtId="0" fontId="1" fillId="0" borderId="9"/>
    <xf numFmtId="0" fontId="1" fillId="0" borderId="9"/>
    <xf numFmtId="0" fontId="49" fillId="0" borderId="9"/>
    <xf numFmtId="0" fontId="46" fillId="0" borderId="9"/>
  </cellStyleXfs>
  <cellXfs count="293">
    <xf numFmtId="0" fontId="0" fillId="0" borderId="0" xfId="0" applyFont="1" applyAlignment="1"/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43" fontId="0" fillId="0" borderId="0" xfId="0" applyNumberFormat="1" applyFont="1"/>
    <xf numFmtId="44" fontId="0" fillId="0" borderId="0" xfId="0" applyNumberFormat="1" applyFont="1"/>
    <xf numFmtId="0" fontId="0" fillId="0" borderId="0" xfId="0" applyFont="1" applyAlignment="1">
      <alignment wrapText="1"/>
    </xf>
    <xf numFmtId="0" fontId="7" fillId="0" borderId="0" xfId="0" applyFont="1"/>
    <xf numFmtId="44" fontId="0" fillId="0" borderId="0" xfId="0" applyNumberFormat="1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44" fontId="0" fillId="6" borderId="8" xfId="0" applyNumberFormat="1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44" fontId="12" fillId="5" borderId="3" xfId="0" applyNumberFormat="1" applyFont="1" applyFill="1" applyBorder="1" applyAlignment="1">
      <alignment horizontal="center" vertical="center" wrapText="1"/>
    </xf>
    <xf numFmtId="44" fontId="11" fillId="4" borderId="3" xfId="0" applyNumberFormat="1" applyFont="1" applyFill="1" applyBorder="1"/>
    <xf numFmtId="44" fontId="11" fillId="5" borderId="3" xfId="0" applyNumberFormat="1" applyFont="1" applyFill="1" applyBorder="1"/>
    <xf numFmtId="44" fontId="12" fillId="5" borderId="3" xfId="0" applyNumberFormat="1" applyFont="1" applyFill="1" applyBorder="1"/>
    <xf numFmtId="0" fontId="0" fillId="0" borderId="0" xfId="0" applyFont="1" applyAlignment="1"/>
    <xf numFmtId="0" fontId="2" fillId="0" borderId="0" xfId="0" applyFont="1"/>
    <xf numFmtId="0" fontId="14" fillId="0" borderId="0" xfId="0" applyFont="1"/>
    <xf numFmtId="0" fontId="0" fillId="0" borderId="10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0" fillId="0" borderId="11" xfId="0" applyFont="1" applyBorder="1"/>
    <xf numFmtId="0" fontId="0" fillId="0" borderId="12" xfId="0" applyFont="1" applyBorder="1" applyAlignment="1">
      <alignment wrapText="1"/>
    </xf>
    <xf numFmtId="0" fontId="0" fillId="0" borderId="13" xfId="0" applyFont="1" applyBorder="1"/>
    <xf numFmtId="43" fontId="0" fillId="0" borderId="14" xfId="0" applyNumberFormat="1" applyFont="1" applyBorder="1"/>
    <xf numFmtId="166" fontId="0" fillId="0" borderId="0" xfId="0" applyNumberFormat="1" applyFont="1"/>
    <xf numFmtId="44" fontId="0" fillId="0" borderId="14" xfId="0" applyNumberFormat="1" applyFont="1" applyBorder="1"/>
    <xf numFmtId="44" fontId="0" fillId="7" borderId="15" xfId="0" applyNumberFormat="1" applyFont="1" applyFill="1" applyBorder="1"/>
    <xf numFmtId="0" fontId="0" fillId="0" borderId="16" xfId="0" applyFont="1" applyBorder="1"/>
    <xf numFmtId="0" fontId="15" fillId="0" borderId="16" xfId="0" applyFont="1" applyBorder="1"/>
    <xf numFmtId="0" fontId="16" fillId="0" borderId="16" xfId="0" applyFont="1" applyBorder="1"/>
    <xf numFmtId="169" fontId="0" fillId="0" borderId="16" xfId="0" applyNumberFormat="1" applyFont="1" applyBorder="1"/>
    <xf numFmtId="44" fontId="0" fillId="0" borderId="16" xfId="0" applyNumberFormat="1" applyFont="1" applyBorder="1"/>
    <xf numFmtId="43" fontId="0" fillId="0" borderId="16" xfId="0" applyNumberFormat="1" applyFont="1" applyBorder="1"/>
    <xf numFmtId="0" fontId="17" fillId="0" borderId="0" xfId="0" applyFont="1"/>
    <xf numFmtId="0" fontId="18" fillId="0" borderId="0" xfId="0" applyFont="1"/>
    <xf numFmtId="0" fontId="0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17" fillId="8" borderId="21" xfId="0" applyFont="1" applyFill="1" applyBorder="1"/>
    <xf numFmtId="0" fontId="9" fillId="0" borderId="22" xfId="0" applyFont="1" applyBorder="1"/>
    <xf numFmtId="0" fontId="9" fillId="0" borderId="23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24" xfId="0" applyFont="1" applyBorder="1"/>
    <xf numFmtId="170" fontId="0" fillId="0" borderId="0" xfId="0" applyNumberFormat="1" applyFont="1"/>
    <xf numFmtId="44" fontId="19" fillId="0" borderId="25" xfId="0" applyNumberFormat="1" applyFont="1" applyBorder="1"/>
    <xf numFmtId="44" fontId="12" fillId="0" borderId="0" xfId="0" applyNumberFormat="1" applyFont="1"/>
    <xf numFmtId="0" fontId="5" fillId="0" borderId="0" xfId="0" applyFont="1" applyAlignment="1">
      <alignment vertical="center"/>
    </xf>
    <xf numFmtId="0" fontId="20" fillId="0" borderId="0" xfId="0" applyFont="1" applyAlignment="1"/>
    <xf numFmtId="43" fontId="20" fillId="0" borderId="0" xfId="0" applyNumberFormat="1" applyFont="1" applyAlignment="1"/>
    <xf numFmtId="0" fontId="5" fillId="0" borderId="26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20" fillId="0" borderId="29" xfId="0" applyFont="1" applyBorder="1" applyAlignment="1"/>
    <xf numFmtId="0" fontId="20" fillId="0" borderId="9" xfId="0" applyFont="1" applyBorder="1" applyAlignment="1"/>
    <xf numFmtId="0" fontId="0" fillId="0" borderId="29" xfId="0" applyFont="1" applyBorder="1"/>
    <xf numFmtId="0" fontId="0" fillId="0" borderId="29" xfId="0" applyFont="1" applyBorder="1" applyAlignment="1"/>
    <xf numFmtId="0" fontId="0" fillId="0" borderId="9" xfId="0" applyFont="1" applyBorder="1" applyAlignment="1"/>
    <xf numFmtId="0" fontId="5" fillId="0" borderId="31" xfId="0" applyFont="1" applyBorder="1"/>
    <xf numFmtId="0" fontId="20" fillId="0" borderId="31" xfId="0" applyFont="1" applyBorder="1" applyAlignment="1"/>
    <xf numFmtId="0" fontId="5" fillId="0" borderId="31" xfId="0" applyFont="1" applyBorder="1" applyAlignment="1"/>
    <xf numFmtId="0" fontId="0" fillId="0" borderId="31" xfId="0" applyFont="1" applyBorder="1"/>
    <xf numFmtId="0" fontId="0" fillId="0" borderId="31" xfId="0" applyFont="1" applyBorder="1" applyAlignment="1"/>
    <xf numFmtId="0" fontId="5" fillId="9" borderId="32" xfId="0" applyFont="1" applyFill="1" applyBorder="1" applyAlignment="1">
      <alignment horizontal="center" vertical="center" wrapText="1"/>
    </xf>
    <xf numFmtId="0" fontId="5" fillId="9" borderId="33" xfId="0" applyFont="1" applyFill="1" applyBorder="1" applyAlignment="1">
      <alignment horizontal="center" vertical="center" wrapText="1"/>
    </xf>
    <xf numFmtId="0" fontId="22" fillId="0" borderId="31" xfId="0" applyFont="1" applyBorder="1" applyAlignment="1"/>
    <xf numFmtId="0" fontId="24" fillId="0" borderId="0" xfId="0" applyFont="1" applyAlignment="1"/>
    <xf numFmtId="0" fontId="23" fillId="0" borderId="0" xfId="0" applyFont="1"/>
    <xf numFmtId="0" fontId="23" fillId="0" borderId="0" xfId="0" applyFont="1" applyAlignment="1"/>
    <xf numFmtId="166" fontId="24" fillId="0" borderId="9" xfId="0" applyNumberFormat="1" applyFont="1" applyBorder="1" applyAlignment="1">
      <alignment horizontal="right"/>
    </xf>
    <xf numFmtId="167" fontId="24" fillId="0" borderId="0" xfId="0" applyNumberFormat="1" applyFont="1"/>
    <xf numFmtId="0" fontId="25" fillId="0" borderId="0" xfId="0" applyFont="1" applyAlignment="1"/>
    <xf numFmtId="0" fontId="22" fillId="0" borderId="31" xfId="0" applyFont="1" applyFill="1" applyBorder="1" applyAlignment="1"/>
    <xf numFmtId="0" fontId="20" fillId="0" borderId="0" xfId="0" applyFont="1" applyAlignment="1">
      <alignment horizontal="center" vertical="center" wrapText="1"/>
    </xf>
    <xf numFmtId="43" fontId="0" fillId="0" borderId="3" xfId="1" applyFont="1" applyFill="1" applyBorder="1" applyAlignment="1"/>
    <xf numFmtId="43" fontId="13" fillId="0" borderId="3" xfId="1" applyFont="1" applyFill="1" applyBorder="1" applyAlignment="1"/>
    <xf numFmtId="43" fontId="13" fillId="0" borderId="9" xfId="1" applyFont="1" applyFill="1" applyBorder="1" applyAlignment="1"/>
    <xf numFmtId="44" fontId="0" fillId="0" borderId="0" xfId="2" applyFont="1" applyAlignment="1"/>
    <xf numFmtId="164" fontId="20" fillId="15" borderId="32" xfId="0" applyNumberFormat="1" applyFont="1" applyFill="1" applyBorder="1" applyAlignment="1">
      <alignment horizontal="center" vertical="center" wrapText="1"/>
    </xf>
    <xf numFmtId="44" fontId="0" fillId="15" borderId="32" xfId="2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44" fontId="26" fillId="0" borderId="0" xfId="0" applyNumberFormat="1" applyFont="1"/>
    <xf numFmtId="0" fontId="10" fillId="0" borderId="0" xfId="3" applyAlignment="1"/>
    <xf numFmtId="44" fontId="27" fillId="0" borderId="0" xfId="2" applyFont="1"/>
    <xf numFmtId="44" fontId="28" fillId="0" borderId="0" xfId="2" applyFont="1"/>
    <xf numFmtId="44" fontId="29" fillId="0" borderId="0" xfId="2" applyFont="1"/>
    <xf numFmtId="43" fontId="27" fillId="9" borderId="32" xfId="1" applyFont="1" applyFill="1" applyBorder="1" applyAlignment="1">
      <alignment horizontal="center" vertical="center" wrapText="1"/>
    </xf>
    <xf numFmtId="44" fontId="27" fillId="9" borderId="32" xfId="2" applyFont="1" applyFill="1" applyBorder="1" applyAlignment="1">
      <alignment horizontal="center" vertical="center" wrapText="1"/>
    </xf>
    <xf numFmtId="43" fontId="27" fillId="0" borderId="0" xfId="1" applyFont="1"/>
    <xf numFmtId="43" fontId="28" fillId="0" borderId="0" xfId="1" applyFont="1"/>
    <xf numFmtId="0" fontId="30" fillId="0" borderId="0" xfId="0" applyFont="1"/>
    <xf numFmtId="0" fontId="23" fillId="0" borderId="28" xfId="0" applyFont="1" applyFill="1" applyBorder="1" applyAlignment="1">
      <alignment horizontal="center" vertical="center" wrapText="1"/>
    </xf>
    <xf numFmtId="0" fontId="23" fillId="0" borderId="30" xfId="0" applyFont="1" applyFill="1" applyBorder="1" applyAlignment="1">
      <alignment horizontal="center" vertical="center" wrapText="1"/>
    </xf>
    <xf numFmtId="0" fontId="24" fillId="0" borderId="18" xfId="0" applyFont="1" applyBorder="1"/>
    <xf numFmtId="0" fontId="24" fillId="0" borderId="29" xfId="0" applyFont="1" applyBorder="1" applyAlignment="1"/>
    <xf numFmtId="0" fontId="23" fillId="0" borderId="31" xfId="0" applyFont="1" applyBorder="1"/>
    <xf numFmtId="0" fontId="24" fillId="0" borderId="31" xfId="0" applyFont="1" applyBorder="1" applyAlignment="1"/>
    <xf numFmtId="0" fontId="23" fillId="0" borderId="31" xfId="0" applyFont="1" applyBorder="1" applyAlignment="1"/>
    <xf numFmtId="0" fontId="24" fillId="0" borderId="29" xfId="0" applyFont="1" applyBorder="1"/>
    <xf numFmtId="0" fontId="25" fillId="0" borderId="31" xfId="0" applyFont="1" applyBorder="1"/>
    <xf numFmtId="0" fontId="24" fillId="0" borderId="18" xfId="0" applyNumberFormat="1" applyFont="1" applyBorder="1"/>
    <xf numFmtId="0" fontId="24" fillId="0" borderId="0" xfId="0" applyNumberFormat="1" applyFont="1"/>
    <xf numFmtId="0" fontId="0" fillId="0" borderId="0" xfId="0" applyNumberFormat="1" applyFont="1" applyAlignment="1"/>
    <xf numFmtId="167" fontId="24" fillId="0" borderId="0" xfId="0" applyNumberFormat="1" applyFont="1" applyAlignment="1"/>
    <xf numFmtId="43" fontId="0" fillId="0" borderId="0" xfId="1" applyFont="1" applyAlignment="1"/>
    <xf numFmtId="43" fontId="20" fillId="0" borderId="0" xfId="1" applyFont="1" applyAlignment="1"/>
    <xf numFmtId="0" fontId="4" fillId="0" borderId="0" xfId="3" applyFont="1" applyAlignment="1"/>
    <xf numFmtId="166" fontId="0" fillId="0" borderId="0" xfId="1" applyNumberFormat="1" applyFont="1" applyAlignment="1"/>
    <xf numFmtId="0" fontId="32" fillId="0" borderId="0" xfId="0" applyFont="1" applyAlignment="1">
      <alignment horizontal="center"/>
    </xf>
    <xf numFmtId="44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left"/>
    </xf>
    <xf numFmtId="0" fontId="24" fillId="0" borderId="0" xfId="0" applyFont="1"/>
    <xf numFmtId="44" fontId="24" fillId="0" borderId="0" xfId="0" applyNumberFormat="1" applyFont="1"/>
    <xf numFmtId="0" fontId="24" fillId="0" borderId="0" xfId="0" applyFont="1" applyAlignment="1">
      <alignment wrapText="1"/>
    </xf>
    <xf numFmtId="0" fontId="33" fillId="0" borderId="0" xfId="0" applyFont="1"/>
    <xf numFmtId="0" fontId="34" fillId="0" borderId="0" xfId="3" applyFont="1" applyAlignment="1"/>
    <xf numFmtId="0" fontId="34" fillId="0" borderId="0" xfId="0" applyFont="1"/>
    <xf numFmtId="171" fontId="0" fillId="0" borderId="0" xfId="4" applyNumberFormat="1" applyFont="1" applyAlignment="1">
      <alignment wrapText="1"/>
    </xf>
    <xf numFmtId="172" fontId="36" fillId="0" borderId="9" xfId="5" applyFont="1" applyFill="1"/>
    <xf numFmtId="172" fontId="38" fillId="0" borderId="9" xfId="5" applyFont="1" applyFill="1" applyAlignment="1">
      <alignment horizontal="right"/>
    </xf>
    <xf numFmtId="172" fontId="36" fillId="0" borderId="9" xfId="5" applyFont="1" applyFill="1" applyAlignment="1">
      <alignment horizontal="right"/>
    </xf>
    <xf numFmtId="172" fontId="39" fillId="0" borderId="9" xfId="5" applyFont="1" applyFill="1" applyAlignment="1">
      <alignment horizontal="right" vertical="top"/>
    </xf>
    <xf numFmtId="0" fontId="0" fillId="0" borderId="0" xfId="0" applyFont="1" applyFill="1" applyAlignment="1">
      <alignment wrapText="1"/>
    </xf>
    <xf numFmtId="0" fontId="40" fillId="0" borderId="0" xfId="3" applyFont="1"/>
    <xf numFmtId="172" fontId="41" fillId="16" borderId="9" xfId="5" applyFont="1" applyFill="1" applyAlignment="1">
      <alignment horizontal="left" vertical="top"/>
    </xf>
    <xf numFmtId="0" fontId="42" fillId="0" borderId="0" xfId="0" applyFont="1" applyAlignment="1"/>
    <xf numFmtId="0" fontId="20" fillId="0" borderId="0" xfId="0" applyNumberFormat="1" applyFont="1" applyAlignment="1"/>
    <xf numFmtId="0" fontId="13" fillId="0" borderId="0" xfId="0" applyNumberFormat="1" applyFont="1" applyAlignment="1"/>
    <xf numFmtId="167" fontId="43" fillId="0" borderId="0" xfId="0" applyNumberFormat="1" applyFont="1" applyFill="1"/>
    <xf numFmtId="0" fontId="43" fillId="0" borderId="0" xfId="0" applyNumberFormat="1" applyFont="1" applyFill="1"/>
    <xf numFmtId="167" fontId="43" fillId="0" borderId="0" xfId="0" applyNumberFormat="1" applyFont="1"/>
    <xf numFmtId="0" fontId="13" fillId="0" borderId="0" xfId="0" applyFont="1" applyAlignment="1"/>
    <xf numFmtId="167" fontId="44" fillId="0" borderId="0" xfId="0" applyNumberFormat="1" applyFont="1"/>
    <xf numFmtId="0" fontId="23" fillId="0" borderId="9" xfId="0" applyFont="1" applyBorder="1" applyAlignment="1"/>
    <xf numFmtId="0" fontId="23" fillId="0" borderId="9" xfId="0" applyFont="1" applyBorder="1"/>
    <xf numFmtId="0" fontId="24" fillId="0" borderId="9" xfId="0" applyFont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166" fontId="23" fillId="0" borderId="9" xfId="1" applyNumberFormat="1" applyFont="1" applyBorder="1" applyAlignment="1"/>
    <xf numFmtId="0" fontId="23" fillId="9" borderId="32" xfId="0" applyFont="1" applyFill="1" applyBorder="1" applyAlignment="1">
      <alignment horizontal="center" vertical="center"/>
    </xf>
    <xf numFmtId="166" fontId="23" fillId="9" borderId="32" xfId="1" applyNumberFormat="1" applyFont="1" applyFill="1" applyBorder="1" applyAlignment="1">
      <alignment horizontal="center" vertical="center" wrapText="1"/>
    </xf>
    <xf numFmtId="43" fontId="13" fillId="0" borderId="0" xfId="1" applyFont="1" applyAlignment="1"/>
    <xf numFmtId="166" fontId="0" fillId="0" borderId="0" xfId="1" applyNumberFormat="1" applyFont="1" applyFill="1" applyAlignment="1"/>
    <xf numFmtId="0" fontId="10" fillId="0" borderId="0" xfId="3" applyFill="1" applyAlignment="1"/>
    <xf numFmtId="0" fontId="20" fillId="0" borderId="0" xfId="0" applyFont="1" applyFill="1" applyAlignment="1"/>
    <xf numFmtId="43" fontId="32" fillId="0" borderId="0" xfId="0" applyNumberFormat="1" applyFont="1" applyFill="1" applyAlignment="1">
      <alignment horizontal="center"/>
    </xf>
    <xf numFmtId="43" fontId="24" fillId="0" borderId="0" xfId="0" applyNumberFormat="1" applyFont="1" applyFill="1"/>
    <xf numFmtId="171" fontId="24" fillId="0" borderId="0" xfId="4" applyNumberFormat="1" applyFont="1" applyFill="1"/>
    <xf numFmtId="169" fontId="24" fillId="0" borderId="0" xfId="0" applyNumberFormat="1" applyFont="1" applyFill="1"/>
    <xf numFmtId="165" fontId="24" fillId="0" borderId="0" xfId="0" applyNumberFormat="1" applyFont="1" applyFill="1"/>
    <xf numFmtId="168" fontId="24" fillId="0" borderId="0" xfId="0" applyNumberFormat="1" applyFont="1" applyFill="1"/>
    <xf numFmtId="0" fontId="24" fillId="0" borderId="0" xfId="0" applyFont="1" applyFill="1"/>
    <xf numFmtId="0" fontId="24" fillId="0" borderId="0" xfId="0" applyFont="1" applyFill="1" applyAlignment="1"/>
    <xf numFmtId="173" fontId="24" fillId="0" borderId="0" xfId="1" applyNumberFormat="1" applyFont="1"/>
    <xf numFmtId="173" fontId="0" fillId="0" borderId="0" xfId="1" applyNumberFormat="1" applyFont="1" applyAlignment="1"/>
    <xf numFmtId="0" fontId="24" fillId="0" borderId="18" xfId="1" applyNumberFormat="1" applyFont="1" applyBorder="1"/>
    <xf numFmtId="43" fontId="23" fillId="9" borderId="32" xfId="1" applyNumberFormat="1" applyFont="1" applyFill="1" applyBorder="1" applyAlignment="1">
      <alignment horizontal="center" vertical="center" wrapText="1"/>
    </xf>
    <xf numFmtId="43" fontId="23" fillId="0" borderId="9" xfId="1" applyNumberFormat="1" applyFont="1" applyBorder="1" applyAlignment="1"/>
    <xf numFmtId="10" fontId="45" fillId="9" borderId="32" xfId="4" applyNumberFormat="1" applyFont="1" applyFill="1" applyBorder="1" applyAlignment="1">
      <alignment horizontal="center" vertical="center" wrapText="1"/>
    </xf>
    <xf numFmtId="10" fontId="45" fillId="0" borderId="9" xfId="4" applyNumberFormat="1" applyFont="1" applyBorder="1" applyAlignment="1"/>
    <xf numFmtId="166" fontId="4" fillId="0" borderId="9" xfId="9" applyNumberFormat="1" applyFont="1" applyBorder="1" applyAlignment="1"/>
    <xf numFmtId="0" fontId="20" fillId="0" borderId="18" xfId="0" applyFont="1" applyBorder="1"/>
    <xf numFmtId="166" fontId="4" fillId="0" borderId="9" xfId="1" applyNumberFormat="1" applyFont="1" applyBorder="1" applyAlignment="1"/>
    <xf numFmtId="166" fontId="4" fillId="0" borderId="0" xfId="1" applyNumberFormat="1" applyFont="1" applyAlignment="1"/>
    <xf numFmtId="166" fontId="47" fillId="0" borderId="9" xfId="22" applyNumberFormat="1" applyFont="1" applyFill="1" applyBorder="1"/>
    <xf numFmtId="0" fontId="20" fillId="0" borderId="9" xfId="0" applyFont="1" applyBorder="1"/>
    <xf numFmtId="166" fontId="47" fillId="0" borderId="9" xfId="8" applyNumberFormat="1" applyFont="1" applyBorder="1"/>
    <xf numFmtId="166" fontId="4" fillId="0" borderId="9" xfId="8" applyNumberFormat="1" applyFont="1" applyBorder="1" applyAlignment="1">
      <alignment vertical="center"/>
    </xf>
    <xf numFmtId="166" fontId="47" fillId="0" borderId="9" xfId="8" applyNumberFormat="1" applyFont="1" applyFill="1" applyBorder="1" applyAlignment="1">
      <alignment vertical="center"/>
    </xf>
    <xf numFmtId="166" fontId="47" fillId="0" borderId="9" xfId="21" applyNumberFormat="1" applyFont="1" applyBorder="1" applyAlignment="1">
      <alignment vertical="center"/>
    </xf>
    <xf numFmtId="166" fontId="4" fillId="0" borderId="9" xfId="8" applyNumberFormat="1" applyFont="1" applyBorder="1"/>
    <xf numFmtId="166" fontId="47" fillId="0" borderId="9" xfId="6" applyNumberFormat="1" applyFont="1" applyFill="1" applyBorder="1"/>
    <xf numFmtId="166" fontId="47" fillId="0" borderId="9" xfId="21" applyNumberFormat="1" applyFont="1" applyBorder="1"/>
    <xf numFmtId="166" fontId="4" fillId="0" borderId="9" xfId="21" applyNumberFormat="1" applyFont="1" applyBorder="1" applyAlignment="1">
      <alignment vertical="center"/>
    </xf>
    <xf numFmtId="0" fontId="4" fillId="0" borderId="0" xfId="0" applyFont="1" applyAlignment="1"/>
    <xf numFmtId="173" fontId="13" fillId="0" borderId="0" xfId="1" applyNumberFormat="1" applyFont="1" applyAlignment="1">
      <alignment wrapText="1"/>
    </xf>
    <xf numFmtId="173" fontId="0" fillId="0" borderId="0" xfId="1" applyNumberFormat="1" applyFont="1" applyAlignment="1">
      <alignment wrapText="1"/>
    </xf>
    <xf numFmtId="0" fontId="20" fillId="9" borderId="32" xfId="0" applyFont="1" applyFill="1" applyBorder="1" applyAlignment="1">
      <alignment horizontal="center" vertical="center"/>
    </xf>
    <xf numFmtId="0" fontId="0" fillId="9" borderId="33" xfId="0" applyFont="1" applyFill="1" applyBorder="1" applyAlignment="1">
      <alignment horizontal="center" vertical="center"/>
    </xf>
    <xf numFmtId="43" fontId="0" fillId="9" borderId="32" xfId="1" applyFont="1" applyFill="1" applyBorder="1" applyAlignment="1">
      <alignment horizontal="center" vertical="center" wrapText="1"/>
    </xf>
    <xf numFmtId="0" fontId="0" fillId="9" borderId="32" xfId="0" applyFont="1" applyFill="1" applyBorder="1" applyAlignment="1">
      <alignment horizontal="center" vertical="center"/>
    </xf>
    <xf numFmtId="166" fontId="0" fillId="9" borderId="32" xfId="1" applyNumberFormat="1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/>
    </xf>
    <xf numFmtId="0" fontId="0" fillId="9" borderId="32" xfId="1" applyNumberFormat="1" applyFont="1" applyFill="1" applyBorder="1" applyAlignment="1">
      <alignment horizontal="right" vertical="center"/>
    </xf>
    <xf numFmtId="0" fontId="0" fillId="0" borderId="0" xfId="1" applyNumberFormat="1" applyFont="1" applyAlignment="1">
      <alignment horizontal="right" vertical="center"/>
    </xf>
    <xf numFmtId="0" fontId="20" fillId="0" borderId="0" xfId="1" applyNumberFormat="1" applyFont="1" applyAlignment="1">
      <alignment horizontal="right" vertical="center"/>
    </xf>
    <xf numFmtId="0" fontId="0" fillId="0" borderId="0" xfId="1" applyNumberFormat="1" applyFont="1" applyFill="1" applyAlignment="1">
      <alignment horizontal="right" vertical="center"/>
    </xf>
    <xf numFmtId="0" fontId="23" fillId="0" borderId="0" xfId="1" applyNumberFormat="1" applyFont="1" applyAlignment="1">
      <alignment horizontal="right" vertical="center"/>
    </xf>
    <xf numFmtId="0" fontId="13" fillId="0" borderId="0" xfId="1" applyNumberFormat="1" applyFont="1" applyAlignment="1">
      <alignment horizontal="right" vertical="center"/>
    </xf>
    <xf numFmtId="0" fontId="10" fillId="0" borderId="0" xfId="1" applyNumberFormat="1" applyFont="1" applyAlignment="1">
      <alignment horizontal="right" vertical="center"/>
    </xf>
    <xf numFmtId="0" fontId="20" fillId="10" borderId="5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1" fontId="4" fillId="4" borderId="3" xfId="0" applyNumberFormat="1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/>
    </xf>
    <xf numFmtId="1" fontId="4" fillId="5" borderId="3" xfId="0" applyNumberFormat="1" applyFont="1" applyFill="1" applyBorder="1" applyAlignment="1">
      <alignment horizontal="center"/>
    </xf>
    <xf numFmtId="44" fontId="3" fillId="3" borderId="3" xfId="2" applyFont="1" applyFill="1" applyBorder="1" applyAlignment="1">
      <alignment horizontal="center"/>
    </xf>
    <xf numFmtId="44" fontId="11" fillId="5" borderId="3" xfId="2" applyFont="1" applyFill="1" applyBorder="1" applyAlignment="1">
      <alignment vertical="center"/>
    </xf>
    <xf numFmtId="44" fontId="11" fillId="5" borderId="3" xfId="2" applyFont="1" applyFill="1" applyBorder="1" applyAlignment="1">
      <alignment horizontal="center" vertical="center" wrapText="1"/>
    </xf>
    <xf numFmtId="44" fontId="11" fillId="5" borderId="3" xfId="2" applyFont="1" applyFill="1" applyBorder="1"/>
    <xf numFmtId="44" fontId="19" fillId="0" borderId="25" xfId="2" applyFont="1" applyBorder="1"/>
    <xf numFmtId="0" fontId="0" fillId="4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4" xfId="0" applyFont="1" applyBorder="1"/>
    <xf numFmtId="0" fontId="0" fillId="6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6" fillId="3" borderId="9" xfId="0" applyNumberFormat="1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52" fillId="0" borderId="0" xfId="0" applyFont="1" applyAlignment="1"/>
    <xf numFmtId="0" fontId="51" fillId="0" borderId="0" xfId="0" applyFont="1" applyAlignment="1"/>
    <xf numFmtId="0" fontId="54" fillId="0" borderId="0" xfId="3" applyFont="1" applyAlignment="1"/>
    <xf numFmtId="166" fontId="55" fillId="0" borderId="9" xfId="1" applyNumberFormat="1" applyFont="1" applyBorder="1" applyAlignment="1"/>
    <xf numFmtId="0" fontId="53" fillId="0" borderId="0" xfId="0" applyFont="1" applyAlignment="1">
      <alignment wrapText="1"/>
    </xf>
    <xf numFmtId="0" fontId="51" fillId="0" borderId="31" xfId="3" applyFont="1" applyBorder="1" applyAlignment="1"/>
    <xf numFmtId="0" fontId="51" fillId="0" borderId="31" xfId="0" applyFont="1" applyBorder="1" applyAlignment="1">
      <alignment wrapText="1"/>
    </xf>
    <xf numFmtId="0" fontId="55" fillId="0" borderId="0" xfId="0" applyFont="1" applyAlignment="1"/>
    <xf numFmtId="0" fontId="56" fillId="0" borderId="0" xfId="3" applyFont="1" applyAlignment="1"/>
    <xf numFmtId="0" fontId="51" fillId="0" borderId="31" xfId="0" applyFont="1" applyBorder="1" applyAlignment="1"/>
    <xf numFmtId="0" fontId="51" fillId="0" borderId="0" xfId="0" applyFont="1" applyAlignment="1">
      <alignment wrapText="1"/>
    </xf>
    <xf numFmtId="0" fontId="53" fillId="0" borderId="0" xfId="0" applyFont="1" applyAlignment="1"/>
    <xf numFmtId="0" fontId="23" fillId="9" borderId="33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left" vertical="center" wrapText="1"/>
    </xf>
    <xf numFmtId="0" fontId="35" fillId="0" borderId="31" xfId="0" applyFont="1" applyBorder="1" applyAlignment="1">
      <alignment horizontal="left" vertical="center" wrapText="1"/>
    </xf>
    <xf numFmtId="0" fontId="5" fillId="0" borderId="9" xfId="0" applyFont="1" applyBorder="1"/>
    <xf numFmtId="0" fontId="5" fillId="0" borderId="9" xfId="0" applyFont="1" applyBorder="1" applyAlignment="1"/>
    <xf numFmtId="0" fontId="5" fillId="9" borderId="34" xfId="0" applyFont="1" applyFill="1" applyBorder="1" applyAlignment="1">
      <alignment horizontal="center" vertical="center" wrapText="1"/>
    </xf>
    <xf numFmtId="0" fontId="53" fillId="9" borderId="32" xfId="0" applyFont="1" applyFill="1" applyBorder="1" applyAlignment="1">
      <alignment horizontal="center" vertical="center" wrapText="1"/>
    </xf>
    <xf numFmtId="0" fontId="51" fillId="9" borderId="32" xfId="0" applyFont="1" applyFill="1" applyBorder="1" applyAlignment="1">
      <alignment horizontal="center" vertical="center" wrapText="1"/>
    </xf>
    <xf numFmtId="173" fontId="20" fillId="9" borderId="32" xfId="1" applyNumberFormat="1" applyFont="1" applyFill="1" applyBorder="1" applyAlignment="1">
      <alignment horizontal="center" vertical="center" wrapText="1"/>
    </xf>
    <xf numFmtId="0" fontId="51" fillId="9" borderId="33" xfId="0" applyFont="1" applyFill="1" applyBorder="1" applyAlignment="1">
      <alignment horizontal="center" vertical="center" wrapText="1"/>
    </xf>
    <xf numFmtId="0" fontId="0" fillId="9" borderId="0" xfId="0" applyFont="1" applyFill="1" applyAlignment="1">
      <alignment horizontal="center" vertical="center"/>
    </xf>
    <xf numFmtId="44" fontId="13" fillId="5" borderId="9" xfId="2" applyFont="1" applyFill="1" applyBorder="1" applyAlignment="1"/>
    <xf numFmtId="44" fontId="13" fillId="5" borderId="3" xfId="2" applyFont="1" applyFill="1" applyBorder="1"/>
    <xf numFmtId="44" fontId="4" fillId="5" borderId="3" xfId="2" applyFont="1" applyFill="1" applyBorder="1" applyAlignment="1">
      <alignment horizontal="center" vertical="center" wrapText="1"/>
    </xf>
    <xf numFmtId="44" fontId="4" fillId="5" borderId="3" xfId="2" applyFont="1" applyFill="1" applyBorder="1"/>
    <xf numFmtId="44" fontId="4" fillId="5" borderId="9" xfId="2" applyFont="1" applyFill="1" applyBorder="1"/>
    <xf numFmtId="44" fontId="4" fillId="0" borderId="0" xfId="2" applyFont="1"/>
    <xf numFmtId="44" fontId="4" fillId="0" borderId="0" xfId="2" applyFont="1" applyAlignment="1"/>
    <xf numFmtId="0" fontId="20" fillId="0" borderId="0" xfId="0" applyFont="1"/>
    <xf numFmtId="0" fontId="20" fillId="0" borderId="0" xfId="0" applyFont="1" applyAlignment="1">
      <alignment vertical="center"/>
    </xf>
    <xf numFmtId="0" fontId="20" fillId="4" borderId="9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164" fontId="20" fillId="5" borderId="9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20" fillId="15" borderId="3" xfId="0" applyFont="1" applyFill="1" applyBorder="1" applyAlignment="1">
      <alignment horizontal="center" vertical="center" wrapText="1"/>
    </xf>
    <xf numFmtId="44" fontId="20" fillId="9" borderId="3" xfId="2" applyFont="1" applyFill="1" applyBorder="1" applyAlignment="1">
      <alignment horizontal="center" vertical="center" wrapText="1"/>
    </xf>
    <xf numFmtId="44" fontId="20" fillId="15" borderId="3" xfId="2" applyFont="1" applyFill="1" applyBorder="1" applyAlignment="1">
      <alignment horizontal="center" vertical="center" wrapText="1"/>
    </xf>
    <xf numFmtId="0" fontId="5" fillId="0" borderId="0" xfId="0" applyFont="1" applyAlignment="1"/>
    <xf numFmtId="166" fontId="20" fillId="0" borderId="9" xfId="0" applyNumberFormat="1" applyFont="1" applyBorder="1" applyAlignment="1">
      <alignment horizontal="right"/>
    </xf>
    <xf numFmtId="43" fontId="20" fillId="0" borderId="9" xfId="0" applyNumberFormat="1" applyFont="1" applyBorder="1" applyAlignment="1">
      <alignment horizontal="right"/>
    </xf>
    <xf numFmtId="43" fontId="5" fillId="0" borderId="9" xfId="0" applyNumberFormat="1" applyFont="1" applyBorder="1" applyAlignment="1">
      <alignment horizontal="right"/>
    </xf>
    <xf numFmtId="167" fontId="20" fillId="0" borderId="0" xfId="0" applyNumberFormat="1" applyFont="1"/>
    <xf numFmtId="43" fontId="20" fillId="0" borderId="0" xfId="0" applyNumberFormat="1" applyFont="1"/>
    <xf numFmtId="1" fontId="20" fillId="11" borderId="0" xfId="0" applyNumberFormat="1" applyFont="1" applyFill="1"/>
    <xf numFmtId="1" fontId="20" fillId="4" borderId="3" xfId="0" applyNumberFormat="1" applyFont="1" applyFill="1" applyBorder="1"/>
    <xf numFmtId="1" fontId="20" fillId="12" borderId="3" xfId="0" applyNumberFormat="1" applyFont="1" applyFill="1" applyBorder="1"/>
    <xf numFmtId="1" fontId="20" fillId="5" borderId="3" xfId="0" applyNumberFormat="1" applyFont="1" applyFill="1" applyBorder="1" applyAlignment="1">
      <alignment horizontal="center"/>
    </xf>
    <xf numFmtId="0" fontId="20" fillId="5" borderId="3" xfId="0" applyFont="1" applyFill="1" applyBorder="1" applyAlignment="1">
      <alignment horizontal="center" vertical="center"/>
    </xf>
    <xf numFmtId="1" fontId="20" fillId="5" borderId="3" xfId="0" applyNumberFormat="1" applyFont="1" applyFill="1" applyBorder="1"/>
    <xf numFmtId="0" fontId="20" fillId="4" borderId="3" xfId="0" applyFont="1" applyFill="1" applyBorder="1"/>
    <xf numFmtId="1" fontId="20" fillId="13" borderId="3" xfId="0" applyNumberFormat="1" applyFont="1" applyFill="1" applyBorder="1"/>
    <xf numFmtId="0" fontId="20" fillId="5" borderId="3" xfId="0" applyFont="1" applyFill="1" applyBorder="1"/>
    <xf numFmtId="1" fontId="20" fillId="14" borderId="3" xfId="0" applyNumberFormat="1" applyFont="1" applyFill="1" applyBorder="1"/>
    <xf numFmtId="44" fontId="20" fillId="5" borderId="9" xfId="2" applyFont="1" applyFill="1" applyBorder="1" applyAlignment="1"/>
    <xf numFmtId="44" fontId="20" fillId="5" borderId="3" xfId="2" applyFont="1" applyFill="1" applyBorder="1"/>
    <xf numFmtId="43" fontId="5" fillId="0" borderId="0" xfId="0" applyNumberFormat="1" applyFont="1" applyAlignment="1">
      <alignment horizontal="right"/>
    </xf>
    <xf numFmtId="4" fontId="20" fillId="0" borderId="0" xfId="0" applyNumberFormat="1" applyFont="1"/>
    <xf numFmtId="1" fontId="20" fillId="5" borderId="3" xfId="0" applyNumberFormat="1" applyFont="1" applyFill="1" applyBorder="1" applyAlignment="1">
      <alignment horizontal="center" vertical="center"/>
    </xf>
    <xf numFmtId="44" fontId="20" fillId="5" borderId="9" xfId="2" applyFont="1" applyFill="1" applyBorder="1"/>
    <xf numFmtId="0" fontId="20" fillId="0" borderId="0" xfId="0" applyFont="1" applyAlignment="1">
      <alignment horizontal="center"/>
    </xf>
    <xf numFmtId="44" fontId="20" fillId="0" borderId="0" xfId="2" applyFont="1"/>
    <xf numFmtId="44" fontId="20" fillId="0" borderId="0" xfId="2" applyFont="1" applyAlignment="1"/>
    <xf numFmtId="167" fontId="13" fillId="0" borderId="0" xfId="0" applyNumberFormat="1" applyFont="1"/>
    <xf numFmtId="167" fontId="57" fillId="0" borderId="0" xfId="0" applyNumberFormat="1" applyFont="1"/>
    <xf numFmtId="0" fontId="13" fillId="5" borderId="3" xfId="0" applyFont="1" applyFill="1" applyBorder="1" applyAlignment="1">
      <alignment horizontal="center" vertical="center"/>
    </xf>
    <xf numFmtId="0" fontId="58" fillId="5" borderId="3" xfId="0" applyFont="1" applyFill="1" applyBorder="1" applyAlignment="1">
      <alignment horizontal="center"/>
    </xf>
    <xf numFmtId="4" fontId="13" fillId="0" borderId="0" xfId="0" applyNumberFormat="1" applyFont="1"/>
  </cellXfs>
  <cellStyles count="23">
    <cellStyle name="Comma" xfId="1" builtinId="3"/>
    <cellStyle name="Comma 2" xfId="9" xr:uid="{883A0984-2406-4595-87AC-20C9B8FA49CD}"/>
    <cellStyle name="Currency" xfId="2" builtinId="4"/>
    <cellStyle name="Hyperlink" xfId="3" builtinId="8"/>
    <cellStyle name="Normal" xfId="0" builtinId="0"/>
    <cellStyle name="Normal 10" xfId="20" xr:uid="{2BBFCBB9-A98C-40C7-8B76-51EC5FA70C14}"/>
    <cellStyle name="Normal 11" xfId="7" xr:uid="{3BDA33B5-C51E-4D2E-A693-3AF3169121C6}"/>
    <cellStyle name="Normal 2" xfId="10" xr:uid="{C3EF12D8-B252-4842-8570-E180BE698AD4}"/>
    <cellStyle name="Normal 2 2" xfId="8" xr:uid="{A6C811DC-0FF1-4AA5-BF20-36E981A40729}"/>
    <cellStyle name="Normal 3" xfId="5" xr:uid="{47479E3C-7F54-4A64-AFEF-4934659595ED}"/>
    <cellStyle name="Normal 3 2" xfId="12" xr:uid="{BF6B1AD3-AC89-4C9B-8524-C5BCD6262E7D}"/>
    <cellStyle name="Normal 3 3" xfId="11" xr:uid="{CF0B474C-9773-4B15-A616-D0887B197AA5}"/>
    <cellStyle name="Normal 4" xfId="13" xr:uid="{CCFC7FD9-1DAA-4EFB-9CBE-819C46639D86}"/>
    <cellStyle name="Normal 5" xfId="14" xr:uid="{7618CE04-85F6-45C9-B0A7-FD41EA821A65}"/>
    <cellStyle name="Normal 5 2" xfId="15" xr:uid="{239DE084-6EB6-44D0-8ECE-E21941EFAE90}"/>
    <cellStyle name="Normal 6" xfId="16" xr:uid="{F470D3FB-670B-4E40-A6DF-B312A7084B14}"/>
    <cellStyle name="Normal 7" xfId="17" xr:uid="{8D438430-B059-47C7-A187-4EB322B61688}"/>
    <cellStyle name="Normal 8" xfId="6" xr:uid="{C2FB91C3-476C-4227-9530-065A0582E46D}"/>
    <cellStyle name="Normal 8 2" xfId="22" xr:uid="{265F9720-0BAE-4A85-A0E7-1C1314959A87}"/>
    <cellStyle name="Normal 9" xfId="19" xr:uid="{14D68E01-9E9F-45E2-96A9-45580EF7C0A3}"/>
    <cellStyle name="Normal_10 Jadual@Table 2.3-16.3" xfId="21" xr:uid="{277BD3ED-EA12-4840-BBC5-17649E098C48}"/>
    <cellStyle name="Note 2" xfId="18" xr:uid="{E55BF040-4974-46B7-A48F-0C0C31EE942D}"/>
    <cellStyle name="Percent" xfId="4" builtinId="5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USING%20SHEET_Malays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Housing"/>
      <sheetName val="Cost Calculations"/>
      <sheetName val="Variables"/>
      <sheetName val="Housing costs"/>
      <sheetName val="Population"/>
      <sheetName val="Housing informat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zanne Schadel" id="{2FF932D8-2A86-4295-B961-FD946A4A0D82}" userId="f44dd92c4f2be793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4" dT="2020-01-15T18:39:29.93" personId="{2FF932D8-2A86-4295-B961-FD946A4A0D82}" id="{1DF797B9-FC34-419E-B2E2-3FA513A9991C}">
    <text>Assumed bus stops were not ADA accessible with safety equipment.</text>
  </threadedComment>
  <threadedComment ref="AI5" dT="2020-01-15T18:50:46.04" personId="{2FF932D8-2A86-4295-B961-FD946A4A0D82}" id="{E6B48A60-DD47-48CB-B772-57F31F9BE04F}">
    <text>Google Earth Approximation</text>
  </threadedComment>
  <threadedComment ref="AN7" dT="2020-01-15T18:45:46.18" personId="{2FF932D8-2A86-4295-B961-FD946A4A0D82}" id="{D71D954B-4F0E-43C1-822B-214C811ACB5E}">
    <text>Data gaps filled with average of other values</text>
  </threadedComment>
  <threadedComment ref="H18" dT="2020-01-15T18:48:53.56" personId="{2FF932D8-2A86-4295-B961-FD946A4A0D82}" id="{9D74D03C-B552-4B56-9CB6-0961C7F856C7}">
    <text>Google Earth Pro Approximation</text>
  </threadedComment>
  <threadedComment ref="AP20" dT="2020-01-15T18:47:14.40" personId="{2FF932D8-2A86-4295-B961-FD946A4A0D82}" id="{F42345CE-148C-4CC3-88B1-A08574087362}">
    <text>Data gaps filled with state averages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0-01-08T17:30:05.58" personId="{2FF932D8-2A86-4295-B961-FD946A4A0D82}" id="{DD5DCF2F-8C86-428F-A8E6-62A66F197506}">
    <text>1 USD 2016 = 4.148 MYR 2016 (WB Indicators: Exchange Rate LCU per US$). and 1 USD 2016 = 1.06 USD 2019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0-01-14T17:39:42.61" personId="{2FF932D8-2A86-4295-B961-FD946A4A0D82}" id="{4CFB2D70-49B3-4D44-930A-FB76F5B66497}">
    <text>M.B. Melaka Bersejarah</text>
  </threadedComment>
  <threadedComment ref="C7" dT="2020-01-14T17:38:26.91" personId="{2FF932D8-2A86-4295-B961-FD946A4A0D82}" id="{3E761BEA-B1F8-4F8E-9292-725721A38250}">
    <text>Kuala Kuantan and Beserah</text>
  </threadedComment>
  <threadedComment ref="C10" dT="2020-01-14T17:45:15.50" personId="{2FF932D8-2A86-4295-B961-FD946A4A0D82}" id="{C255D813-B9A5-48B2-90D4-A7914D87688D}">
    <text>Alor Kangar and Kangar</text>
  </threadedComment>
  <threadedComment ref="C11" dT="2020-01-14T17:45:04.61" personId="{2FF932D8-2A86-4295-B961-FD946A4A0D82}" id="{378D3153-55DA-418B-A730-2FA2219D441D}">
    <text>D.B. Kota Kinabalu</text>
  </threadedComment>
  <threadedComment ref="C12" dT="2020-01-14T17:51:23.22" personId="{2FF932D8-2A86-4295-B961-FD946A4A0D82}" id="{EF2B1968-7CEC-4938-9CB4-1FCEDA10333C}">
    <text>D.B. Kuching Utara, M.P. Padawan, &amp; M.B. Kuching Selatan</text>
  </threadedComment>
  <threadedComment ref="C15" dT="2020-01-14T17:57:30.89" personId="{2FF932D8-2A86-4295-B961-FD946A4A0D82}" id="{E24E06F6-E2CB-43E6-9472-D989A6A9F69A}">
    <text>D.B. Kuala Lumpur</text>
  </threadedComment>
  <threadedComment ref="C18" dT="2020-01-14T18:06:04.25" personId="{2FF932D8-2A86-4295-B961-FD946A4A0D82}" id="{5BB70B60-94E3-41A0-A6D8-722B5F7F27D0}">
    <text>Kemaman (Chukai)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3" dT="2020-01-15T18:41:43.78" personId="{2FF932D8-2A86-4295-B961-FD946A4A0D82}" id="{E2A3CD5D-9A21-449F-8D91-1E3ECBB027FE}">
    <text>Used state:city area ratio to scale roads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osm.gov.my/v1/index.php?r=column/cone&amp;menu_id=ZmVrN2FoYnBvZE05T1AzK0RLcEtiZz09" TargetMode="External"/><Relationship Id="rId2" Type="http://schemas.openxmlformats.org/officeDocument/2006/relationships/hyperlink" Target="https://www.dosm.gov.my/v1/index.php?r=column/cone&amp;menu_id=ZmVrN2FoYnBvZE05T1AzK0RLcEtiZz09" TargetMode="External"/><Relationship Id="rId1" Type="http://schemas.openxmlformats.org/officeDocument/2006/relationships/hyperlink" Target="http://epublisiti.townplan.gov.my/publisiti/?p=760" TargetMode="External"/><Relationship Id="rId6" Type="http://schemas.microsoft.com/office/2017/10/relationships/threadedComment" Target="../threadedComments/threadedComment4.xm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tlasofurbanexpansion.org/cities/view/Ipoh" TargetMode="External"/><Relationship Id="rId3" Type="http://schemas.openxmlformats.org/officeDocument/2006/relationships/hyperlink" Target="https://www.fhwa.dot.gov/policy/2013cpr/chap2.cfm" TargetMode="External"/><Relationship Id="rId7" Type="http://schemas.openxmlformats.org/officeDocument/2006/relationships/hyperlink" Target="https://openknowledge.worldbank.org/bitstream/handle/10986/22038/Malaysia0econo0ming0urban0transport.pdf?sequence=1&amp;isAllowed=y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www.in2013dollars.com/us/inflation/2005?amount=1" TargetMode="External"/><Relationship Id="rId1" Type="http://schemas.openxmlformats.org/officeDocument/2006/relationships/hyperlink" Target="http://siteresources.worldbank.org/INTURBANTRANSPORT/Resources/cities_on_the_move.pdf" TargetMode="External"/><Relationship Id="rId6" Type="http://schemas.openxmlformats.org/officeDocument/2006/relationships/hyperlink" Target="https://data.worldbank.org/indicator/PA.NUS.FCRF?locations=MY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www.repic.ch/files/7114/4126/7442/Grutter_FinalReport_e_web.pdf" TargetMode="External"/><Relationship Id="rId10" Type="http://schemas.openxmlformats.org/officeDocument/2006/relationships/hyperlink" Target="http://www.atlasofurbanexpansion.org/cities/view/Ipoh" TargetMode="External"/><Relationship Id="rId4" Type="http://schemas.openxmlformats.org/officeDocument/2006/relationships/hyperlink" Target="http://documents.worldbank.org/curated/en/971161468314094302/pdf/339250rev.pdf" TargetMode="External"/><Relationship Id="rId9" Type="http://schemas.openxmlformats.org/officeDocument/2006/relationships/hyperlink" Target="https://data.worldbank.org/indicator/PA.NUS.PPPC.RF?locations=M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PA.NUS.FCRF?locations=IN" TargetMode="External"/><Relationship Id="rId2" Type="http://schemas.openxmlformats.org/officeDocument/2006/relationships/hyperlink" Target="https://www.bestundertaking.com/in/page.asp?i=1" TargetMode="External"/><Relationship Id="rId1" Type="http://schemas.openxmlformats.org/officeDocument/2006/relationships/hyperlink" Target="http://www.bestundertaking.com/in/pdf/2018-19/2019-statement_of_account_english_16-17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nsrsearch.com/search/?q=http://www.epu.gov.my/documents/10124/3ac682bf-0fe7-4f86-b369-d591d37ecd4b" TargetMode="External"/><Relationship Id="rId3" Type="http://schemas.openxmlformats.org/officeDocument/2006/relationships/hyperlink" Target="https://www.townplan.gov.my/rt/rsnt_terengganu2050/Ringkasan%20Eksekutif%20DRSNT%202050_2%20DIS.pdf" TargetMode="External"/><Relationship Id="rId7" Type="http://schemas.openxmlformats.org/officeDocument/2006/relationships/hyperlink" Target="https://en.wikipedia.org/wiki/Seremban" TargetMode="External"/><Relationship Id="rId2" Type="http://schemas.openxmlformats.org/officeDocument/2006/relationships/hyperlink" Target="http://www.mpkbbri.gov.my/en/visitors/kota-bharu-info" TargetMode="External"/><Relationship Id="rId1" Type="http://schemas.openxmlformats.org/officeDocument/2006/relationships/hyperlink" Target="http://www.atlasofurbanexpansion.org/cities/view/Ipoh" TargetMode="External"/><Relationship Id="rId6" Type="http://schemas.openxmlformats.org/officeDocument/2006/relationships/hyperlink" Target="https://www.thestar.com.my/news/nation/2015/03/25/penangs-first-mayor-a-woman/" TargetMode="External"/><Relationship Id="rId5" Type="http://schemas.openxmlformats.org/officeDocument/2006/relationships/hyperlink" Target="https://en.wikipedia.org/wiki/Alor_Setar" TargetMode="External"/><Relationship Id="rId10" Type="http://schemas.openxmlformats.org/officeDocument/2006/relationships/hyperlink" Target="https://en.wikipedia.org/wiki/Kangar" TargetMode="External"/><Relationship Id="rId4" Type="http://schemas.openxmlformats.org/officeDocument/2006/relationships/hyperlink" Target="http://epublisiti.townplan.gov.my/turun/kuantan2035/risalah.pdf" TargetMode="External"/><Relationship Id="rId9" Type="http://schemas.openxmlformats.org/officeDocument/2006/relationships/hyperlink" Target="http://www.mbsa.gov.my/ms-my/infoshahalam/kenalishahalam/Halaman/lokasi_demografi.aspx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documents.worldbank.org/curated/en/509991467998814353/pdf/97393-WP-P152893-Box391466B-PUBLIC-MEM12-Draft-v3-3b.pdf" TargetMode="External"/><Relationship Id="rId13" Type="http://schemas.openxmlformats.org/officeDocument/2006/relationships/hyperlink" Target="https://en.wikipedia.org/wiki/Rapid_Kuantan" TargetMode="External"/><Relationship Id="rId18" Type="http://schemas.openxmlformats.org/officeDocument/2006/relationships/hyperlink" Target="http://www.cityliner.com.my/mybas/index.html" TargetMode="External"/><Relationship Id="rId3" Type="http://schemas.openxmlformats.org/officeDocument/2006/relationships/hyperlink" Target="http://documents.worldbank.org/curated/en/929931556620501708/pdf/Supporting-Report-5-Shifting-Melaka-s-Mobility-Modal-Split.pdf" TargetMode="External"/><Relationship Id="rId21" Type="http://schemas.openxmlformats.org/officeDocument/2006/relationships/hyperlink" Target="https://wikitravel.org/en/Labuan" TargetMode="External"/><Relationship Id="rId7" Type="http://schemas.openxmlformats.org/officeDocument/2006/relationships/hyperlink" Target="http://epublisiti.townplan.gov.my/publisiti/?p=760" TargetMode="External"/><Relationship Id="rId12" Type="http://schemas.openxmlformats.org/officeDocument/2006/relationships/hyperlink" Target="https://cdn1.i3investor.com/my/files/dfgs88n/2016/09/23/1484926460--762710915.pdf" TargetMode="External"/><Relationship Id="rId17" Type="http://schemas.openxmlformats.org/officeDocument/2006/relationships/hyperlink" Target="https://skmkb.blogspot.com/" TargetMode="External"/><Relationship Id="rId2" Type="http://schemas.openxmlformats.org/officeDocument/2006/relationships/hyperlink" Target="http://www.dbkl.gov.my/pskl2020/english/transportation/index.htm" TargetMode="External"/><Relationship Id="rId16" Type="http://schemas.openxmlformats.org/officeDocument/2006/relationships/hyperlink" Target="https://books.google.com/books?id=sLSgjoH8jo8C&amp;pg=PA246&amp;lpg=PA246&amp;dq=%22alor+star%22+%22bas%22+%22local%22&amp;source=bl&amp;ots=0cI2fA9iLq&amp;sig=ACfU3U0sqpECwl5_EnkUtS3K_USw0LG39A&amp;hl=en&amp;sa=X&amp;ved=2ahUKEwiq5s_pj4TnAhWENX0KHcGrAnEQ6AEwBHoECAoQAQ" TargetMode="External"/><Relationship Id="rId20" Type="http://schemas.openxmlformats.org/officeDocument/2006/relationships/hyperlink" Target="https://www.bharian.com.my/berita/wilayah/2017/12/362963/8-bas-elektrik-di-kuala-terengganu-tahun-depan" TargetMode="External"/><Relationship Id="rId1" Type="http://schemas.openxmlformats.org/officeDocument/2006/relationships/hyperlink" Target="http://www.data.gov.my/data/en_US/dataset/bus-stop-information-for-mrt-feeder-bus" TargetMode="External"/><Relationship Id="rId6" Type="http://schemas.openxmlformats.org/officeDocument/2006/relationships/hyperlink" Target="http://epublisiti.townplan.gov.my/publisiti/?p=760" TargetMode="External"/><Relationship Id="rId11" Type="http://schemas.openxmlformats.org/officeDocument/2006/relationships/hyperlink" Target="https://www.paj.com.my/operator-bus/" TargetMode="External"/><Relationship Id="rId5" Type="http://schemas.openxmlformats.org/officeDocument/2006/relationships/hyperlink" Target="http://www.mpkbbri.gov.my/en/visitors/transportation" TargetMode="External"/><Relationship Id="rId15" Type="http://schemas.openxmlformats.org/officeDocument/2006/relationships/hyperlink" Target="http://www.data.gov.my/data/en_US/dataset/bus-stop-information-for-rapid-penang" TargetMode="External"/><Relationship Id="rId10" Type="http://schemas.openxmlformats.org/officeDocument/2006/relationships/hyperlink" Target="https://en.wikipedia.org/wiki/Nadi_Putra" TargetMode="External"/><Relationship Id="rId19" Type="http://schemas.openxmlformats.org/officeDocument/2006/relationships/hyperlink" Target="https://www.theborneopost.com/2017/03/08/govt-all-set-to-transform-public-transport-system/" TargetMode="External"/><Relationship Id="rId4" Type="http://schemas.openxmlformats.org/officeDocument/2006/relationships/hyperlink" Target="https://jpbd.johor.gov.my/images/jpbd_muatturun/Bahan_DRSNJ2030/Laporan_Draf_RSN_Johor2030.pdf" TargetMode="External"/><Relationship Id="rId9" Type="http://schemas.openxmlformats.org/officeDocument/2006/relationships/hyperlink" Target="https://en.wikipedia.org/wiki/Buses_in_Klang_Valley" TargetMode="External"/><Relationship Id="rId14" Type="http://schemas.openxmlformats.org/officeDocument/2006/relationships/hyperlink" Target="https://en.wikipedia.org/wiki/List_of_bus_routes_in_Greater_Kuala_Lumpur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1"/>
  <sheetViews>
    <sheetView workbookViewId="0">
      <selection activeCell="C5" sqref="C5"/>
    </sheetView>
  </sheetViews>
  <sheetFormatPr defaultColWidth="14.453125" defaultRowHeight="15" customHeight="1"/>
  <cols>
    <col min="1" max="1" width="5.7265625" customWidth="1"/>
    <col min="2" max="2" width="39.7265625" customWidth="1"/>
    <col min="3" max="3" width="25.7265625" customWidth="1"/>
    <col min="4" max="4" width="75.453125" customWidth="1"/>
    <col min="5" max="26" width="8.7265625" customWidth="1"/>
  </cols>
  <sheetData>
    <row r="1" spans="1:26" ht="14.25" customHeight="1">
      <c r="A1" s="1" t="s">
        <v>2</v>
      </c>
      <c r="B1" s="2" t="s">
        <v>5</v>
      </c>
      <c r="C1" s="2" t="s">
        <v>7</v>
      </c>
      <c r="D1" s="3" t="s">
        <v>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210" t="s">
        <v>13</v>
      </c>
      <c r="B2" s="211"/>
      <c r="C2" s="212"/>
    </row>
    <row r="3" spans="1:26" ht="14.25" customHeight="1">
      <c r="A3" s="6">
        <v>1</v>
      </c>
      <c r="B3" s="4" t="s">
        <v>16</v>
      </c>
      <c r="C3" s="8">
        <f>'Cost Calculations'!R244</f>
        <v>9538906.9798166193</v>
      </c>
    </row>
    <row r="4" spans="1:26" ht="14.25" customHeight="1">
      <c r="A4" s="6">
        <v>2</v>
      </c>
      <c r="B4" s="4" t="s">
        <v>18</v>
      </c>
      <c r="C4" s="8">
        <f>'Cost Calculations'!W244</f>
        <v>53875174150.223343</v>
      </c>
    </row>
    <row r="5" spans="1:26" ht="14.25" customHeight="1">
      <c r="A5" s="6">
        <v>3</v>
      </c>
      <c r="B5" s="4" t="s">
        <v>20</v>
      </c>
      <c r="C5" s="8">
        <f>'Cost Calculations'!X244</f>
        <v>92066277.264596716</v>
      </c>
    </row>
    <row r="6" spans="1:26" ht="14.25" customHeight="1">
      <c r="A6" s="210" t="s">
        <v>21</v>
      </c>
      <c r="B6" s="211"/>
      <c r="C6" s="212"/>
    </row>
    <row r="7" spans="1:26" ht="14.25" customHeight="1">
      <c r="A7" s="6">
        <v>1</v>
      </c>
      <c r="B7" s="4" t="s">
        <v>24</v>
      </c>
      <c r="C7" s="8">
        <f>'Cost Calculations'!AC244</f>
        <v>3342133328.9691753</v>
      </c>
    </row>
    <row r="8" spans="1:26" ht="14.25" customHeight="1">
      <c r="A8" s="6">
        <v>2</v>
      </c>
      <c r="B8" s="4" t="s">
        <v>26</v>
      </c>
      <c r="C8" s="8">
        <f>'Cost Calculations'!AG244</f>
        <v>12043681.343999997</v>
      </c>
    </row>
    <row r="9" spans="1:26" ht="14.25" customHeight="1">
      <c r="A9" s="6">
        <v>3</v>
      </c>
      <c r="B9" s="4" t="s">
        <v>27</v>
      </c>
      <c r="C9" s="8">
        <f>'Cost Calculations'!AK244</f>
        <v>56535093.647999927</v>
      </c>
    </row>
    <row r="10" spans="1:26" ht="14.25" customHeight="1">
      <c r="A10" s="6">
        <v>4</v>
      </c>
      <c r="B10" s="10" t="s">
        <v>29</v>
      </c>
      <c r="C10" s="8"/>
    </row>
    <row r="11" spans="1:26" ht="14.25" customHeight="1">
      <c r="A11" s="6">
        <v>5</v>
      </c>
      <c r="B11" s="4" t="s">
        <v>31</v>
      </c>
      <c r="C11" s="8">
        <f>'Cost Calculations'!AL244</f>
        <v>31705546532.291302</v>
      </c>
    </row>
    <row r="12" spans="1:26" ht="14.25" customHeight="1">
      <c r="A12" s="6">
        <v>6</v>
      </c>
      <c r="B12" s="5" t="s">
        <v>32</v>
      </c>
      <c r="C12" s="11">
        <f>'Cost Calculations'!AQ244</f>
        <v>0</v>
      </c>
      <c r="D12" s="5"/>
      <c r="E12" s="6"/>
      <c r="F12" s="5"/>
      <c r="G12" s="6"/>
      <c r="H12" s="5"/>
      <c r="I12" s="6"/>
      <c r="J12" s="5"/>
      <c r="K12" s="6"/>
      <c r="L12" s="5"/>
      <c r="M12" s="6"/>
      <c r="N12" s="5"/>
      <c r="O12" s="6"/>
      <c r="P12" s="5"/>
      <c r="Q12" s="6"/>
      <c r="R12" s="5"/>
      <c r="S12" s="6"/>
      <c r="T12" s="5"/>
      <c r="U12" s="6"/>
      <c r="V12" s="5"/>
      <c r="W12" s="6"/>
      <c r="X12" s="5"/>
      <c r="Y12" s="6"/>
      <c r="Z12" s="5"/>
    </row>
    <row r="13" spans="1:26" ht="14.25" customHeight="1">
      <c r="A13" s="210" t="s">
        <v>42</v>
      </c>
      <c r="B13" s="211"/>
      <c r="C13" s="212"/>
    </row>
    <row r="14" spans="1:26" ht="14.25" customHeight="1">
      <c r="A14" s="6">
        <v>1</v>
      </c>
      <c r="B14" s="4" t="s">
        <v>44</v>
      </c>
      <c r="C14" s="8">
        <f>SUM(C3:C4,C7:C9)*Variables!C2</f>
        <v>5729542516.1164351</v>
      </c>
    </row>
    <row r="15" spans="1:26" ht="14.25" customHeight="1">
      <c r="A15" s="210" t="s">
        <v>45</v>
      </c>
      <c r="B15" s="211"/>
      <c r="C15" s="212"/>
    </row>
    <row r="16" spans="1:26" ht="14.25" customHeight="1">
      <c r="A16" s="6">
        <v>1</v>
      </c>
      <c r="B16" s="4" t="s">
        <v>22</v>
      </c>
      <c r="C16" s="8">
        <f>'Cost Calculations'!AS244</f>
        <v>10500000</v>
      </c>
    </row>
    <row r="17" spans="1:4" ht="14.25" customHeight="1">
      <c r="A17" s="213" t="s">
        <v>49</v>
      </c>
      <c r="B17" s="214"/>
      <c r="C17" s="14">
        <f>SUM(C3,C4,C5,C7,C8,C9,C10,C11,C14,C16)</f>
        <v>94833080486.836685</v>
      </c>
    </row>
    <row r="18" spans="1:4" ht="14.25" customHeight="1">
      <c r="A18" s="6"/>
    </row>
    <row r="19" spans="1:4" ht="14.25" customHeight="1">
      <c r="A19" s="6"/>
      <c r="B19" s="16"/>
      <c r="C19" s="6"/>
      <c r="D19" s="15"/>
    </row>
    <row r="20" spans="1:4" ht="14.25" customHeight="1">
      <c r="A20" s="6"/>
    </row>
    <row r="21" spans="1:4" ht="14.25" customHeight="1">
      <c r="A21" s="6"/>
    </row>
    <row r="22" spans="1:4" ht="14.25" customHeight="1">
      <c r="A22" s="6"/>
    </row>
    <row r="23" spans="1:4" ht="14.25" customHeight="1">
      <c r="A23" s="6"/>
    </row>
    <row r="24" spans="1:4" ht="14.25" customHeight="1">
      <c r="A24" s="6"/>
    </row>
    <row r="25" spans="1:4" ht="14.25" customHeight="1">
      <c r="A25" s="6"/>
    </row>
    <row r="26" spans="1:4" ht="14.25" customHeight="1">
      <c r="A26" s="6"/>
    </row>
    <row r="27" spans="1:4" ht="14.25" customHeight="1">
      <c r="A27" s="6"/>
    </row>
    <row r="28" spans="1:4" ht="14.25" customHeight="1">
      <c r="A28" s="6"/>
    </row>
    <row r="29" spans="1:4" ht="14.25" customHeight="1">
      <c r="A29" s="6"/>
    </row>
    <row r="30" spans="1:4" ht="14.25" customHeight="1">
      <c r="A30" s="6"/>
    </row>
    <row r="31" spans="1:4" ht="14.25" customHeight="1">
      <c r="A31" s="6"/>
    </row>
    <row r="32" spans="1:4" ht="14.25" customHeight="1">
      <c r="A32" s="6"/>
    </row>
    <row r="33" spans="1:1" ht="14.25" customHeight="1">
      <c r="A33" s="6"/>
    </row>
    <row r="34" spans="1:1" ht="14.25" customHeight="1">
      <c r="A34" s="6"/>
    </row>
    <row r="35" spans="1:1" ht="14.25" customHeight="1">
      <c r="A35" s="6"/>
    </row>
    <row r="36" spans="1:1" ht="14.25" customHeight="1">
      <c r="A36" s="6"/>
    </row>
    <row r="37" spans="1:1" ht="14.25" customHeight="1">
      <c r="A37" s="6"/>
    </row>
    <row r="38" spans="1:1" ht="14.25" customHeight="1">
      <c r="A38" s="6"/>
    </row>
    <row r="39" spans="1:1" ht="14.25" customHeight="1">
      <c r="A39" s="6"/>
    </row>
    <row r="40" spans="1:1" ht="14.25" customHeight="1">
      <c r="A40" s="6"/>
    </row>
    <row r="41" spans="1:1" ht="14.25" customHeight="1">
      <c r="A41" s="6"/>
    </row>
    <row r="42" spans="1:1" ht="14.25" customHeight="1">
      <c r="A42" s="6"/>
    </row>
    <row r="43" spans="1:1" ht="14.25" customHeight="1">
      <c r="A43" s="6"/>
    </row>
    <row r="44" spans="1:1" ht="14.25" customHeight="1">
      <c r="A44" s="6"/>
    </row>
    <row r="45" spans="1:1" ht="14.25" customHeight="1">
      <c r="A45" s="6"/>
    </row>
    <row r="46" spans="1:1" ht="14.25" customHeight="1">
      <c r="A46" s="6"/>
    </row>
    <row r="47" spans="1:1" ht="14.25" customHeight="1">
      <c r="A47" s="6"/>
    </row>
    <row r="48" spans="1:1" ht="14.25" customHeight="1">
      <c r="A48" s="6"/>
    </row>
    <row r="49" spans="1:1" ht="14.25" customHeight="1">
      <c r="A49" s="6"/>
    </row>
    <row r="50" spans="1:1" ht="14.25" customHeight="1">
      <c r="A50" s="6"/>
    </row>
    <row r="51" spans="1:1" ht="14.25" customHeight="1">
      <c r="A51" s="6"/>
    </row>
    <row r="52" spans="1:1" ht="14.25" customHeight="1">
      <c r="A52" s="6"/>
    </row>
    <row r="53" spans="1:1" ht="14.25" customHeight="1">
      <c r="A53" s="6"/>
    </row>
    <row r="54" spans="1:1" ht="14.25" customHeight="1">
      <c r="A54" s="6"/>
    </row>
    <row r="55" spans="1:1" ht="14.25" customHeight="1">
      <c r="A55" s="6"/>
    </row>
    <row r="56" spans="1:1" ht="14.25" customHeight="1">
      <c r="A56" s="6"/>
    </row>
    <row r="57" spans="1:1" ht="14.25" customHeight="1">
      <c r="A57" s="6"/>
    </row>
    <row r="58" spans="1:1" ht="14.25" customHeight="1">
      <c r="A58" s="6"/>
    </row>
    <row r="59" spans="1:1" ht="14.25" customHeight="1">
      <c r="A59" s="6"/>
    </row>
    <row r="60" spans="1:1" ht="14.25" customHeight="1">
      <c r="A60" s="6"/>
    </row>
    <row r="61" spans="1:1" ht="14.25" customHeight="1">
      <c r="A61" s="6"/>
    </row>
    <row r="62" spans="1:1" ht="14.25" customHeight="1">
      <c r="A62" s="6"/>
    </row>
    <row r="63" spans="1:1" ht="14.25" customHeight="1">
      <c r="A63" s="6"/>
    </row>
    <row r="64" spans="1:1" ht="14.25" customHeight="1">
      <c r="A64" s="6"/>
    </row>
    <row r="65" spans="1:1" ht="14.25" customHeight="1">
      <c r="A65" s="6"/>
    </row>
    <row r="66" spans="1:1" ht="14.25" customHeight="1">
      <c r="A66" s="6"/>
    </row>
    <row r="67" spans="1:1" ht="14.25" customHeight="1">
      <c r="A67" s="6"/>
    </row>
    <row r="68" spans="1:1" ht="14.25" customHeight="1">
      <c r="A68" s="6"/>
    </row>
    <row r="69" spans="1:1" ht="14.25" customHeight="1">
      <c r="A69" s="6"/>
    </row>
    <row r="70" spans="1:1" ht="14.25" customHeight="1">
      <c r="A70" s="6"/>
    </row>
    <row r="71" spans="1:1" ht="14.25" customHeight="1">
      <c r="A71" s="6"/>
    </row>
    <row r="72" spans="1:1" ht="14.25" customHeight="1">
      <c r="A72" s="6"/>
    </row>
    <row r="73" spans="1:1" ht="14.25" customHeight="1">
      <c r="A73" s="6"/>
    </row>
    <row r="74" spans="1:1" ht="14.25" customHeight="1">
      <c r="A74" s="6"/>
    </row>
    <row r="75" spans="1:1" ht="14.25" customHeight="1">
      <c r="A75" s="6"/>
    </row>
    <row r="76" spans="1:1" ht="14.25" customHeight="1">
      <c r="A76" s="6"/>
    </row>
    <row r="77" spans="1:1" ht="14.25" customHeight="1">
      <c r="A77" s="6"/>
    </row>
    <row r="78" spans="1:1" ht="14.25" customHeight="1">
      <c r="A78" s="6"/>
    </row>
    <row r="79" spans="1:1" ht="14.25" customHeight="1">
      <c r="A79" s="6"/>
    </row>
    <row r="80" spans="1:1" ht="14.25" customHeight="1">
      <c r="A80" s="6"/>
    </row>
    <row r="81" spans="1:1" ht="14.25" customHeight="1">
      <c r="A81" s="6"/>
    </row>
    <row r="82" spans="1:1" ht="14.25" customHeight="1">
      <c r="A82" s="6"/>
    </row>
    <row r="83" spans="1:1" ht="14.25" customHeight="1">
      <c r="A83" s="6"/>
    </row>
    <row r="84" spans="1:1" ht="14.25" customHeight="1">
      <c r="A84" s="6"/>
    </row>
    <row r="85" spans="1:1" ht="14.25" customHeight="1">
      <c r="A85" s="6"/>
    </row>
    <row r="86" spans="1:1" ht="14.25" customHeight="1">
      <c r="A86" s="6"/>
    </row>
    <row r="87" spans="1:1" ht="14.25" customHeight="1">
      <c r="A87" s="6"/>
    </row>
    <row r="88" spans="1:1" ht="14.25" customHeight="1">
      <c r="A88" s="6"/>
    </row>
    <row r="89" spans="1:1" ht="14.25" customHeight="1">
      <c r="A89" s="6"/>
    </row>
    <row r="90" spans="1:1" ht="14.25" customHeight="1">
      <c r="A90" s="6"/>
    </row>
    <row r="91" spans="1:1" ht="14.25" customHeight="1">
      <c r="A91" s="6"/>
    </row>
    <row r="92" spans="1:1" ht="14.25" customHeight="1">
      <c r="A92" s="6"/>
    </row>
    <row r="93" spans="1:1" ht="14.25" customHeight="1">
      <c r="A93" s="6"/>
    </row>
    <row r="94" spans="1:1" ht="14.25" customHeight="1">
      <c r="A94" s="6"/>
    </row>
    <row r="95" spans="1:1" ht="14.25" customHeight="1">
      <c r="A95" s="6"/>
    </row>
    <row r="96" spans="1:1" ht="14.25" customHeight="1">
      <c r="A96" s="6"/>
    </row>
    <row r="97" spans="1:1" ht="14.25" customHeight="1">
      <c r="A97" s="6"/>
    </row>
    <row r="98" spans="1:1" ht="14.25" customHeight="1">
      <c r="A98" s="6"/>
    </row>
    <row r="99" spans="1:1" ht="14.25" customHeight="1">
      <c r="A99" s="6"/>
    </row>
    <row r="100" spans="1:1" ht="14.25" customHeight="1">
      <c r="A100" s="6"/>
    </row>
    <row r="101" spans="1:1" ht="14.25" customHeight="1">
      <c r="A101" s="6"/>
    </row>
    <row r="102" spans="1:1" ht="14.25" customHeight="1">
      <c r="A102" s="6"/>
    </row>
    <row r="103" spans="1:1" ht="14.25" customHeight="1">
      <c r="A103" s="6"/>
    </row>
    <row r="104" spans="1:1" ht="14.25" customHeight="1">
      <c r="A104" s="6"/>
    </row>
    <row r="105" spans="1:1" ht="14.25" customHeight="1">
      <c r="A105" s="6"/>
    </row>
    <row r="106" spans="1:1" ht="14.25" customHeight="1">
      <c r="A106" s="6"/>
    </row>
    <row r="107" spans="1:1" ht="14.25" customHeight="1">
      <c r="A107" s="6"/>
    </row>
    <row r="108" spans="1:1" ht="14.25" customHeight="1">
      <c r="A108" s="6"/>
    </row>
    <row r="109" spans="1:1" ht="14.25" customHeight="1">
      <c r="A109" s="6"/>
    </row>
    <row r="110" spans="1:1" ht="14.25" customHeight="1">
      <c r="A110" s="6"/>
    </row>
    <row r="111" spans="1:1" ht="14.25" customHeight="1">
      <c r="A111" s="6"/>
    </row>
    <row r="112" spans="1:1" ht="14.25" customHeight="1">
      <c r="A112" s="6"/>
    </row>
    <row r="113" spans="1:1" ht="14.25" customHeight="1">
      <c r="A113" s="6"/>
    </row>
    <row r="114" spans="1:1" ht="14.25" customHeight="1">
      <c r="A114" s="6"/>
    </row>
    <row r="115" spans="1:1" ht="14.25" customHeight="1">
      <c r="A115" s="6"/>
    </row>
    <row r="116" spans="1:1" ht="14.25" customHeight="1">
      <c r="A116" s="6"/>
    </row>
    <row r="117" spans="1:1" ht="14.25" customHeight="1">
      <c r="A117" s="6"/>
    </row>
    <row r="118" spans="1:1" ht="14.25" customHeight="1">
      <c r="A118" s="6"/>
    </row>
    <row r="119" spans="1:1" ht="14.25" customHeight="1">
      <c r="A119" s="6"/>
    </row>
    <row r="120" spans="1:1" ht="14.25" customHeight="1">
      <c r="A120" s="6"/>
    </row>
    <row r="121" spans="1:1" ht="14.25" customHeight="1">
      <c r="A121" s="6"/>
    </row>
    <row r="122" spans="1:1" ht="14.25" customHeight="1">
      <c r="A122" s="6"/>
    </row>
    <row r="123" spans="1:1" ht="14.25" customHeight="1">
      <c r="A123" s="6"/>
    </row>
    <row r="124" spans="1:1" ht="14.25" customHeight="1">
      <c r="A124" s="6"/>
    </row>
    <row r="125" spans="1:1" ht="14.25" customHeight="1">
      <c r="A125" s="6"/>
    </row>
    <row r="126" spans="1:1" ht="14.25" customHeight="1">
      <c r="A126" s="6"/>
    </row>
    <row r="127" spans="1:1" ht="14.25" customHeight="1">
      <c r="A127" s="6"/>
    </row>
    <row r="128" spans="1:1" ht="14.25" customHeight="1">
      <c r="A128" s="6"/>
    </row>
    <row r="129" spans="1:1" ht="14.25" customHeight="1">
      <c r="A129" s="6"/>
    </row>
    <row r="130" spans="1:1" ht="14.25" customHeight="1">
      <c r="A130" s="6"/>
    </row>
    <row r="131" spans="1:1" ht="14.25" customHeight="1">
      <c r="A131" s="6"/>
    </row>
    <row r="132" spans="1:1" ht="14.25" customHeight="1">
      <c r="A132" s="6"/>
    </row>
    <row r="133" spans="1:1" ht="14.25" customHeight="1">
      <c r="A133" s="6"/>
    </row>
    <row r="134" spans="1:1" ht="14.25" customHeight="1">
      <c r="A134" s="6"/>
    </row>
    <row r="135" spans="1:1" ht="14.25" customHeight="1">
      <c r="A135" s="6"/>
    </row>
    <row r="136" spans="1:1" ht="14.25" customHeight="1">
      <c r="A136" s="6"/>
    </row>
    <row r="137" spans="1:1" ht="14.25" customHeight="1">
      <c r="A137" s="6"/>
    </row>
    <row r="138" spans="1:1" ht="14.25" customHeight="1">
      <c r="A138" s="6"/>
    </row>
    <row r="139" spans="1:1" ht="14.25" customHeight="1">
      <c r="A139" s="6"/>
    </row>
    <row r="140" spans="1:1" ht="14.25" customHeight="1">
      <c r="A140" s="6"/>
    </row>
    <row r="141" spans="1:1" ht="14.25" customHeight="1">
      <c r="A141" s="6"/>
    </row>
    <row r="142" spans="1:1" ht="14.25" customHeight="1">
      <c r="A142" s="6"/>
    </row>
    <row r="143" spans="1:1" ht="14.25" customHeight="1">
      <c r="A143" s="6"/>
    </row>
    <row r="144" spans="1:1" ht="14.25" customHeight="1">
      <c r="A144" s="6"/>
    </row>
    <row r="145" spans="1:1" ht="14.25" customHeight="1">
      <c r="A145" s="6"/>
    </row>
    <row r="146" spans="1:1" ht="14.25" customHeight="1">
      <c r="A146" s="6"/>
    </row>
    <row r="147" spans="1:1" ht="14.25" customHeight="1">
      <c r="A147" s="6"/>
    </row>
    <row r="148" spans="1:1" ht="14.25" customHeight="1">
      <c r="A148" s="6"/>
    </row>
    <row r="149" spans="1:1" ht="14.25" customHeight="1">
      <c r="A149" s="6"/>
    </row>
    <row r="150" spans="1:1" ht="14.25" customHeight="1">
      <c r="A150" s="6"/>
    </row>
    <row r="151" spans="1:1" ht="14.25" customHeight="1">
      <c r="A151" s="6"/>
    </row>
    <row r="152" spans="1:1" ht="14.25" customHeight="1">
      <c r="A152" s="6"/>
    </row>
    <row r="153" spans="1:1" ht="14.25" customHeight="1">
      <c r="A153" s="6"/>
    </row>
    <row r="154" spans="1:1" ht="14.25" customHeight="1">
      <c r="A154" s="6"/>
    </row>
    <row r="155" spans="1:1" ht="14.25" customHeight="1">
      <c r="A155" s="6"/>
    </row>
    <row r="156" spans="1:1" ht="14.25" customHeight="1">
      <c r="A156" s="6"/>
    </row>
    <row r="157" spans="1:1" ht="14.25" customHeight="1">
      <c r="A157" s="6"/>
    </row>
    <row r="158" spans="1:1" ht="14.25" customHeight="1">
      <c r="A158" s="6"/>
    </row>
    <row r="159" spans="1:1" ht="14.25" customHeight="1">
      <c r="A159" s="6"/>
    </row>
    <row r="160" spans="1:1" ht="14.25" customHeight="1">
      <c r="A160" s="6"/>
    </row>
    <row r="161" spans="1:1" ht="14.25" customHeight="1">
      <c r="A161" s="6"/>
    </row>
    <row r="162" spans="1:1" ht="14.25" customHeight="1">
      <c r="A162" s="6"/>
    </row>
    <row r="163" spans="1:1" ht="14.25" customHeight="1">
      <c r="A163" s="6"/>
    </row>
    <row r="164" spans="1:1" ht="14.25" customHeight="1">
      <c r="A164" s="6"/>
    </row>
    <row r="165" spans="1:1" ht="14.25" customHeight="1">
      <c r="A165" s="6"/>
    </row>
    <row r="166" spans="1:1" ht="14.25" customHeight="1">
      <c r="A166" s="6"/>
    </row>
    <row r="167" spans="1:1" ht="14.25" customHeight="1">
      <c r="A167" s="6"/>
    </row>
    <row r="168" spans="1:1" ht="14.25" customHeight="1">
      <c r="A168" s="6"/>
    </row>
    <row r="169" spans="1:1" ht="14.25" customHeight="1">
      <c r="A169" s="6"/>
    </row>
    <row r="170" spans="1:1" ht="14.25" customHeight="1">
      <c r="A170" s="6"/>
    </row>
    <row r="171" spans="1:1" ht="14.25" customHeight="1">
      <c r="A171" s="6"/>
    </row>
    <row r="172" spans="1:1" ht="14.25" customHeight="1">
      <c r="A172" s="6"/>
    </row>
    <row r="173" spans="1:1" ht="14.25" customHeight="1">
      <c r="A173" s="6"/>
    </row>
    <row r="174" spans="1:1" ht="14.25" customHeight="1">
      <c r="A174" s="6"/>
    </row>
    <row r="175" spans="1:1" ht="14.25" customHeight="1">
      <c r="A175" s="6"/>
    </row>
    <row r="176" spans="1:1" ht="14.25" customHeight="1">
      <c r="A176" s="6"/>
    </row>
    <row r="177" spans="1:1" ht="14.25" customHeight="1">
      <c r="A177" s="6"/>
    </row>
    <row r="178" spans="1:1" ht="14.25" customHeight="1">
      <c r="A178" s="6"/>
    </row>
    <row r="179" spans="1:1" ht="14.25" customHeight="1">
      <c r="A179" s="6"/>
    </row>
    <row r="180" spans="1:1" ht="14.25" customHeight="1">
      <c r="A180" s="6"/>
    </row>
    <row r="181" spans="1:1" ht="14.25" customHeight="1">
      <c r="A181" s="6"/>
    </row>
    <row r="182" spans="1:1" ht="14.25" customHeight="1">
      <c r="A182" s="6"/>
    </row>
    <row r="183" spans="1:1" ht="14.25" customHeight="1">
      <c r="A183" s="6"/>
    </row>
    <row r="184" spans="1:1" ht="14.25" customHeight="1">
      <c r="A184" s="6"/>
    </row>
    <row r="185" spans="1:1" ht="14.25" customHeight="1">
      <c r="A185" s="6"/>
    </row>
    <row r="186" spans="1:1" ht="14.25" customHeight="1">
      <c r="A186" s="6"/>
    </row>
    <row r="187" spans="1:1" ht="14.25" customHeight="1">
      <c r="A187" s="6"/>
    </row>
    <row r="188" spans="1:1" ht="14.25" customHeight="1">
      <c r="A188" s="6"/>
    </row>
    <row r="189" spans="1:1" ht="14.25" customHeight="1">
      <c r="A189" s="6"/>
    </row>
    <row r="190" spans="1:1" ht="14.25" customHeight="1">
      <c r="A190" s="6"/>
    </row>
    <row r="191" spans="1:1" ht="14.25" customHeight="1">
      <c r="A191" s="6"/>
    </row>
    <row r="192" spans="1:1" ht="14.25" customHeight="1">
      <c r="A192" s="6"/>
    </row>
    <row r="193" spans="1:1" ht="14.25" customHeight="1">
      <c r="A193" s="6"/>
    </row>
    <row r="194" spans="1:1" ht="14.25" customHeight="1">
      <c r="A194" s="6"/>
    </row>
    <row r="195" spans="1:1" ht="14.25" customHeight="1">
      <c r="A195" s="6"/>
    </row>
    <row r="196" spans="1:1" ht="14.25" customHeight="1">
      <c r="A196" s="6"/>
    </row>
    <row r="197" spans="1:1" ht="14.25" customHeight="1">
      <c r="A197" s="6"/>
    </row>
    <row r="198" spans="1:1" ht="14.25" customHeight="1">
      <c r="A198" s="6"/>
    </row>
    <row r="199" spans="1:1" ht="14.25" customHeight="1">
      <c r="A199" s="6"/>
    </row>
    <row r="200" spans="1:1" ht="14.25" customHeight="1">
      <c r="A200" s="6"/>
    </row>
    <row r="201" spans="1:1" ht="14.25" customHeight="1">
      <c r="A201" s="6"/>
    </row>
    <row r="202" spans="1:1" ht="14.25" customHeight="1">
      <c r="A202" s="6"/>
    </row>
    <row r="203" spans="1:1" ht="14.25" customHeight="1">
      <c r="A203" s="6"/>
    </row>
    <row r="204" spans="1:1" ht="14.25" customHeight="1">
      <c r="A204" s="6"/>
    </row>
    <row r="205" spans="1:1" ht="14.25" customHeight="1">
      <c r="A205" s="6"/>
    </row>
    <row r="206" spans="1:1" ht="14.25" customHeight="1">
      <c r="A206" s="6"/>
    </row>
    <row r="207" spans="1:1" ht="14.25" customHeight="1">
      <c r="A207" s="6"/>
    </row>
    <row r="208" spans="1:1" ht="14.25" customHeight="1">
      <c r="A208" s="6"/>
    </row>
    <row r="209" spans="1:1" ht="14.25" customHeight="1">
      <c r="A209" s="6"/>
    </row>
    <row r="210" spans="1:1" ht="14.25" customHeight="1">
      <c r="A210" s="6"/>
    </row>
    <row r="211" spans="1:1" ht="14.25" customHeight="1">
      <c r="A211" s="6"/>
    </row>
    <row r="212" spans="1:1" ht="14.25" customHeight="1">
      <c r="A212" s="6"/>
    </row>
    <row r="213" spans="1:1" ht="14.25" customHeight="1">
      <c r="A213" s="6"/>
    </row>
    <row r="214" spans="1:1" ht="14.25" customHeight="1">
      <c r="A214" s="6"/>
    </row>
    <row r="215" spans="1:1" ht="14.25" customHeight="1">
      <c r="A215" s="6"/>
    </row>
    <row r="216" spans="1:1" ht="14.25" customHeight="1">
      <c r="A216" s="6"/>
    </row>
    <row r="217" spans="1:1" ht="14.25" customHeight="1">
      <c r="A217" s="6"/>
    </row>
    <row r="218" spans="1:1" ht="14.25" customHeight="1">
      <c r="A218" s="6"/>
    </row>
    <row r="219" spans="1:1" ht="14.25" customHeight="1">
      <c r="A219" s="6"/>
    </row>
    <row r="220" spans="1:1" ht="14.25" customHeight="1">
      <c r="A220" s="6"/>
    </row>
    <row r="221" spans="1:1" ht="14.25" customHeight="1">
      <c r="A221" s="6"/>
    </row>
    <row r="222" spans="1:1" ht="14.25" customHeight="1">
      <c r="A222" s="6"/>
    </row>
    <row r="223" spans="1:1" ht="14.25" customHeight="1">
      <c r="A223" s="6"/>
    </row>
    <row r="224" spans="1:1" ht="14.25" customHeight="1">
      <c r="A224" s="6"/>
    </row>
    <row r="225" spans="1:1" ht="14.25" customHeight="1">
      <c r="A225" s="6"/>
    </row>
    <row r="226" spans="1:1" ht="14.25" customHeight="1">
      <c r="A226" s="6"/>
    </row>
    <row r="227" spans="1:1" ht="14.25" customHeight="1">
      <c r="A227" s="6"/>
    </row>
    <row r="228" spans="1:1" ht="14.25" customHeight="1">
      <c r="A228" s="6"/>
    </row>
    <row r="229" spans="1:1" ht="14.25" customHeight="1">
      <c r="A229" s="6"/>
    </row>
    <row r="230" spans="1:1" ht="14.25" customHeight="1">
      <c r="A230" s="6"/>
    </row>
    <row r="231" spans="1:1" ht="14.25" customHeight="1">
      <c r="A231" s="6"/>
    </row>
    <row r="232" spans="1:1" ht="14.25" customHeight="1">
      <c r="A232" s="6"/>
    </row>
    <row r="233" spans="1:1" ht="14.25" customHeight="1">
      <c r="A233" s="6"/>
    </row>
    <row r="234" spans="1:1" ht="14.25" customHeight="1">
      <c r="A234" s="6"/>
    </row>
    <row r="235" spans="1:1" ht="14.25" customHeight="1">
      <c r="A235" s="6"/>
    </row>
    <row r="236" spans="1:1" ht="14.25" customHeight="1">
      <c r="A236" s="6"/>
    </row>
    <row r="237" spans="1:1" ht="14.25" customHeight="1">
      <c r="A237" s="6"/>
    </row>
    <row r="238" spans="1:1" ht="14.25" customHeight="1">
      <c r="A238" s="6"/>
    </row>
    <row r="239" spans="1:1" ht="14.25" customHeight="1">
      <c r="A239" s="6"/>
    </row>
    <row r="240" spans="1:1" ht="14.25" customHeight="1">
      <c r="A240" s="6"/>
    </row>
    <row r="241" spans="1:1" ht="14.25" customHeight="1">
      <c r="A241" s="6"/>
    </row>
    <row r="242" spans="1:1" ht="14.25" customHeight="1">
      <c r="A242" s="6"/>
    </row>
    <row r="243" spans="1:1" ht="14.25" customHeight="1">
      <c r="A243" s="6"/>
    </row>
    <row r="244" spans="1:1" ht="14.25" customHeight="1">
      <c r="A244" s="6"/>
    </row>
    <row r="245" spans="1:1" ht="14.25" customHeight="1">
      <c r="A245" s="6"/>
    </row>
    <row r="246" spans="1:1" ht="14.25" customHeight="1">
      <c r="A246" s="6"/>
    </row>
    <row r="247" spans="1:1" ht="14.25" customHeight="1">
      <c r="A247" s="6"/>
    </row>
    <row r="248" spans="1:1" ht="14.25" customHeight="1">
      <c r="A248" s="6"/>
    </row>
    <row r="249" spans="1:1" ht="14.25" customHeight="1">
      <c r="A249" s="6"/>
    </row>
    <row r="250" spans="1:1" ht="14.25" customHeight="1">
      <c r="A250" s="6"/>
    </row>
    <row r="251" spans="1:1" ht="14.25" customHeight="1">
      <c r="A251" s="6"/>
    </row>
    <row r="252" spans="1:1" ht="14.25" customHeight="1">
      <c r="A252" s="6"/>
    </row>
    <row r="253" spans="1:1" ht="14.25" customHeight="1">
      <c r="A253" s="6"/>
    </row>
    <row r="254" spans="1:1" ht="14.25" customHeight="1">
      <c r="A254" s="6"/>
    </row>
    <row r="255" spans="1:1" ht="14.25" customHeight="1">
      <c r="A255" s="6"/>
    </row>
    <row r="256" spans="1:1" ht="14.25" customHeight="1">
      <c r="A256" s="6"/>
    </row>
    <row r="257" spans="1:1" ht="14.25" customHeight="1">
      <c r="A257" s="6"/>
    </row>
    <row r="258" spans="1:1" ht="14.25" customHeight="1">
      <c r="A258" s="6"/>
    </row>
    <row r="259" spans="1:1" ht="14.25" customHeight="1">
      <c r="A259" s="6"/>
    </row>
    <row r="260" spans="1:1" ht="14.25" customHeight="1">
      <c r="A260" s="6"/>
    </row>
    <row r="261" spans="1:1" ht="14.25" customHeight="1">
      <c r="A261" s="6"/>
    </row>
    <row r="262" spans="1:1" ht="14.25" customHeight="1">
      <c r="A262" s="6"/>
    </row>
    <row r="263" spans="1:1" ht="14.25" customHeight="1">
      <c r="A263" s="6"/>
    </row>
    <row r="264" spans="1:1" ht="14.25" customHeight="1">
      <c r="A264" s="6"/>
    </row>
    <row r="265" spans="1:1" ht="14.25" customHeight="1">
      <c r="A265" s="6"/>
    </row>
    <row r="266" spans="1:1" ht="14.25" customHeight="1">
      <c r="A266" s="6"/>
    </row>
    <row r="267" spans="1:1" ht="14.25" customHeight="1">
      <c r="A267" s="6"/>
    </row>
    <row r="268" spans="1:1" ht="14.25" customHeight="1">
      <c r="A268" s="6"/>
    </row>
    <row r="269" spans="1:1" ht="14.25" customHeight="1">
      <c r="A269" s="6"/>
    </row>
    <row r="270" spans="1:1" ht="14.25" customHeight="1">
      <c r="A270" s="6"/>
    </row>
    <row r="271" spans="1:1" ht="14.25" customHeight="1">
      <c r="A271" s="6"/>
    </row>
    <row r="272" spans="1:1" ht="14.25" customHeight="1">
      <c r="A272" s="6"/>
    </row>
    <row r="273" spans="1:1" ht="14.25" customHeight="1">
      <c r="A273" s="6"/>
    </row>
    <row r="274" spans="1:1" ht="14.25" customHeight="1">
      <c r="A274" s="6"/>
    </row>
    <row r="275" spans="1:1" ht="14.25" customHeight="1">
      <c r="A275" s="6"/>
    </row>
    <row r="276" spans="1:1" ht="14.25" customHeight="1">
      <c r="A276" s="6"/>
    </row>
    <row r="277" spans="1:1" ht="14.25" customHeight="1">
      <c r="A277" s="6"/>
    </row>
    <row r="278" spans="1:1" ht="14.25" customHeight="1">
      <c r="A278" s="6"/>
    </row>
    <row r="279" spans="1:1" ht="14.25" customHeight="1">
      <c r="A279" s="6"/>
    </row>
    <row r="280" spans="1:1" ht="14.25" customHeight="1">
      <c r="A280" s="6"/>
    </row>
    <row r="281" spans="1:1" ht="14.25" customHeight="1">
      <c r="A281" s="6"/>
    </row>
    <row r="282" spans="1:1" ht="14.25" customHeight="1">
      <c r="A282" s="6"/>
    </row>
    <row r="283" spans="1:1" ht="14.25" customHeight="1">
      <c r="A283" s="6"/>
    </row>
    <row r="284" spans="1:1" ht="14.25" customHeight="1">
      <c r="A284" s="6"/>
    </row>
    <row r="285" spans="1:1" ht="14.25" customHeight="1">
      <c r="A285" s="6"/>
    </row>
    <row r="286" spans="1:1" ht="14.25" customHeight="1">
      <c r="A286" s="6"/>
    </row>
    <row r="287" spans="1:1" ht="14.25" customHeight="1">
      <c r="A287" s="6"/>
    </row>
    <row r="288" spans="1:1" ht="14.25" customHeight="1">
      <c r="A288" s="6"/>
    </row>
    <row r="289" spans="1:1" ht="14.25" customHeight="1">
      <c r="A289" s="6"/>
    </row>
    <row r="290" spans="1:1" ht="14.25" customHeight="1">
      <c r="A290" s="6"/>
    </row>
    <row r="291" spans="1:1" ht="14.25" customHeight="1">
      <c r="A291" s="6"/>
    </row>
    <row r="292" spans="1:1" ht="14.25" customHeight="1">
      <c r="A292" s="6"/>
    </row>
    <row r="293" spans="1:1" ht="14.25" customHeight="1">
      <c r="A293" s="6"/>
    </row>
    <row r="294" spans="1:1" ht="14.25" customHeight="1">
      <c r="A294" s="6"/>
    </row>
    <row r="295" spans="1:1" ht="14.25" customHeight="1">
      <c r="A295" s="6"/>
    </row>
    <row r="296" spans="1:1" ht="14.25" customHeight="1">
      <c r="A296" s="6"/>
    </row>
    <row r="297" spans="1:1" ht="14.25" customHeight="1">
      <c r="A297" s="6"/>
    </row>
    <row r="298" spans="1:1" ht="14.25" customHeight="1">
      <c r="A298" s="6"/>
    </row>
    <row r="299" spans="1:1" ht="14.25" customHeight="1">
      <c r="A299" s="6"/>
    </row>
    <row r="300" spans="1:1" ht="14.25" customHeight="1">
      <c r="A300" s="6"/>
    </row>
    <row r="301" spans="1:1" ht="14.25" customHeight="1">
      <c r="A301" s="6"/>
    </row>
    <row r="302" spans="1:1" ht="14.25" customHeight="1">
      <c r="A302" s="6"/>
    </row>
    <row r="303" spans="1:1" ht="14.25" customHeight="1">
      <c r="A303" s="6"/>
    </row>
    <row r="304" spans="1:1" ht="14.25" customHeight="1">
      <c r="A304" s="6"/>
    </row>
    <row r="305" spans="1:1" ht="14.25" customHeight="1">
      <c r="A305" s="6"/>
    </row>
    <row r="306" spans="1:1" ht="14.25" customHeight="1">
      <c r="A306" s="6"/>
    </row>
    <row r="307" spans="1:1" ht="14.25" customHeight="1">
      <c r="A307" s="6"/>
    </row>
    <row r="308" spans="1:1" ht="14.25" customHeight="1">
      <c r="A308" s="6"/>
    </row>
    <row r="309" spans="1:1" ht="14.25" customHeight="1">
      <c r="A309" s="6"/>
    </row>
    <row r="310" spans="1:1" ht="14.25" customHeight="1">
      <c r="A310" s="6"/>
    </row>
    <row r="311" spans="1:1" ht="14.25" customHeight="1">
      <c r="A311" s="6"/>
    </row>
    <row r="312" spans="1:1" ht="14.25" customHeight="1">
      <c r="A312" s="6"/>
    </row>
    <row r="313" spans="1:1" ht="14.25" customHeight="1">
      <c r="A313" s="6"/>
    </row>
    <row r="314" spans="1:1" ht="14.25" customHeight="1">
      <c r="A314" s="6"/>
    </row>
    <row r="315" spans="1:1" ht="14.25" customHeight="1">
      <c r="A315" s="6"/>
    </row>
    <row r="316" spans="1:1" ht="14.25" customHeight="1">
      <c r="A316" s="6"/>
    </row>
    <row r="317" spans="1:1" ht="14.25" customHeight="1">
      <c r="A317" s="6"/>
    </row>
    <row r="318" spans="1:1" ht="14.25" customHeight="1">
      <c r="A318" s="6"/>
    </row>
    <row r="319" spans="1:1" ht="14.25" customHeight="1">
      <c r="A319" s="6"/>
    </row>
    <row r="320" spans="1:1" ht="14.25" customHeight="1">
      <c r="A320" s="6"/>
    </row>
    <row r="321" spans="1:1" ht="14.25" customHeight="1">
      <c r="A321" s="6"/>
    </row>
    <row r="322" spans="1:1" ht="14.25" customHeight="1">
      <c r="A322" s="6"/>
    </row>
    <row r="323" spans="1:1" ht="14.25" customHeight="1">
      <c r="A323" s="6"/>
    </row>
    <row r="324" spans="1:1" ht="14.25" customHeight="1">
      <c r="A324" s="6"/>
    </row>
    <row r="325" spans="1:1" ht="14.25" customHeight="1">
      <c r="A325" s="6"/>
    </row>
    <row r="326" spans="1:1" ht="14.25" customHeight="1">
      <c r="A326" s="6"/>
    </row>
    <row r="327" spans="1:1" ht="14.25" customHeight="1">
      <c r="A327" s="6"/>
    </row>
    <row r="328" spans="1:1" ht="14.25" customHeight="1">
      <c r="A328" s="6"/>
    </row>
    <row r="329" spans="1:1" ht="14.25" customHeight="1">
      <c r="A329" s="6"/>
    </row>
    <row r="330" spans="1:1" ht="14.25" customHeight="1">
      <c r="A330" s="6"/>
    </row>
    <row r="331" spans="1:1" ht="14.25" customHeight="1">
      <c r="A331" s="6"/>
    </row>
    <row r="332" spans="1:1" ht="14.25" customHeight="1">
      <c r="A332" s="6"/>
    </row>
    <row r="333" spans="1:1" ht="14.25" customHeight="1">
      <c r="A333" s="6"/>
    </row>
    <row r="334" spans="1:1" ht="14.25" customHeight="1">
      <c r="A334" s="6"/>
    </row>
    <row r="335" spans="1:1" ht="14.25" customHeight="1">
      <c r="A335" s="6"/>
    </row>
    <row r="336" spans="1:1" ht="14.25" customHeight="1">
      <c r="A336" s="6"/>
    </row>
    <row r="337" spans="1:1" ht="14.25" customHeight="1">
      <c r="A337" s="6"/>
    </row>
    <row r="338" spans="1:1" ht="14.25" customHeight="1">
      <c r="A338" s="6"/>
    </row>
    <row r="339" spans="1:1" ht="14.25" customHeight="1">
      <c r="A339" s="6"/>
    </row>
    <row r="340" spans="1:1" ht="14.25" customHeight="1">
      <c r="A340" s="6"/>
    </row>
    <row r="341" spans="1:1" ht="14.25" customHeight="1">
      <c r="A341" s="6"/>
    </row>
    <row r="342" spans="1:1" ht="14.25" customHeight="1">
      <c r="A342" s="6"/>
    </row>
    <row r="343" spans="1:1" ht="14.25" customHeight="1">
      <c r="A343" s="6"/>
    </row>
    <row r="344" spans="1:1" ht="14.25" customHeight="1">
      <c r="A344" s="6"/>
    </row>
    <row r="345" spans="1:1" ht="14.25" customHeight="1">
      <c r="A345" s="6"/>
    </row>
    <row r="346" spans="1:1" ht="14.25" customHeight="1">
      <c r="A346" s="6"/>
    </row>
    <row r="347" spans="1:1" ht="14.25" customHeight="1">
      <c r="A347" s="6"/>
    </row>
    <row r="348" spans="1:1" ht="14.25" customHeight="1">
      <c r="A348" s="6"/>
    </row>
    <row r="349" spans="1:1" ht="14.25" customHeight="1">
      <c r="A349" s="6"/>
    </row>
    <row r="350" spans="1:1" ht="14.25" customHeight="1">
      <c r="A350" s="6"/>
    </row>
    <row r="351" spans="1:1" ht="14.25" customHeight="1">
      <c r="A351" s="6"/>
    </row>
    <row r="352" spans="1:1" ht="14.25" customHeight="1">
      <c r="A352" s="6"/>
    </row>
    <row r="353" spans="1:1" ht="14.25" customHeight="1">
      <c r="A353" s="6"/>
    </row>
    <row r="354" spans="1:1" ht="14.25" customHeight="1">
      <c r="A354" s="6"/>
    </row>
    <row r="355" spans="1:1" ht="14.25" customHeight="1">
      <c r="A355" s="6"/>
    </row>
    <row r="356" spans="1:1" ht="14.25" customHeight="1">
      <c r="A356" s="6"/>
    </row>
    <row r="357" spans="1:1" ht="14.25" customHeight="1">
      <c r="A357" s="6"/>
    </row>
    <row r="358" spans="1:1" ht="14.25" customHeight="1">
      <c r="A358" s="6"/>
    </row>
    <row r="359" spans="1:1" ht="14.25" customHeight="1">
      <c r="A359" s="6"/>
    </row>
    <row r="360" spans="1:1" ht="14.25" customHeight="1">
      <c r="A360" s="6"/>
    </row>
    <row r="361" spans="1:1" ht="14.25" customHeight="1">
      <c r="A361" s="6"/>
    </row>
    <row r="362" spans="1:1" ht="14.25" customHeight="1">
      <c r="A362" s="6"/>
    </row>
    <row r="363" spans="1:1" ht="14.25" customHeight="1">
      <c r="A363" s="6"/>
    </row>
    <row r="364" spans="1:1" ht="14.25" customHeight="1">
      <c r="A364" s="6"/>
    </row>
    <row r="365" spans="1:1" ht="14.25" customHeight="1">
      <c r="A365" s="6"/>
    </row>
    <row r="366" spans="1:1" ht="14.25" customHeight="1">
      <c r="A366" s="6"/>
    </row>
    <row r="367" spans="1:1" ht="14.25" customHeight="1">
      <c r="A367" s="6"/>
    </row>
    <row r="368" spans="1:1" ht="14.25" customHeight="1">
      <c r="A368" s="6"/>
    </row>
    <row r="369" spans="1:1" ht="14.25" customHeight="1">
      <c r="A369" s="6"/>
    </row>
    <row r="370" spans="1:1" ht="14.25" customHeight="1">
      <c r="A370" s="6"/>
    </row>
    <row r="371" spans="1:1" ht="14.25" customHeight="1">
      <c r="A371" s="6"/>
    </row>
    <row r="372" spans="1:1" ht="14.25" customHeight="1">
      <c r="A372" s="6"/>
    </row>
    <row r="373" spans="1:1" ht="14.25" customHeight="1">
      <c r="A373" s="6"/>
    </row>
    <row r="374" spans="1:1" ht="14.25" customHeight="1">
      <c r="A374" s="6"/>
    </row>
    <row r="375" spans="1:1" ht="14.25" customHeight="1">
      <c r="A375" s="6"/>
    </row>
    <row r="376" spans="1:1" ht="14.25" customHeight="1">
      <c r="A376" s="6"/>
    </row>
    <row r="377" spans="1:1" ht="14.25" customHeight="1">
      <c r="A377" s="6"/>
    </row>
    <row r="378" spans="1:1" ht="14.25" customHeight="1">
      <c r="A378" s="6"/>
    </row>
    <row r="379" spans="1:1" ht="14.25" customHeight="1">
      <c r="A379" s="6"/>
    </row>
    <row r="380" spans="1:1" ht="14.25" customHeight="1">
      <c r="A380" s="6"/>
    </row>
    <row r="381" spans="1:1" ht="14.25" customHeight="1">
      <c r="A381" s="6"/>
    </row>
    <row r="382" spans="1:1" ht="14.25" customHeight="1">
      <c r="A382" s="6"/>
    </row>
    <row r="383" spans="1:1" ht="14.25" customHeight="1">
      <c r="A383" s="6"/>
    </row>
    <row r="384" spans="1:1" ht="14.25" customHeight="1">
      <c r="A384" s="6"/>
    </row>
    <row r="385" spans="1:1" ht="14.25" customHeight="1">
      <c r="A385" s="6"/>
    </row>
    <row r="386" spans="1:1" ht="14.25" customHeight="1">
      <c r="A386" s="6"/>
    </row>
    <row r="387" spans="1:1" ht="14.25" customHeight="1">
      <c r="A387" s="6"/>
    </row>
    <row r="388" spans="1:1" ht="14.25" customHeight="1">
      <c r="A388" s="6"/>
    </row>
    <row r="389" spans="1:1" ht="14.25" customHeight="1">
      <c r="A389" s="6"/>
    </row>
    <row r="390" spans="1:1" ht="14.25" customHeight="1">
      <c r="A390" s="6"/>
    </row>
    <row r="391" spans="1:1" ht="14.25" customHeight="1">
      <c r="A391" s="6"/>
    </row>
    <row r="392" spans="1:1" ht="14.25" customHeight="1">
      <c r="A392" s="6"/>
    </row>
    <row r="393" spans="1:1" ht="14.25" customHeight="1">
      <c r="A393" s="6"/>
    </row>
    <row r="394" spans="1:1" ht="14.25" customHeight="1">
      <c r="A394" s="6"/>
    </row>
    <row r="395" spans="1:1" ht="14.25" customHeight="1">
      <c r="A395" s="6"/>
    </row>
    <row r="396" spans="1:1" ht="14.25" customHeight="1">
      <c r="A396" s="6"/>
    </row>
    <row r="397" spans="1:1" ht="14.25" customHeight="1">
      <c r="A397" s="6"/>
    </row>
    <row r="398" spans="1:1" ht="14.25" customHeight="1">
      <c r="A398" s="6"/>
    </row>
    <row r="399" spans="1:1" ht="14.25" customHeight="1">
      <c r="A399" s="6"/>
    </row>
    <row r="400" spans="1:1" ht="14.25" customHeight="1">
      <c r="A400" s="6"/>
    </row>
    <row r="401" spans="1:1" ht="14.25" customHeight="1">
      <c r="A401" s="6"/>
    </row>
    <row r="402" spans="1:1" ht="14.25" customHeight="1">
      <c r="A402" s="6"/>
    </row>
    <row r="403" spans="1:1" ht="14.25" customHeight="1">
      <c r="A403" s="6"/>
    </row>
    <row r="404" spans="1:1" ht="14.25" customHeight="1">
      <c r="A404" s="6"/>
    </row>
    <row r="405" spans="1:1" ht="14.25" customHeight="1">
      <c r="A405" s="6"/>
    </row>
    <row r="406" spans="1:1" ht="14.25" customHeight="1">
      <c r="A406" s="6"/>
    </row>
    <row r="407" spans="1:1" ht="14.25" customHeight="1">
      <c r="A407" s="6"/>
    </row>
    <row r="408" spans="1:1" ht="14.25" customHeight="1">
      <c r="A408" s="6"/>
    </row>
    <row r="409" spans="1:1" ht="14.25" customHeight="1">
      <c r="A409" s="6"/>
    </row>
    <row r="410" spans="1:1" ht="14.25" customHeight="1">
      <c r="A410" s="6"/>
    </row>
    <row r="411" spans="1:1" ht="14.25" customHeight="1">
      <c r="A411" s="6"/>
    </row>
    <row r="412" spans="1:1" ht="14.25" customHeight="1">
      <c r="A412" s="6"/>
    </row>
    <row r="413" spans="1:1" ht="14.25" customHeight="1">
      <c r="A413" s="6"/>
    </row>
    <row r="414" spans="1:1" ht="14.25" customHeight="1">
      <c r="A414" s="6"/>
    </row>
    <row r="415" spans="1:1" ht="14.25" customHeight="1">
      <c r="A415" s="6"/>
    </row>
    <row r="416" spans="1:1" ht="14.25" customHeight="1">
      <c r="A416" s="6"/>
    </row>
    <row r="417" spans="1:1" ht="14.25" customHeight="1">
      <c r="A417" s="6"/>
    </row>
    <row r="418" spans="1:1" ht="14.25" customHeight="1">
      <c r="A418" s="6"/>
    </row>
    <row r="419" spans="1:1" ht="14.25" customHeight="1">
      <c r="A419" s="6"/>
    </row>
    <row r="420" spans="1:1" ht="14.25" customHeight="1">
      <c r="A420" s="6"/>
    </row>
    <row r="421" spans="1:1" ht="14.25" customHeight="1">
      <c r="A421" s="6"/>
    </row>
    <row r="422" spans="1:1" ht="14.25" customHeight="1">
      <c r="A422" s="6"/>
    </row>
    <row r="423" spans="1:1" ht="14.25" customHeight="1">
      <c r="A423" s="6"/>
    </row>
    <row r="424" spans="1:1" ht="14.25" customHeight="1">
      <c r="A424" s="6"/>
    </row>
    <row r="425" spans="1:1" ht="14.25" customHeight="1">
      <c r="A425" s="6"/>
    </row>
    <row r="426" spans="1:1" ht="14.25" customHeight="1">
      <c r="A426" s="6"/>
    </row>
    <row r="427" spans="1:1" ht="14.25" customHeight="1">
      <c r="A427" s="6"/>
    </row>
    <row r="428" spans="1:1" ht="14.25" customHeight="1">
      <c r="A428" s="6"/>
    </row>
    <row r="429" spans="1:1" ht="14.25" customHeight="1">
      <c r="A429" s="6"/>
    </row>
    <row r="430" spans="1:1" ht="14.25" customHeight="1">
      <c r="A430" s="6"/>
    </row>
    <row r="431" spans="1:1" ht="14.25" customHeight="1">
      <c r="A431" s="6"/>
    </row>
    <row r="432" spans="1:1" ht="14.25" customHeight="1">
      <c r="A432" s="6"/>
    </row>
    <row r="433" spans="1:1" ht="14.25" customHeight="1">
      <c r="A433" s="6"/>
    </row>
    <row r="434" spans="1:1" ht="14.25" customHeight="1">
      <c r="A434" s="6"/>
    </row>
    <row r="435" spans="1:1" ht="14.25" customHeight="1">
      <c r="A435" s="6"/>
    </row>
    <row r="436" spans="1:1" ht="14.25" customHeight="1">
      <c r="A436" s="6"/>
    </row>
    <row r="437" spans="1:1" ht="14.25" customHeight="1">
      <c r="A437" s="6"/>
    </row>
    <row r="438" spans="1:1" ht="14.25" customHeight="1">
      <c r="A438" s="6"/>
    </row>
    <row r="439" spans="1:1" ht="14.25" customHeight="1">
      <c r="A439" s="6"/>
    </row>
    <row r="440" spans="1:1" ht="14.25" customHeight="1">
      <c r="A440" s="6"/>
    </row>
    <row r="441" spans="1:1" ht="14.25" customHeight="1">
      <c r="A441" s="6"/>
    </row>
    <row r="442" spans="1:1" ht="14.25" customHeight="1">
      <c r="A442" s="6"/>
    </row>
    <row r="443" spans="1:1" ht="14.25" customHeight="1">
      <c r="A443" s="6"/>
    </row>
    <row r="444" spans="1:1" ht="14.25" customHeight="1">
      <c r="A444" s="6"/>
    </row>
    <row r="445" spans="1:1" ht="14.25" customHeight="1">
      <c r="A445" s="6"/>
    </row>
    <row r="446" spans="1:1" ht="14.25" customHeight="1">
      <c r="A446" s="6"/>
    </row>
    <row r="447" spans="1:1" ht="14.25" customHeight="1">
      <c r="A447" s="6"/>
    </row>
    <row r="448" spans="1:1" ht="14.25" customHeight="1">
      <c r="A448" s="6"/>
    </row>
    <row r="449" spans="1:1" ht="14.25" customHeight="1">
      <c r="A449" s="6"/>
    </row>
    <row r="450" spans="1:1" ht="14.25" customHeight="1">
      <c r="A450" s="6"/>
    </row>
    <row r="451" spans="1:1" ht="14.25" customHeight="1">
      <c r="A451" s="6"/>
    </row>
    <row r="452" spans="1:1" ht="14.25" customHeight="1">
      <c r="A452" s="6"/>
    </row>
    <row r="453" spans="1:1" ht="14.25" customHeight="1">
      <c r="A453" s="6"/>
    </row>
    <row r="454" spans="1:1" ht="14.25" customHeight="1">
      <c r="A454" s="6"/>
    </row>
    <row r="455" spans="1:1" ht="14.25" customHeight="1">
      <c r="A455" s="6"/>
    </row>
    <row r="456" spans="1:1" ht="14.25" customHeight="1">
      <c r="A456" s="6"/>
    </row>
    <row r="457" spans="1:1" ht="14.25" customHeight="1">
      <c r="A457" s="6"/>
    </row>
    <row r="458" spans="1:1" ht="14.25" customHeight="1">
      <c r="A458" s="6"/>
    </row>
    <row r="459" spans="1:1" ht="14.25" customHeight="1">
      <c r="A459" s="6"/>
    </row>
    <row r="460" spans="1:1" ht="14.25" customHeight="1">
      <c r="A460" s="6"/>
    </row>
    <row r="461" spans="1:1" ht="14.25" customHeight="1">
      <c r="A461" s="6"/>
    </row>
    <row r="462" spans="1:1" ht="14.25" customHeight="1">
      <c r="A462" s="6"/>
    </row>
    <row r="463" spans="1:1" ht="14.25" customHeight="1">
      <c r="A463" s="6"/>
    </row>
    <row r="464" spans="1:1" ht="14.25" customHeight="1">
      <c r="A464" s="6"/>
    </row>
    <row r="465" spans="1:1" ht="14.25" customHeight="1">
      <c r="A465" s="6"/>
    </row>
    <row r="466" spans="1:1" ht="14.25" customHeight="1">
      <c r="A466" s="6"/>
    </row>
    <row r="467" spans="1:1" ht="14.25" customHeight="1">
      <c r="A467" s="6"/>
    </row>
    <row r="468" spans="1:1" ht="14.25" customHeight="1">
      <c r="A468" s="6"/>
    </row>
    <row r="469" spans="1:1" ht="14.25" customHeight="1">
      <c r="A469" s="6"/>
    </row>
    <row r="470" spans="1:1" ht="14.25" customHeight="1">
      <c r="A470" s="6"/>
    </row>
    <row r="471" spans="1:1" ht="14.25" customHeight="1">
      <c r="A471" s="6"/>
    </row>
    <row r="472" spans="1:1" ht="14.25" customHeight="1">
      <c r="A472" s="6"/>
    </row>
    <row r="473" spans="1:1" ht="14.25" customHeight="1">
      <c r="A473" s="6"/>
    </row>
    <row r="474" spans="1:1" ht="14.25" customHeight="1">
      <c r="A474" s="6"/>
    </row>
    <row r="475" spans="1:1" ht="14.25" customHeight="1">
      <c r="A475" s="6"/>
    </row>
    <row r="476" spans="1:1" ht="14.25" customHeight="1">
      <c r="A476" s="6"/>
    </row>
    <row r="477" spans="1:1" ht="14.25" customHeight="1">
      <c r="A477" s="6"/>
    </row>
    <row r="478" spans="1:1" ht="14.25" customHeight="1">
      <c r="A478" s="6"/>
    </row>
    <row r="479" spans="1:1" ht="14.25" customHeight="1">
      <c r="A479" s="6"/>
    </row>
    <row r="480" spans="1:1" ht="14.25" customHeight="1">
      <c r="A480" s="6"/>
    </row>
    <row r="481" spans="1:1" ht="14.25" customHeight="1">
      <c r="A481" s="6"/>
    </row>
    <row r="482" spans="1:1" ht="14.25" customHeight="1">
      <c r="A482" s="6"/>
    </row>
    <row r="483" spans="1:1" ht="14.25" customHeight="1">
      <c r="A483" s="6"/>
    </row>
    <row r="484" spans="1:1" ht="14.25" customHeight="1">
      <c r="A484" s="6"/>
    </row>
    <row r="485" spans="1:1" ht="14.25" customHeight="1">
      <c r="A485" s="6"/>
    </row>
    <row r="486" spans="1:1" ht="14.25" customHeight="1">
      <c r="A486" s="6"/>
    </row>
    <row r="487" spans="1:1" ht="14.25" customHeight="1">
      <c r="A487" s="6"/>
    </row>
    <row r="488" spans="1:1" ht="14.25" customHeight="1">
      <c r="A488" s="6"/>
    </row>
    <row r="489" spans="1:1" ht="14.25" customHeight="1">
      <c r="A489" s="6"/>
    </row>
    <row r="490" spans="1:1" ht="14.25" customHeight="1">
      <c r="A490" s="6"/>
    </row>
    <row r="491" spans="1:1" ht="14.25" customHeight="1">
      <c r="A491" s="6"/>
    </row>
    <row r="492" spans="1:1" ht="14.25" customHeight="1">
      <c r="A492" s="6"/>
    </row>
    <row r="493" spans="1:1" ht="14.25" customHeight="1">
      <c r="A493" s="6"/>
    </row>
    <row r="494" spans="1:1" ht="14.25" customHeight="1">
      <c r="A494" s="6"/>
    </row>
    <row r="495" spans="1:1" ht="14.25" customHeight="1">
      <c r="A495" s="6"/>
    </row>
    <row r="496" spans="1:1" ht="14.25" customHeight="1">
      <c r="A496" s="6"/>
    </row>
    <row r="497" spans="1:1" ht="14.25" customHeight="1">
      <c r="A497" s="6"/>
    </row>
    <row r="498" spans="1:1" ht="14.25" customHeight="1">
      <c r="A498" s="6"/>
    </row>
    <row r="499" spans="1:1" ht="14.25" customHeight="1">
      <c r="A499" s="6"/>
    </row>
    <row r="500" spans="1:1" ht="14.25" customHeight="1">
      <c r="A500" s="6"/>
    </row>
    <row r="501" spans="1:1" ht="14.25" customHeight="1">
      <c r="A501" s="6"/>
    </row>
    <row r="502" spans="1:1" ht="14.25" customHeight="1">
      <c r="A502" s="6"/>
    </row>
    <row r="503" spans="1:1" ht="14.25" customHeight="1">
      <c r="A503" s="6"/>
    </row>
    <row r="504" spans="1:1" ht="14.25" customHeight="1">
      <c r="A504" s="6"/>
    </row>
    <row r="505" spans="1:1" ht="14.25" customHeight="1">
      <c r="A505" s="6"/>
    </row>
    <row r="506" spans="1:1" ht="14.25" customHeight="1">
      <c r="A506" s="6"/>
    </row>
    <row r="507" spans="1:1" ht="14.25" customHeight="1">
      <c r="A507" s="6"/>
    </row>
    <row r="508" spans="1:1" ht="14.25" customHeight="1">
      <c r="A508" s="6"/>
    </row>
    <row r="509" spans="1:1" ht="14.25" customHeight="1">
      <c r="A509" s="6"/>
    </row>
    <row r="510" spans="1:1" ht="14.25" customHeight="1">
      <c r="A510" s="6"/>
    </row>
    <row r="511" spans="1:1" ht="14.25" customHeight="1">
      <c r="A511" s="6"/>
    </row>
    <row r="512" spans="1:1" ht="14.25" customHeight="1">
      <c r="A512" s="6"/>
    </row>
    <row r="513" spans="1:1" ht="14.25" customHeight="1">
      <c r="A513" s="6"/>
    </row>
    <row r="514" spans="1:1" ht="14.25" customHeight="1">
      <c r="A514" s="6"/>
    </row>
    <row r="515" spans="1:1" ht="14.25" customHeight="1">
      <c r="A515" s="6"/>
    </row>
    <row r="516" spans="1:1" ht="14.25" customHeight="1">
      <c r="A516" s="6"/>
    </row>
    <row r="517" spans="1:1" ht="14.25" customHeight="1">
      <c r="A517" s="6"/>
    </row>
    <row r="518" spans="1:1" ht="14.25" customHeight="1">
      <c r="A518" s="6"/>
    </row>
    <row r="519" spans="1:1" ht="14.25" customHeight="1">
      <c r="A519" s="6"/>
    </row>
    <row r="520" spans="1:1" ht="14.25" customHeight="1">
      <c r="A520" s="6"/>
    </row>
    <row r="521" spans="1:1" ht="14.25" customHeight="1">
      <c r="A521" s="6"/>
    </row>
    <row r="522" spans="1:1" ht="14.25" customHeight="1">
      <c r="A522" s="6"/>
    </row>
    <row r="523" spans="1:1" ht="14.25" customHeight="1">
      <c r="A523" s="6"/>
    </row>
    <row r="524" spans="1:1" ht="14.25" customHeight="1">
      <c r="A524" s="6"/>
    </row>
    <row r="525" spans="1:1" ht="14.25" customHeight="1">
      <c r="A525" s="6"/>
    </row>
    <row r="526" spans="1:1" ht="14.25" customHeight="1">
      <c r="A526" s="6"/>
    </row>
    <row r="527" spans="1:1" ht="14.25" customHeight="1">
      <c r="A527" s="6"/>
    </row>
    <row r="528" spans="1:1" ht="14.25" customHeight="1">
      <c r="A528" s="6"/>
    </row>
    <row r="529" spans="1:1" ht="14.25" customHeight="1">
      <c r="A529" s="6"/>
    </row>
    <row r="530" spans="1:1" ht="14.25" customHeight="1">
      <c r="A530" s="6"/>
    </row>
    <row r="531" spans="1:1" ht="14.25" customHeight="1">
      <c r="A531" s="6"/>
    </row>
    <row r="532" spans="1:1" ht="14.25" customHeight="1">
      <c r="A532" s="6"/>
    </row>
    <row r="533" spans="1:1" ht="14.25" customHeight="1">
      <c r="A533" s="6"/>
    </row>
    <row r="534" spans="1:1" ht="14.25" customHeight="1">
      <c r="A534" s="6"/>
    </row>
    <row r="535" spans="1:1" ht="14.25" customHeight="1">
      <c r="A535" s="6"/>
    </row>
    <row r="536" spans="1:1" ht="14.25" customHeight="1">
      <c r="A536" s="6"/>
    </row>
    <row r="537" spans="1:1" ht="14.25" customHeight="1">
      <c r="A537" s="6"/>
    </row>
    <row r="538" spans="1:1" ht="14.25" customHeight="1">
      <c r="A538" s="6"/>
    </row>
    <row r="539" spans="1:1" ht="14.25" customHeight="1">
      <c r="A539" s="6"/>
    </row>
    <row r="540" spans="1:1" ht="14.25" customHeight="1">
      <c r="A540" s="6"/>
    </row>
    <row r="541" spans="1:1" ht="14.25" customHeight="1">
      <c r="A541" s="6"/>
    </row>
    <row r="542" spans="1:1" ht="14.25" customHeight="1">
      <c r="A542" s="6"/>
    </row>
    <row r="543" spans="1:1" ht="14.25" customHeight="1">
      <c r="A543" s="6"/>
    </row>
    <row r="544" spans="1:1" ht="14.25" customHeight="1">
      <c r="A544" s="6"/>
    </row>
    <row r="545" spans="1:1" ht="14.25" customHeight="1">
      <c r="A545" s="6"/>
    </row>
    <row r="546" spans="1:1" ht="14.25" customHeight="1">
      <c r="A546" s="6"/>
    </row>
    <row r="547" spans="1:1" ht="14.25" customHeight="1">
      <c r="A547" s="6"/>
    </row>
    <row r="548" spans="1:1" ht="14.25" customHeight="1">
      <c r="A548" s="6"/>
    </row>
    <row r="549" spans="1:1" ht="14.25" customHeight="1">
      <c r="A549" s="6"/>
    </row>
    <row r="550" spans="1:1" ht="14.25" customHeight="1">
      <c r="A550" s="6"/>
    </row>
    <row r="551" spans="1:1" ht="14.25" customHeight="1">
      <c r="A551" s="6"/>
    </row>
    <row r="552" spans="1:1" ht="14.25" customHeight="1">
      <c r="A552" s="6"/>
    </row>
    <row r="553" spans="1:1" ht="14.25" customHeight="1">
      <c r="A553" s="6"/>
    </row>
    <row r="554" spans="1:1" ht="14.25" customHeight="1">
      <c r="A554" s="6"/>
    </row>
    <row r="555" spans="1:1" ht="14.25" customHeight="1">
      <c r="A555" s="6"/>
    </row>
    <row r="556" spans="1:1" ht="14.25" customHeight="1">
      <c r="A556" s="6"/>
    </row>
    <row r="557" spans="1:1" ht="14.25" customHeight="1">
      <c r="A557" s="6"/>
    </row>
    <row r="558" spans="1:1" ht="14.25" customHeight="1">
      <c r="A558" s="6"/>
    </row>
    <row r="559" spans="1:1" ht="14.25" customHeight="1">
      <c r="A559" s="6"/>
    </row>
    <row r="560" spans="1:1" ht="14.25" customHeight="1">
      <c r="A560" s="6"/>
    </row>
    <row r="561" spans="1:1" ht="14.25" customHeight="1">
      <c r="A561" s="6"/>
    </row>
    <row r="562" spans="1:1" ht="14.25" customHeight="1">
      <c r="A562" s="6"/>
    </row>
    <row r="563" spans="1:1" ht="14.25" customHeight="1">
      <c r="A563" s="6"/>
    </row>
    <row r="564" spans="1:1" ht="14.25" customHeight="1">
      <c r="A564" s="6"/>
    </row>
    <row r="565" spans="1:1" ht="14.25" customHeight="1">
      <c r="A565" s="6"/>
    </row>
    <row r="566" spans="1:1" ht="14.25" customHeight="1">
      <c r="A566" s="6"/>
    </row>
    <row r="567" spans="1:1" ht="14.25" customHeight="1">
      <c r="A567" s="6"/>
    </row>
    <row r="568" spans="1:1" ht="14.25" customHeight="1">
      <c r="A568" s="6"/>
    </row>
    <row r="569" spans="1:1" ht="14.25" customHeight="1">
      <c r="A569" s="6"/>
    </row>
    <row r="570" spans="1:1" ht="14.25" customHeight="1">
      <c r="A570" s="6"/>
    </row>
    <row r="571" spans="1:1" ht="14.25" customHeight="1">
      <c r="A571" s="6"/>
    </row>
    <row r="572" spans="1:1" ht="14.25" customHeight="1">
      <c r="A572" s="6"/>
    </row>
    <row r="573" spans="1:1" ht="14.25" customHeight="1">
      <c r="A573" s="6"/>
    </row>
    <row r="574" spans="1:1" ht="14.25" customHeight="1">
      <c r="A574" s="6"/>
    </row>
    <row r="575" spans="1:1" ht="14.25" customHeight="1">
      <c r="A575" s="6"/>
    </row>
    <row r="576" spans="1:1" ht="14.25" customHeight="1">
      <c r="A576" s="6"/>
    </row>
    <row r="577" spans="1:1" ht="14.25" customHeight="1">
      <c r="A577" s="6"/>
    </row>
    <row r="578" spans="1:1" ht="14.25" customHeight="1">
      <c r="A578" s="6"/>
    </row>
    <row r="579" spans="1:1" ht="14.25" customHeight="1">
      <c r="A579" s="6"/>
    </row>
    <row r="580" spans="1:1" ht="14.25" customHeight="1">
      <c r="A580" s="6"/>
    </row>
    <row r="581" spans="1:1" ht="14.25" customHeight="1">
      <c r="A581" s="6"/>
    </row>
    <row r="582" spans="1:1" ht="14.25" customHeight="1">
      <c r="A582" s="6"/>
    </row>
    <row r="583" spans="1:1" ht="14.25" customHeight="1">
      <c r="A583" s="6"/>
    </row>
    <row r="584" spans="1:1" ht="14.25" customHeight="1">
      <c r="A584" s="6"/>
    </row>
    <row r="585" spans="1:1" ht="14.25" customHeight="1">
      <c r="A585" s="6"/>
    </row>
    <row r="586" spans="1:1" ht="14.25" customHeight="1">
      <c r="A586" s="6"/>
    </row>
    <row r="587" spans="1:1" ht="14.25" customHeight="1">
      <c r="A587" s="6"/>
    </row>
    <row r="588" spans="1:1" ht="14.25" customHeight="1">
      <c r="A588" s="6"/>
    </row>
    <row r="589" spans="1:1" ht="14.25" customHeight="1">
      <c r="A589" s="6"/>
    </row>
    <row r="590" spans="1:1" ht="14.25" customHeight="1">
      <c r="A590" s="6"/>
    </row>
    <row r="591" spans="1:1" ht="14.25" customHeight="1">
      <c r="A591" s="6"/>
    </row>
    <row r="592" spans="1:1" ht="14.25" customHeight="1">
      <c r="A592" s="6"/>
    </row>
    <row r="593" spans="1:1" ht="14.25" customHeight="1">
      <c r="A593" s="6"/>
    </row>
    <row r="594" spans="1:1" ht="14.25" customHeight="1">
      <c r="A594" s="6"/>
    </row>
    <row r="595" spans="1:1" ht="14.25" customHeight="1">
      <c r="A595" s="6"/>
    </row>
    <row r="596" spans="1:1" ht="14.25" customHeight="1">
      <c r="A596" s="6"/>
    </row>
    <row r="597" spans="1:1" ht="14.25" customHeight="1">
      <c r="A597" s="6"/>
    </row>
    <row r="598" spans="1:1" ht="14.25" customHeight="1">
      <c r="A598" s="6"/>
    </row>
    <row r="599" spans="1:1" ht="14.25" customHeight="1">
      <c r="A599" s="6"/>
    </row>
    <row r="600" spans="1:1" ht="14.25" customHeight="1">
      <c r="A600" s="6"/>
    </row>
    <row r="601" spans="1:1" ht="14.25" customHeight="1">
      <c r="A601" s="6"/>
    </row>
    <row r="602" spans="1:1" ht="14.25" customHeight="1">
      <c r="A602" s="6"/>
    </row>
    <row r="603" spans="1:1" ht="14.25" customHeight="1">
      <c r="A603" s="6"/>
    </row>
    <row r="604" spans="1:1" ht="14.25" customHeight="1">
      <c r="A604" s="6"/>
    </row>
    <row r="605" spans="1:1" ht="14.25" customHeight="1">
      <c r="A605" s="6"/>
    </row>
    <row r="606" spans="1:1" ht="14.25" customHeight="1">
      <c r="A606" s="6"/>
    </row>
    <row r="607" spans="1:1" ht="14.25" customHeight="1">
      <c r="A607" s="6"/>
    </row>
    <row r="608" spans="1:1" ht="14.25" customHeight="1">
      <c r="A608" s="6"/>
    </row>
    <row r="609" spans="1:1" ht="14.25" customHeight="1">
      <c r="A609" s="6"/>
    </row>
    <row r="610" spans="1:1" ht="14.25" customHeight="1">
      <c r="A610" s="6"/>
    </row>
    <row r="611" spans="1:1" ht="14.25" customHeight="1">
      <c r="A611" s="6"/>
    </row>
    <row r="612" spans="1:1" ht="14.25" customHeight="1">
      <c r="A612" s="6"/>
    </row>
    <row r="613" spans="1:1" ht="14.25" customHeight="1">
      <c r="A613" s="6"/>
    </row>
    <row r="614" spans="1:1" ht="14.25" customHeight="1">
      <c r="A614" s="6"/>
    </row>
    <row r="615" spans="1:1" ht="14.25" customHeight="1">
      <c r="A615" s="6"/>
    </row>
    <row r="616" spans="1:1" ht="14.25" customHeight="1">
      <c r="A616" s="6"/>
    </row>
    <row r="617" spans="1:1" ht="14.25" customHeight="1">
      <c r="A617" s="6"/>
    </row>
    <row r="618" spans="1:1" ht="14.25" customHeight="1">
      <c r="A618" s="6"/>
    </row>
    <row r="619" spans="1:1" ht="14.25" customHeight="1">
      <c r="A619" s="6"/>
    </row>
    <row r="620" spans="1:1" ht="14.25" customHeight="1">
      <c r="A620" s="6"/>
    </row>
    <row r="621" spans="1:1" ht="14.25" customHeight="1">
      <c r="A621" s="6"/>
    </row>
    <row r="622" spans="1:1" ht="14.25" customHeight="1">
      <c r="A622" s="6"/>
    </row>
    <row r="623" spans="1:1" ht="14.25" customHeight="1">
      <c r="A623" s="6"/>
    </row>
    <row r="624" spans="1:1" ht="14.25" customHeight="1">
      <c r="A624" s="6"/>
    </row>
    <row r="625" spans="1:1" ht="14.25" customHeight="1">
      <c r="A625" s="6"/>
    </row>
    <row r="626" spans="1:1" ht="14.25" customHeight="1">
      <c r="A626" s="6"/>
    </row>
    <row r="627" spans="1:1" ht="14.25" customHeight="1">
      <c r="A627" s="6"/>
    </row>
    <row r="628" spans="1:1" ht="14.25" customHeight="1">
      <c r="A628" s="6"/>
    </row>
    <row r="629" spans="1:1" ht="14.25" customHeight="1">
      <c r="A629" s="6"/>
    </row>
    <row r="630" spans="1:1" ht="14.25" customHeight="1">
      <c r="A630" s="6"/>
    </row>
    <row r="631" spans="1:1" ht="14.25" customHeight="1">
      <c r="A631" s="6"/>
    </row>
    <row r="632" spans="1:1" ht="14.25" customHeight="1">
      <c r="A632" s="6"/>
    </row>
    <row r="633" spans="1:1" ht="14.25" customHeight="1">
      <c r="A633" s="6"/>
    </row>
    <row r="634" spans="1:1" ht="14.25" customHeight="1">
      <c r="A634" s="6"/>
    </row>
    <row r="635" spans="1:1" ht="14.25" customHeight="1">
      <c r="A635" s="6"/>
    </row>
    <row r="636" spans="1:1" ht="14.25" customHeight="1">
      <c r="A636" s="6"/>
    </row>
    <row r="637" spans="1:1" ht="14.25" customHeight="1">
      <c r="A637" s="6"/>
    </row>
    <row r="638" spans="1:1" ht="14.25" customHeight="1">
      <c r="A638" s="6"/>
    </row>
    <row r="639" spans="1:1" ht="14.25" customHeight="1">
      <c r="A639" s="6"/>
    </row>
    <row r="640" spans="1:1" ht="14.25" customHeight="1">
      <c r="A640" s="6"/>
    </row>
    <row r="641" spans="1:1" ht="14.25" customHeight="1">
      <c r="A641" s="6"/>
    </row>
    <row r="642" spans="1:1" ht="14.25" customHeight="1">
      <c r="A642" s="6"/>
    </row>
    <row r="643" spans="1:1" ht="14.25" customHeight="1">
      <c r="A643" s="6"/>
    </row>
    <row r="644" spans="1:1" ht="14.25" customHeight="1">
      <c r="A644" s="6"/>
    </row>
    <row r="645" spans="1:1" ht="14.25" customHeight="1">
      <c r="A645" s="6"/>
    </row>
    <row r="646" spans="1:1" ht="14.25" customHeight="1">
      <c r="A646" s="6"/>
    </row>
    <row r="647" spans="1:1" ht="14.25" customHeight="1">
      <c r="A647" s="6"/>
    </row>
    <row r="648" spans="1:1" ht="14.25" customHeight="1">
      <c r="A648" s="6"/>
    </row>
    <row r="649" spans="1:1" ht="14.25" customHeight="1">
      <c r="A649" s="6"/>
    </row>
    <row r="650" spans="1:1" ht="14.25" customHeight="1">
      <c r="A650" s="6"/>
    </row>
    <row r="651" spans="1:1" ht="14.25" customHeight="1">
      <c r="A651" s="6"/>
    </row>
    <row r="652" spans="1:1" ht="14.25" customHeight="1">
      <c r="A652" s="6"/>
    </row>
    <row r="653" spans="1:1" ht="14.25" customHeight="1">
      <c r="A653" s="6"/>
    </row>
    <row r="654" spans="1:1" ht="14.25" customHeight="1">
      <c r="A654" s="6"/>
    </row>
    <row r="655" spans="1:1" ht="14.25" customHeight="1">
      <c r="A655" s="6"/>
    </row>
    <row r="656" spans="1:1" ht="14.25" customHeight="1">
      <c r="A656" s="6"/>
    </row>
    <row r="657" spans="1:1" ht="14.25" customHeight="1">
      <c r="A657" s="6"/>
    </row>
    <row r="658" spans="1:1" ht="14.25" customHeight="1">
      <c r="A658" s="6"/>
    </row>
    <row r="659" spans="1:1" ht="14.25" customHeight="1">
      <c r="A659" s="6"/>
    </row>
    <row r="660" spans="1:1" ht="14.25" customHeight="1">
      <c r="A660" s="6"/>
    </row>
    <row r="661" spans="1:1" ht="14.25" customHeight="1">
      <c r="A661" s="6"/>
    </row>
    <row r="662" spans="1:1" ht="14.25" customHeight="1">
      <c r="A662" s="6"/>
    </row>
    <row r="663" spans="1:1" ht="14.25" customHeight="1">
      <c r="A663" s="6"/>
    </row>
    <row r="664" spans="1:1" ht="14.25" customHeight="1">
      <c r="A664" s="6"/>
    </row>
    <row r="665" spans="1:1" ht="14.25" customHeight="1">
      <c r="A665" s="6"/>
    </row>
    <row r="666" spans="1:1" ht="14.25" customHeight="1">
      <c r="A666" s="6"/>
    </row>
    <row r="667" spans="1:1" ht="14.25" customHeight="1">
      <c r="A667" s="6"/>
    </row>
    <row r="668" spans="1:1" ht="14.25" customHeight="1">
      <c r="A668" s="6"/>
    </row>
    <row r="669" spans="1:1" ht="14.25" customHeight="1">
      <c r="A669" s="6"/>
    </row>
    <row r="670" spans="1:1" ht="14.25" customHeight="1">
      <c r="A670" s="6"/>
    </row>
    <row r="671" spans="1:1" ht="14.25" customHeight="1">
      <c r="A671" s="6"/>
    </row>
    <row r="672" spans="1:1" ht="14.25" customHeight="1">
      <c r="A672" s="6"/>
    </row>
    <row r="673" spans="1:1" ht="14.25" customHeight="1">
      <c r="A673" s="6"/>
    </row>
    <row r="674" spans="1:1" ht="14.25" customHeight="1">
      <c r="A674" s="6"/>
    </row>
    <row r="675" spans="1:1" ht="14.25" customHeight="1">
      <c r="A675" s="6"/>
    </row>
    <row r="676" spans="1:1" ht="14.25" customHeight="1">
      <c r="A676" s="6"/>
    </row>
    <row r="677" spans="1:1" ht="14.25" customHeight="1">
      <c r="A677" s="6"/>
    </row>
    <row r="678" spans="1:1" ht="14.25" customHeight="1">
      <c r="A678" s="6"/>
    </row>
    <row r="679" spans="1:1" ht="14.25" customHeight="1">
      <c r="A679" s="6"/>
    </row>
    <row r="680" spans="1:1" ht="14.25" customHeight="1">
      <c r="A680" s="6"/>
    </row>
    <row r="681" spans="1:1" ht="14.25" customHeight="1">
      <c r="A681" s="6"/>
    </row>
    <row r="682" spans="1:1" ht="14.25" customHeight="1">
      <c r="A682" s="6"/>
    </row>
    <row r="683" spans="1:1" ht="14.25" customHeight="1">
      <c r="A683" s="6"/>
    </row>
    <row r="684" spans="1:1" ht="14.25" customHeight="1">
      <c r="A684" s="6"/>
    </row>
    <row r="685" spans="1:1" ht="14.25" customHeight="1">
      <c r="A685" s="6"/>
    </row>
    <row r="686" spans="1:1" ht="14.25" customHeight="1">
      <c r="A686" s="6"/>
    </row>
    <row r="687" spans="1:1" ht="14.25" customHeight="1">
      <c r="A687" s="6"/>
    </row>
    <row r="688" spans="1:1" ht="14.25" customHeight="1">
      <c r="A688" s="6"/>
    </row>
    <row r="689" spans="1:1" ht="14.25" customHeight="1">
      <c r="A689" s="6"/>
    </row>
    <row r="690" spans="1:1" ht="14.25" customHeight="1">
      <c r="A690" s="6"/>
    </row>
    <row r="691" spans="1:1" ht="14.25" customHeight="1">
      <c r="A691" s="6"/>
    </row>
    <row r="692" spans="1:1" ht="14.25" customHeight="1">
      <c r="A692" s="6"/>
    </row>
    <row r="693" spans="1:1" ht="14.25" customHeight="1">
      <c r="A693" s="6"/>
    </row>
    <row r="694" spans="1:1" ht="14.25" customHeight="1">
      <c r="A694" s="6"/>
    </row>
    <row r="695" spans="1:1" ht="14.25" customHeight="1">
      <c r="A695" s="6"/>
    </row>
    <row r="696" spans="1:1" ht="14.25" customHeight="1">
      <c r="A696" s="6"/>
    </row>
    <row r="697" spans="1:1" ht="14.25" customHeight="1">
      <c r="A697" s="6"/>
    </row>
    <row r="698" spans="1:1" ht="14.25" customHeight="1">
      <c r="A698" s="6"/>
    </row>
    <row r="699" spans="1:1" ht="14.25" customHeight="1">
      <c r="A699" s="6"/>
    </row>
    <row r="700" spans="1:1" ht="14.25" customHeight="1">
      <c r="A700" s="6"/>
    </row>
    <row r="701" spans="1:1" ht="14.25" customHeight="1">
      <c r="A701" s="6"/>
    </row>
    <row r="702" spans="1:1" ht="14.25" customHeight="1">
      <c r="A702" s="6"/>
    </row>
    <row r="703" spans="1:1" ht="14.25" customHeight="1">
      <c r="A703" s="6"/>
    </row>
    <row r="704" spans="1:1" ht="14.25" customHeight="1">
      <c r="A704" s="6"/>
    </row>
    <row r="705" spans="1:1" ht="14.25" customHeight="1">
      <c r="A705" s="6"/>
    </row>
    <row r="706" spans="1:1" ht="14.25" customHeight="1">
      <c r="A706" s="6"/>
    </row>
    <row r="707" spans="1:1" ht="14.25" customHeight="1">
      <c r="A707" s="6"/>
    </row>
    <row r="708" spans="1:1" ht="14.25" customHeight="1">
      <c r="A708" s="6"/>
    </row>
    <row r="709" spans="1:1" ht="14.25" customHeight="1">
      <c r="A709" s="6"/>
    </row>
    <row r="710" spans="1:1" ht="14.25" customHeight="1">
      <c r="A710" s="6"/>
    </row>
    <row r="711" spans="1:1" ht="14.25" customHeight="1">
      <c r="A711" s="6"/>
    </row>
    <row r="712" spans="1:1" ht="14.25" customHeight="1">
      <c r="A712" s="6"/>
    </row>
    <row r="713" spans="1:1" ht="14.25" customHeight="1">
      <c r="A713" s="6"/>
    </row>
    <row r="714" spans="1:1" ht="14.25" customHeight="1">
      <c r="A714" s="6"/>
    </row>
    <row r="715" spans="1:1" ht="14.25" customHeight="1">
      <c r="A715" s="6"/>
    </row>
    <row r="716" spans="1:1" ht="14.25" customHeight="1">
      <c r="A716" s="6"/>
    </row>
    <row r="717" spans="1:1" ht="14.25" customHeight="1">
      <c r="A717" s="6"/>
    </row>
    <row r="718" spans="1:1" ht="14.25" customHeight="1">
      <c r="A718" s="6"/>
    </row>
    <row r="719" spans="1:1" ht="14.25" customHeight="1">
      <c r="A719" s="6"/>
    </row>
    <row r="720" spans="1:1" ht="14.25" customHeight="1">
      <c r="A720" s="6"/>
    </row>
    <row r="721" spans="1:1" ht="14.25" customHeight="1">
      <c r="A721" s="6"/>
    </row>
    <row r="722" spans="1:1" ht="14.25" customHeight="1">
      <c r="A722" s="6"/>
    </row>
    <row r="723" spans="1:1" ht="14.25" customHeight="1">
      <c r="A723" s="6"/>
    </row>
    <row r="724" spans="1:1" ht="14.25" customHeight="1">
      <c r="A724" s="6"/>
    </row>
    <row r="725" spans="1:1" ht="14.25" customHeight="1">
      <c r="A725" s="6"/>
    </row>
    <row r="726" spans="1:1" ht="14.25" customHeight="1">
      <c r="A726" s="6"/>
    </row>
    <row r="727" spans="1:1" ht="14.25" customHeight="1">
      <c r="A727" s="6"/>
    </row>
    <row r="728" spans="1:1" ht="14.25" customHeight="1">
      <c r="A728" s="6"/>
    </row>
    <row r="729" spans="1:1" ht="14.25" customHeight="1">
      <c r="A729" s="6"/>
    </row>
    <row r="730" spans="1:1" ht="14.25" customHeight="1">
      <c r="A730" s="6"/>
    </row>
    <row r="731" spans="1:1" ht="14.25" customHeight="1">
      <c r="A731" s="6"/>
    </row>
    <row r="732" spans="1:1" ht="14.25" customHeight="1">
      <c r="A732" s="6"/>
    </row>
    <row r="733" spans="1:1" ht="14.25" customHeight="1">
      <c r="A733" s="6"/>
    </row>
    <row r="734" spans="1:1" ht="14.25" customHeight="1">
      <c r="A734" s="6"/>
    </row>
    <row r="735" spans="1:1" ht="14.25" customHeight="1">
      <c r="A735" s="6"/>
    </row>
    <row r="736" spans="1:1" ht="14.25" customHeight="1">
      <c r="A736" s="6"/>
    </row>
    <row r="737" spans="1:1" ht="14.25" customHeight="1">
      <c r="A737" s="6"/>
    </row>
    <row r="738" spans="1:1" ht="14.25" customHeight="1">
      <c r="A738" s="6"/>
    </row>
    <row r="739" spans="1:1" ht="14.25" customHeight="1">
      <c r="A739" s="6"/>
    </row>
    <row r="740" spans="1:1" ht="14.25" customHeight="1">
      <c r="A740" s="6"/>
    </row>
    <row r="741" spans="1:1" ht="14.25" customHeight="1">
      <c r="A741" s="6"/>
    </row>
    <row r="742" spans="1:1" ht="14.25" customHeight="1">
      <c r="A742" s="6"/>
    </row>
    <row r="743" spans="1:1" ht="14.25" customHeight="1">
      <c r="A743" s="6"/>
    </row>
    <row r="744" spans="1:1" ht="14.25" customHeight="1">
      <c r="A744" s="6"/>
    </row>
    <row r="745" spans="1:1" ht="14.25" customHeight="1">
      <c r="A745" s="6"/>
    </row>
    <row r="746" spans="1:1" ht="14.25" customHeight="1">
      <c r="A746" s="6"/>
    </row>
    <row r="747" spans="1:1" ht="14.25" customHeight="1">
      <c r="A747" s="6"/>
    </row>
    <row r="748" spans="1:1" ht="14.25" customHeight="1">
      <c r="A748" s="6"/>
    </row>
    <row r="749" spans="1:1" ht="14.25" customHeight="1">
      <c r="A749" s="6"/>
    </row>
    <row r="750" spans="1:1" ht="14.25" customHeight="1">
      <c r="A750" s="6"/>
    </row>
    <row r="751" spans="1:1" ht="14.25" customHeight="1">
      <c r="A751" s="6"/>
    </row>
    <row r="752" spans="1:1" ht="14.25" customHeight="1">
      <c r="A752" s="6"/>
    </row>
    <row r="753" spans="1:1" ht="14.25" customHeight="1">
      <c r="A753" s="6"/>
    </row>
    <row r="754" spans="1:1" ht="14.25" customHeight="1">
      <c r="A754" s="6"/>
    </row>
    <row r="755" spans="1:1" ht="14.25" customHeight="1">
      <c r="A755" s="6"/>
    </row>
    <row r="756" spans="1:1" ht="14.25" customHeight="1">
      <c r="A756" s="6"/>
    </row>
    <row r="757" spans="1:1" ht="14.25" customHeight="1">
      <c r="A757" s="6"/>
    </row>
    <row r="758" spans="1:1" ht="14.25" customHeight="1">
      <c r="A758" s="6"/>
    </row>
    <row r="759" spans="1:1" ht="14.25" customHeight="1">
      <c r="A759" s="6"/>
    </row>
    <row r="760" spans="1:1" ht="14.25" customHeight="1">
      <c r="A760" s="6"/>
    </row>
    <row r="761" spans="1:1" ht="14.25" customHeight="1">
      <c r="A761" s="6"/>
    </row>
    <row r="762" spans="1:1" ht="14.25" customHeight="1">
      <c r="A762" s="6"/>
    </row>
    <row r="763" spans="1:1" ht="14.25" customHeight="1">
      <c r="A763" s="6"/>
    </row>
    <row r="764" spans="1:1" ht="14.25" customHeight="1">
      <c r="A764" s="6"/>
    </row>
    <row r="765" spans="1:1" ht="14.25" customHeight="1">
      <c r="A765" s="6"/>
    </row>
    <row r="766" spans="1:1" ht="14.25" customHeight="1">
      <c r="A766" s="6"/>
    </row>
    <row r="767" spans="1:1" ht="14.25" customHeight="1">
      <c r="A767" s="6"/>
    </row>
    <row r="768" spans="1:1" ht="14.25" customHeight="1">
      <c r="A768" s="6"/>
    </row>
    <row r="769" spans="1:1" ht="14.25" customHeight="1">
      <c r="A769" s="6"/>
    </row>
    <row r="770" spans="1:1" ht="14.25" customHeight="1">
      <c r="A770" s="6"/>
    </row>
    <row r="771" spans="1:1" ht="14.25" customHeight="1">
      <c r="A771" s="6"/>
    </row>
    <row r="772" spans="1:1" ht="14.25" customHeight="1">
      <c r="A772" s="6"/>
    </row>
    <row r="773" spans="1:1" ht="14.25" customHeight="1">
      <c r="A773" s="6"/>
    </row>
    <row r="774" spans="1:1" ht="14.25" customHeight="1">
      <c r="A774" s="6"/>
    </row>
    <row r="775" spans="1:1" ht="14.25" customHeight="1">
      <c r="A775" s="6"/>
    </row>
    <row r="776" spans="1:1" ht="14.25" customHeight="1">
      <c r="A776" s="6"/>
    </row>
    <row r="777" spans="1:1" ht="14.25" customHeight="1">
      <c r="A777" s="6"/>
    </row>
    <row r="778" spans="1:1" ht="14.25" customHeight="1">
      <c r="A778" s="6"/>
    </row>
    <row r="779" spans="1:1" ht="14.25" customHeight="1">
      <c r="A779" s="6"/>
    </row>
    <row r="780" spans="1:1" ht="14.25" customHeight="1">
      <c r="A780" s="6"/>
    </row>
    <row r="781" spans="1:1" ht="14.25" customHeight="1">
      <c r="A781" s="6"/>
    </row>
    <row r="782" spans="1:1" ht="14.25" customHeight="1">
      <c r="A782" s="6"/>
    </row>
    <row r="783" spans="1:1" ht="14.25" customHeight="1">
      <c r="A783" s="6"/>
    </row>
    <row r="784" spans="1:1" ht="14.25" customHeight="1">
      <c r="A784" s="6"/>
    </row>
    <row r="785" spans="1:1" ht="14.25" customHeight="1">
      <c r="A785" s="6"/>
    </row>
    <row r="786" spans="1:1" ht="14.25" customHeight="1">
      <c r="A786" s="6"/>
    </row>
    <row r="787" spans="1:1" ht="14.25" customHeight="1">
      <c r="A787" s="6"/>
    </row>
    <row r="788" spans="1:1" ht="14.25" customHeight="1">
      <c r="A788" s="6"/>
    </row>
    <row r="789" spans="1:1" ht="14.25" customHeight="1">
      <c r="A789" s="6"/>
    </row>
    <row r="790" spans="1:1" ht="14.25" customHeight="1">
      <c r="A790" s="6"/>
    </row>
    <row r="791" spans="1:1" ht="14.25" customHeight="1">
      <c r="A791" s="6"/>
    </row>
    <row r="792" spans="1:1" ht="14.25" customHeight="1">
      <c r="A792" s="6"/>
    </row>
    <row r="793" spans="1:1" ht="14.25" customHeight="1">
      <c r="A793" s="6"/>
    </row>
    <row r="794" spans="1:1" ht="14.25" customHeight="1">
      <c r="A794" s="6"/>
    </row>
    <row r="795" spans="1:1" ht="14.25" customHeight="1">
      <c r="A795" s="6"/>
    </row>
    <row r="796" spans="1:1" ht="14.25" customHeight="1">
      <c r="A796" s="6"/>
    </row>
    <row r="797" spans="1:1" ht="14.25" customHeight="1">
      <c r="A797" s="6"/>
    </row>
    <row r="798" spans="1:1" ht="14.25" customHeight="1">
      <c r="A798" s="6"/>
    </row>
    <row r="799" spans="1:1" ht="14.25" customHeight="1">
      <c r="A799" s="6"/>
    </row>
    <row r="800" spans="1:1" ht="14.25" customHeight="1">
      <c r="A800" s="6"/>
    </row>
    <row r="801" spans="1:1" ht="14.25" customHeight="1">
      <c r="A801" s="6"/>
    </row>
    <row r="802" spans="1:1" ht="14.25" customHeight="1">
      <c r="A802" s="6"/>
    </row>
    <row r="803" spans="1:1" ht="14.25" customHeight="1">
      <c r="A803" s="6"/>
    </row>
    <row r="804" spans="1:1" ht="14.25" customHeight="1">
      <c r="A804" s="6"/>
    </row>
    <row r="805" spans="1:1" ht="14.25" customHeight="1">
      <c r="A805" s="6"/>
    </row>
    <row r="806" spans="1:1" ht="14.25" customHeight="1">
      <c r="A806" s="6"/>
    </row>
    <row r="807" spans="1:1" ht="14.25" customHeight="1">
      <c r="A807" s="6"/>
    </row>
    <row r="808" spans="1:1" ht="14.25" customHeight="1">
      <c r="A808" s="6"/>
    </row>
    <row r="809" spans="1:1" ht="14.25" customHeight="1">
      <c r="A809" s="6"/>
    </row>
    <row r="810" spans="1:1" ht="14.25" customHeight="1">
      <c r="A810" s="6"/>
    </row>
    <row r="811" spans="1:1" ht="14.25" customHeight="1">
      <c r="A811" s="6"/>
    </row>
    <row r="812" spans="1:1" ht="14.25" customHeight="1">
      <c r="A812" s="6"/>
    </row>
    <row r="813" spans="1:1" ht="14.25" customHeight="1">
      <c r="A813" s="6"/>
    </row>
    <row r="814" spans="1:1" ht="14.25" customHeight="1">
      <c r="A814" s="6"/>
    </row>
    <row r="815" spans="1:1" ht="14.25" customHeight="1">
      <c r="A815" s="6"/>
    </row>
    <row r="816" spans="1:1" ht="14.25" customHeight="1">
      <c r="A816" s="6"/>
    </row>
    <row r="817" spans="1:1" ht="14.25" customHeight="1">
      <c r="A817" s="6"/>
    </row>
    <row r="818" spans="1:1" ht="14.25" customHeight="1">
      <c r="A818" s="6"/>
    </row>
    <row r="819" spans="1:1" ht="14.25" customHeight="1">
      <c r="A819" s="6"/>
    </row>
    <row r="820" spans="1:1" ht="14.25" customHeight="1">
      <c r="A820" s="6"/>
    </row>
    <row r="821" spans="1:1" ht="14.25" customHeight="1">
      <c r="A821" s="6"/>
    </row>
    <row r="822" spans="1:1" ht="14.25" customHeight="1">
      <c r="A822" s="6"/>
    </row>
    <row r="823" spans="1:1" ht="14.25" customHeight="1">
      <c r="A823" s="6"/>
    </row>
    <row r="824" spans="1:1" ht="14.25" customHeight="1">
      <c r="A824" s="6"/>
    </row>
    <row r="825" spans="1:1" ht="14.25" customHeight="1">
      <c r="A825" s="6"/>
    </row>
    <row r="826" spans="1:1" ht="14.25" customHeight="1">
      <c r="A826" s="6"/>
    </row>
    <row r="827" spans="1:1" ht="14.25" customHeight="1">
      <c r="A827" s="6"/>
    </row>
    <row r="828" spans="1:1" ht="14.25" customHeight="1">
      <c r="A828" s="6"/>
    </row>
    <row r="829" spans="1:1" ht="14.25" customHeight="1">
      <c r="A829" s="6"/>
    </row>
    <row r="830" spans="1:1" ht="14.25" customHeight="1">
      <c r="A830" s="6"/>
    </row>
    <row r="831" spans="1:1" ht="14.25" customHeight="1">
      <c r="A831" s="6"/>
    </row>
    <row r="832" spans="1:1" ht="14.25" customHeight="1">
      <c r="A832" s="6"/>
    </row>
    <row r="833" spans="1:1" ht="14.25" customHeight="1">
      <c r="A833" s="6"/>
    </row>
    <row r="834" spans="1:1" ht="14.25" customHeight="1">
      <c r="A834" s="6"/>
    </row>
    <row r="835" spans="1:1" ht="14.25" customHeight="1">
      <c r="A835" s="6"/>
    </row>
    <row r="836" spans="1:1" ht="14.25" customHeight="1">
      <c r="A836" s="6"/>
    </row>
    <row r="837" spans="1:1" ht="14.25" customHeight="1">
      <c r="A837" s="6"/>
    </row>
    <row r="838" spans="1:1" ht="14.25" customHeight="1">
      <c r="A838" s="6"/>
    </row>
    <row r="839" spans="1:1" ht="14.25" customHeight="1">
      <c r="A839" s="6"/>
    </row>
    <row r="840" spans="1:1" ht="14.25" customHeight="1">
      <c r="A840" s="6"/>
    </row>
    <row r="841" spans="1:1" ht="14.25" customHeight="1">
      <c r="A841" s="6"/>
    </row>
    <row r="842" spans="1:1" ht="14.25" customHeight="1">
      <c r="A842" s="6"/>
    </row>
    <row r="843" spans="1:1" ht="14.25" customHeight="1">
      <c r="A843" s="6"/>
    </row>
    <row r="844" spans="1:1" ht="14.25" customHeight="1">
      <c r="A844" s="6"/>
    </row>
    <row r="845" spans="1:1" ht="14.25" customHeight="1">
      <c r="A845" s="6"/>
    </row>
    <row r="846" spans="1:1" ht="14.25" customHeight="1">
      <c r="A846" s="6"/>
    </row>
    <row r="847" spans="1:1" ht="14.25" customHeight="1">
      <c r="A847" s="6"/>
    </row>
    <row r="848" spans="1:1" ht="14.25" customHeight="1">
      <c r="A848" s="6"/>
    </row>
    <row r="849" spans="1:1" ht="14.25" customHeight="1">
      <c r="A849" s="6"/>
    </row>
    <row r="850" spans="1:1" ht="14.25" customHeight="1">
      <c r="A850" s="6"/>
    </row>
    <row r="851" spans="1:1" ht="14.25" customHeight="1">
      <c r="A851" s="6"/>
    </row>
    <row r="852" spans="1:1" ht="14.25" customHeight="1">
      <c r="A852" s="6"/>
    </row>
    <row r="853" spans="1:1" ht="14.25" customHeight="1">
      <c r="A853" s="6"/>
    </row>
    <row r="854" spans="1:1" ht="14.25" customHeight="1">
      <c r="A854" s="6"/>
    </row>
    <row r="855" spans="1:1" ht="14.25" customHeight="1">
      <c r="A855" s="6"/>
    </row>
    <row r="856" spans="1:1" ht="14.25" customHeight="1">
      <c r="A856" s="6"/>
    </row>
    <row r="857" spans="1:1" ht="14.25" customHeight="1">
      <c r="A857" s="6"/>
    </row>
    <row r="858" spans="1:1" ht="14.25" customHeight="1">
      <c r="A858" s="6"/>
    </row>
    <row r="859" spans="1:1" ht="14.25" customHeight="1">
      <c r="A859" s="6"/>
    </row>
    <row r="860" spans="1:1" ht="14.25" customHeight="1">
      <c r="A860" s="6"/>
    </row>
    <row r="861" spans="1:1" ht="14.25" customHeight="1">
      <c r="A861" s="6"/>
    </row>
    <row r="862" spans="1:1" ht="14.25" customHeight="1">
      <c r="A862" s="6"/>
    </row>
    <row r="863" spans="1:1" ht="14.25" customHeight="1">
      <c r="A863" s="6"/>
    </row>
    <row r="864" spans="1:1" ht="14.25" customHeight="1">
      <c r="A864" s="6"/>
    </row>
    <row r="865" spans="1:1" ht="14.25" customHeight="1">
      <c r="A865" s="6"/>
    </row>
    <row r="866" spans="1:1" ht="14.25" customHeight="1">
      <c r="A866" s="6"/>
    </row>
    <row r="867" spans="1:1" ht="14.25" customHeight="1">
      <c r="A867" s="6"/>
    </row>
    <row r="868" spans="1:1" ht="14.25" customHeight="1">
      <c r="A868" s="6"/>
    </row>
    <row r="869" spans="1:1" ht="14.25" customHeight="1">
      <c r="A869" s="6"/>
    </row>
    <row r="870" spans="1:1" ht="14.25" customHeight="1">
      <c r="A870" s="6"/>
    </row>
    <row r="871" spans="1:1" ht="14.25" customHeight="1">
      <c r="A871" s="6"/>
    </row>
    <row r="872" spans="1:1" ht="14.25" customHeight="1">
      <c r="A872" s="6"/>
    </row>
    <row r="873" spans="1:1" ht="14.25" customHeight="1">
      <c r="A873" s="6"/>
    </row>
    <row r="874" spans="1:1" ht="14.25" customHeight="1">
      <c r="A874" s="6"/>
    </row>
    <row r="875" spans="1:1" ht="14.25" customHeight="1">
      <c r="A875" s="6"/>
    </row>
    <row r="876" spans="1:1" ht="14.25" customHeight="1">
      <c r="A876" s="6"/>
    </row>
    <row r="877" spans="1:1" ht="14.25" customHeight="1">
      <c r="A877" s="6"/>
    </row>
    <row r="878" spans="1:1" ht="14.25" customHeight="1">
      <c r="A878" s="6"/>
    </row>
    <row r="879" spans="1:1" ht="14.25" customHeight="1">
      <c r="A879" s="6"/>
    </row>
    <row r="880" spans="1:1" ht="14.25" customHeight="1">
      <c r="A880" s="6"/>
    </row>
    <row r="881" spans="1:1" ht="14.25" customHeight="1">
      <c r="A881" s="6"/>
    </row>
    <row r="882" spans="1:1" ht="14.25" customHeight="1">
      <c r="A882" s="6"/>
    </row>
    <row r="883" spans="1:1" ht="14.25" customHeight="1">
      <c r="A883" s="6"/>
    </row>
    <row r="884" spans="1:1" ht="14.25" customHeight="1">
      <c r="A884" s="6"/>
    </row>
    <row r="885" spans="1:1" ht="14.25" customHeight="1">
      <c r="A885" s="6"/>
    </row>
    <row r="886" spans="1:1" ht="14.25" customHeight="1">
      <c r="A886" s="6"/>
    </row>
    <row r="887" spans="1:1" ht="14.25" customHeight="1">
      <c r="A887" s="6"/>
    </row>
    <row r="888" spans="1:1" ht="14.25" customHeight="1">
      <c r="A888" s="6"/>
    </row>
    <row r="889" spans="1:1" ht="14.25" customHeight="1">
      <c r="A889" s="6"/>
    </row>
    <row r="890" spans="1:1" ht="14.25" customHeight="1">
      <c r="A890" s="6"/>
    </row>
    <row r="891" spans="1:1" ht="14.25" customHeight="1">
      <c r="A891" s="6"/>
    </row>
    <row r="892" spans="1:1" ht="14.25" customHeight="1">
      <c r="A892" s="6"/>
    </row>
    <row r="893" spans="1:1" ht="14.25" customHeight="1">
      <c r="A893" s="6"/>
    </row>
    <row r="894" spans="1:1" ht="14.25" customHeight="1">
      <c r="A894" s="6"/>
    </row>
    <row r="895" spans="1:1" ht="14.25" customHeight="1">
      <c r="A895" s="6"/>
    </row>
    <row r="896" spans="1:1" ht="14.25" customHeight="1">
      <c r="A896" s="6"/>
    </row>
    <row r="897" spans="1:1" ht="14.25" customHeight="1">
      <c r="A897" s="6"/>
    </row>
    <row r="898" spans="1:1" ht="14.25" customHeight="1">
      <c r="A898" s="6"/>
    </row>
    <row r="899" spans="1:1" ht="14.25" customHeight="1">
      <c r="A899" s="6"/>
    </row>
    <row r="900" spans="1:1" ht="14.25" customHeight="1">
      <c r="A900" s="6"/>
    </row>
    <row r="901" spans="1:1" ht="14.25" customHeight="1">
      <c r="A901" s="6"/>
    </row>
    <row r="902" spans="1:1" ht="14.25" customHeight="1">
      <c r="A902" s="6"/>
    </row>
    <row r="903" spans="1:1" ht="14.25" customHeight="1">
      <c r="A903" s="6"/>
    </row>
    <row r="904" spans="1:1" ht="14.25" customHeight="1">
      <c r="A904" s="6"/>
    </row>
    <row r="905" spans="1:1" ht="14.25" customHeight="1">
      <c r="A905" s="6"/>
    </row>
    <row r="906" spans="1:1" ht="14.25" customHeight="1">
      <c r="A906" s="6"/>
    </row>
    <row r="907" spans="1:1" ht="14.25" customHeight="1">
      <c r="A907" s="6"/>
    </row>
    <row r="908" spans="1:1" ht="14.25" customHeight="1">
      <c r="A908" s="6"/>
    </row>
    <row r="909" spans="1:1" ht="14.25" customHeight="1">
      <c r="A909" s="6"/>
    </row>
    <row r="910" spans="1:1" ht="14.25" customHeight="1">
      <c r="A910" s="6"/>
    </row>
    <row r="911" spans="1:1" ht="14.25" customHeight="1">
      <c r="A911" s="6"/>
    </row>
    <row r="912" spans="1:1" ht="14.25" customHeight="1">
      <c r="A912" s="6"/>
    </row>
    <row r="913" spans="1:1" ht="14.25" customHeight="1">
      <c r="A913" s="6"/>
    </row>
    <row r="914" spans="1:1" ht="14.25" customHeight="1">
      <c r="A914" s="6"/>
    </row>
    <row r="915" spans="1:1" ht="14.25" customHeight="1">
      <c r="A915" s="6"/>
    </row>
    <row r="916" spans="1:1" ht="14.25" customHeight="1">
      <c r="A916" s="6"/>
    </row>
    <row r="917" spans="1:1" ht="14.25" customHeight="1">
      <c r="A917" s="6"/>
    </row>
    <row r="918" spans="1:1" ht="14.25" customHeight="1">
      <c r="A918" s="6"/>
    </row>
    <row r="919" spans="1:1" ht="14.25" customHeight="1">
      <c r="A919" s="6"/>
    </row>
    <row r="920" spans="1:1" ht="14.25" customHeight="1">
      <c r="A920" s="6"/>
    </row>
    <row r="921" spans="1:1" ht="14.25" customHeight="1">
      <c r="A921" s="6"/>
    </row>
    <row r="922" spans="1:1" ht="14.25" customHeight="1">
      <c r="A922" s="6"/>
    </row>
    <row r="923" spans="1:1" ht="14.25" customHeight="1">
      <c r="A923" s="6"/>
    </row>
    <row r="924" spans="1:1" ht="14.25" customHeight="1">
      <c r="A924" s="6"/>
    </row>
    <row r="925" spans="1:1" ht="14.25" customHeight="1">
      <c r="A925" s="6"/>
    </row>
    <row r="926" spans="1:1" ht="14.25" customHeight="1">
      <c r="A926" s="6"/>
    </row>
    <row r="927" spans="1:1" ht="14.25" customHeight="1">
      <c r="A927" s="6"/>
    </row>
    <row r="928" spans="1:1" ht="14.25" customHeight="1">
      <c r="A928" s="6"/>
    </row>
    <row r="929" spans="1:1" ht="14.25" customHeight="1">
      <c r="A929" s="6"/>
    </row>
    <row r="930" spans="1:1" ht="14.25" customHeight="1">
      <c r="A930" s="6"/>
    </row>
    <row r="931" spans="1:1" ht="14.25" customHeight="1">
      <c r="A931" s="6"/>
    </row>
    <row r="932" spans="1:1" ht="14.25" customHeight="1">
      <c r="A932" s="6"/>
    </row>
    <row r="933" spans="1:1" ht="14.25" customHeight="1">
      <c r="A933" s="6"/>
    </row>
    <row r="934" spans="1:1" ht="14.25" customHeight="1">
      <c r="A934" s="6"/>
    </row>
    <row r="935" spans="1:1" ht="14.25" customHeight="1">
      <c r="A935" s="6"/>
    </row>
    <row r="936" spans="1:1" ht="14.25" customHeight="1">
      <c r="A936" s="6"/>
    </row>
    <row r="937" spans="1:1" ht="14.25" customHeight="1">
      <c r="A937" s="6"/>
    </row>
    <row r="938" spans="1:1" ht="14.25" customHeight="1">
      <c r="A938" s="6"/>
    </row>
    <row r="939" spans="1:1" ht="14.25" customHeight="1">
      <c r="A939" s="6"/>
    </row>
    <row r="940" spans="1:1" ht="14.25" customHeight="1">
      <c r="A940" s="6"/>
    </row>
    <row r="941" spans="1:1" ht="14.25" customHeight="1">
      <c r="A941" s="6"/>
    </row>
    <row r="942" spans="1:1" ht="14.25" customHeight="1">
      <c r="A942" s="6"/>
    </row>
    <row r="943" spans="1:1" ht="14.25" customHeight="1">
      <c r="A943" s="6"/>
    </row>
    <row r="944" spans="1:1" ht="14.25" customHeight="1">
      <c r="A944" s="6"/>
    </row>
    <row r="945" spans="1:1" ht="14.25" customHeight="1">
      <c r="A945" s="6"/>
    </row>
    <row r="946" spans="1:1" ht="14.25" customHeight="1">
      <c r="A946" s="6"/>
    </row>
    <row r="947" spans="1:1" ht="14.25" customHeight="1">
      <c r="A947" s="6"/>
    </row>
    <row r="948" spans="1:1" ht="14.25" customHeight="1">
      <c r="A948" s="6"/>
    </row>
    <row r="949" spans="1:1" ht="14.25" customHeight="1">
      <c r="A949" s="6"/>
    </row>
    <row r="950" spans="1:1" ht="14.25" customHeight="1">
      <c r="A950" s="6"/>
    </row>
    <row r="951" spans="1:1" ht="14.25" customHeight="1">
      <c r="A951" s="6"/>
    </row>
    <row r="952" spans="1:1" ht="14.25" customHeight="1">
      <c r="A952" s="6"/>
    </row>
    <row r="953" spans="1:1" ht="14.25" customHeight="1">
      <c r="A953" s="6"/>
    </row>
    <row r="954" spans="1:1" ht="14.25" customHeight="1">
      <c r="A954" s="6"/>
    </row>
    <row r="955" spans="1:1" ht="14.25" customHeight="1">
      <c r="A955" s="6"/>
    </row>
    <row r="956" spans="1:1" ht="14.25" customHeight="1">
      <c r="A956" s="6"/>
    </row>
    <row r="957" spans="1:1" ht="14.25" customHeight="1">
      <c r="A957" s="6"/>
    </row>
    <row r="958" spans="1:1" ht="14.25" customHeight="1">
      <c r="A958" s="6"/>
    </row>
    <row r="959" spans="1:1" ht="14.25" customHeight="1">
      <c r="A959" s="6"/>
    </row>
    <row r="960" spans="1:1" ht="14.25" customHeight="1">
      <c r="A960" s="6"/>
    </row>
    <row r="961" spans="1:1" ht="14.25" customHeight="1">
      <c r="A961" s="6"/>
    </row>
    <row r="962" spans="1:1" ht="14.25" customHeight="1">
      <c r="A962" s="6"/>
    </row>
    <row r="963" spans="1:1" ht="14.25" customHeight="1">
      <c r="A963" s="6"/>
    </row>
    <row r="964" spans="1:1" ht="14.25" customHeight="1">
      <c r="A964" s="6"/>
    </row>
    <row r="965" spans="1:1" ht="14.25" customHeight="1">
      <c r="A965" s="6"/>
    </row>
    <row r="966" spans="1:1" ht="14.25" customHeight="1">
      <c r="A966" s="6"/>
    </row>
    <row r="967" spans="1:1" ht="14.25" customHeight="1">
      <c r="A967" s="6"/>
    </row>
    <row r="968" spans="1:1" ht="14.25" customHeight="1">
      <c r="A968" s="6"/>
    </row>
    <row r="969" spans="1:1" ht="14.25" customHeight="1">
      <c r="A969" s="6"/>
    </row>
    <row r="970" spans="1:1" ht="14.25" customHeight="1">
      <c r="A970" s="6"/>
    </row>
    <row r="971" spans="1:1" ht="14.25" customHeight="1">
      <c r="A971" s="6"/>
    </row>
    <row r="972" spans="1:1" ht="14.25" customHeight="1">
      <c r="A972" s="6"/>
    </row>
    <row r="973" spans="1:1" ht="14.25" customHeight="1">
      <c r="A973" s="6"/>
    </row>
    <row r="974" spans="1:1" ht="14.25" customHeight="1">
      <c r="A974" s="6"/>
    </row>
    <row r="975" spans="1:1" ht="14.25" customHeight="1">
      <c r="A975" s="6"/>
    </row>
    <row r="976" spans="1:1" ht="14.25" customHeight="1">
      <c r="A976" s="6"/>
    </row>
    <row r="977" spans="1:1" ht="14.25" customHeight="1">
      <c r="A977" s="6"/>
    </row>
    <row r="978" spans="1:1" ht="14.25" customHeight="1">
      <c r="A978" s="6"/>
    </row>
    <row r="979" spans="1:1" ht="14.25" customHeight="1">
      <c r="A979" s="6"/>
    </row>
    <row r="980" spans="1:1" ht="14.25" customHeight="1">
      <c r="A980" s="6"/>
    </row>
    <row r="981" spans="1:1" ht="14.25" customHeight="1">
      <c r="A981" s="6"/>
    </row>
    <row r="982" spans="1:1" ht="14.25" customHeight="1">
      <c r="A982" s="6"/>
    </row>
    <row r="983" spans="1:1" ht="14.25" customHeight="1">
      <c r="A983" s="6"/>
    </row>
    <row r="984" spans="1:1" ht="14.25" customHeight="1">
      <c r="A984" s="6"/>
    </row>
    <row r="985" spans="1:1" ht="14.25" customHeight="1">
      <c r="A985" s="6"/>
    </row>
    <row r="986" spans="1:1" ht="14.25" customHeight="1">
      <c r="A986" s="6"/>
    </row>
    <row r="987" spans="1:1" ht="14.25" customHeight="1">
      <c r="A987" s="6"/>
    </row>
    <row r="988" spans="1:1" ht="14.25" customHeight="1">
      <c r="A988" s="6"/>
    </row>
    <row r="989" spans="1:1" ht="14.25" customHeight="1">
      <c r="A989" s="6"/>
    </row>
    <row r="990" spans="1:1" ht="14.25" customHeight="1">
      <c r="A990" s="6"/>
    </row>
    <row r="991" spans="1:1" ht="14.25" customHeight="1">
      <c r="A991" s="6"/>
    </row>
    <row r="992" spans="1:1" ht="14.25" customHeight="1">
      <c r="A992" s="6"/>
    </row>
    <row r="993" spans="1:1" ht="14.25" customHeight="1">
      <c r="A993" s="6"/>
    </row>
    <row r="994" spans="1:1" ht="14.25" customHeight="1">
      <c r="A994" s="6"/>
    </row>
    <row r="995" spans="1:1" ht="14.25" customHeight="1">
      <c r="A995" s="6"/>
    </row>
    <row r="996" spans="1:1" ht="14.25" customHeight="1">
      <c r="A996" s="6"/>
    </row>
    <row r="997" spans="1:1" ht="14.25" customHeight="1">
      <c r="A997" s="6"/>
    </row>
    <row r="998" spans="1:1" ht="14.25" customHeight="1">
      <c r="A998" s="6"/>
    </row>
    <row r="999" spans="1:1" ht="14.25" customHeight="1">
      <c r="A999" s="6"/>
    </row>
    <row r="1000" spans="1:1" ht="14.25" customHeight="1">
      <c r="A1000" s="6"/>
    </row>
    <row r="1001" spans="1:1" ht="14.25" customHeight="1">
      <c r="A1001" s="6"/>
    </row>
  </sheetData>
  <mergeCells count="5">
    <mergeCell ref="A2:C2"/>
    <mergeCell ref="A6:C6"/>
    <mergeCell ref="A13:C13"/>
    <mergeCell ref="A15:C15"/>
    <mergeCell ref="A17:B17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F6D3-7AFA-493F-8146-1DC734242918}">
  <dimension ref="A1:P31"/>
  <sheetViews>
    <sheetView workbookViewId="0">
      <selection activeCell="B26" sqref="B26"/>
    </sheetView>
  </sheetViews>
  <sheetFormatPr defaultRowHeight="14.5"/>
  <cols>
    <col min="1" max="1" width="3.7265625" style="23" bestFit="1" customWidth="1"/>
    <col min="2" max="2" width="15.7265625" style="65" bestFit="1" customWidth="1"/>
    <col min="3" max="3" width="17.08984375" style="105" bestFit="1" customWidth="1"/>
    <col min="4" max="4" width="11.26953125" style="146" customWidth="1"/>
    <col min="5" max="5" width="6.453125" style="222" bestFit="1" customWidth="1"/>
    <col min="6" max="6" width="12.36328125" style="167" customWidth="1"/>
    <col min="7" max="7" width="12.7265625" style="165" customWidth="1"/>
    <col min="8" max="8" width="7" style="220" customWidth="1"/>
    <col min="9" max="9" width="16.08984375" style="184" customWidth="1"/>
    <col min="10" max="10" width="4.81640625" style="223" bestFit="1" customWidth="1"/>
    <col min="11" max="11" width="7.54296875" style="229" customWidth="1"/>
    <col min="12" max="12" width="10.6328125" style="225" customWidth="1"/>
    <col min="13" max="13" width="11.1796875" style="9" customWidth="1"/>
    <col min="14" max="14" width="4.81640625" style="230" bestFit="1" customWidth="1"/>
    <col min="15" max="15" width="7.90625" style="220" customWidth="1"/>
    <col min="16" max="16" width="39.36328125" style="220" bestFit="1" customWidth="1"/>
  </cols>
  <sheetData>
    <row r="1" spans="1:16" s="241" customFormat="1" ht="58">
      <c r="A1" s="185" t="s">
        <v>176</v>
      </c>
      <c r="B1" s="188" t="s">
        <v>58</v>
      </c>
      <c r="C1" s="231" t="s">
        <v>220</v>
      </c>
      <c r="D1" s="236" t="s">
        <v>297</v>
      </c>
      <c r="E1" s="237" t="s">
        <v>181</v>
      </c>
      <c r="F1" s="166" t="s">
        <v>303</v>
      </c>
      <c r="G1" s="164" t="s">
        <v>298</v>
      </c>
      <c r="H1" s="238" t="s">
        <v>181</v>
      </c>
      <c r="I1" s="239" t="s">
        <v>304</v>
      </c>
      <c r="J1" s="237" t="s">
        <v>59</v>
      </c>
      <c r="K1" s="238" t="s">
        <v>181</v>
      </c>
      <c r="L1" s="240" t="s">
        <v>12</v>
      </c>
      <c r="M1" s="190" t="s">
        <v>219</v>
      </c>
      <c r="N1" s="237" t="s">
        <v>59</v>
      </c>
      <c r="O1" s="238" t="s">
        <v>181</v>
      </c>
      <c r="P1" s="238" t="s">
        <v>12</v>
      </c>
    </row>
    <row r="2" spans="1:16">
      <c r="A2" s="61">
        <v>1</v>
      </c>
      <c r="B2" s="234" t="s">
        <v>100</v>
      </c>
      <c r="C2" s="105" t="s">
        <v>221</v>
      </c>
      <c r="D2" s="146">
        <v>19166</v>
      </c>
      <c r="E2" s="221" t="s">
        <v>277</v>
      </c>
      <c r="F2" s="167">
        <f>'Area (Sq.km)'!F2/D2</f>
        <v>7.4395375228268806E-2</v>
      </c>
      <c r="G2" s="165">
        <v>25741.694000000003</v>
      </c>
      <c r="H2" s="219" t="s">
        <v>240</v>
      </c>
      <c r="I2" s="183">
        <f>F2*G2</f>
        <v>1915.062984141276</v>
      </c>
      <c r="K2" s="220" t="s">
        <v>302</v>
      </c>
      <c r="L2" s="224"/>
      <c r="M2" s="125">
        <v>7.7063925940538333E-2</v>
      </c>
      <c r="N2" s="230">
        <v>2019</v>
      </c>
      <c r="O2" s="219" t="s">
        <v>240</v>
      </c>
      <c r="P2" s="220" t="s">
        <v>236</v>
      </c>
    </row>
    <row r="3" spans="1:16">
      <c r="A3" s="61">
        <v>2</v>
      </c>
      <c r="B3" s="234" t="s">
        <v>123</v>
      </c>
      <c r="C3" s="103" t="s">
        <v>222</v>
      </c>
      <c r="D3" s="146">
        <v>9492</v>
      </c>
      <c r="E3" s="221" t="s">
        <v>278</v>
      </c>
      <c r="F3" s="167">
        <f>'Area (Sq.km)'!F3/D3</f>
        <v>6.9532237673830599E-2</v>
      </c>
      <c r="G3" s="165">
        <v>15906.269</v>
      </c>
      <c r="H3" s="219" t="s">
        <v>241</v>
      </c>
      <c r="I3" s="183">
        <f>F3*G3</f>
        <v>1105.9984766118837</v>
      </c>
      <c r="K3" s="220" t="s">
        <v>302</v>
      </c>
      <c r="M3" s="125">
        <v>0.1006120919997015</v>
      </c>
      <c r="N3" s="230">
        <v>2019</v>
      </c>
      <c r="O3" s="219" t="s">
        <v>241</v>
      </c>
      <c r="P3" s="220" t="s">
        <v>236</v>
      </c>
    </row>
    <row r="4" spans="1:16">
      <c r="A4" s="61">
        <v>3</v>
      </c>
      <c r="B4" s="234" t="s">
        <v>129</v>
      </c>
      <c r="C4" s="103" t="s">
        <v>223</v>
      </c>
      <c r="D4" s="146">
        <v>15040</v>
      </c>
      <c r="E4" s="221" t="s">
        <v>279</v>
      </c>
      <c r="F4" s="167">
        <f>'Area (Sq.km)'!F4/D4</f>
        <v>3.5908147817278926E-2</v>
      </c>
      <c r="G4" s="165">
        <v>19973.388000000003</v>
      </c>
      <c r="H4" s="219" t="s">
        <v>242</v>
      </c>
      <c r="I4" s="183">
        <f t="shared" ref="I4:I9" si="0">F4*G4</f>
        <v>717.20736871586519</v>
      </c>
      <c r="K4" s="220" t="s">
        <v>302</v>
      </c>
      <c r="M4" s="125">
        <v>0.20288160426263183</v>
      </c>
      <c r="N4" s="230">
        <v>2019</v>
      </c>
      <c r="O4" s="219" t="s">
        <v>242</v>
      </c>
      <c r="P4" s="220" t="s">
        <v>236</v>
      </c>
    </row>
    <row r="5" spans="1:16">
      <c r="A5" s="61">
        <v>4</v>
      </c>
      <c r="B5" s="234" t="s">
        <v>130</v>
      </c>
      <c r="C5" s="232" t="s">
        <v>224</v>
      </c>
      <c r="D5" s="146">
        <v>1720</v>
      </c>
      <c r="E5" s="221" t="s">
        <v>280</v>
      </c>
      <c r="F5" s="167">
        <f>'Area (Sq.km)'!F5/D5</f>
        <v>6.7232558139534881E-2</v>
      </c>
      <c r="G5" s="165">
        <v>6109.174</v>
      </c>
      <c r="H5" s="219" t="s">
        <v>243</v>
      </c>
      <c r="I5" s="183">
        <f t="shared" si="0"/>
        <v>410.73539613953488</v>
      </c>
      <c r="K5" s="220" t="s">
        <v>302</v>
      </c>
      <c r="M5" s="125">
        <v>5.234259164986952E-2</v>
      </c>
      <c r="N5" s="230">
        <v>2019</v>
      </c>
      <c r="O5" s="219" t="s">
        <v>243</v>
      </c>
      <c r="P5" s="220" t="s">
        <v>236</v>
      </c>
    </row>
    <row r="6" spans="1:16">
      <c r="A6" s="61">
        <v>5</v>
      </c>
      <c r="B6" s="234" t="s">
        <v>131</v>
      </c>
      <c r="C6" s="105" t="s">
        <v>225</v>
      </c>
      <c r="D6" s="146">
        <v>6656</v>
      </c>
      <c r="E6" s="221" t="s">
        <v>281</v>
      </c>
      <c r="F6" s="167">
        <f>'Area (Sq.km)'!F6/D6</f>
        <v>0.14408052884615385</v>
      </c>
      <c r="G6" s="165">
        <v>16216.7</v>
      </c>
      <c r="H6" s="219" t="s">
        <v>244</v>
      </c>
      <c r="I6" s="183">
        <f t="shared" si="0"/>
        <v>2336.5107121394235</v>
      </c>
      <c r="K6" s="220" t="s">
        <v>302</v>
      </c>
      <c r="M6" s="125">
        <v>2.1173913311586207E-2</v>
      </c>
      <c r="N6" s="230">
        <v>2019</v>
      </c>
      <c r="O6" s="219" t="s">
        <v>244</v>
      </c>
      <c r="P6" s="220" t="s">
        <v>236</v>
      </c>
    </row>
    <row r="7" spans="1:16">
      <c r="A7" s="61">
        <v>6</v>
      </c>
      <c r="B7" s="234" t="s">
        <v>132</v>
      </c>
      <c r="C7" s="232" t="s">
        <v>226</v>
      </c>
      <c r="D7" s="146">
        <v>35965</v>
      </c>
      <c r="E7" s="221" t="s">
        <v>282</v>
      </c>
      <c r="F7" s="167">
        <f>'Area (Sq.km)'!F7/D7</f>
        <v>2.2090065341304047E-2</v>
      </c>
      <c r="G7" s="165">
        <v>23205.099000000002</v>
      </c>
      <c r="H7" s="219" t="s">
        <v>245</v>
      </c>
      <c r="I7" s="183">
        <f t="shared" si="0"/>
        <v>512.60215316142921</v>
      </c>
      <c r="K7" s="220" t="s">
        <v>302</v>
      </c>
      <c r="M7" s="125">
        <v>0.20195263980558756</v>
      </c>
      <c r="N7" s="230">
        <v>2019</v>
      </c>
      <c r="O7" s="219" t="s">
        <v>245</v>
      </c>
      <c r="P7" s="220" t="s">
        <v>236</v>
      </c>
    </row>
    <row r="8" spans="1:16">
      <c r="A8" s="61">
        <v>7</v>
      </c>
      <c r="B8" s="234" t="s">
        <v>133</v>
      </c>
      <c r="C8" s="232" t="s">
        <v>227</v>
      </c>
      <c r="D8" s="146">
        <v>1049</v>
      </c>
      <c r="E8" s="221" t="s">
        <v>283</v>
      </c>
      <c r="F8" s="167">
        <f>'Area (Sq.km)'!F8/D8</f>
        <v>0.35430442903956144</v>
      </c>
      <c r="G8" s="165">
        <v>5112.6089999999995</v>
      </c>
      <c r="H8" s="219" t="s">
        <v>246</v>
      </c>
      <c r="I8" s="183">
        <f t="shared" si="0"/>
        <v>1811.420012647523</v>
      </c>
      <c r="K8" s="220" t="s">
        <v>302</v>
      </c>
      <c r="M8" s="125">
        <v>0.21527306312686928</v>
      </c>
      <c r="N8" s="230">
        <v>2019</v>
      </c>
      <c r="O8" s="219" t="s">
        <v>246</v>
      </c>
      <c r="P8" s="220" t="s">
        <v>236</v>
      </c>
    </row>
    <row r="9" spans="1:16">
      <c r="A9" s="61">
        <v>8</v>
      </c>
      <c r="B9" s="62" t="s">
        <v>134</v>
      </c>
      <c r="C9" s="232" t="s">
        <v>228</v>
      </c>
      <c r="D9" s="146">
        <v>20976</v>
      </c>
      <c r="E9" s="221" t="s">
        <v>284</v>
      </c>
      <c r="F9" s="167">
        <f>'Area (Sq.km)'!F9/D9</f>
        <v>2.2236764319937073E-2</v>
      </c>
      <c r="G9" s="165">
        <v>29013.512000000002</v>
      </c>
      <c r="H9" s="219" t="s">
        <v>247</v>
      </c>
      <c r="I9" s="183">
        <f t="shared" si="0"/>
        <v>645.16662843766619</v>
      </c>
      <c r="K9" s="220" t="s">
        <v>302</v>
      </c>
      <c r="M9" s="125">
        <v>0.34974331959536642</v>
      </c>
      <c r="N9" s="230">
        <v>2019</v>
      </c>
      <c r="O9" s="219" t="s">
        <v>247</v>
      </c>
      <c r="P9" s="220" t="s">
        <v>236</v>
      </c>
    </row>
    <row r="10" spans="1:16">
      <c r="A10" s="61">
        <v>9</v>
      </c>
      <c r="B10" s="234" t="s">
        <v>135</v>
      </c>
      <c r="C10" s="232" t="s">
        <v>229</v>
      </c>
      <c r="D10" s="146">
        <v>816</v>
      </c>
      <c r="E10" s="221" t="s">
        <v>285</v>
      </c>
      <c r="F10" s="167">
        <f>'Area (Sq.km)'!F10/D10</f>
        <v>3.2095588235294119E-2</v>
      </c>
      <c r="G10" s="165">
        <v>2565.9630000000002</v>
      </c>
      <c r="H10" s="219" t="s">
        <v>248</v>
      </c>
      <c r="I10" s="184">
        <v>79.09</v>
      </c>
      <c r="J10" s="226">
        <v>2019</v>
      </c>
      <c r="K10" s="227" t="s">
        <v>216</v>
      </c>
      <c r="L10" s="228" t="s">
        <v>218</v>
      </c>
      <c r="M10" s="125">
        <v>0.27893932999033888</v>
      </c>
      <c r="N10" s="230">
        <v>2019</v>
      </c>
      <c r="O10" s="219" t="s">
        <v>248</v>
      </c>
      <c r="P10" s="220" t="s">
        <v>236</v>
      </c>
    </row>
    <row r="11" spans="1:16">
      <c r="A11" s="61">
        <v>10</v>
      </c>
      <c r="B11" s="234" t="s">
        <v>136</v>
      </c>
      <c r="C11" s="232" t="s">
        <v>230</v>
      </c>
      <c r="D11" s="146">
        <v>73904</v>
      </c>
      <c r="E11" s="221" t="s">
        <v>286</v>
      </c>
      <c r="F11" s="167">
        <f>'Area (Sq.km)'!F11/D11</f>
        <v>6.3646564442976696E-3</v>
      </c>
      <c r="G11" s="165">
        <v>23718.338</v>
      </c>
      <c r="H11" s="219" t="s">
        <v>249</v>
      </c>
      <c r="I11" s="183">
        <f t="shared" ref="I11:I13" si="1">F11*G11</f>
        <v>150.95907279973031</v>
      </c>
      <c r="K11" s="220" t="s">
        <v>302</v>
      </c>
      <c r="M11" s="125">
        <v>0.500094863307876</v>
      </c>
      <c r="N11" s="230">
        <v>2019</v>
      </c>
      <c r="O11" s="219" t="s">
        <v>249</v>
      </c>
      <c r="P11" s="220" t="s">
        <v>236</v>
      </c>
    </row>
    <row r="12" spans="1:16">
      <c r="A12" s="61">
        <v>11</v>
      </c>
      <c r="B12" s="234" t="s">
        <v>137</v>
      </c>
      <c r="C12" s="233" t="s">
        <v>231</v>
      </c>
      <c r="D12" s="146">
        <v>124450</v>
      </c>
      <c r="E12" s="221" t="s">
        <v>287</v>
      </c>
      <c r="F12" s="167">
        <f>'Area (Sq.km)'!F12/D12</f>
        <v>4.6520539868446162E-3</v>
      </c>
      <c r="G12" s="165">
        <v>32551.755000000001</v>
      </c>
      <c r="H12" s="219" t="s">
        <v>250</v>
      </c>
      <c r="I12" s="183">
        <f t="shared" si="1"/>
        <v>151.43252162653917</v>
      </c>
      <c r="K12" s="220" t="s">
        <v>302</v>
      </c>
      <c r="M12" s="125">
        <v>0.35620724596876568</v>
      </c>
      <c r="N12" s="230">
        <v>2019</v>
      </c>
      <c r="O12" s="219" t="s">
        <v>250</v>
      </c>
      <c r="P12" s="220" t="s">
        <v>236</v>
      </c>
    </row>
    <row r="13" spans="1:16">
      <c r="A13" s="61">
        <v>12</v>
      </c>
      <c r="B13" s="234" t="s">
        <v>138</v>
      </c>
      <c r="C13" s="232" t="s">
        <v>232</v>
      </c>
      <c r="D13" s="146">
        <v>7951</v>
      </c>
      <c r="E13" s="221" t="s">
        <v>288</v>
      </c>
      <c r="F13" s="167">
        <f>'Area (Sq.km)'!F13/D13</f>
        <v>3.8336687209156083E-2</v>
      </c>
      <c r="G13" s="165">
        <v>21989.886999999999</v>
      </c>
      <c r="H13" s="219" t="s">
        <v>251</v>
      </c>
      <c r="I13" s="183">
        <f t="shared" si="1"/>
        <v>843.0194196836876</v>
      </c>
      <c r="K13" s="220" t="s">
        <v>302</v>
      </c>
      <c r="M13" s="125">
        <v>9.2330624527538499E-2</v>
      </c>
      <c r="N13" s="230">
        <v>2019</v>
      </c>
      <c r="O13" s="219" t="s">
        <v>251</v>
      </c>
      <c r="P13" s="220" t="s">
        <v>236</v>
      </c>
    </row>
    <row r="14" spans="1:16">
      <c r="A14" s="61">
        <v>13</v>
      </c>
      <c r="B14" s="234" t="s">
        <v>139</v>
      </c>
      <c r="C14" s="232" t="s">
        <v>233</v>
      </c>
      <c r="D14" s="146">
        <v>13052</v>
      </c>
      <c r="E14" s="221" t="s">
        <v>289</v>
      </c>
      <c r="F14" s="167">
        <f>'Area (Sq.km)'!F14/D14</f>
        <v>4.7497762794973955E-3</v>
      </c>
      <c r="G14" s="165">
        <v>21374.224999999999</v>
      </c>
      <c r="H14" s="219" t="s">
        <v>252</v>
      </c>
      <c r="I14" s="184">
        <f>(21021.5/1295757.5)*17667</f>
        <v>286.61755035182119</v>
      </c>
      <c r="J14" s="223">
        <v>2019</v>
      </c>
      <c r="K14" s="220" t="s">
        <v>237</v>
      </c>
      <c r="L14" s="228" t="s">
        <v>267</v>
      </c>
      <c r="M14" s="125">
        <v>0.45788490576851326</v>
      </c>
      <c r="N14" s="230">
        <v>2019</v>
      </c>
      <c r="O14" s="219" t="s">
        <v>252</v>
      </c>
      <c r="P14" s="220" t="s">
        <v>236</v>
      </c>
    </row>
    <row r="15" spans="1:16" ht="29">
      <c r="A15" s="61">
        <v>14</v>
      </c>
      <c r="B15" s="234" t="s">
        <v>140</v>
      </c>
      <c r="C15" s="232" t="s">
        <v>234</v>
      </c>
      <c r="D15" s="146">
        <v>243</v>
      </c>
      <c r="E15" s="221" t="s">
        <v>290</v>
      </c>
      <c r="F15" s="167">
        <v>1</v>
      </c>
      <c r="G15" s="165">
        <v>1539.453</v>
      </c>
      <c r="H15" s="219" t="s">
        <v>253</v>
      </c>
      <c r="I15" s="183">
        <f t="shared" ref="I15:I17" si="2">F15*G15</f>
        <v>1539.453</v>
      </c>
      <c r="K15" s="220" t="s">
        <v>302</v>
      </c>
      <c r="M15" s="125">
        <v>0</v>
      </c>
      <c r="N15" s="230">
        <v>2019</v>
      </c>
      <c r="O15" s="219" t="s">
        <v>253</v>
      </c>
      <c r="P15" s="220" t="s">
        <v>236</v>
      </c>
    </row>
    <row r="16" spans="1:16" ht="29">
      <c r="A16" s="61">
        <v>15</v>
      </c>
      <c r="B16" s="234" t="s">
        <v>141</v>
      </c>
      <c r="C16" s="232" t="s">
        <v>235</v>
      </c>
      <c r="D16" s="146">
        <v>92</v>
      </c>
      <c r="E16" s="221" t="s">
        <v>291</v>
      </c>
      <c r="F16" s="167">
        <f>'Area (Sq.km)'!F16/D16</f>
        <v>0.35217391304347823</v>
      </c>
      <c r="G16" s="165">
        <v>333.35</v>
      </c>
      <c r="H16" s="219" t="s">
        <v>254</v>
      </c>
      <c r="I16" s="183">
        <f t="shared" si="2"/>
        <v>117.39717391304347</v>
      </c>
      <c r="K16" s="220" t="s">
        <v>302</v>
      </c>
      <c r="M16" s="125">
        <v>0</v>
      </c>
      <c r="N16" s="230">
        <v>2019</v>
      </c>
      <c r="O16" s="219" t="s">
        <v>254</v>
      </c>
      <c r="P16" s="220" t="s">
        <v>236</v>
      </c>
    </row>
    <row r="17" spans="1:16">
      <c r="A17" s="61">
        <v>16</v>
      </c>
      <c r="B17" s="234" t="s">
        <v>142</v>
      </c>
      <c r="C17" s="105" t="s">
        <v>301</v>
      </c>
      <c r="D17" s="146">
        <v>49</v>
      </c>
      <c r="E17" s="221" t="s">
        <v>292</v>
      </c>
      <c r="F17" s="167">
        <v>1</v>
      </c>
      <c r="G17" s="165">
        <v>147.99100000000001</v>
      </c>
      <c r="H17" s="219" t="s">
        <v>255</v>
      </c>
      <c r="I17" s="183">
        <f t="shared" si="2"/>
        <v>147.99100000000001</v>
      </c>
      <c r="K17" s="220" t="s">
        <v>302</v>
      </c>
      <c r="M17" s="125">
        <v>0</v>
      </c>
      <c r="N17" s="230">
        <v>2019</v>
      </c>
      <c r="O17" s="219" t="s">
        <v>255</v>
      </c>
      <c r="P17" s="220" t="s">
        <v>236</v>
      </c>
    </row>
    <row r="18" spans="1:16">
      <c r="A18" s="61">
        <v>17</v>
      </c>
      <c r="B18" s="235" t="s">
        <v>143</v>
      </c>
      <c r="C18" s="232" t="s">
        <v>233</v>
      </c>
      <c r="D18" s="146">
        <v>13052</v>
      </c>
      <c r="E18" s="221" t="s">
        <v>293</v>
      </c>
      <c r="F18" s="167">
        <f>'Area (Sq.km)'!F18/D18</f>
        <v>6.1216671774440706E-3</v>
      </c>
      <c r="G18" s="165">
        <v>21374.224999999999</v>
      </c>
      <c r="H18" s="219" t="s">
        <v>256</v>
      </c>
      <c r="I18" s="183">
        <f>F18*G18</f>
        <v>130.84589162580448</v>
      </c>
      <c r="K18" s="220" t="s">
        <v>302</v>
      </c>
      <c r="M18" s="125">
        <v>0.45788490576851326</v>
      </c>
      <c r="N18" s="230">
        <v>2019</v>
      </c>
      <c r="O18" s="219" t="s">
        <v>256</v>
      </c>
      <c r="P18" s="220" t="s">
        <v>236</v>
      </c>
    </row>
    <row r="19" spans="1:16">
      <c r="A19" s="61">
        <v>18</v>
      </c>
      <c r="B19" s="235" t="s">
        <v>144</v>
      </c>
      <c r="C19" s="105" t="s">
        <v>230</v>
      </c>
      <c r="D19" s="146">
        <v>73904</v>
      </c>
      <c r="E19" s="221" t="s">
        <v>294</v>
      </c>
      <c r="F19" s="167">
        <f>'Area (Sq.km)'!F19/D19</f>
        <v>4.4923143537562246E-4</v>
      </c>
      <c r="G19" s="165">
        <v>23718.338</v>
      </c>
      <c r="H19" s="219" t="s">
        <v>257</v>
      </c>
      <c r="I19" s="183">
        <f t="shared" ref="I19:I21" si="3">F19*G19</f>
        <v>10.655023024464171</v>
      </c>
      <c r="K19" s="220" t="s">
        <v>302</v>
      </c>
      <c r="M19" s="125">
        <v>0.500094863307876</v>
      </c>
      <c r="N19" s="230">
        <v>2019</v>
      </c>
      <c r="O19" s="219" t="s">
        <v>257</v>
      </c>
      <c r="P19" s="220" t="s">
        <v>236</v>
      </c>
    </row>
    <row r="20" spans="1:16">
      <c r="A20" s="61">
        <v>19</v>
      </c>
      <c r="B20" s="235" t="s">
        <v>147</v>
      </c>
      <c r="C20" s="232" t="s">
        <v>232</v>
      </c>
      <c r="D20" s="146">
        <v>7951</v>
      </c>
      <c r="E20" s="221" t="s">
        <v>295</v>
      </c>
      <c r="F20" s="167">
        <f>'Area (Sq.km)'!F20/D20</f>
        <v>3.7353791975852095E-3</v>
      </c>
      <c r="G20" s="165">
        <v>21989.886999999999</v>
      </c>
      <c r="H20" s="219" t="s">
        <v>258</v>
      </c>
      <c r="I20" s="183">
        <f t="shared" si="3"/>
        <v>82.140566457049431</v>
      </c>
      <c r="K20" s="220" t="s">
        <v>302</v>
      </c>
      <c r="M20" s="125">
        <v>9.2330624527538499E-2</v>
      </c>
      <c r="N20" s="230">
        <v>2019</v>
      </c>
      <c r="O20" s="219" t="s">
        <v>258</v>
      </c>
      <c r="P20" s="220" t="s">
        <v>236</v>
      </c>
    </row>
    <row r="21" spans="1:16">
      <c r="A21" s="61">
        <v>20</v>
      </c>
      <c r="B21" s="235" t="s">
        <v>150</v>
      </c>
      <c r="C21" s="232" t="s">
        <v>228</v>
      </c>
      <c r="D21" s="146">
        <v>20976</v>
      </c>
      <c r="E21" s="221" t="s">
        <v>296</v>
      </c>
      <c r="F21" s="167">
        <f>'Area (Sq.km)'!F21/D21</f>
        <v>3.8138825324180017E-4</v>
      </c>
      <c r="G21" s="165">
        <v>29013.512000000002</v>
      </c>
      <c r="H21" s="219" t="s">
        <v>259</v>
      </c>
      <c r="I21" s="183">
        <f t="shared" si="3"/>
        <v>11.06541266209001</v>
      </c>
      <c r="K21" s="220" t="s">
        <v>302</v>
      </c>
      <c r="M21" s="125">
        <v>0.34974331959536642</v>
      </c>
      <c r="N21" s="230">
        <v>2019</v>
      </c>
      <c r="O21" s="219" t="s">
        <v>259</v>
      </c>
      <c r="P21" s="220" t="s">
        <v>236</v>
      </c>
    </row>
    <row r="23" spans="1:16">
      <c r="M23" s="131"/>
    </row>
    <row r="24" spans="1:16">
      <c r="M24" s="132"/>
    </row>
    <row r="26" spans="1:16">
      <c r="M26" s="126"/>
    </row>
    <row r="27" spans="1:16">
      <c r="M27" s="127"/>
    </row>
    <row r="28" spans="1:16">
      <c r="M28" s="128"/>
    </row>
    <row r="29" spans="1:16">
      <c r="M29" s="129"/>
    </row>
    <row r="30" spans="1:16">
      <c r="M30" s="130"/>
    </row>
    <row r="31" spans="1:16">
      <c r="M31" s="130"/>
    </row>
  </sheetData>
  <hyperlinks>
    <hyperlink ref="K10" r:id="rId1" xr:uid="{9891A94F-F501-40C5-A9BB-E7053733B847}"/>
    <hyperlink ref="E2" r:id="rId2" xr:uid="{A0B93AB5-AC21-469B-9E91-D2DF0C483C21}"/>
    <hyperlink ref="E3:E21" r:id="rId3" display="https://www.dosm.gov.my/v1/index.php?r=column/cone&amp;menu_id=ZmVrN2FoYnBvZE05T1AzK0RLcEtiZz09" xr:uid="{538CCBEB-2E42-4753-B8B8-530BA184E41B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BF1000"/>
  <sheetViews>
    <sheetView zoomScale="85" zoomScaleNormal="85" workbookViewId="0">
      <pane xSplit="3" topLeftCell="D1" activePane="topRight" state="frozen"/>
      <selection pane="topRight" activeCell="L15" sqref="L15"/>
    </sheetView>
  </sheetViews>
  <sheetFormatPr defaultColWidth="14.453125" defaultRowHeight="15" customHeight="1"/>
  <cols>
    <col min="1" max="1" width="3.81640625" style="57" bestFit="1" customWidth="1"/>
    <col min="2" max="2" width="15.7265625" style="57" bestFit="1" customWidth="1"/>
    <col min="3" max="3" width="4.90625" style="57" bestFit="1" customWidth="1"/>
    <col min="4" max="4" width="10.7265625" style="57" customWidth="1"/>
    <col min="5" max="5" width="9.08984375" style="57" bestFit="1" customWidth="1"/>
    <col min="6" max="6" width="7.6328125" style="57" bestFit="1" customWidth="1"/>
    <col min="7" max="7" width="13" style="57" bestFit="1" customWidth="1"/>
    <col min="8" max="8" width="7.36328125" style="57" bestFit="1" customWidth="1"/>
    <col min="9" max="9" width="3" style="57" customWidth="1"/>
    <col min="10" max="10" width="14.26953125" style="57" bestFit="1" customWidth="1"/>
    <col min="11" max="11" width="15.453125" style="57" bestFit="1" customWidth="1"/>
    <col min="12" max="12" width="14.81640625" style="57" bestFit="1" customWidth="1"/>
    <col min="13" max="13" width="13.54296875" style="152" customWidth="1"/>
    <col min="14" max="14" width="7.7265625" style="57" customWidth="1"/>
    <col min="15" max="15" width="11.7265625" style="57" customWidth="1"/>
    <col min="16" max="16" width="9" style="57" customWidth="1"/>
    <col min="17" max="17" width="6.7265625" style="57" customWidth="1"/>
    <col min="18" max="18" width="15" style="57" bestFit="1" customWidth="1"/>
    <col min="19" max="19" width="7.7265625" style="57" customWidth="1"/>
    <col min="20" max="20" width="8.81640625" style="57" customWidth="1"/>
    <col min="21" max="21" width="9" style="57" customWidth="1"/>
    <col min="22" max="22" width="10" style="57" customWidth="1"/>
    <col min="23" max="23" width="18.54296875" style="57" bestFit="1" customWidth="1"/>
    <col min="24" max="24" width="17.1796875" style="57" bestFit="1" customWidth="1"/>
    <col min="25" max="25" width="2.54296875" style="57" customWidth="1"/>
    <col min="26" max="26" width="20.54296875" style="57" customWidth="1"/>
    <col min="27" max="27" width="12.54296875" style="57" customWidth="1"/>
    <col min="28" max="28" width="8.7265625" style="57" customWidth="1"/>
    <col min="29" max="29" width="17.54296875" style="57" bestFit="1" customWidth="1"/>
    <col min="30" max="30" width="13.1796875" style="57" bestFit="1" customWidth="1"/>
    <col min="31" max="31" width="10.6328125" style="182" bestFit="1" customWidth="1"/>
    <col min="32" max="32" width="11.453125" style="57" bestFit="1" customWidth="1"/>
    <col min="33" max="33" width="15" style="57" bestFit="1" customWidth="1"/>
    <col min="34" max="34" width="10.54296875" style="57" customWidth="1"/>
    <col min="35" max="35" width="11" style="182" bestFit="1" customWidth="1"/>
    <col min="36" max="36" width="9.08984375" style="57" customWidth="1"/>
    <col min="37" max="37" width="15.81640625" style="57" bestFit="1" customWidth="1"/>
    <col min="38" max="38" width="36.36328125" style="57" customWidth="1"/>
    <col min="39" max="39" width="3.54296875" style="57" customWidth="1"/>
    <col min="40" max="40" width="14.453125" style="287" customWidth="1"/>
    <col min="41" max="41" width="17.26953125" style="248" customWidth="1"/>
    <col min="42" max="42" width="22.1796875" style="287" bestFit="1" customWidth="1"/>
    <col min="43" max="43" width="13.7265625" style="57" bestFit="1" customWidth="1"/>
    <col min="44" max="44" width="3.08984375" style="57" customWidth="1"/>
    <col min="45" max="45" width="36.26953125" style="287" customWidth="1"/>
    <col min="46" max="46" width="4.08984375" style="57" customWidth="1"/>
    <col min="47" max="16384" width="14.453125" style="57"/>
  </cols>
  <sheetData>
    <row r="1" spans="1:46" ht="14.25" customHeight="1">
      <c r="A1" s="56"/>
      <c r="B1" s="56"/>
      <c r="C1" s="56"/>
      <c r="J1" s="216" t="s">
        <v>1</v>
      </c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2"/>
      <c r="Z1" s="215" t="s">
        <v>6</v>
      </c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2"/>
      <c r="AN1" s="217" t="s">
        <v>194</v>
      </c>
      <c r="AO1" s="211"/>
      <c r="AP1" s="211"/>
      <c r="AQ1" s="212"/>
      <c r="AR1" s="249"/>
      <c r="AS1" s="205" t="s">
        <v>22</v>
      </c>
    </row>
    <row r="2" spans="1:46" ht="34.5" customHeight="1">
      <c r="A2" s="56"/>
      <c r="B2" s="56"/>
      <c r="C2" s="56"/>
      <c r="D2" s="250"/>
      <c r="E2" s="250"/>
      <c r="F2" s="250"/>
      <c r="G2" s="250"/>
      <c r="H2" s="250"/>
      <c r="I2" s="250"/>
      <c r="J2" s="250"/>
      <c r="K2" s="250"/>
      <c r="L2" s="250"/>
      <c r="M2" s="251" t="s">
        <v>30</v>
      </c>
      <c r="N2" s="251"/>
      <c r="O2" s="251"/>
      <c r="P2" s="251"/>
      <c r="Q2" s="251"/>
      <c r="R2" s="251"/>
      <c r="S2" s="252" t="s">
        <v>33</v>
      </c>
      <c r="T2" s="211"/>
      <c r="U2" s="211"/>
      <c r="V2" s="211"/>
      <c r="W2" s="212"/>
      <c r="X2" s="253" t="s">
        <v>38</v>
      </c>
      <c r="Y2" s="250"/>
      <c r="Z2" s="252" t="s">
        <v>43</v>
      </c>
      <c r="AA2" s="211"/>
      <c r="AB2" s="211"/>
      <c r="AC2" s="212"/>
      <c r="AD2" s="254" t="s">
        <v>26</v>
      </c>
      <c r="AE2" s="211"/>
      <c r="AF2" s="211"/>
      <c r="AG2" s="212"/>
      <c r="AH2" s="252" t="s">
        <v>48</v>
      </c>
      <c r="AI2" s="211"/>
      <c r="AJ2" s="211"/>
      <c r="AK2" s="212"/>
      <c r="AL2" s="255" t="s">
        <v>51</v>
      </c>
      <c r="AM2" s="250"/>
      <c r="AN2" s="256"/>
      <c r="AO2" s="211"/>
      <c r="AP2" s="211"/>
      <c r="AQ2" s="212"/>
      <c r="AR2" s="250"/>
      <c r="AS2" s="206" t="s">
        <v>55</v>
      </c>
      <c r="AT2" s="250"/>
    </row>
    <row r="3" spans="1:46" ht="72.5">
      <c r="A3" s="257" t="s">
        <v>176</v>
      </c>
      <c r="B3" s="257" t="s">
        <v>58</v>
      </c>
      <c r="C3" s="257" t="s">
        <v>59</v>
      </c>
      <c r="D3" s="88" t="s">
        <v>60</v>
      </c>
      <c r="E3" s="258" t="s">
        <v>183</v>
      </c>
      <c r="F3" s="88" t="s">
        <v>61</v>
      </c>
      <c r="G3" s="88" t="s">
        <v>62</v>
      </c>
      <c r="H3" s="81" t="s">
        <v>184</v>
      </c>
      <c r="I3" s="81"/>
      <c r="J3" s="81" t="s">
        <v>185</v>
      </c>
      <c r="K3" s="88" t="s">
        <v>186</v>
      </c>
      <c r="L3" s="81" t="s">
        <v>187</v>
      </c>
      <c r="M3" s="199" t="s">
        <v>28</v>
      </c>
      <c r="N3" s="255" t="s">
        <v>64</v>
      </c>
      <c r="O3" s="255" t="s">
        <v>65</v>
      </c>
      <c r="P3" s="255" t="s">
        <v>66</v>
      </c>
      <c r="Q3" s="255" t="s">
        <v>68</v>
      </c>
      <c r="R3" s="17" t="s">
        <v>69</v>
      </c>
      <c r="S3" s="259" t="s">
        <v>64</v>
      </c>
      <c r="T3" s="259" t="s">
        <v>65</v>
      </c>
      <c r="U3" s="259" t="s">
        <v>66</v>
      </c>
      <c r="V3" s="259" t="s">
        <v>68</v>
      </c>
      <c r="W3" s="18" t="s">
        <v>69</v>
      </c>
      <c r="X3" s="17" t="s">
        <v>73</v>
      </c>
      <c r="Y3" s="81"/>
      <c r="Z3" s="259" t="s">
        <v>75</v>
      </c>
      <c r="AA3" s="260" t="s">
        <v>76</v>
      </c>
      <c r="AB3" s="259" t="s">
        <v>77</v>
      </c>
      <c r="AC3" s="18" t="s">
        <v>69</v>
      </c>
      <c r="AD3" s="255" t="s">
        <v>79</v>
      </c>
      <c r="AE3" s="200" t="s">
        <v>80</v>
      </c>
      <c r="AF3" s="255" t="s">
        <v>81</v>
      </c>
      <c r="AG3" s="17" t="s">
        <v>69</v>
      </c>
      <c r="AH3" s="259" t="s">
        <v>83</v>
      </c>
      <c r="AI3" s="202" t="s">
        <v>84</v>
      </c>
      <c r="AJ3" s="259" t="s">
        <v>85</v>
      </c>
      <c r="AK3" s="18" t="s">
        <v>69</v>
      </c>
      <c r="AL3" s="17" t="s">
        <v>69</v>
      </c>
      <c r="AM3" s="81"/>
      <c r="AN3" s="261" t="s">
        <v>87</v>
      </c>
      <c r="AO3" s="244" t="s">
        <v>88</v>
      </c>
      <c r="AP3" s="262" t="s">
        <v>94</v>
      </c>
      <c r="AQ3" s="19" t="s">
        <v>97</v>
      </c>
      <c r="AR3" s="81"/>
      <c r="AS3" s="207" t="s">
        <v>69</v>
      </c>
      <c r="AT3" s="81"/>
    </row>
    <row r="4" spans="1:46" ht="14.25" customHeight="1">
      <c r="A4" s="57">
        <v>1</v>
      </c>
      <c r="B4" s="4" t="s">
        <v>100</v>
      </c>
      <c r="C4" s="263">
        <v>2019</v>
      </c>
      <c r="D4" s="264">
        <f>Population!D2</f>
        <v>638111.04853012064</v>
      </c>
      <c r="E4" s="264" t="str">
        <f>IF(D4&lt;100000,"Small",IF(D4&lt;1000000,"Medium","Large"))</f>
        <v>Medium</v>
      </c>
      <c r="F4" s="265">
        <f>'HH Information'!C2</f>
        <v>4.17</v>
      </c>
      <c r="G4" s="266">
        <f t="shared" ref="G4:G67" si="0">D4/F4</f>
        <v>153024.23226141982</v>
      </c>
      <c r="H4" s="267">
        <f>'Area (Sq.km)'!F2</f>
        <v>1425.8617616249999</v>
      </c>
      <c r="I4" s="267"/>
      <c r="J4" s="268">
        <f>D4*Variables!$C$21</f>
        <v>2188.7208964583137</v>
      </c>
      <c r="K4" s="292">
        <f>'Road information'!I2</f>
        <v>1915.062984141276</v>
      </c>
      <c r="L4" s="268">
        <f>IF(J4-K4&gt;0,J4-K4,0)</f>
        <v>273.6579123170377</v>
      </c>
      <c r="M4" s="269">
        <f>K4*'Road information'!M2</f>
        <v>147.58227198132963</v>
      </c>
      <c r="N4" s="270">
        <f>M4*(Variables!$C$22/100)</f>
        <v>8.0135170306604309</v>
      </c>
      <c r="O4" s="270">
        <f>M4*(Variables!$C$23/100)</f>
        <v>14.023654803655756</v>
      </c>
      <c r="P4" s="270">
        <f>M4*(Variables!$C$24/100)</f>
        <v>14.691447889544127</v>
      </c>
      <c r="Q4" s="270">
        <f>M4*(Variables!$C$25/100)</f>
        <v>106.84689374213909</v>
      </c>
      <c r="R4" s="20">
        <f>(N4*Variables!$E$31+O4*Variables!$E$32+P4*Variables!$E$33+Q4*Variables!$E$33)*Variables!$C$18</f>
        <v>862754.77940695395</v>
      </c>
      <c r="S4" s="271">
        <f>L4*(Variables!$C$22/100)</f>
        <v>14.859253157486208</v>
      </c>
      <c r="T4" s="271">
        <f>L4*(Variables!$C$23/100)</f>
        <v>26.003693025600867</v>
      </c>
      <c r="U4" s="271">
        <f>L4*(Variables!$C$24/100)</f>
        <v>27.241964122058054</v>
      </c>
      <c r="V4" s="271">
        <f>L4*(Variables!$C$25/100)</f>
        <v>198.12337543314945</v>
      </c>
      <c r="W4" s="21">
        <f>(S4*Variables!$E$26+T4*Variables!$E$27+U4*Variables!$E$28+V4*Variables!$E$26)*Variables!$C$18</f>
        <v>576947897.1499728</v>
      </c>
      <c r="X4" s="20">
        <f>J4*Variables!$E$30*Variables!$C$18</f>
        <v>513233.16301050998</v>
      </c>
      <c r="Z4" s="272">
        <f>D4*(IF(D4&lt;50000,0,IF(D4&gt;Variables!$C$7,Variables!$C$36,IF(D4&gt;Variables!$C$8,Variables!$C$37,Variables!$C$38))))</f>
        <v>765.73325823614471</v>
      </c>
      <c r="AA4" s="273">
        <f>'Fleet information'!F2</f>
        <v>709</v>
      </c>
      <c r="AB4" s="274">
        <f>IF(Z4&gt;AA4,Z4-AA4,0)</f>
        <v>56.733258236144707</v>
      </c>
      <c r="AC4" s="21">
        <f>AB4*Variables!$E$41</f>
        <v>30499799.627751395</v>
      </c>
      <c r="AD4" s="275">
        <f>ROUND(IF(D4&lt;50000,0,(H4/(3.14*Variables!$C$35^2))),0)</f>
        <v>1816</v>
      </c>
      <c r="AE4" s="218">
        <f>'Fleet information'!K2</f>
        <v>0</v>
      </c>
      <c r="AF4" s="276">
        <f>IF(AD4&gt;AE4,AD4-AE4,0)</f>
        <v>1816</v>
      </c>
      <c r="AG4" s="20">
        <f>AF4*Variables!$E$42*Variables!$C$18</f>
        <v>1685131.7759999998</v>
      </c>
      <c r="AH4" s="277">
        <f>ROUND((Z4)/Variables!$C$40,0)</f>
        <v>6</v>
      </c>
      <c r="AI4" s="203">
        <f>'Fleet information'!M2</f>
        <v>17</v>
      </c>
      <c r="AJ4" s="278">
        <f>IF(AH4&gt;AI4,AH4-AI4,0)</f>
        <v>0</v>
      </c>
      <c r="AK4" s="21">
        <f>AJ4*Variables!$E$43*Variables!$C$18</f>
        <v>0</v>
      </c>
      <c r="AL4" s="20">
        <f>Z4*Variables!$E$39*Variables!$C$18</f>
        <v>178868251.68650639</v>
      </c>
      <c r="AN4" s="279">
        <f>'HH Information'!H2</f>
        <v>0.60223048327137552</v>
      </c>
      <c r="AO4" s="245">
        <f>AN4*2*30*F4</f>
        <v>150.67806691449815</v>
      </c>
      <c r="AP4" s="280">
        <f>'HH Information'!F2</f>
        <v>19785.960000000003</v>
      </c>
      <c r="AQ4" s="22">
        <f>IF(12*(AO4-Variables!$C$3*AP4)*(G4/5)&lt;0,0,12*(AO4-Variables!$C$3*AP4)*(G4/5))</f>
        <v>0</v>
      </c>
      <c r="AR4" s="249"/>
      <c r="AS4" s="208">
        <f>IF(D4&lt;100000,100000,350000)</f>
        <v>350000</v>
      </c>
    </row>
    <row r="5" spans="1:46" ht="14.25" customHeight="1">
      <c r="A5" s="57">
        <v>2</v>
      </c>
      <c r="B5" s="4" t="s">
        <v>123</v>
      </c>
      <c r="C5" s="263">
        <v>2019</v>
      </c>
      <c r="D5" s="264">
        <f>Population!D3</f>
        <v>442162.47147179494</v>
      </c>
      <c r="E5" s="264" t="str">
        <f t="shared" ref="E5:E68" si="1">IF(D5&lt;100000,"Small",IF(D5&lt;1000000,"Medium","Large"))</f>
        <v>Medium</v>
      </c>
      <c r="F5" s="265">
        <f>'HH Information'!C3</f>
        <v>4.29</v>
      </c>
      <c r="G5" s="281">
        <f t="shared" si="0"/>
        <v>103068.17516825057</v>
      </c>
      <c r="H5" s="288">
        <f>'Area (Sq.km)'!F3</f>
        <v>660</v>
      </c>
      <c r="I5" s="267"/>
      <c r="J5" s="268">
        <f>D5*Variables!$C$21</f>
        <v>1516.6172771482566</v>
      </c>
      <c r="K5" s="292">
        <f>'Road information'!I3</f>
        <v>1105.9984766118837</v>
      </c>
      <c r="L5" s="268">
        <f t="shared" ref="L5:L68" si="2">IF(J5-K5&gt;0,J5-K5,0)</f>
        <v>410.61880053637287</v>
      </c>
      <c r="M5" s="269">
        <f>K5*'Road information'!M3</f>
        <v>111.27682048040455</v>
      </c>
      <c r="N5" s="270">
        <f>M5*(Variables!$C$22/100)</f>
        <v>6.0421802975785273</v>
      </c>
      <c r="O5" s="270">
        <f>M5*(Variables!$C$23/100)</f>
        <v>10.573815520762423</v>
      </c>
      <c r="P5" s="270">
        <f>M5*(Variables!$C$24/100)</f>
        <v>11.077330545560635</v>
      </c>
      <c r="Q5" s="270">
        <f>M5*(Variables!$C$25/100)</f>
        <v>80.562403967713706</v>
      </c>
      <c r="R5" s="20">
        <f>(N5*Variables!$E$31+O5*Variables!$E$32+P5*Variables!$E$33+Q5*Variables!$E$33)*Variables!$C$18</f>
        <v>650515.86086724582</v>
      </c>
      <c r="S5" s="271">
        <f>L5*(Variables!$C$22/100)</f>
        <v>22.296043468038345</v>
      </c>
      <c r="T5" s="271">
        <f>L5*(Variables!$C$23/100)</f>
        <v>39.018076069067106</v>
      </c>
      <c r="U5" s="271">
        <f>L5*(Variables!$C$24/100)</f>
        <v>40.876079691403639</v>
      </c>
      <c r="V5" s="271">
        <f>L5*(Variables!$C$25/100)</f>
        <v>297.28057957384459</v>
      </c>
      <c r="W5" s="21">
        <f>(S5*Variables!$E$26+T5*Variables!$E$27+U5*Variables!$E$28+V5*Variables!$E$26)*Variables!$C$18</f>
        <v>865699995.63997602</v>
      </c>
      <c r="X5" s="20">
        <f>J5*Variables!$E$30*Variables!$C$18</f>
        <v>355631.58531849465</v>
      </c>
      <c r="Z5" s="272">
        <f>D5*(IF(D5&lt;50000,0,IF(D5&gt;Variables!$C$7,Variables!$C$36,IF(D5&gt;Variables!$C$8,Variables!$C$37,Variables!$C$38))))</f>
        <v>530.5949657661539</v>
      </c>
      <c r="AA5" s="273">
        <f>'Fleet information'!F3</f>
        <v>58</v>
      </c>
      <c r="AB5" s="274">
        <f t="shared" ref="AB5:AB68" si="3">IF(Z5&gt;AA5,Z5-AA5,0)</f>
        <v>472.5949657661539</v>
      </c>
      <c r="AC5" s="21">
        <f>AB5*Variables!$E$41</f>
        <v>254067053.59588435</v>
      </c>
      <c r="AD5" s="275">
        <f>ROUND(IF(D5&lt;50000,0,(H5/(3.14*Variables!$C$35^2))),0)</f>
        <v>841</v>
      </c>
      <c r="AE5" s="218">
        <f>'Fleet information'!K3</f>
        <v>0</v>
      </c>
      <c r="AF5" s="276">
        <f t="shared" ref="AF5:AF68" si="4">IF(AD5&gt;AE5,AD5-AE5,0)</f>
        <v>841</v>
      </c>
      <c r="AG5" s="20">
        <f>AF5*Variables!$E$42*Variables!$C$18</f>
        <v>780394.17599999998</v>
      </c>
      <c r="AH5" s="277">
        <f>ROUND((Z5)/Variables!$C$40,0)</f>
        <v>4</v>
      </c>
      <c r="AI5" s="291">
        <f>'Fleet information'!M3</f>
        <v>1</v>
      </c>
      <c r="AJ5" s="278">
        <f t="shared" ref="AJ5:AJ68" si="5">IF(AH5&gt;AI5,AH5-AI5,0)</f>
        <v>3</v>
      </c>
      <c r="AK5" s="21">
        <f>AJ5*Variables!$E$43*Variables!$C$18</f>
        <v>2291963.2560000001</v>
      </c>
      <c r="AL5" s="20">
        <f>Z5*Variables!$E$39*Variables!$C$18</f>
        <v>123942107.59353667</v>
      </c>
      <c r="AN5" s="279">
        <f>'HH Information'!H3</f>
        <v>0.76827757125154894</v>
      </c>
      <c r="AO5" s="245">
        <f t="shared" ref="AO5:AO23" si="6">AN5*2*30*F5</f>
        <v>197.75464684014869</v>
      </c>
      <c r="AP5" s="280">
        <f>'HH Information'!F3</f>
        <v>10992.2</v>
      </c>
      <c r="AQ5" s="22">
        <f>IF(12*(AO5-Variables!$C$3*AP5)*(G5/5)&lt;0,0,12*(AO5-Variables!$C$3*AP5)*(G5/5))</f>
        <v>0</v>
      </c>
      <c r="AR5" s="249"/>
      <c r="AS5" s="208">
        <f t="shared" ref="AS5:AS43" si="7">IF(D5&lt;100000,100000,350000)</f>
        <v>350000</v>
      </c>
    </row>
    <row r="6" spans="1:46" ht="14.25" customHeight="1">
      <c r="A6" s="57">
        <v>3</v>
      </c>
      <c r="B6" s="4" t="s">
        <v>129</v>
      </c>
      <c r="C6" s="263">
        <v>2019</v>
      </c>
      <c r="D6" s="264">
        <f>Population!D4</f>
        <v>316636.58942829666</v>
      </c>
      <c r="E6" s="264" t="str">
        <f t="shared" si="1"/>
        <v>Medium</v>
      </c>
      <c r="F6" s="265">
        <f>'HH Information'!C4</f>
        <v>4.8600000000000003</v>
      </c>
      <c r="G6" s="281">
        <f t="shared" si="0"/>
        <v>65151.561610760626</v>
      </c>
      <c r="H6" s="267">
        <f>'Area (Sq.km)'!F4</f>
        <v>540.05854317187504</v>
      </c>
      <c r="I6" s="267"/>
      <c r="J6" s="268">
        <f>D6*Variables!$C$21</f>
        <v>1086.0635017390575</v>
      </c>
      <c r="K6" s="292">
        <f>'Road information'!I4</f>
        <v>717.20736871586519</v>
      </c>
      <c r="L6" s="268">
        <f t="shared" si="2"/>
        <v>368.85613302319234</v>
      </c>
      <c r="M6" s="269">
        <f>K6*'Road information'!M4</f>
        <v>145.50818155405562</v>
      </c>
      <c r="N6" s="270">
        <f>M6*(Variables!$C$22/100)</f>
        <v>7.9008967359668203</v>
      </c>
      <c r="O6" s="270">
        <f>M6*(Variables!$C$23/100)</f>
        <v>13.826569287941936</v>
      </c>
      <c r="P6" s="270">
        <f>M6*(Variables!$C$24/100)</f>
        <v>14.484977349272507</v>
      </c>
      <c r="Q6" s="270">
        <f>M6*(Variables!$C$25/100)</f>
        <v>105.34528981289095</v>
      </c>
      <c r="R6" s="20">
        <f>(N6*Variables!$E$31+O6*Variables!$E$32+P6*Variables!$E$33+Q6*Variables!$E$33)*Variables!$C$18</f>
        <v>850629.80392697745</v>
      </c>
      <c r="S6" s="271">
        <f>L6*(Variables!$C$22/100)</f>
        <v>20.028387313476504</v>
      </c>
      <c r="T6" s="271">
        <f>L6*(Variables!$C$23/100)</f>
        <v>35.049677798583886</v>
      </c>
      <c r="U6" s="271">
        <f>L6*(Variables!$C$24/100)</f>
        <v>36.718710074706934</v>
      </c>
      <c r="V6" s="271">
        <f>L6*(Variables!$C$25/100)</f>
        <v>267.04516417968676</v>
      </c>
      <c r="W6" s="21">
        <f>(S6*Variables!$E$26+T6*Variables!$E$27+U6*Variables!$E$28+V6*Variables!$E$26)*Variables!$C$18</f>
        <v>777652538.88239956</v>
      </c>
      <c r="X6" s="20">
        <f>J6*Variables!$E$30*Variables!$C$18</f>
        <v>254671.03052279158</v>
      </c>
      <c r="Z6" s="272">
        <f>D6*(IF(D6&lt;50000,0,IF(D6&gt;Variables!$C$7,Variables!$C$36,IF(D6&gt;Variables!$C$8,Variables!$C$37,Variables!$C$38))))</f>
        <v>379.96390731395599</v>
      </c>
      <c r="AA6" s="273">
        <f>'Area (Sq.km)'!C5</f>
        <v>115.64</v>
      </c>
      <c r="AB6" s="274">
        <f t="shared" si="3"/>
        <v>264.323907313956</v>
      </c>
      <c r="AC6" s="21">
        <f>AB6*Variables!$E$41</f>
        <v>142100532.57198274</v>
      </c>
      <c r="AD6" s="275">
        <f>ROUND(IF(D6&lt;50000,0,(H6/(3.14*Variables!$C$35^2))),0)</f>
        <v>688</v>
      </c>
      <c r="AE6" s="218">
        <f>'Fleet information'!K4</f>
        <v>0</v>
      </c>
      <c r="AF6" s="276">
        <f t="shared" si="4"/>
        <v>688</v>
      </c>
      <c r="AG6" s="20">
        <f>AF6*Variables!$E$42*Variables!$C$18</f>
        <v>638419.96799999999</v>
      </c>
      <c r="AH6" s="277">
        <f>ROUND((Z6)/Variables!$C$40,0)</f>
        <v>3</v>
      </c>
      <c r="AI6" s="291">
        <f>'Fleet information'!M4</f>
        <v>0</v>
      </c>
      <c r="AJ6" s="278">
        <f t="shared" si="5"/>
        <v>3</v>
      </c>
      <c r="AK6" s="21">
        <f>AJ6*Variables!$E$43*Variables!$C$18</f>
        <v>2291963.2560000001</v>
      </c>
      <c r="AL6" s="20">
        <f>Z6*Variables!$E$39*Variables!$C$18</f>
        <v>88756076.70714727</v>
      </c>
      <c r="AN6" s="279">
        <f>'HH Information'!H4</f>
        <v>0.49566294919454768</v>
      </c>
      <c r="AO6" s="245">
        <f t="shared" si="6"/>
        <v>144.5353159851301</v>
      </c>
      <c r="AP6" s="280">
        <f>'HH Information'!F4</f>
        <v>10992.2</v>
      </c>
      <c r="AQ6" s="22">
        <f>IF(12*(AO6-Variables!$C$3*AP6)*(G6/5)&lt;0,0,12*(AO6-Variables!$C$3*AP6)*(G6/5))</f>
        <v>0</v>
      </c>
      <c r="AR6" s="249"/>
      <c r="AS6" s="208">
        <f t="shared" si="7"/>
        <v>350000</v>
      </c>
    </row>
    <row r="7" spans="1:46" ht="14.25" customHeight="1">
      <c r="A7" s="57">
        <v>4</v>
      </c>
      <c r="B7" s="4" t="s">
        <v>130</v>
      </c>
      <c r="C7" s="263">
        <v>2019</v>
      </c>
      <c r="D7" s="264">
        <f>Population!D5</f>
        <v>600258.55594889156</v>
      </c>
      <c r="E7" s="264" t="str">
        <f t="shared" si="1"/>
        <v>Medium</v>
      </c>
      <c r="F7" s="265">
        <f>'HH Information'!C5</f>
        <v>4.05</v>
      </c>
      <c r="G7" s="281">
        <f t="shared" si="0"/>
        <v>148211.9891231831</v>
      </c>
      <c r="H7" s="267">
        <f>'Area (Sq.km)'!F5</f>
        <v>115.64</v>
      </c>
      <c r="I7" s="267"/>
      <c r="J7" s="268">
        <f>D7*Variables!$C$21</f>
        <v>2058.8868469046979</v>
      </c>
      <c r="K7" s="292">
        <f>'Road information'!I5</f>
        <v>410.73539613953488</v>
      </c>
      <c r="L7" s="268">
        <f t="shared" si="2"/>
        <v>1648.151450765163</v>
      </c>
      <c r="M7" s="269">
        <f>K7*'Road information'!M5</f>
        <v>21.498955116279067</v>
      </c>
      <c r="N7" s="270">
        <f>M7*(Variables!$C$22/100)</f>
        <v>1.1673640787119854</v>
      </c>
      <c r="O7" s="270">
        <f>M7*(Variables!$C$23/100)</f>
        <v>2.0428871377459745</v>
      </c>
      <c r="P7" s="270">
        <f>M7*(Variables!$C$24/100)</f>
        <v>2.1401674776386401</v>
      </c>
      <c r="Q7" s="270">
        <f>M7*(Variables!$C$25/100)</f>
        <v>15.564854382826473</v>
      </c>
      <c r="R7" s="20">
        <f>(N7*Variables!$E$31+O7*Variables!$E$32+P7*Variables!$E$33+Q7*Variables!$E$33)*Variables!$C$18</f>
        <v>125681.26259210773</v>
      </c>
      <c r="S7" s="271">
        <f>L7*(Variables!$C$22/100)</f>
        <v>89.492386466886671</v>
      </c>
      <c r="T7" s="271">
        <f>L7*(Variables!$C$23/100)</f>
        <v>156.61167631705169</v>
      </c>
      <c r="U7" s="271">
        <f>L7*(Variables!$C$24/100)</f>
        <v>164.06937518929226</v>
      </c>
      <c r="V7" s="271">
        <f>L7*(Variables!$C$25/100)</f>
        <v>1193.231819558489</v>
      </c>
      <c r="W7" s="21">
        <f>(S7*Variables!$E$26+T7*Variables!$E$27+U7*Variables!$E$28+V7*Variables!$E$26)*Variables!$C$18</f>
        <v>3474767112.1674185</v>
      </c>
      <c r="X7" s="20">
        <f>J7*Variables!$E$30*Variables!$C$18</f>
        <v>482788.37673068262</v>
      </c>
      <c r="Z7" s="272">
        <f>D7*(IF(D7&lt;50000,0,IF(D7&gt;Variables!$C$7,Variables!$C$36,IF(D7&gt;Variables!$C$8,Variables!$C$37,Variables!$C$38))))</f>
        <v>720.31026713866981</v>
      </c>
      <c r="AA7" s="273">
        <f>'Fleet information'!F5</f>
        <v>63</v>
      </c>
      <c r="AB7" s="274">
        <f t="shared" si="3"/>
        <v>657.31026713866981</v>
      </c>
      <c r="AC7" s="21">
        <f>AB7*Variables!$E$41</f>
        <v>353369999.61374891</v>
      </c>
      <c r="AD7" s="275">
        <f>ROUND(IF(D7&lt;50000,0,(H7/(3.14*Variables!$C$35^2))),0)</f>
        <v>147</v>
      </c>
      <c r="AE7" s="218">
        <f>'Fleet information'!K5</f>
        <v>0</v>
      </c>
      <c r="AF7" s="276">
        <f t="shared" si="4"/>
        <v>147</v>
      </c>
      <c r="AG7" s="20">
        <f>AF7*Variables!$E$42*Variables!$C$18</f>
        <v>136406.592</v>
      </c>
      <c r="AH7" s="277">
        <f>ROUND((Z7)/Variables!$C$40,0)</f>
        <v>6</v>
      </c>
      <c r="AI7" s="203">
        <f>'Fleet information'!M5</f>
        <v>2</v>
      </c>
      <c r="AJ7" s="278">
        <f t="shared" si="5"/>
        <v>4</v>
      </c>
      <c r="AK7" s="21">
        <f>AJ7*Variables!$E$43*Variables!$C$18</f>
        <v>3055951.0079999999</v>
      </c>
      <c r="AL7" s="20">
        <f>Z7*Variables!$E$39*Variables!$C$18</f>
        <v>168257858.42411593</v>
      </c>
      <c r="AN7" s="242">
        <f>'HH Information'!H5</f>
        <v>0.74349442379182151</v>
      </c>
      <c r="AO7" s="245">
        <f t="shared" si="6"/>
        <v>180.66914498141261</v>
      </c>
      <c r="AP7" s="243">
        <f>'HH Information'!F5</f>
        <v>15389.079999999998</v>
      </c>
      <c r="AQ7" s="22">
        <f>IF(12*(AO7-Variables!$C$3*AP7)*(G7/5)&lt;0,0,12*(AO7-Variables!$C$3*AP7)*(G7/5))</f>
        <v>0</v>
      </c>
      <c r="AR7" s="249"/>
      <c r="AS7" s="208">
        <f t="shared" si="7"/>
        <v>350000</v>
      </c>
    </row>
    <row r="8" spans="1:46" ht="14.25" customHeight="1">
      <c r="A8" s="57">
        <v>5</v>
      </c>
      <c r="B8" s="4" t="s">
        <v>131</v>
      </c>
      <c r="C8" s="263">
        <v>2019</v>
      </c>
      <c r="D8" s="264">
        <f>Population!D6</f>
        <v>382457.86131710035</v>
      </c>
      <c r="E8" s="264" t="str">
        <f t="shared" si="1"/>
        <v>Medium</v>
      </c>
      <c r="F8" s="265">
        <f>'HH Information'!C6</f>
        <v>4.2</v>
      </c>
      <c r="G8" s="281">
        <f t="shared" si="0"/>
        <v>91061.395551690555</v>
      </c>
      <c r="H8" s="288">
        <f>'Area (Sq.km)'!F6</f>
        <v>959</v>
      </c>
      <c r="I8" s="267"/>
      <c r="J8" s="268">
        <f>D8*Variables!$C$21</f>
        <v>1311.8304643176541</v>
      </c>
      <c r="K8" s="292">
        <f>'Road information'!I6</f>
        <v>2336.5107121394235</v>
      </c>
      <c r="L8" s="268">
        <f t="shared" si="2"/>
        <v>0</v>
      </c>
      <c r="M8" s="269">
        <f>K8*'Road information'!M6</f>
        <v>49.473075270432709</v>
      </c>
      <c r="N8" s="270">
        <f>M8*(Variables!$C$22/100)</f>
        <v>2.6863208291637668</v>
      </c>
      <c r="O8" s="270">
        <f>M8*(Variables!$C$23/100)</f>
        <v>4.7010614510365922</v>
      </c>
      <c r="P8" s="270">
        <f>M8*(Variables!$C$24/100)</f>
        <v>4.924921520133573</v>
      </c>
      <c r="Q8" s="270">
        <f>M8*(Variables!$C$25/100)</f>
        <v>35.817611055516892</v>
      </c>
      <c r="R8" s="20">
        <f>(N8*Variables!$E$31+O8*Variables!$E$32+P8*Variables!$E$33+Q8*Variables!$E$33)*Variables!$C$18</f>
        <v>289215.84935977653</v>
      </c>
      <c r="S8" s="271">
        <f>L8*(Variables!$C$22/100)</f>
        <v>0</v>
      </c>
      <c r="T8" s="271">
        <f>L8*(Variables!$C$23/100)</f>
        <v>0</v>
      </c>
      <c r="U8" s="271">
        <f>L8*(Variables!$C$24/100)</f>
        <v>0</v>
      </c>
      <c r="V8" s="271">
        <f>L8*(Variables!$C$25/100)</f>
        <v>0</v>
      </c>
      <c r="W8" s="21">
        <f>(S8*Variables!$E$26+T8*Variables!$E$27+U8*Variables!$E$28+V8*Variables!$E$26)*Variables!$C$18</f>
        <v>0</v>
      </c>
      <c r="X8" s="20">
        <f>J8*Variables!$E$30*Variables!$C$18</f>
        <v>307611.12557784666</v>
      </c>
      <c r="Z8" s="272">
        <f>D8*(IF(D8&lt;50000,0,IF(D8&gt;Variables!$C$7,Variables!$C$36,IF(D8&gt;Variables!$C$8,Variables!$C$37,Variables!$C$38))))</f>
        <v>458.94943358052041</v>
      </c>
      <c r="AA8" s="273">
        <f>'Fleet information'!F6</f>
        <v>109</v>
      </c>
      <c r="AB8" s="274">
        <f t="shared" si="3"/>
        <v>349.94943358052041</v>
      </c>
      <c r="AC8" s="21">
        <f>AB8*Variables!$E$41</f>
        <v>188132815.49288777</v>
      </c>
      <c r="AD8" s="275">
        <f>ROUND(IF(D8&lt;50000,0,(H8/(3.14*Variables!$C$35^2))),0)</f>
        <v>1222</v>
      </c>
      <c r="AE8" s="218">
        <f>'Fleet information'!K6</f>
        <v>0</v>
      </c>
      <c r="AF8" s="276">
        <f t="shared" si="4"/>
        <v>1222</v>
      </c>
      <c r="AG8" s="20">
        <f>AF8*Variables!$E$42*Variables!$C$18</f>
        <v>1133937.7919999999</v>
      </c>
      <c r="AH8" s="277">
        <f>ROUND((Z8)/Variables!$C$40,0)</f>
        <v>4</v>
      </c>
      <c r="AI8" s="291">
        <f>'Fleet information'!M6</f>
        <v>2</v>
      </c>
      <c r="AJ8" s="278">
        <f t="shared" si="5"/>
        <v>2</v>
      </c>
      <c r="AK8" s="21">
        <f>AJ8*Variables!$E$43*Variables!$C$18</f>
        <v>1527975.504</v>
      </c>
      <c r="AL8" s="20">
        <f>Z8*Variables!$E$39*Variables!$C$18</f>
        <v>107206369.7300501</v>
      </c>
      <c r="AN8" s="279">
        <f>'HH Information'!H6</f>
        <v>0.49566294919454768</v>
      </c>
      <c r="AO8" s="245">
        <f t="shared" si="6"/>
        <v>124.90706319702601</v>
      </c>
      <c r="AP8" s="280">
        <f>'HH Information'!F6</f>
        <v>15389.079999999998</v>
      </c>
      <c r="AQ8" s="22">
        <f>IF(12*(AO8-Variables!$C$3*AP8)*(G8/5)&lt;0,0,12*(AO8-Variables!$C$3*AP8)*(G8/5))</f>
        <v>0</v>
      </c>
      <c r="AR8" s="249"/>
      <c r="AS8" s="208">
        <f t="shared" si="7"/>
        <v>350000</v>
      </c>
    </row>
    <row r="9" spans="1:46" ht="14.25" customHeight="1">
      <c r="A9" s="57">
        <v>6</v>
      </c>
      <c r="B9" s="4" t="s">
        <v>132</v>
      </c>
      <c r="C9" s="263">
        <v>2019</v>
      </c>
      <c r="D9" s="264">
        <f>Population!D7</f>
        <v>435629.86188448599</v>
      </c>
      <c r="E9" s="264" t="str">
        <f t="shared" si="1"/>
        <v>Medium</v>
      </c>
      <c r="F9" s="265">
        <f>'HH Information'!C7</f>
        <v>4.59</v>
      </c>
      <c r="G9" s="281">
        <f t="shared" si="0"/>
        <v>94908.466641500214</v>
      </c>
      <c r="H9" s="267">
        <f>'Area (Sq.km)'!F7</f>
        <v>794.4692</v>
      </c>
      <c r="I9" s="267"/>
      <c r="J9" s="268">
        <f>D9*Variables!$C$21</f>
        <v>1494.210426263787</v>
      </c>
      <c r="K9" s="292">
        <f>'Road information'!I7</f>
        <v>512.60215316142921</v>
      </c>
      <c r="L9" s="268">
        <f t="shared" si="2"/>
        <v>981.60827310235777</v>
      </c>
      <c r="M9" s="269">
        <f>K9*'Road information'!M7</f>
        <v>103.52135800097874</v>
      </c>
      <c r="N9" s="270">
        <f>M9*(Variables!$C$22/100)</f>
        <v>5.6210692127228263</v>
      </c>
      <c r="O9" s="270">
        <f>M9*(Variables!$C$23/100)</f>
        <v>9.836871122264947</v>
      </c>
      <c r="P9" s="270">
        <f>M9*(Variables!$C$24/100)</f>
        <v>10.305293556658517</v>
      </c>
      <c r="Q9" s="270">
        <f>M9*(Variables!$C$25/100)</f>
        <v>74.947589502971027</v>
      </c>
      <c r="R9" s="20">
        <f>(N9*Variables!$E$31+O9*Variables!$E$32+P9*Variables!$E$33+Q9*Variables!$E$33)*Variables!$C$18</f>
        <v>605178.0148590043</v>
      </c>
      <c r="S9" s="271">
        <f>L9*(Variables!$C$22/100)</f>
        <v>53.299996729539785</v>
      </c>
      <c r="T9" s="271">
        <f>L9*(Variables!$C$23/100)</f>
        <v>93.274994276694628</v>
      </c>
      <c r="U9" s="271">
        <f>L9*(Variables!$C$24/100)</f>
        <v>97.716660670822947</v>
      </c>
      <c r="V9" s="271">
        <f>L9*(Variables!$C$25/100)</f>
        <v>710.66662306053047</v>
      </c>
      <c r="W9" s="21">
        <f>(S9*Variables!$E$26+T9*Variables!$E$27+U9*Variables!$E$28+V9*Variables!$E$26)*Variables!$C$18</f>
        <v>2069506502.4661517</v>
      </c>
      <c r="X9" s="20">
        <f>J9*Variables!$E$30*Variables!$C$18</f>
        <v>350377.40285459539</v>
      </c>
      <c r="Z9" s="272">
        <f>D9*(IF(D9&lt;50000,0,IF(D9&gt;Variables!$C$7,Variables!$C$36,IF(D9&gt;Variables!$C$8,Variables!$C$37,Variables!$C$38))))</f>
        <v>522.75583426138314</v>
      </c>
      <c r="AA9" s="273">
        <f>'Fleet information'!F7</f>
        <v>90</v>
      </c>
      <c r="AB9" s="274">
        <f t="shared" si="3"/>
        <v>432.75583426138314</v>
      </c>
      <c r="AC9" s="21">
        <f>AB9*Variables!$E$41</f>
        <v>232649536.49891958</v>
      </c>
      <c r="AD9" s="275">
        <f>ROUND(IF(D9&lt;50000,0,(H9/(3.14*Variables!$C$35^2))),0)</f>
        <v>1012</v>
      </c>
      <c r="AE9" s="218">
        <f>'Fleet information'!K7</f>
        <v>0</v>
      </c>
      <c r="AF9" s="276">
        <f t="shared" si="4"/>
        <v>1012</v>
      </c>
      <c r="AG9" s="20">
        <f>AF9*Variables!$E$42*Variables!$C$18</f>
        <v>939071.23199999996</v>
      </c>
      <c r="AH9" s="277">
        <f>ROUND((Z9)/Variables!$C$40,0)</f>
        <v>4</v>
      </c>
      <c r="AI9" s="291">
        <f>'Fleet information'!M7</f>
        <v>2</v>
      </c>
      <c r="AJ9" s="278">
        <f t="shared" si="5"/>
        <v>2</v>
      </c>
      <c r="AK9" s="21">
        <f>AJ9*Variables!$E$43*Variables!$C$18</f>
        <v>1527975.504</v>
      </c>
      <c r="AL9" s="20">
        <f>Z9*Variables!$E$39*Variables!$C$18</f>
        <v>122110958.51921171</v>
      </c>
      <c r="AN9" s="279">
        <f>'HH Information'!H7</f>
        <v>0.49566294919454768</v>
      </c>
      <c r="AO9" s="245">
        <f t="shared" si="6"/>
        <v>136.50557620817841</v>
      </c>
      <c r="AP9" s="280">
        <f>'HH Information'!F7</f>
        <v>15389.079999999998</v>
      </c>
      <c r="AQ9" s="22">
        <f>IF(12*(AO9-Variables!$C$3*AP9)*(G9/5)&lt;0,0,12*(AO9-Variables!$C$3*AP9)*(G9/5))</f>
        <v>0</v>
      </c>
      <c r="AR9" s="249"/>
      <c r="AS9" s="208">
        <f t="shared" si="7"/>
        <v>350000</v>
      </c>
    </row>
    <row r="10" spans="1:46" ht="14.25" customHeight="1">
      <c r="A10" s="57">
        <v>7</v>
      </c>
      <c r="B10" s="4" t="s">
        <v>133</v>
      </c>
      <c r="C10" s="263">
        <v>2019</v>
      </c>
      <c r="D10" s="264">
        <f>Population!D8</f>
        <v>245481.03391021231</v>
      </c>
      <c r="E10" s="264" t="str">
        <f t="shared" si="1"/>
        <v>Medium</v>
      </c>
      <c r="F10" s="265">
        <f>'HH Information'!C8</f>
        <v>3.94</v>
      </c>
      <c r="G10" s="281">
        <f t="shared" si="0"/>
        <v>62304.83094167825</v>
      </c>
      <c r="H10" s="267">
        <f>'Area (Sq.km)'!F8</f>
        <v>371.66534606249996</v>
      </c>
      <c r="I10" s="267"/>
      <c r="J10" s="268">
        <f>D10*Variables!$C$21</f>
        <v>841.99994631202821</v>
      </c>
      <c r="K10" s="292">
        <f>'Road information'!I8</f>
        <v>1811.420012647523</v>
      </c>
      <c r="L10" s="268">
        <f t="shared" si="2"/>
        <v>0</v>
      </c>
      <c r="M10" s="269">
        <f>K10*'Road information'!M8</f>
        <v>389.94993473194455</v>
      </c>
      <c r="N10" s="270">
        <f>M10*(Variables!$C$22/100)</f>
        <v>21.173752112141784</v>
      </c>
      <c r="O10" s="270">
        <f>M10*(Variables!$C$23/100)</f>
        <v>37.054066196248122</v>
      </c>
      <c r="P10" s="270">
        <f>M10*(Variables!$C$24/100)</f>
        <v>38.818545538926607</v>
      </c>
      <c r="Q10" s="270">
        <f>M10*(Variables!$C$25/100)</f>
        <v>282.31669482855716</v>
      </c>
      <c r="R10" s="20">
        <f>(N10*Variables!$E$31+O10*Variables!$E$32+P10*Variables!$E$33+Q10*Variables!$E$33)*Variables!$C$18</f>
        <v>2279617.7711776677</v>
      </c>
      <c r="S10" s="271">
        <f>L10*(Variables!$C$22/100)</f>
        <v>0</v>
      </c>
      <c r="T10" s="271">
        <f>L10*(Variables!$C$23/100)</f>
        <v>0</v>
      </c>
      <c r="U10" s="271">
        <f>L10*(Variables!$C$24/100)</f>
        <v>0</v>
      </c>
      <c r="V10" s="271">
        <f>L10*(Variables!$C$25/100)</f>
        <v>0</v>
      </c>
      <c r="W10" s="21">
        <f>(S10*Variables!$E$26+T10*Variables!$E$27+U10*Variables!$E$28+V10*Variables!$E$26)*Variables!$C$18</f>
        <v>0</v>
      </c>
      <c r="X10" s="20">
        <f>J10*Variables!$E$30*Variables!$C$18</f>
        <v>197440.56741070747</v>
      </c>
      <c r="Z10" s="272">
        <f>D10*(IF(D10&lt;50000,0,IF(D10&gt;Variables!$C$7,Variables!$C$36,IF(D10&gt;Variables!$C$8,Variables!$C$37,Variables!$C$38))))</f>
        <v>294.57724069225475</v>
      </c>
      <c r="AA10" s="273">
        <f>'Fleet information'!F8</f>
        <v>521</v>
      </c>
      <c r="AB10" s="274">
        <f t="shared" si="3"/>
        <v>0</v>
      </c>
      <c r="AC10" s="21">
        <f>AB10*Variables!$E$41</f>
        <v>0</v>
      </c>
      <c r="AD10" s="275">
        <f>ROUND(IF(D10&lt;50000,0,(H10/(3.14*Variables!$C$35^2))),0)</f>
        <v>473</v>
      </c>
      <c r="AE10" s="218">
        <f>'Fleet information'!K8</f>
        <v>0</v>
      </c>
      <c r="AF10" s="276">
        <f t="shared" si="4"/>
        <v>473</v>
      </c>
      <c r="AG10" s="20">
        <f>AF10*Variables!$E$42*Variables!$C$18</f>
        <v>438913.728</v>
      </c>
      <c r="AH10" s="277">
        <f>ROUND((Z10)/Variables!$C$40,0)</f>
        <v>2</v>
      </c>
      <c r="AI10" s="291">
        <f>'Fleet information'!M8</f>
        <v>1</v>
      </c>
      <c r="AJ10" s="278">
        <f t="shared" si="5"/>
        <v>1</v>
      </c>
      <c r="AK10" s="21">
        <f>AJ10*Variables!$E$43*Variables!$C$18</f>
        <v>763987.75199999998</v>
      </c>
      <c r="AL10" s="20">
        <f>Z10*Variables!$E$39*Variables!$C$18</f>
        <v>68810536.126680225</v>
      </c>
      <c r="AN10" s="279">
        <f>'HH Information'!H8</f>
        <v>0.49566294919454768</v>
      </c>
      <c r="AO10" s="245">
        <f t="shared" si="6"/>
        <v>117.17472118959107</v>
      </c>
      <c r="AP10" s="280">
        <f>'HH Information'!F8</f>
        <v>15389.079999999998</v>
      </c>
      <c r="AQ10" s="22">
        <f>IF(12*(AO10-Variables!$C$3*AP10)*(G10/5)&lt;0,0,12*(AO10-Variables!$C$3*AP10)*(G10/5))</f>
        <v>0</v>
      </c>
      <c r="AR10" s="249"/>
      <c r="AS10" s="208">
        <f t="shared" si="7"/>
        <v>350000</v>
      </c>
    </row>
    <row r="11" spans="1:46" ht="14.25" customHeight="1">
      <c r="A11" s="57">
        <v>8</v>
      </c>
      <c r="B11" s="57" t="s">
        <v>134</v>
      </c>
      <c r="C11" s="263">
        <v>2019</v>
      </c>
      <c r="D11" s="264">
        <f>Population!D9</f>
        <v>814430.84832553728</v>
      </c>
      <c r="E11" s="264" t="str">
        <f t="shared" si="1"/>
        <v>Medium</v>
      </c>
      <c r="F11" s="265">
        <f>'HH Information'!C9</f>
        <v>4.04</v>
      </c>
      <c r="G11" s="281">
        <f t="shared" si="0"/>
        <v>201591.79413998447</v>
      </c>
      <c r="H11" s="267">
        <f>'Area (Sq.km)'!F9</f>
        <v>466.43836837500004</v>
      </c>
      <c r="I11" s="267"/>
      <c r="J11" s="268">
        <f>D11*Variables!$C$21</f>
        <v>2793.4978097565927</v>
      </c>
      <c r="K11" s="292">
        <f>'Road information'!I9</f>
        <v>645.16662843766619</v>
      </c>
      <c r="L11" s="268">
        <f t="shared" si="2"/>
        <v>2148.3311813189266</v>
      </c>
      <c r="M11" s="269">
        <f>K11*'Road information'!M9</f>
        <v>225.6427183219397</v>
      </c>
      <c r="N11" s="270">
        <f>M11*(Variables!$C$22/100)</f>
        <v>12.25209330254876</v>
      </c>
      <c r="O11" s="270">
        <f>M11*(Variables!$C$23/100)</f>
        <v>21.441163279460334</v>
      </c>
      <c r="P11" s="270">
        <f>M11*(Variables!$C$24/100)</f>
        <v>22.46217105467273</v>
      </c>
      <c r="Q11" s="270">
        <f>M11*(Variables!$C$25/100)</f>
        <v>163.3612440339835</v>
      </c>
      <c r="R11" s="20">
        <f>(N11*Variables!$E$31+O11*Variables!$E$32+P11*Variables!$E$33+Q11*Variables!$E$33)*Variables!$C$18</f>
        <v>1319090.233922259</v>
      </c>
      <c r="S11" s="271">
        <f>L11*(Variables!$C$22/100)</f>
        <v>116.65146685894624</v>
      </c>
      <c r="T11" s="271">
        <f>L11*(Variables!$C$23/100)</f>
        <v>204.14006700315591</v>
      </c>
      <c r="U11" s="271">
        <f>L11*(Variables!$C$24/100)</f>
        <v>213.86102257473479</v>
      </c>
      <c r="V11" s="271">
        <f>L11*(Variables!$C$25/100)</f>
        <v>1555.3528914526164</v>
      </c>
      <c r="W11" s="21">
        <f>(S11*Variables!$E$26+T11*Variables!$E$27+U11*Variables!$E$28+V11*Variables!$E$26)*Variables!$C$18</f>
        <v>4529286754.2149382</v>
      </c>
      <c r="X11" s="20">
        <f>J11*Variables!$E$30*Variables!$C$18</f>
        <v>655047.30140982335</v>
      </c>
      <c r="Z11" s="272">
        <f>D11*(IF(D11&lt;50000,0,IF(D11&gt;Variables!$C$7,Variables!$C$36,IF(D11&gt;Variables!$C$8,Variables!$C$37,Variables!$C$38))))</f>
        <v>977.31701799064467</v>
      </c>
      <c r="AA11" s="273">
        <f>'Fleet information'!F9</f>
        <v>144</v>
      </c>
      <c r="AB11" s="274">
        <f t="shared" si="3"/>
        <v>833.31701799064467</v>
      </c>
      <c r="AC11" s="21">
        <f>AB11*Variables!$E$41</f>
        <v>447991228.87177056</v>
      </c>
      <c r="AD11" s="275">
        <f>ROUND(IF(D11&lt;50000,0,(H11/(3.14*Variables!$C$35^2))),0)</f>
        <v>594</v>
      </c>
      <c r="AE11" s="218">
        <f>'Fleet information'!K9</f>
        <v>0</v>
      </c>
      <c r="AF11" s="276">
        <f t="shared" si="4"/>
        <v>594</v>
      </c>
      <c r="AG11" s="20">
        <f>AF11*Variables!$E$42*Variables!$C$18</f>
        <v>551193.98399999994</v>
      </c>
      <c r="AH11" s="277">
        <f>ROUND((Z11)/Variables!$C$40,0)</f>
        <v>8</v>
      </c>
      <c r="AI11" s="291">
        <f>'Fleet information'!M9</f>
        <v>2</v>
      </c>
      <c r="AJ11" s="278">
        <f t="shared" si="5"/>
        <v>6</v>
      </c>
      <c r="AK11" s="21">
        <f>AJ11*Variables!$E$43*Variables!$C$18</f>
        <v>4583926.5120000001</v>
      </c>
      <c r="AL11" s="20">
        <f>Z11*Variables!$E$39*Variables!$C$18</f>
        <v>228292273.41402286</v>
      </c>
      <c r="AN11" s="279">
        <f>'HH Information'!H9</f>
        <v>0.49566294919454768</v>
      </c>
      <c r="AO11" s="245">
        <f t="shared" si="6"/>
        <v>120.14869888475835</v>
      </c>
      <c r="AP11" s="280">
        <f>'HH Information'!F9</f>
        <v>15389.079999999998</v>
      </c>
      <c r="AQ11" s="22">
        <f>IF(12*(AO11-Variables!$C$3*AP11)*(G11/5)&lt;0,0,12*(AO11-Variables!$C$3*AP11)*(G11/5))</f>
        <v>0</v>
      </c>
      <c r="AR11" s="249"/>
      <c r="AS11" s="208">
        <f t="shared" si="7"/>
        <v>350000</v>
      </c>
    </row>
    <row r="12" spans="1:46" ht="14.25" customHeight="1">
      <c r="A12" s="57">
        <v>9</v>
      </c>
      <c r="B12" s="4" t="s">
        <v>135</v>
      </c>
      <c r="C12" s="263">
        <v>2019</v>
      </c>
      <c r="D12" s="264">
        <f>Population!D10</f>
        <v>14303.159213903282</v>
      </c>
      <c r="E12" s="264" t="str">
        <f t="shared" si="1"/>
        <v>Small</v>
      </c>
      <c r="F12" s="265">
        <f>'HH Information'!C10</f>
        <v>4.26</v>
      </c>
      <c r="G12" s="281">
        <f t="shared" si="0"/>
        <v>3357.5491112449022</v>
      </c>
      <c r="H12" s="267">
        <f>'Area (Sq.km)'!F10</f>
        <v>26.19</v>
      </c>
      <c r="I12" s="267"/>
      <c r="J12" s="268">
        <f>D12*Variables!$C$21</f>
        <v>49.059836103688255</v>
      </c>
      <c r="K12" s="282">
        <f>'Road information'!I10</f>
        <v>79.09</v>
      </c>
      <c r="L12" s="268">
        <f t="shared" si="2"/>
        <v>0</v>
      </c>
      <c r="M12" s="269">
        <f>K12*'Road information'!M10</f>
        <v>22.061311608935902</v>
      </c>
      <c r="N12" s="270">
        <f>M12*(Variables!$C$22/100)</f>
        <v>1.1978992728833973</v>
      </c>
      <c r="O12" s="270">
        <f>M12*(Variables!$C$23/100)</f>
        <v>2.0963237275459452</v>
      </c>
      <c r="P12" s="270">
        <f>M12*(Variables!$C$24/100)</f>
        <v>2.1961486669528956</v>
      </c>
      <c r="Q12" s="270">
        <f>M12*(Variables!$C$25/100)</f>
        <v>15.971990305111966</v>
      </c>
      <c r="R12" s="20">
        <f>(N12*Variables!$E$31+O12*Variables!$E$32+P12*Variables!$E$33+Q12*Variables!$E$33)*Variables!$C$18</f>
        <v>128968.75603733395</v>
      </c>
      <c r="S12" s="271">
        <f>L12*(Variables!$C$22/100)</f>
        <v>0</v>
      </c>
      <c r="T12" s="271">
        <f>L12*(Variables!$C$23/100)</f>
        <v>0</v>
      </c>
      <c r="U12" s="271">
        <f>L12*(Variables!$C$24/100)</f>
        <v>0</v>
      </c>
      <c r="V12" s="271">
        <f>L12*(Variables!$C$25/100)</f>
        <v>0</v>
      </c>
      <c r="W12" s="21">
        <f>(S12*Variables!$E$26+T12*Variables!$E$27+U12*Variables!$E$28+V12*Variables!$E$26)*Variables!$C$18</f>
        <v>0</v>
      </c>
      <c r="X12" s="20">
        <f>J12*Variables!$E$30*Variables!$C$18</f>
        <v>11504.040967953859</v>
      </c>
      <c r="Z12" s="272">
        <f>D12*(IF(D12&lt;50000,0,IF(D12&gt;Variables!$C$7,Variables!$C$36,IF(D12&gt;Variables!$C$8,Variables!$C$37,Variables!$C$38))))</f>
        <v>0</v>
      </c>
      <c r="AA12" s="273">
        <f>'Fleet information'!F10</f>
        <v>28</v>
      </c>
      <c r="AB12" s="274">
        <f t="shared" si="3"/>
        <v>0</v>
      </c>
      <c r="AC12" s="21">
        <f>AB12*Variables!$E$41</f>
        <v>0</v>
      </c>
      <c r="AD12" s="275">
        <f>ROUND(IF(D12&lt;50000,0,(H12/(3.14*Variables!$C$35^2))),0)</f>
        <v>0</v>
      </c>
      <c r="AE12" s="218">
        <f>'Fleet information'!K10</f>
        <v>0</v>
      </c>
      <c r="AF12" s="276">
        <f t="shared" si="4"/>
        <v>0</v>
      </c>
      <c r="AG12" s="20">
        <f>AF12*Variables!$E$42*Variables!$C$18</f>
        <v>0</v>
      </c>
      <c r="AH12" s="277">
        <f>ROUND((Z12)/Variables!$C$40,0)</f>
        <v>0</v>
      </c>
      <c r="AI12" s="203">
        <f>'Fleet information'!M10</f>
        <v>2</v>
      </c>
      <c r="AJ12" s="278">
        <f t="shared" si="5"/>
        <v>0</v>
      </c>
      <c r="AK12" s="21">
        <f>AJ12*Variables!$E$43*Variables!$C$18</f>
        <v>0</v>
      </c>
      <c r="AL12" s="20">
        <f>Z12*Variables!$E$39*Variables!$C$18</f>
        <v>0</v>
      </c>
      <c r="AN12" s="242">
        <f>'HH Information'!H10</f>
        <v>0.74349442379182151</v>
      </c>
      <c r="AO12" s="245">
        <f t="shared" si="6"/>
        <v>190.03717472118959</v>
      </c>
      <c r="AP12" s="243">
        <f>'HH Information'!F10</f>
        <v>15389.079999999998</v>
      </c>
      <c r="AQ12" s="22">
        <f>IF(12*(AO12-Variables!$C$3*AP12)*(G12/5)&lt;0,0,12*(AO12-Variables!$C$3*AP12)*(G12/5))</f>
        <v>0</v>
      </c>
      <c r="AR12" s="249"/>
      <c r="AS12" s="208">
        <f t="shared" si="7"/>
        <v>100000</v>
      </c>
    </row>
    <row r="13" spans="1:46" ht="14.25" customHeight="1">
      <c r="A13" s="57">
        <v>10</v>
      </c>
      <c r="B13" s="4" t="s">
        <v>136</v>
      </c>
      <c r="C13" s="263">
        <v>2019</v>
      </c>
      <c r="D13" s="264">
        <f>Population!D11</f>
        <v>559620.69827927032</v>
      </c>
      <c r="E13" s="264" t="str">
        <f t="shared" si="1"/>
        <v>Medium</v>
      </c>
      <c r="F13" s="265">
        <f>'HH Information'!C11</f>
        <v>5.88</v>
      </c>
      <c r="G13" s="281">
        <f t="shared" si="0"/>
        <v>95173.588142733046</v>
      </c>
      <c r="H13" s="267">
        <f>'Area (Sq.km)'!F11</f>
        <v>470.37356985937498</v>
      </c>
      <c r="I13" s="267"/>
      <c r="J13" s="268">
        <f>D13*Variables!$C$21</f>
        <v>1919.498995097897</v>
      </c>
      <c r="K13" s="292">
        <f>'Road information'!I11</f>
        <v>150.95907279973031</v>
      </c>
      <c r="L13" s="268">
        <f t="shared" si="2"/>
        <v>1768.5399222981666</v>
      </c>
      <c r="M13" s="269">
        <f>K13*'Road information'!M11</f>
        <v>75.493856876864825</v>
      </c>
      <c r="N13" s="270">
        <f>M13*(Variables!$C$22/100)</f>
        <v>4.0992139480650582</v>
      </c>
      <c r="O13" s="270">
        <f>M13*(Variables!$C$23/100)</f>
        <v>7.1736244091138515</v>
      </c>
      <c r="P13" s="270">
        <f>M13*(Variables!$C$24/100)</f>
        <v>7.5152255714526079</v>
      </c>
      <c r="Q13" s="270">
        <f>M13*(Variables!$C$25/100)</f>
        <v>54.656185974200774</v>
      </c>
      <c r="R13" s="20">
        <f>(N13*Variables!$E$31+O13*Variables!$E$32+P13*Variables!$E$33+Q13*Variables!$E$33)*Variables!$C$18</f>
        <v>441331.36698572774</v>
      </c>
      <c r="S13" s="271">
        <f>L13*(Variables!$C$22/100)</f>
        <v>96.029317047864239</v>
      </c>
      <c r="T13" s="271">
        <f>L13*(Variables!$C$23/100)</f>
        <v>168.05130483376243</v>
      </c>
      <c r="U13" s="271">
        <f>L13*(Variables!$C$24/100)</f>
        <v>176.05374792108447</v>
      </c>
      <c r="V13" s="271">
        <f>L13*(Variables!$C$25/100)</f>
        <v>1280.3908939715234</v>
      </c>
      <c r="W13" s="21">
        <f>(S13*Variables!$E$26+T13*Variables!$E$27+U13*Variables!$E$28+V13*Variables!$E$26)*Variables!$C$18</f>
        <v>3728579892.1596804</v>
      </c>
      <c r="X13" s="20">
        <f>J13*Variables!$E$30*Variables!$C$18</f>
        <v>450103.31936050579</v>
      </c>
      <c r="Z13" s="272">
        <f>D13*(IF(D13&lt;50000,0,IF(D13&gt;Variables!$C$7,Variables!$C$36,IF(D13&gt;Variables!$C$8,Variables!$C$37,Variables!$C$38))))</f>
        <v>671.54483793512429</v>
      </c>
      <c r="AA13" s="273">
        <f>'Fleet information'!F11</f>
        <v>681</v>
      </c>
      <c r="AB13" s="274">
        <f t="shared" si="3"/>
        <v>0</v>
      </c>
      <c r="AC13" s="21">
        <f>AB13*Variables!$E$41</f>
        <v>0</v>
      </c>
      <c r="AD13" s="275">
        <f>ROUND(IF(D13&lt;50000,0,(H13/(3.14*Variables!$C$35^2))),0)</f>
        <v>599</v>
      </c>
      <c r="AE13" s="218">
        <f>'Fleet information'!K11</f>
        <v>0</v>
      </c>
      <c r="AF13" s="276">
        <f t="shared" si="4"/>
        <v>599</v>
      </c>
      <c r="AG13" s="20">
        <f>AF13*Variables!$E$42*Variables!$C$18</f>
        <v>555833.66399999999</v>
      </c>
      <c r="AH13" s="277">
        <f>ROUND((Z13)/Variables!$C$40,0)</f>
        <v>5</v>
      </c>
      <c r="AI13" s="291">
        <f>'Fleet information'!M11</f>
        <v>2</v>
      </c>
      <c r="AJ13" s="278">
        <f t="shared" si="5"/>
        <v>3</v>
      </c>
      <c r="AK13" s="21">
        <f>AJ13*Variables!$E$43*Variables!$C$18</f>
        <v>2291963.2560000001</v>
      </c>
      <c r="AL13" s="20">
        <f>Z13*Variables!$E$39*Variables!$C$18</f>
        <v>156866702.33867615</v>
      </c>
      <c r="AN13" s="279">
        <f>'HH Information'!H11</f>
        <v>0.49566294919454768</v>
      </c>
      <c r="AO13" s="245">
        <f t="shared" si="6"/>
        <v>174.8698884758364</v>
      </c>
      <c r="AP13" s="280">
        <f>'HH Information'!F11</f>
        <v>10992.2</v>
      </c>
      <c r="AQ13" s="22">
        <f>IF(12*(AO13-Variables!$C$3*AP13)*(G13/5)&lt;0,0,12*(AO13-Variables!$C$3*AP13)*(G13/5))</f>
        <v>0</v>
      </c>
      <c r="AR13" s="249"/>
      <c r="AS13" s="208">
        <f t="shared" si="7"/>
        <v>350000</v>
      </c>
    </row>
    <row r="14" spans="1:46" ht="14.25" customHeight="1">
      <c r="A14" s="57">
        <v>11</v>
      </c>
      <c r="B14" s="4" t="s">
        <v>137</v>
      </c>
      <c r="C14" s="263">
        <v>2019</v>
      </c>
      <c r="D14" s="264">
        <f>Population!D12</f>
        <v>741051.95249689638</v>
      </c>
      <c r="E14" s="264" t="str">
        <f t="shared" si="1"/>
        <v>Medium</v>
      </c>
      <c r="F14" s="265">
        <f>'HH Information'!C12</f>
        <v>4.47</v>
      </c>
      <c r="G14" s="281">
        <f t="shared" si="0"/>
        <v>165783.43456306407</v>
      </c>
      <c r="H14" s="267">
        <f>'Area (Sq.km)'!F12</f>
        <v>578.94811866281248</v>
      </c>
      <c r="I14" s="267"/>
      <c r="J14" s="268">
        <f>D14*Variables!$C$21</f>
        <v>2541.8081970643543</v>
      </c>
      <c r="K14" s="292">
        <f>'Road information'!I12</f>
        <v>151.43252162653917</v>
      </c>
      <c r="L14" s="268">
        <f t="shared" si="2"/>
        <v>2390.3756754378151</v>
      </c>
      <c r="M14" s="269">
        <f>K14*'Road information'!M12</f>
        <v>53.941361478695065</v>
      </c>
      <c r="N14" s="270">
        <f>M14*(Variables!$C$22/100)</f>
        <v>2.9289427047255234</v>
      </c>
      <c r="O14" s="270">
        <f>M14*(Variables!$C$23/100)</f>
        <v>5.1256497332696664</v>
      </c>
      <c r="P14" s="270">
        <f>M14*(Variables!$C$24/100)</f>
        <v>5.3697282919967941</v>
      </c>
      <c r="Q14" s="270">
        <f>M14*(Variables!$C$25/100)</f>
        <v>39.052569396340317</v>
      </c>
      <c r="R14" s="20">
        <f>(N14*Variables!$E$31+O14*Variables!$E$32+P14*Variables!$E$33+Q14*Variables!$E$33)*Variables!$C$18</f>
        <v>315337.11196253833</v>
      </c>
      <c r="S14" s="271">
        <f>L14*(Variables!$C$22/100)</f>
        <v>129.7941543224153</v>
      </c>
      <c r="T14" s="271">
        <f>L14*(Variables!$C$23/100)</f>
        <v>227.13977006422675</v>
      </c>
      <c r="U14" s="271">
        <f>L14*(Variables!$C$24/100)</f>
        <v>237.95594959109474</v>
      </c>
      <c r="V14" s="271">
        <f>L14*(Variables!$C$25/100)</f>
        <v>1730.5887242988706</v>
      </c>
      <c r="W14" s="21">
        <f>(S14*Variables!$E$26+T14*Variables!$E$27+U14*Variables!$E$28+V14*Variables!$E$26)*Variables!$C$18</f>
        <v>5039584668.557127</v>
      </c>
      <c r="X14" s="20">
        <f>J14*Variables!$E$30*Variables!$C$18</f>
        <v>596028.60412962048</v>
      </c>
      <c r="Z14" s="272">
        <f>D14*(IF(D14&lt;50000,0,IF(D14&gt;Variables!$C$7,Variables!$C$36,IF(D14&gt;Variables!$C$8,Variables!$C$37,Variables!$C$38))))</f>
        <v>889.26234299627561</v>
      </c>
      <c r="AA14" s="273">
        <f>'Fleet information'!F12</f>
        <v>216</v>
      </c>
      <c r="AB14" s="274">
        <f t="shared" si="3"/>
        <v>673.26234299627561</v>
      </c>
      <c r="AC14" s="21">
        <f>AB14*Variables!$E$41</f>
        <v>361945835.59479779</v>
      </c>
      <c r="AD14" s="275">
        <f>ROUND(IF(D14&lt;50000,0,(H14/(3.14*Variables!$C$35^2))),0)</f>
        <v>738</v>
      </c>
      <c r="AE14" s="218">
        <f>'Fleet information'!K12</f>
        <v>0</v>
      </c>
      <c r="AF14" s="276">
        <f t="shared" si="4"/>
        <v>738</v>
      </c>
      <c r="AG14" s="20">
        <f>AF14*Variables!$E$42*Variables!$C$18</f>
        <v>684816.76799999992</v>
      </c>
      <c r="AH14" s="277">
        <f>ROUND((Z14)/Variables!$C$40,0)</f>
        <v>7</v>
      </c>
      <c r="AI14" s="291">
        <f>'Fleet information'!M12</f>
        <v>2</v>
      </c>
      <c r="AJ14" s="278">
        <f t="shared" si="5"/>
        <v>5</v>
      </c>
      <c r="AK14" s="21">
        <f>AJ14*Variables!$E$43*Variables!$C$18</f>
        <v>3819938.76</v>
      </c>
      <c r="AL14" s="20">
        <f>Z14*Variables!$E$39*Variables!$C$18</f>
        <v>207723510.59791291</v>
      </c>
      <c r="AN14" s="279">
        <f>'HH Information'!H12</f>
        <v>0.74349442379182151</v>
      </c>
      <c r="AO14" s="245">
        <f t="shared" si="6"/>
        <v>199.40520446096653</v>
      </c>
      <c r="AP14" s="280">
        <f>'HH Information'!F12</f>
        <v>15389.079999999998</v>
      </c>
      <c r="AQ14" s="22">
        <f>IF(12*(AO14-Variables!$C$3*AP14)*(G14/5)&lt;0,0,12*(AO14-Variables!$C$3*AP14)*(G14/5))</f>
        <v>0</v>
      </c>
      <c r="AR14" s="249"/>
      <c r="AS14" s="208">
        <f t="shared" si="7"/>
        <v>350000</v>
      </c>
    </row>
    <row r="15" spans="1:46" ht="14.25" customHeight="1">
      <c r="A15" s="57">
        <v>12</v>
      </c>
      <c r="B15" s="4" t="s">
        <v>138</v>
      </c>
      <c r="C15" s="263">
        <v>2019</v>
      </c>
      <c r="D15" s="264">
        <f>Population!D13</f>
        <v>548682.26009214472</v>
      </c>
      <c r="E15" s="264" t="str">
        <f t="shared" si="1"/>
        <v>Medium</v>
      </c>
      <c r="F15" s="265">
        <f>'HH Information'!C13</f>
        <v>3.93</v>
      </c>
      <c r="G15" s="281">
        <f t="shared" si="0"/>
        <v>139613.80663922257</v>
      </c>
      <c r="H15" s="267">
        <f>'Area (Sq.km)'!F13</f>
        <v>304.815</v>
      </c>
      <c r="I15" s="267"/>
      <c r="J15" s="268">
        <f>D15*Variables!$C$21</f>
        <v>1881.9801521160564</v>
      </c>
      <c r="K15" s="292">
        <f>'Road information'!I13</f>
        <v>843.0194196836876</v>
      </c>
      <c r="L15" s="268">
        <f t="shared" si="2"/>
        <v>1038.9607324323688</v>
      </c>
      <c r="M15" s="269">
        <f>K15*'Road information'!M13</f>
        <v>77.836509508237953</v>
      </c>
      <c r="N15" s="270">
        <f>M15*(Variables!$C$22/100)</f>
        <v>4.2264168058771734</v>
      </c>
      <c r="O15" s="270">
        <f>M15*(Variables!$C$23/100)</f>
        <v>7.3962294102850539</v>
      </c>
      <c r="P15" s="270">
        <f>M15*(Variables!$C$24/100)</f>
        <v>7.7484308107748197</v>
      </c>
      <c r="Q15" s="270">
        <f>M15*(Variables!$C$25/100)</f>
        <v>56.352224078362319</v>
      </c>
      <c r="R15" s="20">
        <f>(N15*Variables!$E$31+O15*Variables!$E$32+P15*Variables!$E$33+Q15*Variables!$E$33)*Variables!$C$18</f>
        <v>455026.33676138701</v>
      </c>
      <c r="S15" s="271">
        <f>L15*(Variables!$C$22/100)</f>
        <v>56.414157417142192</v>
      </c>
      <c r="T15" s="271">
        <f>L15*(Variables!$C$23/100)</f>
        <v>98.72477547999884</v>
      </c>
      <c r="U15" s="271">
        <f>L15*(Variables!$C$24/100)</f>
        <v>103.4259552647607</v>
      </c>
      <c r="V15" s="271">
        <f>L15*(Variables!$C$25/100)</f>
        <v>752.18876556189593</v>
      </c>
      <c r="W15" s="21">
        <f>(S15*Variables!$E$26+T15*Variables!$E$27+U15*Variables!$E$28+V15*Variables!$E$26)*Variables!$C$18</f>
        <v>2190421627.9476857</v>
      </c>
      <c r="X15" s="20">
        <f>J15*Variables!$E$30*Variables!$C$18</f>
        <v>441305.52586969407</v>
      </c>
      <c r="Z15" s="272">
        <f>D15*(IF(D15&lt;50000,0,IF(D15&gt;Variables!$C$7,Variables!$C$36,IF(D15&gt;Variables!$C$8,Variables!$C$37,Variables!$C$38))))</f>
        <v>658.41871211057355</v>
      </c>
      <c r="AA15" s="273">
        <f>'Fleet information'!F13</f>
        <v>1351</v>
      </c>
      <c r="AB15" s="274">
        <f t="shared" si="3"/>
        <v>0</v>
      </c>
      <c r="AC15" s="21">
        <f>AB15*Variables!$E$41</f>
        <v>0</v>
      </c>
      <c r="AD15" s="275">
        <f>ROUND(IF(D15&lt;50000,0,(H15/(3.14*Variables!$C$35^2))),0)</f>
        <v>388</v>
      </c>
      <c r="AE15" s="218">
        <f>'Fleet information'!K13</f>
        <v>0</v>
      </c>
      <c r="AF15" s="276">
        <f t="shared" si="4"/>
        <v>388</v>
      </c>
      <c r="AG15" s="20">
        <f>AF15*Variables!$E$42*Variables!$C$18</f>
        <v>360039.16800000001</v>
      </c>
      <c r="AH15" s="277">
        <f>ROUND((Z15)/Variables!$C$40,0)</f>
        <v>5</v>
      </c>
      <c r="AI15" s="291">
        <f>'Fleet information'!M13</f>
        <v>3</v>
      </c>
      <c r="AJ15" s="278">
        <f t="shared" si="5"/>
        <v>2</v>
      </c>
      <c r="AK15" s="21">
        <f>AJ15*Variables!$E$43*Variables!$C$18</f>
        <v>1527975.504</v>
      </c>
      <c r="AL15" s="20">
        <f>Z15*Variables!$E$39*Variables!$C$18</f>
        <v>153800559.98113674</v>
      </c>
      <c r="AN15" s="279">
        <f>'HH Information'!H13</f>
        <v>0.74349442379182151</v>
      </c>
      <c r="AO15" s="245">
        <f t="shared" si="6"/>
        <v>175.31598513011153</v>
      </c>
      <c r="AP15" s="243">
        <f>'HH Information'!F13</f>
        <v>19785.960000000003</v>
      </c>
      <c r="AQ15" s="22">
        <f>IF(12*(AO15-Variables!$C$3*AP15)*(G15/5)&lt;0,0,12*(AO15-Variables!$C$3*AP15)*(G15/5))</f>
        <v>0</v>
      </c>
      <c r="AR15" s="249"/>
      <c r="AS15" s="208">
        <f t="shared" si="7"/>
        <v>350000</v>
      </c>
    </row>
    <row r="16" spans="1:46" ht="14.25" customHeight="1">
      <c r="A16" s="57">
        <v>13</v>
      </c>
      <c r="B16" s="4" t="s">
        <v>139</v>
      </c>
      <c r="C16" s="263">
        <v>2019</v>
      </c>
      <c r="D16" s="264">
        <f>Population!D14</f>
        <v>417870.37408089789</v>
      </c>
      <c r="E16" s="264" t="str">
        <f t="shared" si="1"/>
        <v>Medium</v>
      </c>
      <c r="F16" s="265">
        <f>'HH Information'!C14</f>
        <v>4.78</v>
      </c>
      <c r="G16" s="281">
        <f t="shared" si="0"/>
        <v>87420.580351652272</v>
      </c>
      <c r="H16" s="267">
        <f>'Area (Sq.km)'!F14</f>
        <v>61.994080000000004</v>
      </c>
      <c r="I16" s="267"/>
      <c r="J16" s="268">
        <f>D16*Variables!$C$21</f>
        <v>1433.2953830974798</v>
      </c>
      <c r="K16" s="282">
        <f>'Road information'!I14</f>
        <v>286.61755035182119</v>
      </c>
      <c r="L16" s="268">
        <f t="shared" si="2"/>
        <v>1146.6778327456586</v>
      </c>
      <c r="M16" s="269">
        <f>K16*'Road information'!M14</f>
        <v>131.23785003444576</v>
      </c>
      <c r="N16" s="270">
        <f>M16*(Variables!$C$22/100)</f>
        <v>7.1260371059427552</v>
      </c>
      <c r="O16" s="270">
        <f>M16*(Variables!$C$23/100)</f>
        <v>12.470564935399823</v>
      </c>
      <c r="P16" s="270">
        <f>M16*(Variables!$C$24/100)</f>
        <v>13.064401360895054</v>
      </c>
      <c r="Q16" s="270">
        <f>M16*(Variables!$C$25/100)</f>
        <v>95.013828079236745</v>
      </c>
      <c r="R16" s="20">
        <f>(N16*Variables!$E$31+O16*Variables!$E$32+P16*Variables!$E$33+Q16*Variables!$E$33)*Variables!$C$18</f>
        <v>767206.52715412318</v>
      </c>
      <c r="S16" s="271">
        <f>L16*(Variables!$C$22/100)</f>
        <v>62.263049741845713</v>
      </c>
      <c r="T16" s="271">
        <f>L16*(Variables!$C$23/100)</f>
        <v>108.96033704823</v>
      </c>
      <c r="U16" s="271">
        <f>L16*(Variables!$C$24/100)</f>
        <v>114.14892452671715</v>
      </c>
      <c r="V16" s="271">
        <f>L16*(Variables!$C$25/100)</f>
        <v>830.17399655794293</v>
      </c>
      <c r="W16" s="21">
        <f>(S16*Variables!$E$26+T16*Variables!$E$27+U16*Variables!$E$28+V16*Variables!$E$26)*Variables!$C$18</f>
        <v>2417519591.1918354</v>
      </c>
      <c r="X16" s="20">
        <f>J16*Variables!$E$30*Variables!$C$18</f>
        <v>336093.43438252807</v>
      </c>
      <c r="Z16" s="272">
        <f>D16*(IF(D16&lt;50000,0,IF(D16&gt;Variables!$C$7,Variables!$C$36,IF(D16&gt;Variables!$C$8,Variables!$C$37,Variables!$C$38))))</f>
        <v>501.44444889707745</v>
      </c>
      <c r="AA16" s="273">
        <f>'Fleet information'!F14</f>
        <v>38</v>
      </c>
      <c r="AB16" s="274">
        <f t="shared" si="3"/>
        <v>463.44444889707745</v>
      </c>
      <c r="AC16" s="21">
        <f>AB16*Variables!$E$41</f>
        <v>249147735.72706884</v>
      </c>
      <c r="AD16" s="275">
        <f>ROUND(IF(D16&lt;50000,0,(H16/(3.14*Variables!$C$35^2))),0)</f>
        <v>79</v>
      </c>
      <c r="AE16" s="218">
        <f>'Fleet information'!K14</f>
        <v>0</v>
      </c>
      <c r="AF16" s="276">
        <f t="shared" si="4"/>
        <v>79</v>
      </c>
      <c r="AG16" s="20">
        <f>AF16*Variables!$E$42*Variables!$C$18</f>
        <v>73306.944000000003</v>
      </c>
      <c r="AH16" s="277">
        <f>ROUND((Z16)/Variables!$C$40,0)</f>
        <v>4</v>
      </c>
      <c r="AI16" s="291">
        <f>'Fleet information'!M14</f>
        <v>1</v>
      </c>
      <c r="AJ16" s="278">
        <f t="shared" si="5"/>
        <v>3</v>
      </c>
      <c r="AK16" s="21">
        <f>AJ16*Variables!$E$43*Variables!$C$18</f>
        <v>2291963.2560000001</v>
      </c>
      <c r="AL16" s="20">
        <f>Z16*Variables!$E$39*Variables!$C$18</f>
        <v>117132814.75944936</v>
      </c>
      <c r="AN16" s="242">
        <f>'HH Information'!H14</f>
        <v>0.74349442379182151</v>
      </c>
      <c r="AO16" s="245">
        <f t="shared" si="6"/>
        <v>213.23420074349443</v>
      </c>
      <c r="AP16" s="280">
        <f>'HH Information'!F14</f>
        <v>15389.079999999998</v>
      </c>
      <c r="AQ16" s="22">
        <f>IF(12*(AO16-Variables!$C$3*AP16)*(G16/5)&lt;0,0,12*(AO16-Variables!$C$3*AP16)*(G16/5))</f>
        <v>0</v>
      </c>
      <c r="AR16" s="249"/>
      <c r="AS16" s="208">
        <f t="shared" si="7"/>
        <v>350000</v>
      </c>
    </row>
    <row r="17" spans="1:58" ht="14.25" customHeight="1">
      <c r="A17" s="57">
        <v>14</v>
      </c>
      <c r="B17" s="4" t="s">
        <v>140</v>
      </c>
      <c r="C17" s="263">
        <v>2019</v>
      </c>
      <c r="D17" s="264">
        <f>Population!D15</f>
        <v>1966777.2374146476</v>
      </c>
      <c r="E17" s="264" t="str">
        <f t="shared" si="1"/>
        <v>Large</v>
      </c>
      <c r="F17" s="265">
        <f>'HH Information'!C15</f>
        <v>3.72</v>
      </c>
      <c r="G17" s="281">
        <f t="shared" si="0"/>
        <v>528703.55844479776</v>
      </c>
      <c r="H17" s="267">
        <f>'Area (Sq.km)'!F15</f>
        <v>162.8216203359375</v>
      </c>
      <c r="I17" s="267"/>
      <c r="J17" s="268">
        <f>D17*Variables!$C$21</f>
        <v>6746.0459243322412</v>
      </c>
      <c r="K17" s="292">
        <f>'Road information'!I15</f>
        <v>1539.453</v>
      </c>
      <c r="L17" s="268">
        <f t="shared" si="2"/>
        <v>5206.5929243322407</v>
      </c>
      <c r="M17" s="269">
        <f>K17*'Road information'!M15</f>
        <v>0</v>
      </c>
      <c r="N17" s="270">
        <f>M17*(Variables!$C$22/100)</f>
        <v>0</v>
      </c>
      <c r="O17" s="270">
        <f>M17*(Variables!$C$23/100)</f>
        <v>0</v>
      </c>
      <c r="P17" s="270">
        <f>M17*(Variables!$C$24/100)</f>
        <v>0</v>
      </c>
      <c r="Q17" s="270">
        <f>M17*(Variables!$C$25/100)</f>
        <v>0</v>
      </c>
      <c r="R17" s="20">
        <f>(N17*Variables!$E$31+O17*Variables!$E$32+P17*Variables!$E$33+Q17*Variables!$E$33)*Variables!$C$18</f>
        <v>0</v>
      </c>
      <c r="S17" s="271">
        <f>L17*(Variables!$C$22/100)</f>
        <v>282.71092801804019</v>
      </c>
      <c r="T17" s="271">
        <f>L17*(Variables!$C$23/100)</f>
        <v>494.74412403157038</v>
      </c>
      <c r="U17" s="271">
        <f>L17*(Variables!$C$24/100)</f>
        <v>518.30336803307375</v>
      </c>
      <c r="V17" s="271">
        <f>L17*(Variables!$C$25/100)</f>
        <v>3769.4790402405361</v>
      </c>
      <c r="W17" s="21">
        <f>(S17*Variables!$E$26+T17*Variables!$E$27+U17*Variables!$E$28+V17*Variables!$E$26)*Variables!$C$18</f>
        <v>10976963222.350769</v>
      </c>
      <c r="X17" s="20">
        <f>J17*Variables!$E$30*Variables!$C$18</f>
        <v>1581880.3087966673</v>
      </c>
      <c r="Z17" s="272">
        <f>D17*(IF(D17&lt;50000,0,IF(D17&gt;Variables!$C$7,Variables!$C$36,IF(D17&gt;Variables!$C$8,Variables!$C$37,Variables!$C$38))))</f>
        <v>2360.1326848975768</v>
      </c>
      <c r="AA17" s="273">
        <f>'Fleet information'!F15</f>
        <v>3200</v>
      </c>
      <c r="AB17" s="274">
        <f t="shared" si="3"/>
        <v>0</v>
      </c>
      <c r="AC17" s="21">
        <f>AB17*Variables!$E$41</f>
        <v>0</v>
      </c>
      <c r="AD17" s="275">
        <f>ROUND(IF(D17&lt;50000,0,(H17/(3.14*Variables!$C$35^2))),0)</f>
        <v>207</v>
      </c>
      <c r="AE17" s="218">
        <f>'Fleet information'!K15</f>
        <v>0</v>
      </c>
      <c r="AF17" s="276">
        <f t="shared" si="4"/>
        <v>207</v>
      </c>
      <c r="AG17" s="20">
        <f>AF17*Variables!$E$42*Variables!$C$18</f>
        <v>192082.75199999998</v>
      </c>
      <c r="AH17" s="277">
        <f>ROUND((Z17)/Variables!$C$40,0)</f>
        <v>19</v>
      </c>
      <c r="AI17" s="203">
        <f>'Fleet information'!M15</f>
        <v>1</v>
      </c>
      <c r="AJ17" s="278">
        <f t="shared" si="5"/>
        <v>18</v>
      </c>
      <c r="AK17" s="21">
        <f>AJ17*Variables!$E$43*Variables!$C$18</f>
        <v>13751779.536</v>
      </c>
      <c r="AL17" s="20">
        <f>Z17*Variables!$E$39*Variables!$C$18</f>
        <v>551305304.49759054</v>
      </c>
      <c r="AN17" s="279">
        <f>'HH Information'!H15</f>
        <v>0.74349442379182151</v>
      </c>
      <c r="AO17" s="245">
        <f t="shared" si="6"/>
        <v>165.94795539033458</v>
      </c>
      <c r="AP17" s="280">
        <f>'HH Information'!F15</f>
        <v>28579.719999999998</v>
      </c>
      <c r="AQ17" s="22">
        <f>IF(12*(AO17-Variables!$C$3*AP17)*(G17/5)&lt;0,0,12*(AO17-Variables!$C$3*AP17)*(G17/5))</f>
        <v>0</v>
      </c>
      <c r="AR17" s="249"/>
      <c r="AS17" s="208">
        <f t="shared" si="7"/>
        <v>350000</v>
      </c>
    </row>
    <row r="18" spans="1:58" ht="14.25" customHeight="1">
      <c r="A18" s="57">
        <v>15</v>
      </c>
      <c r="B18" s="4" t="s">
        <v>141</v>
      </c>
      <c r="C18" s="263">
        <v>2019</v>
      </c>
      <c r="D18" s="264">
        <f>Population!D16</f>
        <v>85078.667139927027</v>
      </c>
      <c r="E18" s="264" t="str">
        <f t="shared" si="1"/>
        <v>Small</v>
      </c>
      <c r="F18" s="265">
        <f>'HH Information'!C16</f>
        <v>4.72</v>
      </c>
      <c r="G18" s="281">
        <f t="shared" si="0"/>
        <v>18025.141343204879</v>
      </c>
      <c r="H18" s="289">
        <f>'Area (Sq.km)'!F16</f>
        <v>32.4</v>
      </c>
      <c r="I18" s="267"/>
      <c r="J18" s="268">
        <f>D18*Variables!$C$21</f>
        <v>291.81982828994967</v>
      </c>
      <c r="K18" s="292">
        <f>'Road information'!I16</f>
        <v>117.39717391304347</v>
      </c>
      <c r="L18" s="268">
        <f t="shared" si="2"/>
        <v>174.42265437690619</v>
      </c>
      <c r="M18" s="269">
        <f>K18*'Road information'!M16</f>
        <v>0</v>
      </c>
      <c r="N18" s="270">
        <f>M18*(Variables!$C$22/100)</f>
        <v>0</v>
      </c>
      <c r="O18" s="270">
        <f>M18*(Variables!$C$23/100)</f>
        <v>0</v>
      </c>
      <c r="P18" s="270">
        <f>M18*(Variables!$C$24/100)</f>
        <v>0</v>
      </c>
      <c r="Q18" s="270">
        <f>M18*(Variables!$C$25/100)</f>
        <v>0</v>
      </c>
      <c r="R18" s="20">
        <f>(N18*Variables!$E$31+O18*Variables!$E$32+P18*Variables!$E$33+Q18*Variables!$E$33)*Variables!$C$18</f>
        <v>0</v>
      </c>
      <c r="S18" s="271">
        <f>L18*(Variables!$C$22/100)</f>
        <v>9.470913359832009</v>
      </c>
      <c r="T18" s="271">
        <f>L18*(Variables!$C$23/100)</f>
        <v>16.574098379706019</v>
      </c>
      <c r="U18" s="271">
        <f>L18*(Variables!$C$24/100)</f>
        <v>17.36334115969202</v>
      </c>
      <c r="V18" s="271">
        <f>L18*(Variables!$C$25/100)</f>
        <v>126.27884479776014</v>
      </c>
      <c r="W18" s="21">
        <f>(S18*Variables!$E$26+T18*Variables!$E$27+U18*Variables!$E$28+V18*Variables!$E$26)*Variables!$C$18</f>
        <v>367732044.7489478</v>
      </c>
      <c r="X18" s="20">
        <f>J18*Variables!$E$30*Variables!$C$18</f>
        <v>68428.831535710298</v>
      </c>
      <c r="Z18" s="272">
        <f>D18*(IF(D18&lt;50000,0,IF(D18&gt;Variables!$C$7,Variables!$C$36,IF(D18&gt;Variables!$C$8,Variables!$C$37,Variables!$C$38))))</f>
        <v>68.062933711941625</v>
      </c>
      <c r="AA18" s="273">
        <f>'Fleet information'!F16</f>
        <v>23</v>
      </c>
      <c r="AB18" s="274">
        <f t="shared" si="3"/>
        <v>45.062933711941625</v>
      </c>
      <c r="AC18" s="21">
        <f>AB18*Variables!$E$41</f>
        <v>24225833.163539816</v>
      </c>
      <c r="AD18" s="275">
        <f>ROUND(IF(D18&lt;50000,0,(H18/(3.14*Variables!$C$35^2))),0)</f>
        <v>41</v>
      </c>
      <c r="AE18" s="218">
        <f>'Fleet information'!K16</f>
        <v>0</v>
      </c>
      <c r="AF18" s="276">
        <f t="shared" si="4"/>
        <v>41</v>
      </c>
      <c r="AG18" s="20">
        <f>AF18*Variables!$E$42*Variables!$C$18</f>
        <v>38045.375999999997</v>
      </c>
      <c r="AH18" s="277">
        <f>ROUND((Z18)/Variables!$C$40,0)</f>
        <v>1</v>
      </c>
      <c r="AI18" s="291">
        <f>'Fleet information'!M16</f>
        <v>1</v>
      </c>
      <c r="AJ18" s="278">
        <f t="shared" si="5"/>
        <v>0</v>
      </c>
      <c r="AK18" s="21">
        <f>AJ18*Variables!$E$43*Variables!$C$18</f>
        <v>0</v>
      </c>
      <c r="AL18" s="20">
        <f>Z18*Variables!$E$39*Variables!$C$18</f>
        <v>15898875.785744101</v>
      </c>
      <c r="AN18" s="242">
        <f>'HH Information'!H16</f>
        <v>0.74349442379182151</v>
      </c>
      <c r="AO18" s="245">
        <f t="shared" si="6"/>
        <v>210.55762081784385</v>
      </c>
      <c r="AP18" s="280">
        <f>'HH Information'!F16</f>
        <v>19785.960000000003</v>
      </c>
      <c r="AQ18" s="22">
        <f>IF(12*(AO18-Variables!$C$3*AP18)*(G18/5)&lt;0,0,12*(AO18-Variables!$C$3*AP18)*(G18/5))</f>
        <v>0</v>
      </c>
      <c r="AR18" s="249"/>
      <c r="AS18" s="208">
        <f t="shared" si="7"/>
        <v>100000</v>
      </c>
    </row>
    <row r="19" spans="1:58" ht="14.25" customHeight="1">
      <c r="A19" s="57">
        <v>16</v>
      </c>
      <c r="B19" s="4" t="s">
        <v>142</v>
      </c>
      <c r="C19" s="263">
        <v>2019</v>
      </c>
      <c r="D19" s="264">
        <f>Population!D17</f>
        <v>84626.819025587873</v>
      </c>
      <c r="E19" s="264" t="str">
        <f t="shared" si="1"/>
        <v>Small</v>
      </c>
      <c r="F19" s="265">
        <f>'HH Information'!C17</f>
        <v>3.45</v>
      </c>
      <c r="G19" s="281">
        <f t="shared" si="0"/>
        <v>24529.512761039961</v>
      </c>
      <c r="H19" s="267">
        <f>'Area (Sq.km)'!F17</f>
        <v>162.8216203359375</v>
      </c>
      <c r="I19" s="267"/>
      <c r="J19" s="268">
        <f>D19*Variables!$C$21</f>
        <v>290.26998925776638</v>
      </c>
      <c r="K19" s="292">
        <f>'Road information'!I17</f>
        <v>147.99100000000001</v>
      </c>
      <c r="L19" s="268">
        <f t="shared" si="2"/>
        <v>142.27898925776637</v>
      </c>
      <c r="M19" s="269">
        <f>K19*'Road information'!M17</f>
        <v>0</v>
      </c>
      <c r="N19" s="270">
        <f>M19*(Variables!$C$22/100)</f>
        <v>0</v>
      </c>
      <c r="O19" s="270">
        <f>M19*(Variables!$C$23/100)</f>
        <v>0</v>
      </c>
      <c r="P19" s="270">
        <f>M19*(Variables!$C$24/100)</f>
        <v>0</v>
      </c>
      <c r="Q19" s="270">
        <f>M19*(Variables!$C$25/100)</f>
        <v>0</v>
      </c>
      <c r="R19" s="20">
        <f>(N19*Variables!$E$31+O19*Variables!$E$32+P19*Variables!$E$33+Q19*Variables!$E$33)*Variables!$C$18</f>
        <v>0</v>
      </c>
      <c r="S19" s="271">
        <f>L19*(Variables!$C$22/100)</f>
        <v>7.725555977797268</v>
      </c>
      <c r="T19" s="271">
        <f>L19*(Variables!$C$23/100)</f>
        <v>13.51972296114522</v>
      </c>
      <c r="U19" s="271">
        <f>L19*(Variables!$C$24/100)</f>
        <v>14.163519292628328</v>
      </c>
      <c r="V19" s="271">
        <f>L19*(Variables!$C$25/100)</f>
        <v>103.00741303729691</v>
      </c>
      <c r="W19" s="21">
        <f>(S19*Variables!$E$26+T19*Variables!$E$27+U19*Variables!$E$28+V19*Variables!$E$26)*Variables!$C$18</f>
        <v>299964152.19959706</v>
      </c>
      <c r="X19" s="20">
        <f>J19*Variables!$E$30*Variables!$C$18</f>
        <v>68065.409781053633</v>
      </c>
      <c r="Z19" s="272">
        <f>D19*(IF(D19&lt;50000,0,IF(D19&gt;Variables!$C$7,Variables!$C$36,IF(D19&gt;Variables!$C$8,Variables!$C$37,Variables!$C$38))))</f>
        <v>67.701455220470308</v>
      </c>
      <c r="AA19" s="273">
        <f>'Fleet information'!F17</f>
        <v>250</v>
      </c>
      <c r="AB19" s="274">
        <f t="shared" si="3"/>
        <v>0</v>
      </c>
      <c r="AC19" s="21">
        <f>AB19*Variables!$E$41</f>
        <v>0</v>
      </c>
      <c r="AD19" s="275">
        <f>ROUND(IF(D19&lt;50000,0,(H19/(3.14*Variables!$C$35^2))),0)</f>
        <v>207</v>
      </c>
      <c r="AE19" s="218">
        <f>'Fleet information'!K17</f>
        <v>0</v>
      </c>
      <c r="AF19" s="276">
        <f t="shared" si="4"/>
        <v>207</v>
      </c>
      <c r="AG19" s="20">
        <f>AF19*Variables!$E$42*Variables!$C$18</f>
        <v>192082.75199999998</v>
      </c>
      <c r="AH19" s="277">
        <f>ROUND((Z19)/Variables!$C$40,0)</f>
        <v>1</v>
      </c>
      <c r="AI19" s="291">
        <f>'Fleet information'!M17</f>
        <v>2</v>
      </c>
      <c r="AJ19" s="278">
        <f t="shared" si="5"/>
        <v>0</v>
      </c>
      <c r="AK19" s="21">
        <f>AJ19*Variables!$E$43*Variables!$C$18</f>
        <v>0</v>
      </c>
      <c r="AL19" s="20">
        <f>Z19*Variables!$E$39*Variables!$C$18</f>
        <v>15814437.732288402</v>
      </c>
      <c r="AN19" s="279">
        <f>'HH Information'!H17</f>
        <v>0.99132589838909535</v>
      </c>
      <c r="AO19" s="245">
        <f t="shared" si="6"/>
        <v>205.20446096654274</v>
      </c>
      <c r="AP19" s="280">
        <f>'HH Information'!F17</f>
        <v>28579.719999999998</v>
      </c>
      <c r="AQ19" s="22">
        <f>IF(12*(AO19-Variables!$C$3*AP19)*(G19/5)&lt;0,0,12*(AO19-Variables!$C$3*AP19)*(G19/5))</f>
        <v>0</v>
      </c>
      <c r="AR19" s="249"/>
      <c r="AS19" s="208">
        <f t="shared" si="7"/>
        <v>100000</v>
      </c>
    </row>
    <row r="20" spans="1:58" ht="14.25" customHeight="1">
      <c r="A20" s="57">
        <v>17</v>
      </c>
      <c r="B20" s="263" t="s">
        <v>143</v>
      </c>
      <c r="C20" s="263">
        <v>2019</v>
      </c>
      <c r="D20" s="264">
        <f>Population!D18</f>
        <v>21236.861373940697</v>
      </c>
      <c r="E20" s="264" t="str">
        <f t="shared" si="1"/>
        <v>Small</v>
      </c>
      <c r="F20" s="265">
        <f>'HH Information'!C18</f>
        <v>4.78</v>
      </c>
      <c r="G20" s="281">
        <f t="shared" si="0"/>
        <v>4442.8580280210663</v>
      </c>
      <c r="H20" s="289">
        <f>'Area (Sq.km)'!F18</f>
        <v>79.900000000000006</v>
      </c>
      <c r="I20" s="267"/>
      <c r="J20" s="268">
        <f>D20*Variables!$C$21</f>
        <v>72.842434512616592</v>
      </c>
      <c r="K20" s="292">
        <f>'Road information'!I18</f>
        <v>130.84589162580448</v>
      </c>
      <c r="L20" s="268">
        <f t="shared" si="2"/>
        <v>0</v>
      </c>
      <c r="M20" s="269">
        <f>K20*'Road information'!M18</f>
        <v>59.912358757278582</v>
      </c>
      <c r="N20" s="270">
        <f>M20*(Variables!$C$22/100)</f>
        <v>3.2531597515264385</v>
      </c>
      <c r="O20" s="270">
        <f>M20*(Variables!$C$23/100)</f>
        <v>5.6930295651712681</v>
      </c>
      <c r="P20" s="270">
        <f>M20*(Variables!$C$24/100)</f>
        <v>5.9641262111318047</v>
      </c>
      <c r="Q20" s="270">
        <f>M20*(Variables!$C$25/100)</f>
        <v>43.375463353685852</v>
      </c>
      <c r="R20" s="20">
        <f>(N20*Variables!$E$31+O20*Variables!$E$32+P20*Variables!$E$33+Q20*Variables!$E$33)*Variables!$C$18</f>
        <v>350243.10961905605</v>
      </c>
      <c r="S20" s="271">
        <f>L20*(Variables!$C$22/100)</f>
        <v>0</v>
      </c>
      <c r="T20" s="271">
        <f>L20*(Variables!$C$23/100)</f>
        <v>0</v>
      </c>
      <c r="U20" s="271">
        <f>L20*(Variables!$C$24/100)</f>
        <v>0</v>
      </c>
      <c r="V20" s="271">
        <f>L20*(Variables!$C$25/100)</f>
        <v>0</v>
      </c>
      <c r="W20" s="21">
        <f>(S20*Variables!$E$26+T20*Variables!$E$27+U20*Variables!$E$28+V20*Variables!$E$26)*Variables!$C$18</f>
        <v>0</v>
      </c>
      <c r="X20" s="20">
        <f>J20*Variables!$E$30*Variables!$C$18</f>
        <v>17080.822468863465</v>
      </c>
      <c r="Z20" s="272">
        <f>D20*(IF(D20&lt;50000,0,IF(D20&gt;Variables!$C$7,Variables!$C$36,IF(D20&gt;Variables!$C$8,Variables!$C$37,Variables!$C$38))))</f>
        <v>0</v>
      </c>
      <c r="AA20" s="290">
        <f>'Fleet information'!F18</f>
        <v>0</v>
      </c>
      <c r="AB20" s="274">
        <f t="shared" si="3"/>
        <v>0</v>
      </c>
      <c r="AC20" s="21">
        <f>AB20*Variables!$E$41</f>
        <v>0</v>
      </c>
      <c r="AD20" s="275">
        <f>ROUND(IF(D20&lt;50000,0,(H20/(3.14*Variables!$C$35^2))),0)</f>
        <v>0</v>
      </c>
      <c r="AE20" s="218">
        <f>'Fleet information'!K18</f>
        <v>0</v>
      </c>
      <c r="AF20" s="276">
        <f t="shared" si="4"/>
        <v>0</v>
      </c>
      <c r="AG20" s="20">
        <f>AF20*Variables!$E$42*Variables!$C$18</f>
        <v>0</v>
      </c>
      <c r="AH20" s="277">
        <f>ROUND((Z20)/Variables!$C$40,0)</f>
        <v>0</v>
      </c>
      <c r="AI20" s="291">
        <f>'Fleet information'!M18</f>
        <v>1</v>
      </c>
      <c r="AJ20" s="278">
        <f t="shared" si="5"/>
        <v>0</v>
      </c>
      <c r="AK20" s="21">
        <f>AJ20*Variables!$E$43*Variables!$C$18</f>
        <v>0</v>
      </c>
      <c r="AL20" s="20">
        <f>Z20*Variables!$E$39*Variables!$C$18</f>
        <v>0</v>
      </c>
      <c r="AN20" s="242">
        <f>'HH Information'!H18</f>
        <v>0.74349442379182151</v>
      </c>
      <c r="AO20" s="245">
        <f t="shared" si="6"/>
        <v>213.23420074349443</v>
      </c>
      <c r="AP20" s="243">
        <f>'HH Information'!F18</f>
        <v>15389.079999999998</v>
      </c>
      <c r="AQ20" s="22">
        <f>IF(12*(AO20-Variables!$C$3*AP20)*(G20/5)&lt;0,0,12*(AO20-Variables!$C$3*AP20)*(G20/5))</f>
        <v>0</v>
      </c>
      <c r="AR20" s="249"/>
      <c r="AS20" s="208">
        <f t="shared" si="7"/>
        <v>100000</v>
      </c>
    </row>
    <row r="21" spans="1:58" ht="14.25" customHeight="1">
      <c r="A21" s="57">
        <v>18</v>
      </c>
      <c r="B21" s="263" t="s">
        <v>144</v>
      </c>
      <c r="C21" s="263">
        <v>2019</v>
      </c>
      <c r="D21" s="264">
        <f>Population!D19</f>
        <v>1729.4022348816759</v>
      </c>
      <c r="E21" s="264" t="str">
        <f t="shared" si="1"/>
        <v>Small</v>
      </c>
      <c r="F21" s="265">
        <f>'HH Information'!C19</f>
        <v>5.88</v>
      </c>
      <c r="G21" s="281">
        <f t="shared" si="0"/>
        <v>294.11602634042106</v>
      </c>
      <c r="H21" s="289">
        <f>'Area (Sq.km)'!F19</f>
        <v>33.200000000000003</v>
      </c>
      <c r="I21" s="267"/>
      <c r="J21" s="268">
        <f>D21*Variables!$C$21</f>
        <v>5.9318496656441484</v>
      </c>
      <c r="K21" s="292">
        <f>'Road information'!I19</f>
        <v>10.655023024464171</v>
      </c>
      <c r="L21" s="268">
        <f t="shared" si="2"/>
        <v>0</v>
      </c>
      <c r="M21" s="269">
        <f>K21*'Road information'!M19</f>
        <v>5.3285222829616812</v>
      </c>
      <c r="N21" s="270">
        <f>M21*(Variables!$C$22/100)</f>
        <v>0.28933152667665235</v>
      </c>
      <c r="O21" s="270">
        <f>M21*(Variables!$C$23/100)</f>
        <v>0.50633017168414163</v>
      </c>
      <c r="P21" s="270">
        <f>M21*(Variables!$C$24/100)</f>
        <v>0.53044113224052936</v>
      </c>
      <c r="Q21" s="270">
        <f>M21*(Variables!$C$25/100)</f>
        <v>3.8577536890220316</v>
      </c>
      <c r="R21" s="20">
        <f>(N21*Variables!$E$31+O21*Variables!$E$32+P21*Variables!$E$33+Q21*Variables!$E$33)*Variables!$C$18</f>
        <v>31150.137513692898</v>
      </c>
      <c r="S21" s="271">
        <f>L21*(Variables!$C$22/100)</f>
        <v>0</v>
      </c>
      <c r="T21" s="271">
        <f>L21*(Variables!$C$23/100)</f>
        <v>0</v>
      </c>
      <c r="U21" s="271">
        <f>L21*(Variables!$C$24/100)</f>
        <v>0</v>
      </c>
      <c r="V21" s="271">
        <f>L21*(Variables!$C$25/100)</f>
        <v>0</v>
      </c>
      <c r="W21" s="21">
        <f>(S21*Variables!$E$26+T21*Variables!$E$27+U21*Variables!$E$28+V21*Variables!$E$26)*Variables!$C$18</f>
        <v>0</v>
      </c>
      <c r="X21" s="20">
        <f>J21*Variables!$E$30*Variables!$C$18</f>
        <v>1390.9594280968963</v>
      </c>
      <c r="Z21" s="272">
        <f>D21*(IF(D21&lt;50000,0,IF(D21&gt;Variables!$C$7,Variables!$C$36,IF(D21&gt;Variables!$C$8,Variables!$C$37,Variables!$C$38))))</f>
        <v>0</v>
      </c>
      <c r="AA21" s="290">
        <f>'Fleet information'!F19</f>
        <v>0</v>
      </c>
      <c r="AB21" s="274">
        <f t="shared" si="3"/>
        <v>0</v>
      </c>
      <c r="AC21" s="21">
        <f>AB21*Variables!$E$41</f>
        <v>0</v>
      </c>
      <c r="AD21" s="275">
        <f>ROUND(IF(D21&lt;50000,0,(H21/(3.14*Variables!$C$35^2))),0)</f>
        <v>0</v>
      </c>
      <c r="AE21" s="218">
        <f>'Fleet information'!K19</f>
        <v>0</v>
      </c>
      <c r="AF21" s="276">
        <f t="shared" si="4"/>
        <v>0</v>
      </c>
      <c r="AG21" s="20">
        <f>AF21*Variables!$E$42*Variables!$C$18</f>
        <v>0</v>
      </c>
      <c r="AH21" s="277">
        <f>ROUND((Z21)/Variables!$C$40,0)</f>
        <v>0</v>
      </c>
      <c r="AI21" s="291">
        <f>'Fleet information'!M19</f>
        <v>0</v>
      </c>
      <c r="AJ21" s="278">
        <f t="shared" si="5"/>
        <v>0</v>
      </c>
      <c r="AK21" s="21">
        <f>AJ21*Variables!$E$43*Variables!$C$18</f>
        <v>0</v>
      </c>
      <c r="AL21" s="20">
        <f>Z21*Variables!$E$39*Variables!$C$18</f>
        <v>0</v>
      </c>
      <c r="AN21" s="242">
        <f>'HH Information'!H19</f>
        <v>0.74349442379182151</v>
      </c>
      <c r="AO21" s="245">
        <f t="shared" si="6"/>
        <v>262.30483271375465</v>
      </c>
      <c r="AP21" s="243">
        <f>'HH Information'!F19</f>
        <v>10992.2</v>
      </c>
      <c r="AQ21" s="22">
        <f>IF(12*(AO21-Variables!$C$3*AP21)*(G21/5)&lt;0,0,12*(AO21-Variables!$C$3*AP21)*(G21/5))</f>
        <v>0</v>
      </c>
      <c r="AR21" s="249"/>
      <c r="AS21" s="208">
        <f t="shared" si="7"/>
        <v>100000</v>
      </c>
    </row>
    <row r="22" spans="1:58" ht="14.25" customHeight="1">
      <c r="A22" s="57">
        <v>19</v>
      </c>
      <c r="B22" s="263" t="s">
        <v>147</v>
      </c>
      <c r="C22" s="263">
        <v>2019</v>
      </c>
      <c r="D22" s="264">
        <f>Population!D20</f>
        <v>25338.156724093158</v>
      </c>
      <c r="E22" s="264" t="str">
        <f t="shared" si="1"/>
        <v>Small</v>
      </c>
      <c r="F22" s="265">
        <f>'HH Information'!C20</f>
        <v>3.93</v>
      </c>
      <c r="G22" s="281">
        <f t="shared" si="0"/>
        <v>6447.3681231789205</v>
      </c>
      <c r="H22" s="289">
        <f>'Area (Sq.km)'!F20</f>
        <v>29.7</v>
      </c>
      <c r="I22" s="267"/>
      <c r="J22" s="268">
        <f>D22*Variables!$C$21</f>
        <v>86.909877563639526</v>
      </c>
      <c r="K22" s="292">
        <f>'Road information'!I20</f>
        <v>82.140566457049431</v>
      </c>
      <c r="L22" s="268">
        <f t="shared" si="2"/>
        <v>4.7693111065900951</v>
      </c>
      <c r="M22" s="269">
        <f>K22*'Road information'!M20</f>
        <v>7.5840898000251542</v>
      </c>
      <c r="N22" s="270">
        <f>M22*(Variables!$C$22/100)</f>
        <v>0.4118057809968409</v>
      </c>
      <c r="O22" s="270">
        <f>M22*(Variables!$C$23/100)</f>
        <v>0.72066011674447161</v>
      </c>
      <c r="P22" s="270">
        <f>M22*(Variables!$C$24/100)</f>
        <v>0.75497726516087516</v>
      </c>
      <c r="Q22" s="270">
        <f>M22*(Variables!$C$25/100)</f>
        <v>5.4907437466245455</v>
      </c>
      <c r="R22" s="20">
        <f>(N22*Variables!$E$31+O22*Variables!$E$32+P22*Variables!$E$33+Q22*Variables!$E$33)*Variables!$C$18</f>
        <v>44336.014309706523</v>
      </c>
      <c r="S22" s="271">
        <f>L22*(Variables!$C$22/100)</f>
        <v>0.2589671189098694</v>
      </c>
      <c r="T22" s="271">
        <f>L22*(Variables!$C$23/100)</f>
        <v>0.45319245809227143</v>
      </c>
      <c r="U22" s="271">
        <f>L22*(Variables!$C$24/100)</f>
        <v>0.47477305133476061</v>
      </c>
      <c r="V22" s="271">
        <f>L22*(Variables!$C$25/100)</f>
        <v>3.4528949187982589</v>
      </c>
      <c r="W22" s="21">
        <f>(S22*Variables!$E$26+T22*Variables!$E$27+U22*Variables!$E$28+V22*Variables!$E$26)*Variables!$C$18</f>
        <v>10055050.082430417</v>
      </c>
      <c r="X22" s="20">
        <f>J22*Variables!$E$30*Variables!$C$18</f>
        <v>20379.497189897833</v>
      </c>
      <c r="Z22" s="272">
        <f>D22*(IF(D22&lt;50000,0,IF(D22&gt;Variables!$C$7,Variables!$C$36,IF(D22&gt;Variables!$C$8,Variables!$C$37,Variables!$C$38))))</f>
        <v>0</v>
      </c>
      <c r="AA22" s="273">
        <f>'Fleet information'!F20</f>
        <v>41</v>
      </c>
      <c r="AB22" s="274">
        <f t="shared" si="3"/>
        <v>0</v>
      </c>
      <c r="AC22" s="21">
        <f>AB22*Variables!$E$41</f>
        <v>0</v>
      </c>
      <c r="AD22" s="275">
        <f>ROUND(IF(D22&lt;50000,0,(H22/(3.14*Variables!$C$35^2))),0)</f>
        <v>0</v>
      </c>
      <c r="AE22" s="218">
        <f>'Fleet information'!K20</f>
        <v>0</v>
      </c>
      <c r="AF22" s="276">
        <f t="shared" si="4"/>
        <v>0</v>
      </c>
      <c r="AG22" s="20">
        <f>AF22*Variables!$E$42*Variables!$C$18</f>
        <v>0</v>
      </c>
      <c r="AH22" s="277">
        <f>ROUND((Z22)/Variables!$C$40,0)</f>
        <v>0</v>
      </c>
      <c r="AI22" s="291">
        <f>'Fleet information'!M20</f>
        <v>0</v>
      </c>
      <c r="AJ22" s="278">
        <f t="shared" si="5"/>
        <v>0</v>
      </c>
      <c r="AK22" s="21">
        <f>AJ22*Variables!$E$43*Variables!$C$18</f>
        <v>0</v>
      </c>
      <c r="AL22" s="20">
        <f>Z22*Variables!$E$39*Variables!$C$18</f>
        <v>0</v>
      </c>
      <c r="AN22" s="242">
        <f>'HH Information'!H20</f>
        <v>0.74349442379182151</v>
      </c>
      <c r="AO22" s="245">
        <f t="shared" si="6"/>
        <v>175.31598513011153</v>
      </c>
      <c r="AP22" s="243">
        <f>'HH Information'!F20</f>
        <v>19785.960000000003</v>
      </c>
      <c r="AQ22" s="22">
        <f>IF(12*(AO22-Variables!$C$3*AP22)*(G22/5)&lt;0,0,12*(AO22-Variables!$C$3*AP22)*(G22/5))</f>
        <v>0</v>
      </c>
      <c r="AR22" s="249"/>
      <c r="AS22" s="208">
        <f t="shared" si="7"/>
        <v>100000</v>
      </c>
    </row>
    <row r="23" spans="1:58" ht="14.25" customHeight="1">
      <c r="A23" s="57">
        <v>20</v>
      </c>
      <c r="B23" s="263" t="s">
        <v>150</v>
      </c>
      <c r="C23" s="263">
        <v>2019</v>
      </c>
      <c r="D23" s="264">
        <f>Population!D21</f>
        <v>2945.0593534599193</v>
      </c>
      <c r="E23" s="264" t="str">
        <f t="shared" si="1"/>
        <v>Small</v>
      </c>
      <c r="F23" s="265">
        <f>'HH Information'!C21</f>
        <v>3.94</v>
      </c>
      <c r="G23" s="281">
        <f t="shared" si="0"/>
        <v>747.47699326393888</v>
      </c>
      <c r="H23" s="289">
        <f>'Area (Sq.km)'!F21</f>
        <v>8</v>
      </c>
      <c r="I23" s="267"/>
      <c r="J23" s="268">
        <f>D23*Variables!$C$21</f>
        <v>10.101553582367522</v>
      </c>
      <c r="K23" s="292">
        <f>'Road information'!I21</f>
        <v>11.06541266209001</v>
      </c>
      <c r="L23" s="268">
        <f t="shared" si="2"/>
        <v>0</v>
      </c>
      <c r="M23" s="269">
        <f>K23*'Road information'!M21</f>
        <v>3.8700541571319604</v>
      </c>
      <c r="N23" s="270">
        <f>M23*(Variables!$C$22/100)</f>
        <v>0.21013868726508381</v>
      </c>
      <c r="O23" s="270">
        <f>M23*(Variables!$C$23/100)</f>
        <v>0.3677427027138967</v>
      </c>
      <c r="P23" s="270">
        <f>M23*(Variables!$C$24/100)</f>
        <v>0.38525425998598706</v>
      </c>
      <c r="Q23" s="270">
        <f>M23*(Variables!$C$25/100)</f>
        <v>2.8018491635344511</v>
      </c>
      <c r="R23" s="20">
        <f>(N23*Variables!$E$31+O23*Variables!$E$32+P23*Variables!$E$33+Q23*Variables!$E$33)*Variables!$C$18</f>
        <v>22624.043361059987</v>
      </c>
      <c r="S23" s="271">
        <f>L23*(Variables!$C$22/100)</f>
        <v>0</v>
      </c>
      <c r="T23" s="271">
        <f>L23*(Variables!$C$23/100)</f>
        <v>0</v>
      </c>
      <c r="U23" s="271">
        <f>L23*(Variables!$C$24/100)</f>
        <v>0</v>
      </c>
      <c r="V23" s="271">
        <f>L23*(Variables!$C$25/100)</f>
        <v>0</v>
      </c>
      <c r="W23" s="21">
        <f>(S23*Variables!$E$26+T23*Variables!$E$27+U23*Variables!$E$28+V23*Variables!$E$26)*Variables!$C$18</f>
        <v>0</v>
      </c>
      <c r="X23" s="20">
        <f>J23*Variables!$E$30*Variables!$C$18</f>
        <v>2368.71329952936</v>
      </c>
      <c r="Z23" s="272">
        <f>D23*(IF(D23&lt;50000,0,IF(D23&gt;Variables!$C$7,Variables!$C$36,IF(D23&gt;Variables!$C$8,Variables!$C$37,Variables!$C$38))))</f>
        <v>0</v>
      </c>
      <c r="AA23" s="290">
        <f>'Fleet information'!F21</f>
        <v>0</v>
      </c>
      <c r="AB23" s="274">
        <f t="shared" si="3"/>
        <v>0</v>
      </c>
      <c r="AC23" s="21">
        <f>AB23*Variables!$E$41</f>
        <v>0</v>
      </c>
      <c r="AD23" s="275">
        <f>ROUND(IF(D23&lt;50000,0,(H23/(3.14*Variables!$C$35^2))),0)</f>
        <v>0</v>
      </c>
      <c r="AE23" s="218">
        <f>'Fleet information'!K21</f>
        <v>0</v>
      </c>
      <c r="AF23" s="276">
        <f t="shared" si="4"/>
        <v>0</v>
      </c>
      <c r="AG23" s="20">
        <f>AF23*Variables!$E$42*Variables!$C$18</f>
        <v>0</v>
      </c>
      <c r="AH23" s="277">
        <f>ROUND((Z23)/Variables!$C$40,0)</f>
        <v>0</v>
      </c>
      <c r="AI23" s="291">
        <f>'Fleet information'!M21</f>
        <v>0</v>
      </c>
      <c r="AJ23" s="278">
        <f t="shared" si="5"/>
        <v>0</v>
      </c>
      <c r="AK23" s="21">
        <f>AJ23*Variables!$E$43*Variables!$C$18</f>
        <v>0</v>
      </c>
      <c r="AL23" s="20">
        <f>Z23*Variables!$E$39*Variables!$C$18</f>
        <v>0</v>
      </c>
      <c r="AN23" s="242">
        <f>'HH Information'!H21</f>
        <v>0.74349442379182151</v>
      </c>
      <c r="AO23" s="245">
        <f t="shared" si="6"/>
        <v>175.7620817843866</v>
      </c>
      <c r="AP23" s="243">
        <f>'HH Information'!F21</f>
        <v>15389.079999999998</v>
      </c>
      <c r="AQ23" s="22">
        <f>IF(12*(AO23-Variables!$C$3*AP23)*(G23/5)&lt;0,0,12*(AO23-Variables!$C$3*AP23)*(G23/5))</f>
        <v>0</v>
      </c>
      <c r="AR23" s="249"/>
      <c r="AS23" s="208">
        <f t="shared" si="7"/>
        <v>100000</v>
      </c>
    </row>
    <row r="24" spans="1:58" ht="14.25" customHeight="1">
      <c r="A24" s="57">
        <v>1</v>
      </c>
      <c r="B24" s="4" t="s">
        <v>100</v>
      </c>
      <c r="C24" s="263">
        <v>2020</v>
      </c>
      <c r="D24" s="264">
        <f>Population!E2</f>
        <v>653425.71369484358</v>
      </c>
      <c r="E24" s="264" t="str">
        <f t="shared" si="1"/>
        <v>Medium</v>
      </c>
      <c r="F24" s="268">
        <f>F4</f>
        <v>4.17</v>
      </c>
      <c r="G24" s="266">
        <f t="shared" si="0"/>
        <v>156696.8138356939</v>
      </c>
      <c r="H24" s="267">
        <f>'Area (Sq.km)'!G2</f>
        <v>1473.3425266437941</v>
      </c>
      <c r="I24" s="267"/>
      <c r="J24" s="268">
        <f>D24*Variables!$C$21</f>
        <v>2241.2501979733133</v>
      </c>
      <c r="K24" s="282">
        <f>K4+L4</f>
        <v>2188.7208964583137</v>
      </c>
      <c r="L24" s="268">
        <f t="shared" si="2"/>
        <v>52.529301514999588</v>
      </c>
      <c r="M24" s="269"/>
      <c r="N24" s="270"/>
      <c r="O24" s="270"/>
      <c r="P24" s="270"/>
      <c r="Q24" s="270"/>
      <c r="R24" s="20"/>
      <c r="S24" s="271">
        <f>L24*(Variables!$C$22/100)</f>
        <v>2.8522697655203393</v>
      </c>
      <c r="T24" s="271">
        <f>L24*(Variables!$C$23/100)</f>
        <v>4.9914720896605944</v>
      </c>
      <c r="U24" s="271">
        <f>L24*(Variables!$C$24/100)</f>
        <v>5.2291612367872897</v>
      </c>
      <c r="V24" s="271">
        <f>L24*(Variables!$C$25/100)</f>
        <v>38.030263540271193</v>
      </c>
      <c r="W24" s="21">
        <f>(S24*Variables!$E$26+T24*Variables!$E$27+U24*Variables!$E$28+V24*Variables!$E$26)*Variables!$C$18</f>
        <v>110746551.38319212</v>
      </c>
      <c r="X24" s="20">
        <f>J24*Variables!$E$30*Variables!$C$18</f>
        <v>525550.75892276224</v>
      </c>
      <c r="Y24" s="249"/>
      <c r="Z24" s="272">
        <f>D24*(IF(D24&lt;50000,0,IF(D24&gt;Variables!$C$7,Variables!$C$36,IF(D24&gt;Variables!$C$8,Variables!$C$37,Variables!$C$38))))</f>
        <v>784.11085643381227</v>
      </c>
      <c r="AA24" s="283">
        <f>AA4+AB4</f>
        <v>765.73325823614471</v>
      </c>
      <c r="AB24" s="274">
        <f t="shared" si="3"/>
        <v>18.377598197667567</v>
      </c>
      <c r="AC24" s="21">
        <f>AB24*Variables!$E$41</f>
        <v>9879796.7910660841</v>
      </c>
      <c r="AD24" s="275">
        <f>ROUND(IF(D24&lt;50000,0,(H24/(3.14*Variables!$C$35^2))),0)</f>
        <v>1877</v>
      </c>
      <c r="AE24" s="201">
        <f>AE4+AF4</f>
        <v>1816</v>
      </c>
      <c r="AF24" s="276">
        <f t="shared" si="4"/>
        <v>61</v>
      </c>
      <c r="AG24" s="20">
        <f>AF24*Variables!$E$42*Variables!$C$18</f>
        <v>56604.095999999998</v>
      </c>
      <c r="AH24" s="277">
        <f>ROUND((Z24)/Variables!$C$40,0)</f>
        <v>6</v>
      </c>
      <c r="AI24" s="204">
        <f>AI4+AJ4</f>
        <v>17</v>
      </c>
      <c r="AJ24" s="278">
        <f t="shared" si="5"/>
        <v>0</v>
      </c>
      <c r="AK24" s="21">
        <f>AJ24*Variables!$E$43*Variables!$C$18</f>
        <v>0</v>
      </c>
      <c r="AL24" s="20">
        <f>Z24*Variables!$E$39*Variables!$C$18</f>
        <v>183161089.72698256</v>
      </c>
      <c r="AM24" s="249"/>
      <c r="AN24" s="284">
        <f>AN4</f>
        <v>0.60223048327137552</v>
      </c>
      <c r="AO24" s="246">
        <f t="shared" ref="AO24:AP24" si="8">AO4</f>
        <v>150.67806691449815</v>
      </c>
      <c r="AP24" s="284">
        <f t="shared" si="8"/>
        <v>19785.960000000003</v>
      </c>
      <c r="AQ24" s="22">
        <f>IF(12*(AO24-Variables!$C$3*AP24)*(G24/5)&lt;0,0,12*(AO24-Variables!$C$3*AP24)*(G24/5))</f>
        <v>0</v>
      </c>
      <c r="AR24" s="249"/>
      <c r="AS24" s="208">
        <f t="shared" si="7"/>
        <v>350000</v>
      </c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</row>
    <row r="25" spans="1:58" ht="14.25" customHeight="1">
      <c r="A25" s="57">
        <v>2</v>
      </c>
      <c r="B25" s="4" t="s">
        <v>123</v>
      </c>
      <c r="C25" s="263">
        <v>2020</v>
      </c>
      <c r="D25" s="264">
        <f>Population!E3</f>
        <v>452774.37078711804</v>
      </c>
      <c r="E25" s="264" t="str">
        <f t="shared" si="1"/>
        <v>Medium</v>
      </c>
      <c r="F25" s="268">
        <f t="shared" ref="F25:F88" si="9">F5</f>
        <v>4.29</v>
      </c>
      <c r="G25" s="281">
        <f t="shared" si="0"/>
        <v>105541.81137228859</v>
      </c>
      <c r="H25" s="267">
        <f>'Area (Sq.km)'!G3</f>
        <v>681.97780020181642</v>
      </c>
      <c r="I25" s="267"/>
      <c r="J25" s="268">
        <f>D25*Variables!$C$21</f>
        <v>1553.0160917998148</v>
      </c>
      <c r="K25" s="282">
        <f t="shared" ref="K25:K88" si="10">K5+L5</f>
        <v>1516.6172771482566</v>
      </c>
      <c r="L25" s="268">
        <f t="shared" si="2"/>
        <v>36.398814651558268</v>
      </c>
      <c r="M25" s="269"/>
      <c r="N25" s="270"/>
      <c r="O25" s="270"/>
      <c r="P25" s="270"/>
      <c r="Q25" s="270"/>
      <c r="R25" s="20"/>
      <c r="S25" s="271">
        <f>L25*(Variables!$C$22/100)</f>
        <v>1.9764062254239783</v>
      </c>
      <c r="T25" s="271">
        <f>L25*(Variables!$C$23/100)</f>
        <v>3.4587108944919618</v>
      </c>
      <c r="U25" s="271">
        <f>L25*(Variables!$C$24/100)</f>
        <v>3.6234114132772941</v>
      </c>
      <c r="V25" s="271">
        <f>L25*(Variables!$C$25/100)</f>
        <v>26.352083005653043</v>
      </c>
      <c r="W25" s="21">
        <f>(S25*Variables!$E$26+T25*Variables!$E$27+U25*Variables!$E$28+V25*Variables!$E$26)*Variables!$C$18</f>
        <v>76738945.328352243</v>
      </c>
      <c r="X25" s="20">
        <f>J25*Variables!$E$30*Variables!$C$18</f>
        <v>364166.74336613854</v>
      </c>
      <c r="Z25" s="272">
        <f>D25*(IF(D25&lt;50000,0,IF(D25&gt;Variables!$C$7,Variables!$C$36,IF(D25&gt;Variables!$C$8,Variables!$C$37,Variables!$C$38))))</f>
        <v>543.32924494454164</v>
      </c>
      <c r="AA25" s="283">
        <f t="shared" ref="AA25:AA88" si="11">AA5+AB5</f>
        <v>530.5949657661539</v>
      </c>
      <c r="AB25" s="274">
        <f t="shared" si="3"/>
        <v>12.734279178387737</v>
      </c>
      <c r="AC25" s="21">
        <f>AB25*Variables!$E$41</f>
        <v>6845948.486301248</v>
      </c>
      <c r="AD25" s="275">
        <f>ROUND(IF(D25&lt;50000,0,(H25/(3.14*Variables!$C$35^2))),0)</f>
        <v>869</v>
      </c>
      <c r="AE25" s="201">
        <f t="shared" ref="AE25:AE88" si="12">AE5+AF5</f>
        <v>841</v>
      </c>
      <c r="AF25" s="276">
        <f t="shared" si="4"/>
        <v>28</v>
      </c>
      <c r="AG25" s="20">
        <f>AF25*Variables!$E$42*Variables!$C$18</f>
        <v>25982.207999999999</v>
      </c>
      <c r="AH25" s="277">
        <f>ROUND((Z25)/Variables!$C$40,0)</f>
        <v>4</v>
      </c>
      <c r="AI25" s="204">
        <f t="shared" ref="AI25:AI88" si="13">AI5+AJ5</f>
        <v>4</v>
      </c>
      <c r="AJ25" s="278">
        <f t="shared" si="5"/>
        <v>0</v>
      </c>
      <c r="AK25" s="21">
        <f>AJ25*Variables!$E$43*Variables!$C$18</f>
        <v>0</v>
      </c>
      <c r="AL25" s="20">
        <f>Z25*Variables!$E$39*Variables!$C$18</f>
        <v>126916718.17578156</v>
      </c>
      <c r="AN25" s="284">
        <f t="shared" ref="AN25:AP25" si="14">AN5</f>
        <v>0.76827757125154894</v>
      </c>
      <c r="AO25" s="246">
        <f t="shared" si="14"/>
        <v>197.75464684014869</v>
      </c>
      <c r="AP25" s="284">
        <f t="shared" si="14"/>
        <v>10992.2</v>
      </c>
      <c r="AQ25" s="22">
        <f>IF(12*(AO25-Variables!$C$3*AP25)*(G25/5)&lt;0,0,12*(AO25-Variables!$C$3*AP25)*(G25/5))</f>
        <v>0</v>
      </c>
      <c r="AR25" s="249"/>
      <c r="AS25" s="208">
        <f t="shared" si="7"/>
        <v>350000</v>
      </c>
    </row>
    <row r="26" spans="1:58" ht="14.25" customHeight="1">
      <c r="A26" s="57">
        <v>3</v>
      </c>
      <c r="B26" s="4" t="s">
        <v>129</v>
      </c>
      <c r="C26" s="263">
        <v>2020</v>
      </c>
      <c r="D26" s="264">
        <f>Population!E4</f>
        <v>324235.86757457582</v>
      </c>
      <c r="E26" s="264" t="str">
        <f t="shared" si="1"/>
        <v>Medium</v>
      </c>
      <c r="F26" s="268">
        <f t="shared" si="9"/>
        <v>4.8600000000000003</v>
      </c>
      <c r="G26" s="281">
        <f t="shared" si="0"/>
        <v>66715.199089418893</v>
      </c>
      <c r="H26" s="267">
        <f>'Area (Sq.km)'!G4</f>
        <v>558.04232917053491</v>
      </c>
      <c r="I26" s="267"/>
      <c r="J26" s="268">
        <f>D26*Variables!$C$21</f>
        <v>1112.129025780795</v>
      </c>
      <c r="K26" s="282">
        <f t="shared" si="10"/>
        <v>1086.0635017390575</v>
      </c>
      <c r="L26" s="268">
        <f t="shared" si="2"/>
        <v>26.06552404173749</v>
      </c>
      <c r="M26" s="269"/>
      <c r="N26" s="270"/>
      <c r="O26" s="270"/>
      <c r="P26" s="270"/>
      <c r="Q26" s="270"/>
      <c r="R26" s="20"/>
      <c r="S26" s="271">
        <f>L26*(Variables!$C$22/100)</f>
        <v>1.4153225724020355</v>
      </c>
      <c r="T26" s="271">
        <f>L26*(Variables!$C$23/100)</f>
        <v>2.4768145017035623</v>
      </c>
      <c r="U26" s="271">
        <f>L26*(Variables!$C$24/100)</f>
        <v>2.5947580494037323</v>
      </c>
      <c r="V26" s="271">
        <f>L26*(Variables!$C$25/100)</f>
        <v>18.870967632027142</v>
      </c>
      <c r="W26" s="21">
        <f>(S26*Variables!$E$26+T26*Variables!$E$27+U26*Variables!$E$28+V26*Variables!$E$26)*Variables!$C$18</f>
        <v>54953460.532762475</v>
      </c>
      <c r="X26" s="20">
        <f>J26*Variables!$E$30*Variables!$C$18</f>
        <v>260783.13525533862</v>
      </c>
      <c r="Z26" s="272">
        <f>D26*(IF(D26&lt;50000,0,IF(D26&gt;Variables!$C$7,Variables!$C$36,IF(D26&gt;Variables!$C$8,Variables!$C$37,Variables!$C$38))))</f>
        <v>389.08304108949096</v>
      </c>
      <c r="AA26" s="283">
        <f t="shared" si="11"/>
        <v>379.96390731395599</v>
      </c>
      <c r="AB26" s="274">
        <f t="shared" si="3"/>
        <v>9.1191337755349764</v>
      </c>
      <c r="AC26" s="21">
        <f>AB26*Variables!$E$41</f>
        <v>4902446.317727603</v>
      </c>
      <c r="AD26" s="275">
        <f>ROUND(IF(D26&lt;50000,0,(H26/(3.14*Variables!$C$35^2))),0)</f>
        <v>711</v>
      </c>
      <c r="AE26" s="201">
        <f t="shared" si="12"/>
        <v>688</v>
      </c>
      <c r="AF26" s="276">
        <f t="shared" si="4"/>
        <v>23</v>
      </c>
      <c r="AG26" s="20">
        <f>AF26*Variables!$E$42*Variables!$C$18</f>
        <v>21342.527999999998</v>
      </c>
      <c r="AH26" s="277">
        <f>ROUND((Z26)/Variables!$C$40,0)</f>
        <v>3</v>
      </c>
      <c r="AI26" s="204">
        <f t="shared" si="13"/>
        <v>3</v>
      </c>
      <c r="AJ26" s="278">
        <f t="shared" si="5"/>
        <v>0</v>
      </c>
      <c r="AK26" s="21">
        <f>AJ26*Variables!$E$43*Variables!$C$18</f>
        <v>0</v>
      </c>
      <c r="AL26" s="20">
        <f>Z26*Variables!$E$39*Variables!$C$18</f>
        <v>90886222.5481188</v>
      </c>
      <c r="AN26" s="284">
        <f t="shared" ref="AN26:AP26" si="15">AN6</f>
        <v>0.49566294919454768</v>
      </c>
      <c r="AO26" s="246">
        <f t="shared" si="15"/>
        <v>144.5353159851301</v>
      </c>
      <c r="AP26" s="284">
        <f t="shared" si="15"/>
        <v>10992.2</v>
      </c>
      <c r="AQ26" s="22">
        <f>IF(12*(AO26-Variables!$C$3*AP26)*(G26/5)&lt;0,0,12*(AO26-Variables!$C$3*AP26)*(G26/5))</f>
        <v>0</v>
      </c>
      <c r="AR26" s="249"/>
      <c r="AS26" s="208">
        <f t="shared" si="7"/>
        <v>350000</v>
      </c>
    </row>
    <row r="27" spans="1:58" ht="14.25" customHeight="1">
      <c r="A27" s="57">
        <v>4</v>
      </c>
      <c r="B27" s="4" t="s">
        <v>130</v>
      </c>
      <c r="C27" s="263">
        <v>2020</v>
      </c>
      <c r="D27" s="264">
        <f>Population!E5</f>
        <v>614664.76129166491</v>
      </c>
      <c r="E27" s="264" t="str">
        <f t="shared" si="1"/>
        <v>Medium</v>
      </c>
      <c r="F27" s="268">
        <f t="shared" si="9"/>
        <v>4.05</v>
      </c>
      <c r="G27" s="281">
        <f t="shared" si="0"/>
        <v>151769.07686213948</v>
      </c>
      <c r="H27" s="267">
        <f>'Area (Sq.km)'!G5</f>
        <v>119.49077699293642</v>
      </c>
      <c r="I27" s="267"/>
      <c r="J27" s="268">
        <f>D27*Variables!$C$21</f>
        <v>2108.3001312304104</v>
      </c>
      <c r="K27" s="282">
        <f t="shared" si="10"/>
        <v>2058.8868469046979</v>
      </c>
      <c r="L27" s="268">
        <f t="shared" si="2"/>
        <v>49.413284325712539</v>
      </c>
      <c r="M27" s="269"/>
      <c r="N27" s="270"/>
      <c r="O27" s="270"/>
      <c r="P27" s="270"/>
      <c r="Q27" s="270"/>
      <c r="R27" s="20"/>
      <c r="S27" s="271">
        <f>L27*(Variables!$C$22/100)</f>
        <v>2.6830742620296397</v>
      </c>
      <c r="T27" s="271">
        <f>L27*(Variables!$C$23/100)</f>
        <v>4.6953799585518698</v>
      </c>
      <c r="U27" s="271">
        <f>L27*(Variables!$C$24/100)</f>
        <v>4.9189694803876742</v>
      </c>
      <c r="V27" s="271">
        <f>L27*(Variables!$C$25/100)</f>
        <v>35.774323493728531</v>
      </c>
      <c r="W27" s="21">
        <f>(S27*Variables!$E$26+T27*Variables!$E$27+U27*Variables!$E$28+V27*Variables!$E$26)*Variables!$C$18</f>
        <v>104177110.17968115</v>
      </c>
      <c r="X27" s="20">
        <f>J27*Variables!$E$30*Variables!$C$18</f>
        <v>494375.29777221888</v>
      </c>
      <c r="Z27" s="272">
        <f>D27*(IF(D27&lt;50000,0,IF(D27&gt;Variables!$C$7,Variables!$C$36,IF(D27&gt;Variables!$C$8,Variables!$C$37,Variables!$C$38))))</f>
        <v>737.59771354999782</v>
      </c>
      <c r="AA27" s="283">
        <f t="shared" si="11"/>
        <v>720.31026713866981</v>
      </c>
      <c r="AB27" s="274">
        <f t="shared" si="3"/>
        <v>17.287446411328006</v>
      </c>
      <c r="AC27" s="21">
        <f>AB27*Variables!$E$41</f>
        <v>9293731.1907299366</v>
      </c>
      <c r="AD27" s="275">
        <f>ROUND(IF(D27&lt;50000,0,(H27/(3.14*Variables!$C$35^2))),0)</f>
        <v>152</v>
      </c>
      <c r="AE27" s="201">
        <f t="shared" si="12"/>
        <v>147</v>
      </c>
      <c r="AF27" s="276">
        <f t="shared" si="4"/>
        <v>5</v>
      </c>
      <c r="AG27" s="20">
        <f>AF27*Variables!$E$42*Variables!$C$18</f>
        <v>4639.6799999999994</v>
      </c>
      <c r="AH27" s="277">
        <f>ROUND((Z27)/Variables!$C$40,0)</f>
        <v>6</v>
      </c>
      <c r="AI27" s="204">
        <f t="shared" si="13"/>
        <v>6</v>
      </c>
      <c r="AJ27" s="278">
        <f t="shared" si="5"/>
        <v>0</v>
      </c>
      <c r="AK27" s="21">
        <f>AJ27*Variables!$E$43*Variables!$C$18</f>
        <v>0</v>
      </c>
      <c r="AL27" s="20">
        <f>Z27*Variables!$E$39*Variables!$C$18</f>
        <v>172296047.02629471</v>
      </c>
      <c r="AN27" s="284">
        <f t="shared" ref="AN27:AP27" si="16">AN7</f>
        <v>0.74349442379182151</v>
      </c>
      <c r="AO27" s="246">
        <f t="shared" si="16"/>
        <v>180.66914498141261</v>
      </c>
      <c r="AP27" s="284">
        <f t="shared" si="16"/>
        <v>15389.079999999998</v>
      </c>
      <c r="AQ27" s="22">
        <f>IF(12*(AO27-Variables!$C$3*AP27)*(G27/5)&lt;0,0,12*(AO27-Variables!$C$3*AP27)*(G27/5))</f>
        <v>0</v>
      </c>
      <c r="AR27" s="249"/>
      <c r="AS27" s="208">
        <f t="shared" si="7"/>
        <v>350000</v>
      </c>
    </row>
    <row r="28" spans="1:58" ht="14.25" customHeight="1">
      <c r="A28" s="57">
        <v>5</v>
      </c>
      <c r="B28" s="4" t="s">
        <v>131</v>
      </c>
      <c r="C28" s="263">
        <v>2020</v>
      </c>
      <c r="D28" s="264">
        <f>Population!E6</f>
        <v>391636.84998871078</v>
      </c>
      <c r="E28" s="264" t="str">
        <f t="shared" si="1"/>
        <v>Medium</v>
      </c>
      <c r="F28" s="268">
        <f t="shared" si="9"/>
        <v>4.2</v>
      </c>
      <c r="G28" s="281">
        <f t="shared" si="0"/>
        <v>93246.86904493114</v>
      </c>
      <c r="H28" s="267">
        <f>'Area (Sq.km)'!G6</f>
        <v>990.9344096871846</v>
      </c>
      <c r="I28" s="267"/>
      <c r="J28" s="268">
        <f>D28*Variables!$C$21</f>
        <v>1343.3143954612779</v>
      </c>
      <c r="K28" s="282">
        <f t="shared" si="10"/>
        <v>2336.5107121394235</v>
      </c>
      <c r="L28" s="268">
        <f t="shared" si="2"/>
        <v>0</v>
      </c>
      <c r="M28" s="269"/>
      <c r="N28" s="270"/>
      <c r="O28" s="270"/>
      <c r="P28" s="270"/>
      <c r="Q28" s="270"/>
      <c r="R28" s="20"/>
      <c r="S28" s="271">
        <f>L28*(Variables!$C$22/100)</f>
        <v>0</v>
      </c>
      <c r="T28" s="271">
        <f>L28*(Variables!$C$23/100)</f>
        <v>0</v>
      </c>
      <c r="U28" s="271">
        <f>L28*(Variables!$C$24/100)</f>
        <v>0</v>
      </c>
      <c r="V28" s="271">
        <f>L28*(Variables!$C$25/100)</f>
        <v>0</v>
      </c>
      <c r="W28" s="21">
        <f>(S28*Variables!$E$26+T28*Variables!$E$27+U28*Variables!$E$28+V28*Variables!$E$26)*Variables!$C$18</f>
        <v>0</v>
      </c>
      <c r="X28" s="20">
        <f>J28*Variables!$E$30*Variables!$C$18</f>
        <v>314993.79259171506</v>
      </c>
      <c r="Z28" s="272">
        <f>D28*(IF(D28&lt;50000,0,IF(D28&gt;Variables!$C$7,Variables!$C$36,IF(D28&gt;Variables!$C$8,Variables!$C$37,Variables!$C$38))))</f>
        <v>469.96421998645292</v>
      </c>
      <c r="AA28" s="283">
        <f t="shared" si="11"/>
        <v>458.94943358052041</v>
      </c>
      <c r="AB28" s="274">
        <f t="shared" si="3"/>
        <v>11.014786405932512</v>
      </c>
      <c r="AC28" s="21">
        <f>AB28*Variables!$E$41</f>
        <v>5921549.1718293186</v>
      </c>
      <c r="AD28" s="275">
        <f>ROUND(IF(D28&lt;50000,0,(H28/(3.14*Variables!$C$35^2))),0)</f>
        <v>1262</v>
      </c>
      <c r="AE28" s="201">
        <f t="shared" si="12"/>
        <v>1222</v>
      </c>
      <c r="AF28" s="276">
        <f t="shared" si="4"/>
        <v>40</v>
      </c>
      <c r="AG28" s="20">
        <f>AF28*Variables!$E$42*Variables!$C$18</f>
        <v>37117.439999999995</v>
      </c>
      <c r="AH28" s="277">
        <f>ROUND((Z28)/Variables!$C$40,0)</f>
        <v>4</v>
      </c>
      <c r="AI28" s="204">
        <f t="shared" si="13"/>
        <v>4</v>
      </c>
      <c r="AJ28" s="278">
        <f t="shared" si="5"/>
        <v>0</v>
      </c>
      <c r="AK28" s="21">
        <f>AJ28*Variables!$E$43*Variables!$C$18</f>
        <v>0</v>
      </c>
      <c r="AL28" s="20">
        <f>Z28*Variables!$E$39*Variables!$C$18</f>
        <v>109779322.60357131</v>
      </c>
      <c r="AN28" s="284">
        <f t="shared" ref="AN28:AP28" si="17">AN8</f>
        <v>0.49566294919454768</v>
      </c>
      <c r="AO28" s="246">
        <f t="shared" si="17"/>
        <v>124.90706319702601</v>
      </c>
      <c r="AP28" s="284">
        <f t="shared" si="17"/>
        <v>15389.079999999998</v>
      </c>
      <c r="AQ28" s="22">
        <f>IF(12*(AO28-Variables!$C$3*AP28)*(G28/5)&lt;0,0,12*(AO28-Variables!$C$3*AP28)*(G28/5))</f>
        <v>0</v>
      </c>
      <c r="AR28" s="249"/>
      <c r="AS28" s="208">
        <f t="shared" si="7"/>
        <v>350000</v>
      </c>
    </row>
    <row r="29" spans="1:58" ht="14.25" customHeight="1">
      <c r="A29" s="57">
        <v>6</v>
      </c>
      <c r="B29" s="4" t="s">
        <v>132</v>
      </c>
      <c r="C29" s="263">
        <v>2020</v>
      </c>
      <c r="D29" s="264">
        <f>Population!E7</f>
        <v>446084.97856971365</v>
      </c>
      <c r="E29" s="264" t="str">
        <f t="shared" si="1"/>
        <v>Medium</v>
      </c>
      <c r="F29" s="268">
        <f t="shared" si="9"/>
        <v>4.59</v>
      </c>
      <c r="G29" s="281">
        <f t="shared" si="0"/>
        <v>97186.269840896217</v>
      </c>
      <c r="H29" s="267">
        <f>'Area (Sq.km)'!G7</f>
        <v>820.92478385469235</v>
      </c>
      <c r="I29" s="267"/>
      <c r="J29" s="268">
        <f>D29*Variables!$C$21</f>
        <v>1530.0714764941179</v>
      </c>
      <c r="K29" s="282">
        <f t="shared" si="10"/>
        <v>1494.210426263787</v>
      </c>
      <c r="L29" s="268">
        <f t="shared" si="2"/>
        <v>35.861050230330875</v>
      </c>
      <c r="M29" s="269"/>
      <c r="N29" s="270"/>
      <c r="O29" s="270"/>
      <c r="P29" s="270"/>
      <c r="Q29" s="270"/>
      <c r="R29" s="20"/>
      <c r="S29" s="271">
        <f>L29*(Variables!$C$22/100)</f>
        <v>1.9472063473482826</v>
      </c>
      <c r="T29" s="271">
        <f>L29*(Variables!$C$23/100)</f>
        <v>3.4076111078594948</v>
      </c>
      <c r="U29" s="271">
        <f>L29*(Variables!$C$24/100)</f>
        <v>3.5698783034718522</v>
      </c>
      <c r="V29" s="271">
        <f>L29*(Variables!$C$25/100)</f>
        <v>25.962751297977103</v>
      </c>
      <c r="W29" s="21">
        <f>(S29*Variables!$E$26+T29*Variables!$E$27+U29*Variables!$E$28+V29*Variables!$E$26)*Variables!$C$18</f>
        <v>75605186.580570176</v>
      </c>
      <c r="X29" s="20">
        <f>J29*Variables!$E$30*Variables!$C$18</f>
        <v>358786.46052310569</v>
      </c>
      <c r="Z29" s="272">
        <f>D29*(IF(D29&lt;50000,0,IF(D29&gt;Variables!$C$7,Variables!$C$36,IF(D29&gt;Variables!$C$8,Variables!$C$37,Variables!$C$38))))</f>
        <v>535.30197428365636</v>
      </c>
      <c r="AA29" s="283">
        <f t="shared" si="11"/>
        <v>522.75583426138314</v>
      </c>
      <c r="AB29" s="274">
        <f t="shared" si="3"/>
        <v>12.546140022273221</v>
      </c>
      <c r="AC29" s="21">
        <f>AB29*Variables!$E$41</f>
        <v>6744804.8759740833</v>
      </c>
      <c r="AD29" s="275">
        <f>ROUND(IF(D29&lt;50000,0,(H29/(3.14*Variables!$C$35^2))),0)</f>
        <v>1046</v>
      </c>
      <c r="AE29" s="201">
        <f t="shared" si="12"/>
        <v>1012</v>
      </c>
      <c r="AF29" s="276">
        <f t="shared" si="4"/>
        <v>34</v>
      </c>
      <c r="AG29" s="20">
        <f>AF29*Variables!$E$42*Variables!$C$18</f>
        <v>31549.823999999997</v>
      </c>
      <c r="AH29" s="277">
        <f>ROUND((Z29)/Variables!$C$40,0)</f>
        <v>4</v>
      </c>
      <c r="AI29" s="204">
        <f t="shared" si="13"/>
        <v>4</v>
      </c>
      <c r="AJ29" s="278">
        <f t="shared" si="5"/>
        <v>0</v>
      </c>
      <c r="AK29" s="21">
        <f>AJ29*Variables!$E$43*Variables!$C$18</f>
        <v>0</v>
      </c>
      <c r="AL29" s="20">
        <f>Z29*Variables!$E$39*Variables!$C$18</f>
        <v>125041621.5236728</v>
      </c>
      <c r="AN29" s="284">
        <f t="shared" ref="AN29:AP29" si="18">AN9</f>
        <v>0.49566294919454768</v>
      </c>
      <c r="AO29" s="246">
        <f t="shared" si="18"/>
        <v>136.50557620817841</v>
      </c>
      <c r="AP29" s="284">
        <f t="shared" si="18"/>
        <v>15389.079999999998</v>
      </c>
      <c r="AQ29" s="22">
        <f>IF(12*(AO29-Variables!$C$3*AP29)*(G29/5)&lt;0,0,12*(AO29-Variables!$C$3*AP29)*(G29/5))</f>
        <v>0</v>
      </c>
      <c r="AR29" s="249"/>
      <c r="AS29" s="208">
        <f t="shared" si="7"/>
        <v>350000</v>
      </c>
    </row>
    <row r="30" spans="1:58" ht="14.25" customHeight="1">
      <c r="A30" s="57">
        <v>7</v>
      </c>
      <c r="B30" s="4" t="s">
        <v>133</v>
      </c>
      <c r="C30" s="263">
        <v>2020</v>
      </c>
      <c r="D30" s="264">
        <f>Population!E8</f>
        <v>251372.57872405741</v>
      </c>
      <c r="E30" s="264" t="str">
        <f t="shared" si="1"/>
        <v>Medium</v>
      </c>
      <c r="F30" s="268">
        <f t="shared" si="9"/>
        <v>3.94</v>
      </c>
      <c r="G30" s="281">
        <f t="shared" si="0"/>
        <v>63800.146884278533</v>
      </c>
      <c r="H30" s="267">
        <f>'Area (Sq.km)'!G8</f>
        <v>384.04168957416749</v>
      </c>
      <c r="I30" s="267"/>
      <c r="J30" s="268">
        <f>D30*Variables!$C$21</f>
        <v>862.20794502351691</v>
      </c>
      <c r="K30" s="282">
        <f t="shared" si="10"/>
        <v>1811.420012647523</v>
      </c>
      <c r="L30" s="268">
        <f t="shared" si="2"/>
        <v>0</v>
      </c>
      <c r="M30" s="269"/>
      <c r="N30" s="270"/>
      <c r="O30" s="270"/>
      <c r="P30" s="270"/>
      <c r="Q30" s="270"/>
      <c r="R30" s="20"/>
      <c r="S30" s="271">
        <f>L30*(Variables!$C$22/100)</f>
        <v>0</v>
      </c>
      <c r="T30" s="271">
        <f>L30*(Variables!$C$23/100)</f>
        <v>0</v>
      </c>
      <c r="U30" s="271">
        <f>L30*(Variables!$C$24/100)</f>
        <v>0</v>
      </c>
      <c r="V30" s="271">
        <f>L30*(Variables!$C$25/100)</f>
        <v>0</v>
      </c>
      <c r="W30" s="21">
        <f>(S30*Variables!$E$26+T30*Variables!$E$27+U30*Variables!$E$28+V30*Variables!$E$26)*Variables!$C$18</f>
        <v>0</v>
      </c>
      <c r="X30" s="20">
        <f>J30*Variables!$E$30*Variables!$C$18</f>
        <v>202179.14102856445</v>
      </c>
      <c r="Z30" s="272">
        <f>D30*(IF(D30&lt;50000,0,IF(D30&gt;Variables!$C$7,Variables!$C$36,IF(D30&gt;Variables!$C$8,Variables!$C$37,Variables!$C$38))))</f>
        <v>301.64709446886889</v>
      </c>
      <c r="AA30" s="283">
        <f t="shared" si="11"/>
        <v>521</v>
      </c>
      <c r="AB30" s="274">
        <f t="shared" si="3"/>
        <v>0</v>
      </c>
      <c r="AC30" s="21">
        <f>AB30*Variables!$E$41</f>
        <v>0</v>
      </c>
      <c r="AD30" s="275">
        <f>ROUND(IF(D30&lt;50000,0,(H30/(3.14*Variables!$C$35^2))),0)</f>
        <v>489</v>
      </c>
      <c r="AE30" s="201">
        <f t="shared" si="12"/>
        <v>473</v>
      </c>
      <c r="AF30" s="276">
        <f t="shared" si="4"/>
        <v>16</v>
      </c>
      <c r="AG30" s="20">
        <f>AF30*Variables!$E$42*Variables!$C$18</f>
        <v>14846.975999999999</v>
      </c>
      <c r="AH30" s="277">
        <f>ROUND((Z30)/Variables!$C$40,0)</f>
        <v>2</v>
      </c>
      <c r="AI30" s="204">
        <f t="shared" si="13"/>
        <v>2</v>
      </c>
      <c r="AJ30" s="278">
        <f t="shared" si="5"/>
        <v>0</v>
      </c>
      <c r="AK30" s="21">
        <f>AJ30*Variables!$E$43*Variables!$C$18</f>
        <v>0</v>
      </c>
      <c r="AL30" s="20">
        <f>Z30*Variables!$E$39*Variables!$C$18</f>
        <v>70461988.993720561</v>
      </c>
      <c r="AN30" s="284">
        <f t="shared" ref="AN30:AP30" si="19">AN10</f>
        <v>0.49566294919454768</v>
      </c>
      <c r="AO30" s="246">
        <f t="shared" si="19"/>
        <v>117.17472118959107</v>
      </c>
      <c r="AP30" s="284">
        <f t="shared" si="19"/>
        <v>15389.079999999998</v>
      </c>
      <c r="AQ30" s="22">
        <f>IF(12*(AO30-Variables!$C$3*AP30)*(G30/5)&lt;0,0,12*(AO30-Variables!$C$3*AP30)*(G30/5))</f>
        <v>0</v>
      </c>
      <c r="AR30" s="249"/>
      <c r="AS30" s="208">
        <f t="shared" si="7"/>
        <v>350000</v>
      </c>
    </row>
    <row r="31" spans="1:58" ht="14.25" customHeight="1">
      <c r="A31" s="57">
        <v>8</v>
      </c>
      <c r="B31" s="57" t="s">
        <v>134</v>
      </c>
      <c r="C31" s="263">
        <v>2020</v>
      </c>
      <c r="D31" s="264">
        <f>Population!E9</f>
        <v>833977.18868535024</v>
      </c>
      <c r="E31" s="264" t="str">
        <f t="shared" si="1"/>
        <v>Medium</v>
      </c>
      <c r="F31" s="268">
        <f t="shared" si="9"/>
        <v>4.04</v>
      </c>
      <c r="G31" s="281">
        <f t="shared" si="0"/>
        <v>206429.99719934413</v>
      </c>
      <c r="H31" s="267">
        <f>'Area (Sq.km)'!G9</f>
        <v>481.97062483955608</v>
      </c>
      <c r="I31" s="267"/>
      <c r="J31" s="268">
        <f>D31*Variables!$C$21</f>
        <v>2860.541757190751</v>
      </c>
      <c r="K31" s="282">
        <f t="shared" si="10"/>
        <v>2793.4978097565927</v>
      </c>
      <c r="L31" s="268">
        <f t="shared" si="2"/>
        <v>67.043947434158326</v>
      </c>
      <c r="M31" s="269"/>
      <c r="N31" s="270"/>
      <c r="O31" s="270"/>
      <c r="P31" s="270"/>
      <c r="Q31" s="270"/>
      <c r="R31" s="20"/>
      <c r="S31" s="271">
        <f>L31*(Variables!$C$22/100)</f>
        <v>3.6403953357914021</v>
      </c>
      <c r="T31" s="271">
        <f>L31*(Variables!$C$23/100)</f>
        <v>6.3706918376349542</v>
      </c>
      <c r="U31" s="271">
        <f>L31*(Variables!$C$24/100)</f>
        <v>6.6740581156175711</v>
      </c>
      <c r="V31" s="271">
        <f>L31*(Variables!$C$25/100)</f>
        <v>48.538604477218698</v>
      </c>
      <c r="W31" s="21">
        <f>(S31*Variables!$E$26+T31*Variables!$E$27+U31*Variables!$E$28+V31*Variables!$E$26)*Variables!$C$18</f>
        <v>141347509.96696371</v>
      </c>
      <c r="X31" s="20">
        <f>J31*Variables!$E$30*Variables!$C$18</f>
        <v>670768.43664365925</v>
      </c>
      <c r="Z31" s="272">
        <f>D31*(IF(D31&lt;50000,0,IF(D31&gt;Variables!$C$7,Variables!$C$36,IF(D31&gt;Variables!$C$8,Variables!$C$37,Variables!$C$38))))</f>
        <v>1000.7726264224202</v>
      </c>
      <c r="AA31" s="283">
        <f t="shared" si="11"/>
        <v>977.31701799064467</v>
      </c>
      <c r="AB31" s="274">
        <f t="shared" si="3"/>
        <v>23.455608431775545</v>
      </c>
      <c r="AC31" s="21">
        <f>AB31*Variables!$E$41</f>
        <v>12609735.092922533</v>
      </c>
      <c r="AD31" s="275">
        <f>ROUND(IF(D31&lt;50000,0,(H31/(3.14*Variables!$C$35^2))),0)</f>
        <v>614</v>
      </c>
      <c r="AE31" s="201">
        <f t="shared" si="12"/>
        <v>594</v>
      </c>
      <c r="AF31" s="276">
        <f t="shared" si="4"/>
        <v>20</v>
      </c>
      <c r="AG31" s="20">
        <f>AF31*Variables!$E$42*Variables!$C$18</f>
        <v>18558.719999999998</v>
      </c>
      <c r="AH31" s="277">
        <f>ROUND((Z31)/Variables!$C$40,0)</f>
        <v>8</v>
      </c>
      <c r="AI31" s="204">
        <f t="shared" si="13"/>
        <v>8</v>
      </c>
      <c r="AJ31" s="278">
        <f t="shared" si="5"/>
        <v>0</v>
      </c>
      <c r="AK31" s="21">
        <f>AJ31*Variables!$E$43*Variables!$C$18</f>
        <v>0</v>
      </c>
      <c r="AL31" s="20">
        <f>Z31*Variables!$E$39*Variables!$C$18</f>
        <v>233771287.97595942</v>
      </c>
      <c r="AN31" s="284">
        <f t="shared" ref="AN31:AP31" si="20">AN11</f>
        <v>0.49566294919454768</v>
      </c>
      <c r="AO31" s="246">
        <f t="shared" si="20"/>
        <v>120.14869888475835</v>
      </c>
      <c r="AP31" s="284">
        <f t="shared" si="20"/>
        <v>15389.079999999998</v>
      </c>
      <c r="AQ31" s="22">
        <f>IF(12*(AO31-Variables!$C$3*AP31)*(G31/5)&lt;0,0,12*(AO31-Variables!$C$3*AP31)*(G31/5))</f>
        <v>0</v>
      </c>
      <c r="AR31" s="249"/>
      <c r="AS31" s="208">
        <f t="shared" si="7"/>
        <v>350000</v>
      </c>
    </row>
    <row r="32" spans="1:58" ht="14.25" customHeight="1">
      <c r="A32" s="57">
        <v>9</v>
      </c>
      <c r="B32" s="4" t="s">
        <v>135</v>
      </c>
      <c r="C32" s="263">
        <v>2020</v>
      </c>
      <c r="D32" s="264">
        <f>Population!E10</f>
        <v>14646.43503503696</v>
      </c>
      <c r="E32" s="264" t="str">
        <f t="shared" si="1"/>
        <v>Small</v>
      </c>
      <c r="F32" s="268">
        <f t="shared" si="9"/>
        <v>4.26</v>
      </c>
      <c r="G32" s="281">
        <f t="shared" si="0"/>
        <v>3438.1302899147795</v>
      </c>
      <c r="H32" s="267">
        <f>'Area (Sq.km)'!G10</f>
        <v>27.062119071644801</v>
      </c>
      <c r="I32" s="267"/>
      <c r="J32" s="268">
        <f>D32*Variables!$C$21</f>
        <v>50.237272170176773</v>
      </c>
      <c r="K32" s="282">
        <f t="shared" si="10"/>
        <v>79.09</v>
      </c>
      <c r="L32" s="268">
        <f t="shared" si="2"/>
        <v>0</v>
      </c>
      <c r="M32" s="269"/>
      <c r="N32" s="270"/>
      <c r="O32" s="270"/>
      <c r="P32" s="270"/>
      <c r="Q32" s="270"/>
      <c r="R32" s="20"/>
      <c r="S32" s="271">
        <f>L32*(Variables!$C$22/100)</f>
        <v>0</v>
      </c>
      <c r="T32" s="271">
        <f>L32*(Variables!$C$23/100)</f>
        <v>0</v>
      </c>
      <c r="U32" s="271">
        <f>L32*(Variables!$C$24/100)</f>
        <v>0</v>
      </c>
      <c r="V32" s="271">
        <f>L32*(Variables!$C$25/100)</f>
        <v>0</v>
      </c>
      <c r="W32" s="21">
        <f>(S32*Variables!$E$26+T32*Variables!$E$27+U32*Variables!$E$28+V32*Variables!$E$26)*Variables!$C$18</f>
        <v>0</v>
      </c>
      <c r="X32" s="20">
        <f>J32*Variables!$E$30*Variables!$C$18</f>
        <v>11780.137951184752</v>
      </c>
      <c r="Z32" s="272">
        <f>D32*(IF(D32&lt;50000,0,IF(D32&gt;Variables!$C$7,Variables!$C$36,IF(D32&gt;Variables!$C$8,Variables!$C$37,Variables!$C$38))))</f>
        <v>0</v>
      </c>
      <c r="AA32" s="283">
        <f t="shared" si="11"/>
        <v>28</v>
      </c>
      <c r="AB32" s="274">
        <f t="shared" si="3"/>
        <v>0</v>
      </c>
      <c r="AC32" s="21">
        <f>AB32*Variables!$E$41</f>
        <v>0</v>
      </c>
      <c r="AD32" s="275">
        <f>ROUND(IF(D32&lt;50000,0,(H32/(3.14*Variables!$C$35^2))),0)</f>
        <v>0</v>
      </c>
      <c r="AE32" s="201">
        <f t="shared" si="12"/>
        <v>0</v>
      </c>
      <c r="AF32" s="276">
        <f t="shared" si="4"/>
        <v>0</v>
      </c>
      <c r="AG32" s="20">
        <f>AF32*Variables!$E$42*Variables!$C$18</f>
        <v>0</v>
      </c>
      <c r="AH32" s="277">
        <f>ROUND((Z32)/Variables!$C$40,0)</f>
        <v>0</v>
      </c>
      <c r="AI32" s="204">
        <f t="shared" si="13"/>
        <v>2</v>
      </c>
      <c r="AJ32" s="278">
        <f t="shared" si="5"/>
        <v>0</v>
      </c>
      <c r="AK32" s="21">
        <f>AJ32*Variables!$E$43*Variables!$C$18</f>
        <v>0</v>
      </c>
      <c r="AL32" s="20">
        <f>Z32*Variables!$E$39*Variables!$C$18</f>
        <v>0</v>
      </c>
      <c r="AN32" s="284">
        <f t="shared" ref="AN32:AP32" si="21">AN12</f>
        <v>0.74349442379182151</v>
      </c>
      <c r="AO32" s="246">
        <f t="shared" si="21"/>
        <v>190.03717472118959</v>
      </c>
      <c r="AP32" s="284">
        <f t="shared" si="21"/>
        <v>15389.079999999998</v>
      </c>
      <c r="AQ32" s="22">
        <f>IF(12*(AO32-Variables!$C$3*AP32)*(G32/5)&lt;0,0,12*(AO32-Variables!$C$3*AP32)*(G32/5))</f>
        <v>0</v>
      </c>
      <c r="AR32" s="249"/>
      <c r="AS32" s="208">
        <f t="shared" si="7"/>
        <v>100000</v>
      </c>
    </row>
    <row r="33" spans="1:45" ht="14.25" customHeight="1">
      <c r="A33" s="57">
        <v>10</v>
      </c>
      <c r="B33" s="4" t="s">
        <v>136</v>
      </c>
      <c r="C33" s="263">
        <v>2020</v>
      </c>
      <c r="D33" s="264">
        <f>Population!E11</f>
        <v>573051.5950379729</v>
      </c>
      <c r="E33" s="264" t="str">
        <f t="shared" si="1"/>
        <v>Medium</v>
      </c>
      <c r="F33" s="268">
        <f t="shared" si="9"/>
        <v>5.88</v>
      </c>
      <c r="G33" s="281">
        <f t="shared" si="0"/>
        <v>97457.75425815866</v>
      </c>
      <c r="H33" s="267">
        <f>'Area (Sq.km)'!G11</f>
        <v>486.03686734207878</v>
      </c>
      <c r="I33" s="267"/>
      <c r="J33" s="268">
        <f>D33*Variables!$C$21</f>
        <v>1965.5669709802471</v>
      </c>
      <c r="K33" s="282">
        <f t="shared" si="10"/>
        <v>1919.498995097897</v>
      </c>
      <c r="L33" s="268">
        <f t="shared" si="2"/>
        <v>46.067975882350083</v>
      </c>
      <c r="M33" s="269"/>
      <c r="N33" s="270"/>
      <c r="O33" s="270"/>
      <c r="P33" s="270"/>
      <c r="Q33" s="270"/>
      <c r="R33" s="20"/>
      <c r="S33" s="271">
        <f>L33*(Variables!$C$22/100)</f>
        <v>2.5014285546977417</v>
      </c>
      <c r="T33" s="271">
        <f>L33*(Variables!$C$23/100)</f>
        <v>4.3774999707210487</v>
      </c>
      <c r="U33" s="271">
        <f>L33*(Variables!$C$24/100)</f>
        <v>4.5859523502791939</v>
      </c>
      <c r="V33" s="271">
        <f>L33*(Variables!$C$25/100)</f>
        <v>33.352380729303228</v>
      </c>
      <c r="W33" s="21">
        <f>(S33*Variables!$E$26+T33*Variables!$E$27+U33*Variables!$E$28+V33*Variables!$E$26)*Variables!$C$18</f>
        <v>97124258.481097728</v>
      </c>
      <c r="X33" s="20">
        <f>J33*Variables!$E$30*Variables!$C$18</f>
        <v>460905.79902515811</v>
      </c>
      <c r="Z33" s="272">
        <f>D33*(IF(D33&lt;50000,0,IF(D33&gt;Variables!$C$7,Variables!$C$36,IF(D33&gt;Variables!$C$8,Variables!$C$37,Variables!$C$38))))</f>
        <v>687.66191404556741</v>
      </c>
      <c r="AA33" s="283">
        <f t="shared" si="11"/>
        <v>681</v>
      </c>
      <c r="AB33" s="274">
        <f t="shared" si="3"/>
        <v>6.6619140455674142</v>
      </c>
      <c r="AC33" s="21">
        <f>AB33*Variables!$E$41</f>
        <v>3581444.9908970417</v>
      </c>
      <c r="AD33" s="275">
        <f>ROUND(IF(D33&lt;50000,0,(H33/(3.14*Variables!$C$35^2))),0)</f>
        <v>619</v>
      </c>
      <c r="AE33" s="201">
        <f t="shared" si="12"/>
        <v>599</v>
      </c>
      <c r="AF33" s="276">
        <f t="shared" si="4"/>
        <v>20</v>
      </c>
      <c r="AG33" s="20">
        <f>AF33*Variables!$E$42*Variables!$C$18</f>
        <v>18558.719999999998</v>
      </c>
      <c r="AH33" s="277">
        <f>ROUND((Z33)/Variables!$C$40,0)</f>
        <v>6</v>
      </c>
      <c r="AI33" s="204">
        <f t="shared" si="13"/>
        <v>5</v>
      </c>
      <c r="AJ33" s="278">
        <f t="shared" si="5"/>
        <v>1</v>
      </c>
      <c r="AK33" s="21">
        <f>AJ33*Variables!$E$43*Variables!$C$18</f>
        <v>763987.75199999998</v>
      </c>
      <c r="AL33" s="20">
        <f>Z33*Variables!$E$39*Variables!$C$18</f>
        <v>160631503.19480443</v>
      </c>
      <c r="AN33" s="284">
        <f t="shared" ref="AN33:AP33" si="22">AN13</f>
        <v>0.49566294919454768</v>
      </c>
      <c r="AO33" s="246">
        <f t="shared" si="22"/>
        <v>174.8698884758364</v>
      </c>
      <c r="AP33" s="284">
        <f t="shared" si="22"/>
        <v>10992.2</v>
      </c>
      <c r="AQ33" s="22">
        <f>IF(12*(AO33-Variables!$C$3*AP33)*(G33/5)&lt;0,0,12*(AO33-Variables!$C$3*AP33)*(G33/5))</f>
        <v>0</v>
      </c>
      <c r="AR33" s="249"/>
      <c r="AS33" s="208">
        <f t="shared" si="7"/>
        <v>350000</v>
      </c>
    </row>
    <row r="34" spans="1:45" ht="14.25" customHeight="1">
      <c r="A34" s="57">
        <v>11</v>
      </c>
      <c r="B34" s="4" t="s">
        <v>137</v>
      </c>
      <c r="C34" s="263">
        <v>2020</v>
      </c>
      <c r="D34" s="264">
        <f>Population!E12</f>
        <v>758837.19935682195</v>
      </c>
      <c r="E34" s="264" t="str">
        <f t="shared" si="1"/>
        <v>Medium</v>
      </c>
      <c r="F34" s="268">
        <f t="shared" si="9"/>
        <v>4.47</v>
      </c>
      <c r="G34" s="281">
        <f t="shared" si="0"/>
        <v>169762.23699257761</v>
      </c>
      <c r="H34" s="267">
        <f>'Area (Sq.km)'!G12</f>
        <v>598.22691575249246</v>
      </c>
      <c r="I34" s="267"/>
      <c r="J34" s="268">
        <f>D34*Variables!$C$21</f>
        <v>2602.8115937938992</v>
      </c>
      <c r="K34" s="282">
        <f t="shared" si="10"/>
        <v>2541.8081970643543</v>
      </c>
      <c r="L34" s="268">
        <f t="shared" si="2"/>
        <v>61.003396729544875</v>
      </c>
      <c r="M34" s="269"/>
      <c r="N34" s="270"/>
      <c r="O34" s="270"/>
      <c r="P34" s="270"/>
      <c r="Q34" s="270"/>
      <c r="R34" s="20"/>
      <c r="S34" s="271">
        <f>L34*(Variables!$C$22/100)</f>
        <v>3.3124016323734771</v>
      </c>
      <c r="T34" s="271">
        <f>L34*(Variables!$C$23/100)</f>
        <v>5.7967028566535852</v>
      </c>
      <c r="U34" s="271">
        <f>L34*(Variables!$C$24/100)</f>
        <v>6.0727363260180427</v>
      </c>
      <c r="V34" s="271">
        <f>L34*(Variables!$C$25/100)</f>
        <v>44.165355098313029</v>
      </c>
      <c r="W34" s="21">
        <f>(S34*Variables!$E$26+T34*Variables!$E$27+U34*Variables!$E$28+V34*Variables!$E$26)*Variables!$C$18</f>
        <v>128612329.0356081</v>
      </c>
      <c r="X34" s="20">
        <f>J34*Variables!$E$30*Variables!$C$18</f>
        <v>610333.29062873137</v>
      </c>
      <c r="Z34" s="272">
        <f>D34*(IF(D34&lt;50000,0,IF(D34&gt;Variables!$C$7,Variables!$C$36,IF(D34&gt;Variables!$C$8,Variables!$C$37,Variables!$C$38))))</f>
        <v>910.60463922818622</v>
      </c>
      <c r="AA34" s="283">
        <f t="shared" si="11"/>
        <v>889.26234299627561</v>
      </c>
      <c r="AB34" s="274">
        <f t="shared" si="3"/>
        <v>21.342296231910609</v>
      </c>
      <c r="AC34" s="21">
        <f>AB34*Variables!$E$41</f>
        <v>11473618.454275144</v>
      </c>
      <c r="AD34" s="275">
        <f>ROUND(IF(D34&lt;50000,0,(H34/(3.14*Variables!$C$35^2))),0)</f>
        <v>762</v>
      </c>
      <c r="AE34" s="201">
        <f t="shared" si="12"/>
        <v>738</v>
      </c>
      <c r="AF34" s="276">
        <f t="shared" si="4"/>
        <v>24</v>
      </c>
      <c r="AG34" s="20">
        <f>AF34*Variables!$E$42*Variables!$C$18</f>
        <v>22270.464</v>
      </c>
      <c r="AH34" s="277">
        <f>ROUND((Z34)/Variables!$C$40,0)</f>
        <v>7</v>
      </c>
      <c r="AI34" s="204">
        <f t="shared" si="13"/>
        <v>7</v>
      </c>
      <c r="AJ34" s="278">
        <f t="shared" si="5"/>
        <v>0</v>
      </c>
      <c r="AK34" s="21">
        <f>AJ34*Variables!$E$43*Variables!$C$18</f>
        <v>0</v>
      </c>
      <c r="AL34" s="20">
        <f>Z34*Variables!$E$39*Variables!$C$18</f>
        <v>212708874.85226282</v>
      </c>
      <c r="AN34" s="284">
        <f t="shared" ref="AN34:AP34" si="23">AN14</f>
        <v>0.74349442379182151</v>
      </c>
      <c r="AO34" s="246">
        <f t="shared" si="23"/>
        <v>199.40520446096653</v>
      </c>
      <c r="AP34" s="284">
        <f t="shared" si="23"/>
        <v>15389.079999999998</v>
      </c>
      <c r="AQ34" s="22">
        <f>IF(12*(AO34-Variables!$C$3*AP34)*(G34/5)&lt;0,0,12*(AO34-Variables!$C$3*AP34)*(G34/5))</f>
        <v>0</v>
      </c>
      <c r="AR34" s="249"/>
      <c r="AS34" s="208">
        <f t="shared" si="7"/>
        <v>350000</v>
      </c>
    </row>
    <row r="35" spans="1:45" ht="14.25" customHeight="1">
      <c r="A35" s="57">
        <v>12</v>
      </c>
      <c r="B35" s="4" t="s">
        <v>138</v>
      </c>
      <c r="C35" s="263">
        <v>2020</v>
      </c>
      <c r="D35" s="264">
        <f>Population!E13</f>
        <v>561850.63433435629</v>
      </c>
      <c r="E35" s="264" t="str">
        <f t="shared" si="1"/>
        <v>Medium</v>
      </c>
      <c r="F35" s="268">
        <f t="shared" si="9"/>
        <v>3.93</v>
      </c>
      <c r="G35" s="281">
        <f t="shared" si="0"/>
        <v>142964.53799856393</v>
      </c>
      <c r="H35" s="267">
        <f>'Area (Sq.km)'!G13</f>
        <v>314.96524722502528</v>
      </c>
      <c r="I35" s="267"/>
      <c r="J35" s="268">
        <f>D35*Variables!$C$21</f>
        <v>1927.147675766842</v>
      </c>
      <c r="K35" s="282">
        <f t="shared" si="10"/>
        <v>1881.9801521160564</v>
      </c>
      <c r="L35" s="268">
        <f t="shared" si="2"/>
        <v>45.167523650785597</v>
      </c>
      <c r="M35" s="269"/>
      <c r="N35" s="270"/>
      <c r="O35" s="270"/>
      <c r="P35" s="270"/>
      <c r="Q35" s="270"/>
      <c r="R35" s="20"/>
      <c r="S35" s="271">
        <f>L35*(Variables!$C$22/100)</f>
        <v>2.4525352208571363</v>
      </c>
      <c r="T35" s="271">
        <f>L35*(Variables!$C$23/100)</f>
        <v>4.2919366364999885</v>
      </c>
      <c r="U35" s="271">
        <f>L35*(Variables!$C$24/100)</f>
        <v>4.4963145715714168</v>
      </c>
      <c r="V35" s="271">
        <f>L35*(Variables!$C$25/100)</f>
        <v>32.700469611428488</v>
      </c>
      <c r="W35" s="21">
        <f>(S35*Variables!$E$26+T35*Variables!$E$27+U35*Variables!$E$28+V35*Variables!$E$26)*Variables!$C$18</f>
        <v>95225851.75466162</v>
      </c>
      <c r="X35" s="20">
        <f>J35*Variables!$E$30*Variables!$C$18</f>
        <v>451896.85849056678</v>
      </c>
      <c r="Z35" s="272">
        <f>D35*(IF(D35&lt;50000,0,IF(D35&gt;Variables!$C$7,Variables!$C$36,IF(D35&gt;Variables!$C$8,Variables!$C$37,Variables!$C$38))))</f>
        <v>674.22076120122745</v>
      </c>
      <c r="AA35" s="283">
        <f t="shared" si="11"/>
        <v>1351</v>
      </c>
      <c r="AB35" s="274">
        <f t="shared" si="3"/>
        <v>0</v>
      </c>
      <c r="AC35" s="21">
        <f>AB35*Variables!$E$41</f>
        <v>0</v>
      </c>
      <c r="AD35" s="275">
        <f>ROUND(IF(D35&lt;50000,0,(H35/(3.14*Variables!$C$35^2))),0)</f>
        <v>401</v>
      </c>
      <c r="AE35" s="201">
        <f t="shared" si="12"/>
        <v>388</v>
      </c>
      <c r="AF35" s="276">
        <f t="shared" si="4"/>
        <v>13</v>
      </c>
      <c r="AG35" s="20">
        <f>AF35*Variables!$E$42*Variables!$C$18</f>
        <v>12063.168</v>
      </c>
      <c r="AH35" s="277">
        <f>ROUND((Z35)/Variables!$C$40,0)</f>
        <v>5</v>
      </c>
      <c r="AI35" s="204">
        <f t="shared" si="13"/>
        <v>5</v>
      </c>
      <c r="AJ35" s="278">
        <f t="shared" si="5"/>
        <v>0</v>
      </c>
      <c r="AK35" s="21">
        <f>AJ35*Variables!$E$43*Variables!$C$18</f>
        <v>0</v>
      </c>
      <c r="AL35" s="20">
        <f>Z35*Variables!$E$39*Variables!$C$18</f>
        <v>157491773.42068407</v>
      </c>
      <c r="AN35" s="284">
        <f t="shared" ref="AN35:AP35" si="24">AN15</f>
        <v>0.74349442379182151</v>
      </c>
      <c r="AO35" s="246">
        <f t="shared" si="24"/>
        <v>175.31598513011153</v>
      </c>
      <c r="AP35" s="284">
        <f t="shared" si="24"/>
        <v>19785.960000000003</v>
      </c>
      <c r="AQ35" s="22">
        <f>IF(12*(AO35-Variables!$C$3*AP35)*(G35/5)&lt;0,0,12*(AO35-Variables!$C$3*AP35)*(G35/5))</f>
        <v>0</v>
      </c>
      <c r="AR35" s="249"/>
      <c r="AS35" s="208">
        <f t="shared" si="7"/>
        <v>350000</v>
      </c>
    </row>
    <row r="36" spans="1:45" ht="14.25" customHeight="1">
      <c r="A36" s="57">
        <v>13</v>
      </c>
      <c r="B36" s="4" t="s">
        <v>139</v>
      </c>
      <c r="C36" s="263">
        <v>2020</v>
      </c>
      <c r="D36" s="264">
        <f>Population!E14</f>
        <v>427899.26305883948</v>
      </c>
      <c r="E36" s="264" t="str">
        <f t="shared" si="1"/>
        <v>Medium</v>
      </c>
      <c r="F36" s="268">
        <f t="shared" si="9"/>
        <v>4.78</v>
      </c>
      <c r="G36" s="281">
        <f t="shared" si="0"/>
        <v>89518.674280091931</v>
      </c>
      <c r="H36" s="267">
        <f>'Area (Sq.km)'!G14</f>
        <v>64.058464096871859</v>
      </c>
      <c r="I36" s="267"/>
      <c r="J36" s="268">
        <f>D36*Variables!$C$21</f>
        <v>1467.6944722918195</v>
      </c>
      <c r="K36" s="282">
        <f t="shared" si="10"/>
        <v>1433.2953830974798</v>
      </c>
      <c r="L36" s="268">
        <f t="shared" si="2"/>
        <v>34.399089194339695</v>
      </c>
      <c r="M36" s="269"/>
      <c r="N36" s="270"/>
      <c r="O36" s="270"/>
      <c r="P36" s="270"/>
      <c r="Q36" s="270"/>
      <c r="R36" s="20"/>
      <c r="S36" s="271">
        <f>L36*(Variables!$C$22/100)</f>
        <v>1.8678238476564537</v>
      </c>
      <c r="T36" s="271">
        <f>L36*(Variables!$C$23/100)</f>
        <v>3.2686917333987942</v>
      </c>
      <c r="U36" s="271">
        <f>L36*(Variables!$C$24/100)</f>
        <v>3.4243437207034995</v>
      </c>
      <c r="V36" s="271">
        <f>L36*(Variables!$C$25/100)</f>
        <v>24.904317968752718</v>
      </c>
      <c r="W36" s="21">
        <f>(S36*Variables!$E$26+T36*Variables!$E$27+U36*Variables!$E$28+V36*Variables!$E$26)*Variables!$C$18</f>
        <v>72522961.263974443</v>
      </c>
      <c r="X36" s="20">
        <f>J36*Variables!$E$30*Variables!$C$18</f>
        <v>344159.67680770875</v>
      </c>
      <c r="Z36" s="272">
        <f>D36*(IF(D36&lt;50000,0,IF(D36&gt;Variables!$C$7,Variables!$C$36,IF(D36&gt;Variables!$C$8,Variables!$C$37,Variables!$C$38))))</f>
        <v>513.47911567060737</v>
      </c>
      <c r="AA36" s="283">
        <f t="shared" si="11"/>
        <v>501.44444889707745</v>
      </c>
      <c r="AB36" s="274">
        <f t="shared" si="3"/>
        <v>12.034666773529921</v>
      </c>
      <c r="AC36" s="21">
        <f>AB36*Variables!$E$41</f>
        <v>6469836.8574496852</v>
      </c>
      <c r="AD36" s="275">
        <f>ROUND(IF(D36&lt;50000,0,(H36/(3.14*Variables!$C$35^2))),0)</f>
        <v>82</v>
      </c>
      <c r="AE36" s="201">
        <f t="shared" si="12"/>
        <v>79</v>
      </c>
      <c r="AF36" s="276">
        <f t="shared" si="4"/>
        <v>3</v>
      </c>
      <c r="AG36" s="20">
        <f>AF36*Variables!$E$42*Variables!$C$18</f>
        <v>2783.808</v>
      </c>
      <c r="AH36" s="277">
        <f>ROUND((Z36)/Variables!$C$40,0)</f>
        <v>4</v>
      </c>
      <c r="AI36" s="204">
        <f t="shared" si="13"/>
        <v>4</v>
      </c>
      <c r="AJ36" s="278">
        <f t="shared" si="5"/>
        <v>0</v>
      </c>
      <c r="AK36" s="21">
        <f>AJ36*Variables!$E$43*Variables!$C$18</f>
        <v>0</v>
      </c>
      <c r="AL36" s="20">
        <f>Z36*Variables!$E$39*Variables!$C$18</f>
        <v>119944002.31367615</v>
      </c>
      <c r="AN36" s="284">
        <f t="shared" ref="AN36:AP36" si="25">AN16</f>
        <v>0.74349442379182151</v>
      </c>
      <c r="AO36" s="246">
        <f t="shared" si="25"/>
        <v>213.23420074349443</v>
      </c>
      <c r="AP36" s="284">
        <f t="shared" si="25"/>
        <v>15389.079999999998</v>
      </c>
      <c r="AQ36" s="22">
        <f>IF(12*(AO36-Variables!$C$3*AP36)*(G36/5)&lt;0,0,12*(AO36-Variables!$C$3*AP36)*(G36/5))</f>
        <v>0</v>
      </c>
      <c r="AR36" s="249"/>
      <c r="AS36" s="208">
        <f t="shared" si="7"/>
        <v>350000</v>
      </c>
    </row>
    <row r="37" spans="1:45" ht="14.25" customHeight="1">
      <c r="A37" s="57">
        <v>14</v>
      </c>
      <c r="B37" s="4" t="s">
        <v>140</v>
      </c>
      <c r="C37" s="263">
        <v>2020</v>
      </c>
      <c r="D37" s="264">
        <f>Population!E15</f>
        <v>2013979.8911125993</v>
      </c>
      <c r="E37" s="264" t="str">
        <f t="shared" si="1"/>
        <v>Large</v>
      </c>
      <c r="F37" s="268">
        <f t="shared" si="9"/>
        <v>3.72</v>
      </c>
      <c r="G37" s="281">
        <f t="shared" si="0"/>
        <v>541392.4438474729</v>
      </c>
      <c r="H37" s="267">
        <f>'Area (Sq.km)'!G15</f>
        <v>168.24353100302727</v>
      </c>
      <c r="I37" s="267"/>
      <c r="J37" s="268">
        <f>D37*Variables!$C$21</f>
        <v>6907.9510265162153</v>
      </c>
      <c r="K37" s="282">
        <f t="shared" si="10"/>
        <v>6746.0459243322402</v>
      </c>
      <c r="L37" s="268">
        <f t="shared" si="2"/>
        <v>161.90510218397503</v>
      </c>
      <c r="M37" s="269"/>
      <c r="N37" s="270"/>
      <c r="O37" s="270"/>
      <c r="P37" s="270"/>
      <c r="Q37" s="270"/>
      <c r="R37" s="20"/>
      <c r="S37" s="271">
        <f>L37*(Variables!$C$22/100)</f>
        <v>8.7912272679081465</v>
      </c>
      <c r="T37" s="271">
        <f>L37*(Variables!$C$23/100)</f>
        <v>15.384647718839256</v>
      </c>
      <c r="U37" s="271">
        <f>L37*(Variables!$C$24/100)</f>
        <v>16.117249991164936</v>
      </c>
      <c r="V37" s="271">
        <f>L37*(Variables!$C$25/100)</f>
        <v>117.21636357210862</v>
      </c>
      <c r="W37" s="21">
        <f>(S37*Variables!$E$26+T37*Variables!$E$27+U37*Variables!$E$28+V37*Variables!$E$26)*Variables!$C$18</f>
        <v>341341521.79995346</v>
      </c>
      <c r="X37" s="20">
        <f>J37*Variables!$E$30*Variables!$C$18</f>
        <v>1619845.4362077874</v>
      </c>
      <c r="Z37" s="272">
        <f>D37*(IF(D37&lt;50000,0,IF(D37&gt;Variables!$C$7,Variables!$C$36,IF(D37&gt;Variables!$C$8,Variables!$C$37,Variables!$C$38))))</f>
        <v>2416.7758693351188</v>
      </c>
      <c r="AA37" s="283">
        <f t="shared" si="11"/>
        <v>3200</v>
      </c>
      <c r="AB37" s="274">
        <f t="shared" si="3"/>
        <v>0</v>
      </c>
      <c r="AC37" s="21">
        <f>AB37*Variables!$E$41</f>
        <v>0</v>
      </c>
      <c r="AD37" s="275">
        <f>ROUND(IF(D37&lt;50000,0,(H37/(3.14*Variables!$C$35^2))),0)</f>
        <v>214</v>
      </c>
      <c r="AE37" s="201">
        <f t="shared" si="12"/>
        <v>207</v>
      </c>
      <c r="AF37" s="276">
        <f t="shared" si="4"/>
        <v>7</v>
      </c>
      <c r="AG37" s="20">
        <f>AF37*Variables!$E$42*Variables!$C$18</f>
        <v>6495.5519999999997</v>
      </c>
      <c r="AH37" s="277">
        <f>ROUND((Z37)/Variables!$C$40,0)</f>
        <v>19</v>
      </c>
      <c r="AI37" s="204">
        <f t="shared" si="13"/>
        <v>19</v>
      </c>
      <c r="AJ37" s="278">
        <f t="shared" si="5"/>
        <v>0</v>
      </c>
      <c r="AK37" s="21">
        <f>AJ37*Variables!$E$43*Variables!$C$18</f>
        <v>0</v>
      </c>
      <c r="AL37" s="20">
        <f>Z37*Variables!$E$39*Variables!$C$18</f>
        <v>564536631.80553269</v>
      </c>
      <c r="AN37" s="284">
        <f t="shared" ref="AN37:AP37" si="26">AN17</f>
        <v>0.74349442379182151</v>
      </c>
      <c r="AO37" s="246">
        <f t="shared" si="26"/>
        <v>165.94795539033458</v>
      </c>
      <c r="AP37" s="284">
        <f t="shared" si="26"/>
        <v>28579.719999999998</v>
      </c>
      <c r="AQ37" s="22">
        <f>IF(12*(AO37-Variables!$C$3*AP37)*(G37/5)&lt;0,0,12*(AO37-Variables!$C$3*AP37)*(G37/5))</f>
        <v>0</v>
      </c>
      <c r="AR37" s="249"/>
      <c r="AS37" s="208">
        <f t="shared" si="7"/>
        <v>350000</v>
      </c>
    </row>
    <row r="38" spans="1:45" ht="14.25" customHeight="1">
      <c r="A38" s="57">
        <v>15</v>
      </c>
      <c r="B38" s="4" t="s">
        <v>141</v>
      </c>
      <c r="C38" s="263">
        <v>2020</v>
      </c>
      <c r="D38" s="264">
        <f>Population!E16</f>
        <v>87120.555151285284</v>
      </c>
      <c r="E38" s="264" t="str">
        <f t="shared" si="1"/>
        <v>Small</v>
      </c>
      <c r="F38" s="268">
        <f t="shared" si="9"/>
        <v>4.72</v>
      </c>
      <c r="G38" s="281">
        <f t="shared" si="0"/>
        <v>18457.7447354418</v>
      </c>
      <c r="H38" s="267">
        <f>'Area (Sq.km)'!G16</f>
        <v>33.478910191725532</v>
      </c>
      <c r="I38" s="267"/>
      <c r="J38" s="268">
        <f>D38*Variables!$C$21</f>
        <v>298.82350416890853</v>
      </c>
      <c r="K38" s="282">
        <f t="shared" si="10"/>
        <v>291.81982828994967</v>
      </c>
      <c r="L38" s="268">
        <f t="shared" si="2"/>
        <v>7.0036758789588589</v>
      </c>
      <c r="M38" s="269"/>
      <c r="N38" s="270"/>
      <c r="O38" s="270"/>
      <c r="P38" s="270"/>
      <c r="Q38" s="270"/>
      <c r="R38" s="20"/>
      <c r="S38" s="271">
        <f>L38*(Variables!$C$22/100)</f>
        <v>0.3802900929751416</v>
      </c>
      <c r="T38" s="271">
        <f>L38*(Variables!$C$23/100)</f>
        <v>0.66550766270649786</v>
      </c>
      <c r="U38" s="271">
        <f>L38*(Variables!$C$24/100)</f>
        <v>0.69719850378775972</v>
      </c>
      <c r="V38" s="271">
        <f>L38*(Variables!$C$25/100)</f>
        <v>5.0705345730018889</v>
      </c>
      <c r="W38" s="21">
        <f>(S38*Variables!$E$26+T38*Variables!$E$27+U38*Variables!$E$28+V38*Variables!$E$26)*Variables!$C$18</f>
        <v>14765719.859778846</v>
      </c>
      <c r="X38" s="20">
        <f>J38*Variables!$E$30*Variables!$C$18</f>
        <v>70071.123492567363</v>
      </c>
      <c r="Z38" s="272">
        <f>D38*(IF(D38&lt;50000,0,IF(D38&gt;Variables!$C$7,Variables!$C$36,IF(D38&gt;Variables!$C$8,Variables!$C$37,Variables!$C$38))))</f>
        <v>69.696444121028236</v>
      </c>
      <c r="AA38" s="283">
        <f t="shared" si="11"/>
        <v>68.062933711941625</v>
      </c>
      <c r="AB38" s="274">
        <f t="shared" si="3"/>
        <v>1.633510409086611</v>
      </c>
      <c r="AC38" s="21">
        <f>AB38*Variables!$E$41</f>
        <v>878175.19592496206</v>
      </c>
      <c r="AD38" s="275">
        <f>ROUND(IF(D38&lt;50000,0,(H38/(3.14*Variables!$C$35^2))),0)</f>
        <v>43</v>
      </c>
      <c r="AE38" s="201">
        <f t="shared" si="12"/>
        <v>41</v>
      </c>
      <c r="AF38" s="276">
        <f t="shared" si="4"/>
        <v>2</v>
      </c>
      <c r="AG38" s="20">
        <f>AF38*Variables!$E$42*Variables!$C$18</f>
        <v>1855.8719999999998</v>
      </c>
      <c r="AH38" s="277">
        <f>ROUND((Z38)/Variables!$C$40,0)</f>
        <v>1</v>
      </c>
      <c r="AI38" s="204">
        <f t="shared" si="13"/>
        <v>1</v>
      </c>
      <c r="AJ38" s="278">
        <f t="shared" si="5"/>
        <v>0</v>
      </c>
      <c r="AK38" s="21">
        <f>AJ38*Variables!$E$43*Variables!$C$18</f>
        <v>0</v>
      </c>
      <c r="AL38" s="20">
        <f>Z38*Variables!$E$39*Variables!$C$18</f>
        <v>16280448.80460196</v>
      </c>
      <c r="AN38" s="284">
        <f t="shared" ref="AN38:AP38" si="27">AN18</f>
        <v>0.74349442379182151</v>
      </c>
      <c r="AO38" s="246">
        <f t="shared" si="27"/>
        <v>210.55762081784385</v>
      </c>
      <c r="AP38" s="284">
        <f t="shared" si="27"/>
        <v>19785.960000000003</v>
      </c>
      <c r="AQ38" s="22">
        <f>IF(12*(AO38-Variables!$C$3*AP38)*(G38/5)&lt;0,0,12*(AO38-Variables!$C$3*AP38)*(G38/5))</f>
        <v>0</v>
      </c>
      <c r="AR38" s="249"/>
      <c r="AS38" s="208">
        <f t="shared" si="7"/>
        <v>100000</v>
      </c>
    </row>
    <row r="39" spans="1:45" ht="14.25" customHeight="1">
      <c r="A39" s="57">
        <v>16</v>
      </c>
      <c r="B39" s="4" t="s">
        <v>142</v>
      </c>
      <c r="C39" s="263">
        <v>2020</v>
      </c>
      <c r="D39" s="264">
        <f>Population!E17</f>
        <v>86657.862682201987</v>
      </c>
      <c r="E39" s="264" t="str">
        <f t="shared" si="1"/>
        <v>Small</v>
      </c>
      <c r="F39" s="268">
        <f t="shared" si="9"/>
        <v>3.45</v>
      </c>
      <c r="G39" s="281">
        <f t="shared" si="0"/>
        <v>25118.221067304923</v>
      </c>
      <c r="H39" s="267">
        <f>'Area (Sq.km)'!G17</f>
        <v>168.24353100302721</v>
      </c>
      <c r="I39" s="267"/>
      <c r="J39" s="268">
        <f>D39*Variables!$C$21</f>
        <v>297.23646899995282</v>
      </c>
      <c r="K39" s="282">
        <f t="shared" si="10"/>
        <v>290.26998925776638</v>
      </c>
      <c r="L39" s="268">
        <f t="shared" si="2"/>
        <v>6.9664797421864364</v>
      </c>
      <c r="M39" s="269"/>
      <c r="N39" s="270"/>
      <c r="O39" s="270"/>
      <c r="P39" s="270"/>
      <c r="Q39" s="270"/>
      <c r="R39" s="20"/>
      <c r="S39" s="271">
        <f>L39*(Variables!$C$22/100)</f>
        <v>0.37827039324089246</v>
      </c>
      <c r="T39" s="271">
        <f>L39*(Variables!$C$23/100)</f>
        <v>0.66197318817156181</v>
      </c>
      <c r="U39" s="271">
        <f>L39*(Variables!$C$24/100)</f>
        <v>0.69349572094163625</v>
      </c>
      <c r="V39" s="271">
        <f>L39*(Variables!$C$25/100)</f>
        <v>5.0436052432118998</v>
      </c>
      <c r="W39" s="21">
        <f>(S39*Variables!$E$26+T39*Variables!$E$27+U39*Variables!$E$28+V39*Variables!$E$26)*Variables!$C$18</f>
        <v>14687299.935022241</v>
      </c>
      <c r="X39" s="20">
        <f>J39*Variables!$E$30*Variables!$C$18</f>
        <v>69698.979615798933</v>
      </c>
      <c r="Z39" s="272">
        <f>D39*(IF(D39&lt;50000,0,IF(D39&gt;Variables!$C$7,Variables!$C$36,IF(D39&gt;Variables!$C$8,Variables!$C$37,Variables!$C$38))))</f>
        <v>69.32629014576159</v>
      </c>
      <c r="AA39" s="283">
        <f t="shared" si="11"/>
        <v>250</v>
      </c>
      <c r="AB39" s="274">
        <f t="shared" si="3"/>
        <v>0</v>
      </c>
      <c r="AC39" s="21">
        <f>AB39*Variables!$E$41</f>
        <v>0</v>
      </c>
      <c r="AD39" s="275">
        <f>ROUND(IF(D39&lt;50000,0,(H39/(3.14*Variables!$C$35^2))),0)</f>
        <v>214</v>
      </c>
      <c r="AE39" s="201">
        <f t="shared" si="12"/>
        <v>207</v>
      </c>
      <c r="AF39" s="276">
        <f t="shared" si="4"/>
        <v>7</v>
      </c>
      <c r="AG39" s="20">
        <f>AF39*Variables!$E$42*Variables!$C$18</f>
        <v>6495.5519999999997</v>
      </c>
      <c r="AH39" s="277">
        <f>ROUND((Z39)/Variables!$C$40,0)</f>
        <v>1</v>
      </c>
      <c r="AI39" s="204">
        <f t="shared" si="13"/>
        <v>2</v>
      </c>
      <c r="AJ39" s="278">
        <f t="shared" si="5"/>
        <v>0</v>
      </c>
      <c r="AK39" s="21">
        <f>AJ39*Variables!$E$43*Variables!$C$18</f>
        <v>0</v>
      </c>
      <c r="AL39" s="20">
        <f>Z39*Variables!$E$39*Variables!$C$18</f>
        <v>16193984.237863321</v>
      </c>
      <c r="AN39" s="284">
        <f t="shared" ref="AN39:AP39" si="28">AN19</f>
        <v>0.99132589838909535</v>
      </c>
      <c r="AO39" s="246">
        <f t="shared" si="28"/>
        <v>205.20446096654274</v>
      </c>
      <c r="AP39" s="284">
        <f t="shared" si="28"/>
        <v>28579.719999999998</v>
      </c>
      <c r="AQ39" s="22">
        <f>IF(12*(AO39-Variables!$C$3*AP39)*(G39/5)&lt;0,0,12*(AO39-Variables!$C$3*AP39)*(G39/5))</f>
        <v>0</v>
      </c>
      <c r="AR39" s="249"/>
      <c r="AS39" s="208">
        <f t="shared" si="7"/>
        <v>100000</v>
      </c>
    </row>
    <row r="40" spans="1:45" ht="14.25" customHeight="1">
      <c r="A40" s="57">
        <v>17</v>
      </c>
      <c r="B40" s="263" t="s">
        <v>143</v>
      </c>
      <c r="C40" s="263">
        <v>2020</v>
      </c>
      <c r="D40" s="264">
        <f>Population!E18</f>
        <v>21746.546046915275</v>
      </c>
      <c r="E40" s="264" t="str">
        <f t="shared" si="1"/>
        <v>Small</v>
      </c>
      <c r="F40" s="268">
        <f t="shared" si="9"/>
        <v>4.78</v>
      </c>
      <c r="G40" s="281">
        <f t="shared" si="0"/>
        <v>4549.4866206935721</v>
      </c>
      <c r="H40" s="267">
        <f>'Area (Sq.km)'!G18</f>
        <v>82.560645812310824</v>
      </c>
      <c r="I40" s="267"/>
      <c r="J40" s="268">
        <f>D40*Variables!$C$21</f>
        <v>74.590652940919384</v>
      </c>
      <c r="K40" s="282">
        <f t="shared" si="10"/>
        <v>130.84589162580448</v>
      </c>
      <c r="L40" s="268">
        <f t="shared" si="2"/>
        <v>0</v>
      </c>
      <c r="M40" s="269"/>
      <c r="N40" s="270"/>
      <c r="O40" s="270"/>
      <c r="P40" s="270"/>
      <c r="Q40" s="270"/>
      <c r="R40" s="20"/>
      <c r="S40" s="271">
        <f>L40*(Variables!$C$22/100)</f>
        <v>0</v>
      </c>
      <c r="T40" s="271">
        <f>L40*(Variables!$C$23/100)</f>
        <v>0</v>
      </c>
      <c r="U40" s="271">
        <f>L40*(Variables!$C$24/100)</f>
        <v>0</v>
      </c>
      <c r="V40" s="271">
        <f>L40*(Variables!$C$25/100)</f>
        <v>0</v>
      </c>
      <c r="W40" s="21">
        <f>(S40*Variables!$E$26+T40*Variables!$E$27+U40*Variables!$E$28+V40*Variables!$E$26)*Variables!$C$18</f>
        <v>0</v>
      </c>
      <c r="X40" s="20">
        <f>J40*Variables!$E$30*Variables!$C$18</f>
        <v>17490.762208116186</v>
      </c>
      <c r="Z40" s="272">
        <f>D40*(IF(D40&lt;50000,0,IF(D40&gt;Variables!$C$7,Variables!$C$36,IF(D40&gt;Variables!$C$8,Variables!$C$37,Variables!$C$38))))</f>
        <v>0</v>
      </c>
      <c r="AA40" s="283">
        <f t="shared" si="11"/>
        <v>0</v>
      </c>
      <c r="AB40" s="274">
        <f t="shared" si="3"/>
        <v>0</v>
      </c>
      <c r="AC40" s="21">
        <f>AB40*Variables!$E$41</f>
        <v>0</v>
      </c>
      <c r="AD40" s="275">
        <f>ROUND(IF(D40&lt;50000,0,(H40/(3.14*Variables!$C$35^2))),0)</f>
        <v>0</v>
      </c>
      <c r="AE40" s="201">
        <f t="shared" si="12"/>
        <v>0</v>
      </c>
      <c r="AF40" s="276">
        <f t="shared" si="4"/>
        <v>0</v>
      </c>
      <c r="AG40" s="20">
        <f>AF40*Variables!$E$42*Variables!$C$18</f>
        <v>0</v>
      </c>
      <c r="AH40" s="277">
        <f>ROUND((Z40)/Variables!$C$40,0)</f>
        <v>0</v>
      </c>
      <c r="AI40" s="204">
        <f t="shared" si="13"/>
        <v>1</v>
      </c>
      <c r="AJ40" s="278">
        <f t="shared" si="5"/>
        <v>0</v>
      </c>
      <c r="AK40" s="21">
        <f>AJ40*Variables!$E$43*Variables!$C$18</f>
        <v>0</v>
      </c>
      <c r="AL40" s="20">
        <f>Z40*Variables!$E$39*Variables!$C$18</f>
        <v>0</v>
      </c>
      <c r="AN40" s="284">
        <f t="shared" ref="AN40:AP40" si="29">AN20</f>
        <v>0.74349442379182151</v>
      </c>
      <c r="AO40" s="246">
        <f t="shared" si="29"/>
        <v>213.23420074349443</v>
      </c>
      <c r="AP40" s="284">
        <f t="shared" si="29"/>
        <v>15389.079999999998</v>
      </c>
      <c r="AQ40" s="22">
        <f>IF(12*(AO40-Variables!$C$3*AP40)*(G40/5)&lt;0,0,12*(AO40-Variables!$C$3*AP40)*(G40/5))</f>
        <v>0</v>
      </c>
      <c r="AR40" s="249"/>
      <c r="AS40" s="208">
        <f t="shared" si="7"/>
        <v>100000</v>
      </c>
    </row>
    <row r="41" spans="1:45" ht="14.25" customHeight="1">
      <c r="A41" s="57">
        <v>18</v>
      </c>
      <c r="B41" s="263" t="s">
        <v>144</v>
      </c>
      <c r="C41" s="263">
        <v>2020</v>
      </c>
      <c r="D41" s="264">
        <f>Population!E19</f>
        <v>1770.9078885188362</v>
      </c>
      <c r="E41" s="264" t="str">
        <f t="shared" si="1"/>
        <v>Small</v>
      </c>
      <c r="F41" s="268">
        <f t="shared" si="9"/>
        <v>5.88</v>
      </c>
      <c r="G41" s="281">
        <f t="shared" si="0"/>
        <v>301.17481097259122</v>
      </c>
      <c r="H41" s="267">
        <f>'Area (Sq.km)'!G19</f>
        <v>34.30554994954592</v>
      </c>
      <c r="I41" s="267"/>
      <c r="J41" s="268">
        <f>D41*Variables!$C$21</f>
        <v>6.0742140576196082</v>
      </c>
      <c r="K41" s="282">
        <f t="shared" si="10"/>
        <v>10.655023024464171</v>
      </c>
      <c r="L41" s="268">
        <f t="shared" si="2"/>
        <v>0</v>
      </c>
      <c r="M41" s="269"/>
      <c r="N41" s="270"/>
      <c r="O41" s="270"/>
      <c r="P41" s="270"/>
      <c r="Q41" s="270"/>
      <c r="R41" s="20"/>
      <c r="S41" s="271">
        <f>L41*(Variables!$C$22/100)</f>
        <v>0</v>
      </c>
      <c r="T41" s="271">
        <f>L41*(Variables!$C$23/100)</f>
        <v>0</v>
      </c>
      <c r="U41" s="271">
        <f>L41*(Variables!$C$24/100)</f>
        <v>0</v>
      </c>
      <c r="V41" s="271">
        <f>L41*(Variables!$C$25/100)</f>
        <v>0</v>
      </c>
      <c r="W41" s="21">
        <f>(S41*Variables!$E$26+T41*Variables!$E$27+U41*Variables!$E$28+V41*Variables!$E$26)*Variables!$C$18</f>
        <v>0</v>
      </c>
      <c r="X41" s="20">
        <f>J41*Variables!$E$30*Variables!$C$18</f>
        <v>1424.3424543712217</v>
      </c>
      <c r="Z41" s="272">
        <f>D41*(IF(D41&lt;50000,0,IF(D41&gt;Variables!$C$7,Variables!$C$36,IF(D41&gt;Variables!$C$8,Variables!$C$37,Variables!$C$38))))</f>
        <v>0</v>
      </c>
      <c r="AA41" s="283">
        <f t="shared" si="11"/>
        <v>0</v>
      </c>
      <c r="AB41" s="274">
        <f t="shared" si="3"/>
        <v>0</v>
      </c>
      <c r="AC41" s="21">
        <f>AB41*Variables!$E$41</f>
        <v>0</v>
      </c>
      <c r="AD41" s="275">
        <f>ROUND(IF(D41&lt;50000,0,(H41/(3.14*Variables!$C$35^2))),0)</f>
        <v>0</v>
      </c>
      <c r="AE41" s="201">
        <f t="shared" si="12"/>
        <v>0</v>
      </c>
      <c r="AF41" s="276">
        <f t="shared" si="4"/>
        <v>0</v>
      </c>
      <c r="AG41" s="20">
        <f>AF41*Variables!$E$42*Variables!$C$18</f>
        <v>0</v>
      </c>
      <c r="AH41" s="277">
        <f>ROUND((Z41)/Variables!$C$40,0)</f>
        <v>0</v>
      </c>
      <c r="AI41" s="204">
        <f t="shared" si="13"/>
        <v>0</v>
      </c>
      <c r="AJ41" s="278">
        <f t="shared" si="5"/>
        <v>0</v>
      </c>
      <c r="AK41" s="21">
        <f>AJ41*Variables!$E$43*Variables!$C$18</f>
        <v>0</v>
      </c>
      <c r="AL41" s="20">
        <f>Z41*Variables!$E$39*Variables!$C$18</f>
        <v>0</v>
      </c>
      <c r="AN41" s="284">
        <f t="shared" ref="AN41:AP41" si="30">AN21</f>
        <v>0.74349442379182151</v>
      </c>
      <c r="AO41" s="246">
        <f t="shared" si="30"/>
        <v>262.30483271375465</v>
      </c>
      <c r="AP41" s="284">
        <f t="shared" si="30"/>
        <v>10992.2</v>
      </c>
      <c r="AQ41" s="22">
        <f>IF(12*(AO41-Variables!$C$3*AP41)*(G41/5)&lt;0,0,12*(AO41-Variables!$C$3*AP41)*(G41/5))</f>
        <v>0</v>
      </c>
      <c r="AR41" s="249"/>
      <c r="AS41" s="208">
        <f t="shared" si="7"/>
        <v>100000</v>
      </c>
    </row>
    <row r="42" spans="1:45" ht="14.25" customHeight="1">
      <c r="A42" s="57">
        <v>19</v>
      </c>
      <c r="B42" s="263" t="s">
        <v>147</v>
      </c>
      <c r="C42" s="263">
        <v>2020</v>
      </c>
      <c r="D42" s="264">
        <f>Population!E20</f>
        <v>25946.272485471396</v>
      </c>
      <c r="E42" s="264" t="str">
        <f t="shared" si="1"/>
        <v>Small</v>
      </c>
      <c r="F42" s="268">
        <f t="shared" si="9"/>
        <v>3.93</v>
      </c>
      <c r="G42" s="281">
        <f t="shared" si="0"/>
        <v>6602.1049581352154</v>
      </c>
      <c r="H42" s="267">
        <f>'Area (Sq.km)'!G20</f>
        <v>30.689001009081739</v>
      </c>
      <c r="I42" s="267"/>
      <c r="J42" s="268">
        <f>D42*Variables!$C$21</f>
        <v>88.995714625166883</v>
      </c>
      <c r="K42" s="282">
        <f t="shared" si="10"/>
        <v>86.909877563639526</v>
      </c>
      <c r="L42" s="268">
        <f t="shared" si="2"/>
        <v>2.0858370615273572</v>
      </c>
      <c r="M42" s="269"/>
      <c r="N42" s="270"/>
      <c r="O42" s="270"/>
      <c r="P42" s="270"/>
      <c r="Q42" s="270"/>
      <c r="R42" s="20"/>
      <c r="S42" s="271">
        <f>L42*(Variables!$C$22/100)</f>
        <v>0.11325812098791078</v>
      </c>
      <c r="T42" s="271">
        <f>L42*(Variables!$C$23/100)</f>
        <v>0.19820171172884388</v>
      </c>
      <c r="U42" s="271">
        <f>L42*(Variables!$C$24/100)</f>
        <v>0.20763988847783646</v>
      </c>
      <c r="V42" s="271">
        <f>L42*(Variables!$C$25/100)</f>
        <v>1.5101082798388106</v>
      </c>
      <c r="W42" s="21">
        <f>(S42*Variables!$E$26+T42*Variables!$E$27+U42*Variables!$E$28+V42*Variables!$E$26)*Variables!$C$18</f>
        <v>4397531.5614171028</v>
      </c>
      <c r="X42" s="20">
        <f>J42*Variables!$E$30*Variables!$C$18</f>
        <v>20868.605122455381</v>
      </c>
      <c r="Z42" s="272">
        <f>D42*(IF(D42&lt;50000,0,IF(D42&gt;Variables!$C$7,Variables!$C$36,IF(D42&gt;Variables!$C$8,Variables!$C$37,Variables!$C$38))))</f>
        <v>0</v>
      </c>
      <c r="AA42" s="283">
        <f t="shared" si="11"/>
        <v>41</v>
      </c>
      <c r="AB42" s="274">
        <f t="shared" si="3"/>
        <v>0</v>
      </c>
      <c r="AC42" s="21">
        <f>AB42*Variables!$E$41</f>
        <v>0</v>
      </c>
      <c r="AD42" s="275">
        <f>ROUND(IF(D42&lt;50000,0,(H42/(3.14*Variables!$C$35^2))),0)</f>
        <v>0</v>
      </c>
      <c r="AE42" s="201">
        <f t="shared" si="12"/>
        <v>0</v>
      </c>
      <c r="AF42" s="276">
        <f t="shared" si="4"/>
        <v>0</v>
      </c>
      <c r="AG42" s="20">
        <f>AF42*Variables!$E$42*Variables!$C$18</f>
        <v>0</v>
      </c>
      <c r="AH42" s="277">
        <f>ROUND((Z42)/Variables!$C$40,0)</f>
        <v>0</v>
      </c>
      <c r="AI42" s="204">
        <f t="shared" si="13"/>
        <v>0</v>
      </c>
      <c r="AJ42" s="278">
        <f t="shared" si="5"/>
        <v>0</v>
      </c>
      <c r="AK42" s="21">
        <f>AJ42*Variables!$E$43*Variables!$C$18</f>
        <v>0</v>
      </c>
      <c r="AL42" s="20">
        <f>Z42*Variables!$E$39*Variables!$C$18</f>
        <v>0</v>
      </c>
      <c r="AN42" s="284">
        <f t="shared" ref="AN42:AP42" si="31">AN22</f>
        <v>0.74349442379182151</v>
      </c>
      <c r="AO42" s="246">
        <f t="shared" si="31"/>
        <v>175.31598513011153</v>
      </c>
      <c r="AP42" s="284">
        <f t="shared" si="31"/>
        <v>19785.960000000003</v>
      </c>
      <c r="AQ42" s="22">
        <f>IF(12*(AO42-Variables!$C$3*AP42)*(G42/5)&lt;0,0,12*(AO42-Variables!$C$3*AP42)*(G42/5))</f>
        <v>0</v>
      </c>
      <c r="AR42" s="249"/>
      <c r="AS42" s="208">
        <f t="shared" si="7"/>
        <v>100000</v>
      </c>
    </row>
    <row r="43" spans="1:45" ht="14.25" customHeight="1">
      <c r="A43" s="57">
        <v>20</v>
      </c>
      <c r="B43" s="263" t="s">
        <v>150</v>
      </c>
      <c r="C43" s="263">
        <v>2020</v>
      </c>
      <c r="D43" s="264">
        <f>Population!E21</f>
        <v>3015.7407779429573</v>
      </c>
      <c r="E43" s="264" t="str">
        <f t="shared" si="1"/>
        <v>Small</v>
      </c>
      <c r="F43" s="268">
        <f t="shared" si="9"/>
        <v>3.94</v>
      </c>
      <c r="G43" s="281">
        <f t="shared" si="0"/>
        <v>765.41644110227344</v>
      </c>
      <c r="H43" s="267">
        <f>'Area (Sq.km)'!G21</f>
        <v>8.2663975782038346</v>
      </c>
      <c r="I43" s="267"/>
      <c r="J43" s="268">
        <f>D43*Variables!$C$21</f>
        <v>10.343990868344344</v>
      </c>
      <c r="K43" s="282">
        <f t="shared" si="10"/>
        <v>11.06541266209001</v>
      </c>
      <c r="L43" s="268">
        <f t="shared" si="2"/>
        <v>0</v>
      </c>
      <c r="M43" s="269"/>
      <c r="N43" s="270"/>
      <c r="O43" s="270"/>
      <c r="P43" s="270"/>
      <c r="Q43" s="270"/>
      <c r="R43" s="20"/>
      <c r="S43" s="271">
        <f>L43*(Variables!$C$22/100)</f>
        <v>0</v>
      </c>
      <c r="T43" s="271">
        <f>L43*(Variables!$C$23/100)</f>
        <v>0</v>
      </c>
      <c r="U43" s="271">
        <f>L43*(Variables!$C$24/100)</f>
        <v>0</v>
      </c>
      <c r="V43" s="271">
        <f>L43*(Variables!$C$25/100)</f>
        <v>0</v>
      </c>
      <c r="W43" s="21">
        <f>(S43*Variables!$E$26+T43*Variables!$E$27+U43*Variables!$E$28+V43*Variables!$E$26)*Variables!$C$18</f>
        <v>0</v>
      </c>
      <c r="X43" s="20">
        <f>J43*Variables!$E$30*Variables!$C$18</f>
        <v>2425.5624187180651</v>
      </c>
      <c r="Z43" s="272">
        <f>D43*(IF(D43&lt;50000,0,IF(D43&gt;Variables!$C$7,Variables!$C$36,IF(D43&gt;Variables!$C$8,Variables!$C$37,Variables!$C$38))))</f>
        <v>0</v>
      </c>
      <c r="AA43" s="283">
        <f t="shared" si="11"/>
        <v>0</v>
      </c>
      <c r="AB43" s="274">
        <f t="shared" si="3"/>
        <v>0</v>
      </c>
      <c r="AC43" s="21">
        <f>AB43*Variables!$E$41</f>
        <v>0</v>
      </c>
      <c r="AD43" s="275">
        <f>ROUND(IF(D43&lt;50000,0,(H43/(3.14*Variables!$C$35^2))),0)</f>
        <v>0</v>
      </c>
      <c r="AE43" s="201">
        <f t="shared" si="12"/>
        <v>0</v>
      </c>
      <c r="AF43" s="276">
        <f t="shared" si="4"/>
        <v>0</v>
      </c>
      <c r="AG43" s="20">
        <f>AF43*Variables!$E$42*Variables!$C$18</f>
        <v>0</v>
      </c>
      <c r="AH43" s="277">
        <f>ROUND((Z43)/Variables!$C$40,0)</f>
        <v>0</v>
      </c>
      <c r="AI43" s="204">
        <f t="shared" si="13"/>
        <v>0</v>
      </c>
      <c r="AJ43" s="278">
        <f t="shared" si="5"/>
        <v>0</v>
      </c>
      <c r="AK43" s="21">
        <f>AJ43*Variables!$E$43*Variables!$C$18</f>
        <v>0</v>
      </c>
      <c r="AL43" s="20">
        <f>Z43*Variables!$E$39*Variables!$C$18</f>
        <v>0</v>
      </c>
      <c r="AN43" s="284">
        <f t="shared" ref="AN43:AP43" si="32">AN23</f>
        <v>0.74349442379182151</v>
      </c>
      <c r="AO43" s="246">
        <f t="shared" si="32"/>
        <v>175.7620817843866</v>
      </c>
      <c r="AP43" s="284">
        <f t="shared" si="32"/>
        <v>15389.079999999998</v>
      </c>
      <c r="AQ43" s="22">
        <f>IF(12*(AO43-Variables!$C$3*AP43)*(G43/5)&lt;0,0,12*(AO43-Variables!$C$3*AP43)*(G43/5))</f>
        <v>0</v>
      </c>
      <c r="AR43" s="249"/>
      <c r="AS43" s="208">
        <f t="shared" si="7"/>
        <v>100000</v>
      </c>
    </row>
    <row r="44" spans="1:45" ht="14.25" customHeight="1">
      <c r="A44" s="57">
        <v>1</v>
      </c>
      <c r="B44" s="4" t="s">
        <v>100</v>
      </c>
      <c r="C44" s="263">
        <v>2021</v>
      </c>
      <c r="D44" s="264">
        <f>Population!F2</f>
        <v>669107.93082351983</v>
      </c>
      <c r="E44" s="264" t="str">
        <f t="shared" si="1"/>
        <v>Medium</v>
      </c>
      <c r="F44" s="268">
        <f t="shared" si="9"/>
        <v>4.17</v>
      </c>
      <c r="G44" s="266">
        <f t="shared" si="0"/>
        <v>160457.53736775057</v>
      </c>
      <c r="H44" s="267">
        <f>'Area (Sq.km)'!H2</f>
        <v>1522.4043867641224</v>
      </c>
      <c r="I44" s="267"/>
      <c r="J44" s="268">
        <f>D44*Variables!$C$21</f>
        <v>2295.0402027246728</v>
      </c>
      <c r="K44" s="282">
        <f t="shared" si="10"/>
        <v>2241.2501979733133</v>
      </c>
      <c r="L44" s="268">
        <f t="shared" si="2"/>
        <v>53.790004751359447</v>
      </c>
      <c r="M44" s="269"/>
      <c r="N44" s="270"/>
      <c r="O44" s="270"/>
      <c r="P44" s="270"/>
      <c r="Q44" s="270"/>
      <c r="R44" s="20"/>
      <c r="S44" s="271">
        <f>L44*(Variables!$C$22/100)</f>
        <v>2.9207242398928202</v>
      </c>
      <c r="T44" s="271">
        <f>L44*(Variables!$C$23/100)</f>
        <v>5.1112674198124362</v>
      </c>
      <c r="U44" s="271">
        <f>L44*(Variables!$C$24/100)</f>
        <v>5.3546611064701715</v>
      </c>
      <c r="V44" s="271">
        <f>L44*(Variables!$C$25/100)</f>
        <v>38.942989865237607</v>
      </c>
      <c r="W44" s="21">
        <f>(S44*Variables!$E$26+T44*Variables!$E$27+U44*Variables!$E$28+V44*Variables!$E$26)*Variables!$C$18</f>
        <v>113404468.61638843</v>
      </c>
      <c r="X44" s="20">
        <f>J44*Variables!$E$30*Variables!$C$18</f>
        <v>538163.97713690845</v>
      </c>
      <c r="Z44" s="272">
        <f>D44*(IF(D44&lt;50000,0,IF(D44&gt;Variables!$C$7,Variables!$C$36,IF(D44&gt;Variables!$C$8,Variables!$C$37,Variables!$C$38))))</f>
        <v>802.92951698822367</v>
      </c>
      <c r="AA44" s="283">
        <f t="shared" si="11"/>
        <v>784.11085643381227</v>
      </c>
      <c r="AB44" s="274">
        <f t="shared" si="3"/>
        <v>18.818660554411395</v>
      </c>
      <c r="AC44" s="21">
        <f>AB44*Variables!$E$41</f>
        <v>10116911.914051566</v>
      </c>
      <c r="AD44" s="275">
        <f>ROUND(IF(D44&lt;50000,0,(H44/(3.14*Variables!$C$35^2))),0)</f>
        <v>1939</v>
      </c>
      <c r="AE44" s="201">
        <f t="shared" si="12"/>
        <v>1877</v>
      </c>
      <c r="AF44" s="276">
        <f t="shared" si="4"/>
        <v>62</v>
      </c>
      <c r="AG44" s="20">
        <f>AF44*Variables!$E$42*Variables!$C$18</f>
        <v>57532.031999999999</v>
      </c>
      <c r="AH44" s="277">
        <f>ROUND((Z44)/Variables!$C$40,0)</f>
        <v>6</v>
      </c>
      <c r="AI44" s="204">
        <f t="shared" si="13"/>
        <v>17</v>
      </c>
      <c r="AJ44" s="278">
        <f t="shared" si="5"/>
        <v>0</v>
      </c>
      <c r="AK44" s="21">
        <f>AJ44*Variables!$E$43*Variables!$C$18</f>
        <v>0</v>
      </c>
      <c r="AL44" s="20">
        <f>Z44*Variables!$E$39*Variables!$C$18</f>
        <v>187556955.8804301</v>
      </c>
      <c r="AN44" s="284">
        <f t="shared" ref="AN44:AP44" si="33">AN24</f>
        <v>0.60223048327137552</v>
      </c>
      <c r="AO44" s="246">
        <f t="shared" si="33"/>
        <v>150.67806691449815</v>
      </c>
      <c r="AP44" s="284">
        <f t="shared" si="33"/>
        <v>19785.960000000003</v>
      </c>
      <c r="AQ44" s="22">
        <f>IF(12*(AO44-Variables!$C$3*AP44)*(G44/5)&lt;0,0,12*(AO44-Variables!$C$3*AP44)*(G44/5))</f>
        <v>0</v>
      </c>
      <c r="AR44" s="249"/>
      <c r="AS44" s="208"/>
    </row>
    <row r="45" spans="1:45" ht="14.25" customHeight="1">
      <c r="A45" s="57">
        <v>2</v>
      </c>
      <c r="B45" s="4" t="s">
        <v>123</v>
      </c>
      <c r="C45" s="263">
        <v>2021</v>
      </c>
      <c r="D45" s="264">
        <f>Population!F3</f>
        <v>463640.95568600891</v>
      </c>
      <c r="E45" s="264" t="str">
        <f t="shared" si="1"/>
        <v>Medium</v>
      </c>
      <c r="F45" s="268">
        <f t="shared" si="9"/>
        <v>4.29</v>
      </c>
      <c r="G45" s="281">
        <f t="shared" si="0"/>
        <v>108074.81484522352</v>
      </c>
      <c r="H45" s="267">
        <f>'Area (Sq.km)'!H3</f>
        <v>704.68745449713435</v>
      </c>
      <c r="I45" s="267"/>
      <c r="J45" s="268">
        <f>D45*Variables!$C$21</f>
        <v>1590.2884780030106</v>
      </c>
      <c r="K45" s="282">
        <f t="shared" si="10"/>
        <v>1553.0160917998148</v>
      </c>
      <c r="L45" s="268">
        <f t="shared" si="2"/>
        <v>37.272386203195765</v>
      </c>
      <c r="M45" s="269"/>
      <c r="N45" s="270"/>
      <c r="O45" s="270"/>
      <c r="P45" s="270"/>
      <c r="Q45" s="270"/>
      <c r="R45" s="20"/>
      <c r="S45" s="271">
        <f>L45*(Variables!$C$22/100)</f>
        <v>2.0238399748341589</v>
      </c>
      <c r="T45" s="271">
        <f>L45*(Variables!$C$23/100)</f>
        <v>3.5417199559597785</v>
      </c>
      <c r="U45" s="271">
        <f>L45*(Variables!$C$24/100)</f>
        <v>3.7103732871959587</v>
      </c>
      <c r="V45" s="271">
        <f>L45*(Variables!$C$25/100)</f>
        <v>26.98453299778879</v>
      </c>
      <c r="W45" s="21">
        <f>(S45*Variables!$E$26+T45*Variables!$E$27+U45*Variables!$E$28+V45*Variables!$E$26)*Variables!$C$18</f>
        <v>78580680.016232893</v>
      </c>
      <c r="X45" s="20">
        <f>J45*Variables!$E$30*Variables!$C$18</f>
        <v>372906.74520692596</v>
      </c>
      <c r="Z45" s="272">
        <f>D45*(IF(D45&lt;50000,0,IF(D45&gt;Variables!$C$7,Variables!$C$36,IF(D45&gt;Variables!$C$8,Variables!$C$37,Variables!$C$38))))</f>
        <v>556.3691468232106</v>
      </c>
      <c r="AA45" s="283">
        <f t="shared" si="11"/>
        <v>543.32924494454164</v>
      </c>
      <c r="AB45" s="274">
        <f t="shared" si="3"/>
        <v>13.039901878668957</v>
      </c>
      <c r="AC45" s="21">
        <f>AB45*Variables!$E$41</f>
        <v>7010251.249972431</v>
      </c>
      <c r="AD45" s="275">
        <f>ROUND(IF(D45&lt;50000,0,(H45/(3.14*Variables!$C$35^2))),0)</f>
        <v>898</v>
      </c>
      <c r="AE45" s="201">
        <f t="shared" si="12"/>
        <v>869</v>
      </c>
      <c r="AF45" s="276">
        <f t="shared" si="4"/>
        <v>29</v>
      </c>
      <c r="AG45" s="20">
        <f>AF45*Variables!$E$42*Variables!$C$18</f>
        <v>26910.144</v>
      </c>
      <c r="AH45" s="277">
        <f>ROUND((Z45)/Variables!$C$40,0)</f>
        <v>4</v>
      </c>
      <c r="AI45" s="204">
        <f t="shared" si="13"/>
        <v>4</v>
      </c>
      <c r="AJ45" s="278">
        <f t="shared" si="5"/>
        <v>0</v>
      </c>
      <c r="AK45" s="21">
        <f>AJ45*Variables!$E$43*Variables!$C$18</f>
        <v>0</v>
      </c>
      <c r="AL45" s="20">
        <f>Z45*Variables!$E$39*Variables!$C$18</f>
        <v>129962719.41200033</v>
      </c>
      <c r="AN45" s="284">
        <f t="shared" ref="AN45:AP45" si="34">AN25</f>
        <v>0.76827757125154894</v>
      </c>
      <c r="AO45" s="246">
        <f t="shared" si="34"/>
        <v>197.75464684014869</v>
      </c>
      <c r="AP45" s="284">
        <f t="shared" si="34"/>
        <v>10992.2</v>
      </c>
      <c r="AQ45" s="22">
        <f>IF(12*(AO45-Variables!$C$3*AP45)*(G45/5)&lt;0,0,12*(AO45-Variables!$C$3*AP45)*(G45/5))</f>
        <v>0</v>
      </c>
      <c r="AR45" s="249"/>
      <c r="AS45" s="208"/>
    </row>
    <row r="46" spans="1:45" ht="14.25" customHeight="1">
      <c r="A46" s="57">
        <v>3</v>
      </c>
      <c r="B46" s="4" t="s">
        <v>129</v>
      </c>
      <c r="C46" s="263">
        <v>2021</v>
      </c>
      <c r="D46" s="264">
        <f>Population!F4</f>
        <v>332017.5283963657</v>
      </c>
      <c r="E46" s="264" t="str">
        <f t="shared" si="1"/>
        <v>Medium</v>
      </c>
      <c r="F46" s="268">
        <f t="shared" si="9"/>
        <v>4.8600000000000003</v>
      </c>
      <c r="G46" s="281">
        <f t="shared" si="0"/>
        <v>68316.363867564956</v>
      </c>
      <c r="H46" s="267">
        <f>'Area (Sq.km)'!H4</f>
        <v>576.62496979881723</v>
      </c>
      <c r="I46" s="267"/>
      <c r="J46" s="268">
        <f>D46*Variables!$C$21</f>
        <v>1138.8201223995343</v>
      </c>
      <c r="K46" s="282">
        <f t="shared" si="10"/>
        <v>1112.129025780795</v>
      </c>
      <c r="L46" s="268">
        <f t="shared" si="2"/>
        <v>26.691096618739266</v>
      </c>
      <c r="M46" s="269"/>
      <c r="N46" s="270"/>
      <c r="O46" s="270"/>
      <c r="P46" s="270"/>
      <c r="Q46" s="270"/>
      <c r="R46" s="20"/>
      <c r="S46" s="271">
        <f>L46*(Variables!$C$22/100)</f>
        <v>1.4492903141396885</v>
      </c>
      <c r="T46" s="271">
        <f>L46*(Variables!$C$23/100)</f>
        <v>2.5362580497444549</v>
      </c>
      <c r="U46" s="271">
        <f>L46*(Variables!$C$24/100)</f>
        <v>2.6570322425894295</v>
      </c>
      <c r="V46" s="271">
        <f>L46*(Variables!$C$25/100)</f>
        <v>19.32387085519585</v>
      </c>
      <c r="W46" s="21">
        <f>(S46*Variables!$E$26+T46*Variables!$E$27+U46*Variables!$E$28+V46*Variables!$E$26)*Variables!$C$18</f>
        <v>56272343.585548945</v>
      </c>
      <c r="X46" s="20">
        <f>J46*Variables!$E$30*Variables!$C$18</f>
        <v>267041.93050146679</v>
      </c>
      <c r="Z46" s="272">
        <f>D46*(IF(D46&lt;50000,0,IF(D46&gt;Variables!$C$7,Variables!$C$36,IF(D46&gt;Variables!$C$8,Variables!$C$37,Variables!$C$38))))</f>
        <v>398.42103407563883</v>
      </c>
      <c r="AA46" s="283">
        <f t="shared" si="11"/>
        <v>389.08304108949096</v>
      </c>
      <c r="AB46" s="274">
        <f t="shared" si="3"/>
        <v>9.3379929861478672</v>
      </c>
      <c r="AC46" s="21">
        <f>AB46*Variables!$E$41</f>
        <v>5020105.0293530934</v>
      </c>
      <c r="AD46" s="275">
        <f>ROUND(IF(D46&lt;50000,0,(H46/(3.14*Variables!$C$35^2))),0)</f>
        <v>735</v>
      </c>
      <c r="AE46" s="201">
        <f t="shared" si="12"/>
        <v>711</v>
      </c>
      <c r="AF46" s="276">
        <f t="shared" si="4"/>
        <v>24</v>
      </c>
      <c r="AG46" s="20">
        <f>AF46*Variables!$E$42*Variables!$C$18</f>
        <v>22270.464</v>
      </c>
      <c r="AH46" s="277">
        <f>ROUND((Z46)/Variables!$C$40,0)</f>
        <v>3</v>
      </c>
      <c r="AI46" s="204">
        <f t="shared" si="13"/>
        <v>3</v>
      </c>
      <c r="AJ46" s="278">
        <f t="shared" si="5"/>
        <v>0</v>
      </c>
      <c r="AK46" s="21">
        <f>AJ46*Variables!$E$43*Variables!$C$18</f>
        <v>0</v>
      </c>
      <c r="AL46" s="20">
        <f>Z46*Variables!$E$39*Variables!$C$18</f>
        <v>93067491.889273673</v>
      </c>
      <c r="AN46" s="284">
        <f t="shared" ref="AN46:AP46" si="35">AN26</f>
        <v>0.49566294919454768</v>
      </c>
      <c r="AO46" s="246">
        <f t="shared" si="35"/>
        <v>144.5353159851301</v>
      </c>
      <c r="AP46" s="284">
        <f t="shared" si="35"/>
        <v>10992.2</v>
      </c>
      <c r="AQ46" s="22">
        <f>IF(12*(AO46-Variables!$C$3*AP46)*(G46/5)&lt;0,0,12*(AO46-Variables!$C$3*AP46)*(G46/5))</f>
        <v>0</v>
      </c>
      <c r="AR46" s="249"/>
      <c r="AS46" s="208"/>
    </row>
    <row r="47" spans="1:45" ht="14.25" customHeight="1">
      <c r="A47" s="57">
        <v>4</v>
      </c>
      <c r="B47" s="4" t="s">
        <v>130</v>
      </c>
      <c r="C47" s="263">
        <v>2021</v>
      </c>
      <c r="D47" s="264">
        <f>Population!F5</f>
        <v>629416.71556266502</v>
      </c>
      <c r="E47" s="264" t="str">
        <f t="shared" si="1"/>
        <v>Medium</v>
      </c>
      <c r="F47" s="268">
        <f t="shared" si="9"/>
        <v>4.05</v>
      </c>
      <c r="G47" s="281">
        <f t="shared" si="0"/>
        <v>155411.53470683086</v>
      </c>
      <c r="H47" s="267">
        <f>'Area (Sq.km)'!H5</f>
        <v>123.46978369401303</v>
      </c>
      <c r="I47" s="267"/>
      <c r="J47" s="268">
        <f>D47*Variables!$C$21</f>
        <v>2158.8993343799411</v>
      </c>
      <c r="K47" s="282">
        <f t="shared" si="10"/>
        <v>2108.3001312304104</v>
      </c>
      <c r="L47" s="268">
        <f t="shared" si="2"/>
        <v>50.599203149530695</v>
      </c>
      <c r="M47" s="269"/>
      <c r="N47" s="270"/>
      <c r="O47" s="270"/>
      <c r="P47" s="270"/>
      <c r="Q47" s="270"/>
      <c r="R47" s="20"/>
      <c r="S47" s="271">
        <f>L47*(Variables!$C$22/100)</f>
        <v>2.7474680443184085</v>
      </c>
      <c r="T47" s="271">
        <f>L47*(Variables!$C$23/100)</f>
        <v>4.8080690775572155</v>
      </c>
      <c r="U47" s="271">
        <f>L47*(Variables!$C$24/100)</f>
        <v>5.0370247479170827</v>
      </c>
      <c r="V47" s="271">
        <f>L47*(Variables!$C$25/100)</f>
        <v>36.632907257578779</v>
      </c>
      <c r="W47" s="21">
        <f>(S47*Variables!$E$26+T47*Variables!$E$27+U47*Variables!$E$28+V47*Variables!$E$26)*Variables!$C$18</f>
        <v>106677360.82399574</v>
      </c>
      <c r="X47" s="20">
        <f>J47*Variables!$E$30*Variables!$C$18</f>
        <v>506240.30491875234</v>
      </c>
      <c r="Z47" s="272">
        <f>D47*(IF(D47&lt;50000,0,IF(D47&gt;Variables!$C$7,Variables!$C$36,IF(D47&gt;Variables!$C$8,Variables!$C$37,Variables!$C$38))))</f>
        <v>755.30005867519799</v>
      </c>
      <c r="AA47" s="283">
        <f t="shared" si="11"/>
        <v>737.59771354999782</v>
      </c>
      <c r="AB47" s="274">
        <f t="shared" si="3"/>
        <v>17.702345125200168</v>
      </c>
      <c r="AC47" s="21">
        <f>AB47*Variables!$E$41</f>
        <v>9516780.7393076103</v>
      </c>
      <c r="AD47" s="275">
        <f>ROUND(IF(D47&lt;50000,0,(H47/(3.14*Variables!$C$35^2))),0)</f>
        <v>157</v>
      </c>
      <c r="AE47" s="201">
        <f t="shared" si="12"/>
        <v>152</v>
      </c>
      <c r="AF47" s="276">
        <f t="shared" si="4"/>
        <v>5</v>
      </c>
      <c r="AG47" s="20">
        <f>AF47*Variables!$E$42*Variables!$C$18</f>
        <v>4639.6799999999994</v>
      </c>
      <c r="AH47" s="277">
        <f>ROUND((Z47)/Variables!$C$40,0)</f>
        <v>6</v>
      </c>
      <c r="AI47" s="204">
        <f t="shared" si="13"/>
        <v>6</v>
      </c>
      <c r="AJ47" s="278">
        <f t="shared" si="5"/>
        <v>0</v>
      </c>
      <c r="AK47" s="21">
        <f>AJ47*Variables!$E$43*Variables!$C$18</f>
        <v>0</v>
      </c>
      <c r="AL47" s="20">
        <f>Z47*Variables!$E$39*Variables!$C$18</f>
        <v>176431152.15492582</v>
      </c>
      <c r="AN47" s="284">
        <f t="shared" ref="AN47:AP47" si="36">AN27</f>
        <v>0.74349442379182151</v>
      </c>
      <c r="AO47" s="246">
        <f t="shared" si="36"/>
        <v>180.66914498141261</v>
      </c>
      <c r="AP47" s="284">
        <f t="shared" si="36"/>
        <v>15389.079999999998</v>
      </c>
      <c r="AQ47" s="22">
        <f>IF(12*(AO47-Variables!$C$3*AP47)*(G47/5)&lt;0,0,12*(AO47-Variables!$C$3*AP47)*(G47/5))</f>
        <v>0</v>
      </c>
      <c r="AR47" s="249"/>
      <c r="AS47" s="208"/>
    </row>
    <row r="48" spans="1:45" ht="14.25" customHeight="1">
      <c r="A48" s="57">
        <v>5</v>
      </c>
      <c r="B48" s="4" t="s">
        <v>131</v>
      </c>
      <c r="C48" s="263">
        <v>2021</v>
      </c>
      <c r="D48" s="264">
        <f>Population!F6</f>
        <v>401036.13438843988</v>
      </c>
      <c r="E48" s="264" t="str">
        <f t="shared" si="1"/>
        <v>Medium</v>
      </c>
      <c r="F48" s="268">
        <f t="shared" si="9"/>
        <v>4.2</v>
      </c>
      <c r="G48" s="281">
        <f t="shared" si="0"/>
        <v>95484.793902009493</v>
      </c>
      <c r="H48" s="267">
        <f>'Area (Sq.km)'!H6</f>
        <v>1023.9322255496238</v>
      </c>
      <c r="I48" s="267"/>
      <c r="J48" s="268">
        <f>D48*Variables!$C$21</f>
        <v>1375.5539409523487</v>
      </c>
      <c r="K48" s="282">
        <f t="shared" si="10"/>
        <v>2336.5107121394235</v>
      </c>
      <c r="L48" s="268">
        <f t="shared" si="2"/>
        <v>0</v>
      </c>
      <c r="M48" s="269"/>
      <c r="N48" s="270"/>
      <c r="O48" s="270"/>
      <c r="P48" s="270"/>
      <c r="Q48" s="270"/>
      <c r="R48" s="20"/>
      <c r="S48" s="271">
        <f>L48*(Variables!$C$22/100)</f>
        <v>0</v>
      </c>
      <c r="T48" s="271">
        <f>L48*(Variables!$C$23/100)</f>
        <v>0</v>
      </c>
      <c r="U48" s="271">
        <f>L48*(Variables!$C$24/100)</f>
        <v>0</v>
      </c>
      <c r="V48" s="271">
        <f>L48*(Variables!$C$25/100)</f>
        <v>0</v>
      </c>
      <c r="W48" s="21">
        <f>(S48*Variables!$E$26+T48*Variables!$E$27+U48*Variables!$E$28+V48*Variables!$E$26)*Variables!$C$18</f>
        <v>0</v>
      </c>
      <c r="X48" s="20">
        <f>J48*Variables!$E$30*Variables!$C$18</f>
        <v>322553.64361391624</v>
      </c>
      <c r="Z48" s="272">
        <f>D48*(IF(D48&lt;50000,0,IF(D48&gt;Variables!$C$7,Variables!$C$36,IF(D48&gt;Variables!$C$8,Variables!$C$37,Variables!$C$38))))</f>
        <v>481.24336126612781</v>
      </c>
      <c r="AA48" s="283">
        <f t="shared" si="11"/>
        <v>469.96421998645292</v>
      </c>
      <c r="AB48" s="274">
        <f t="shared" si="3"/>
        <v>11.279141279674889</v>
      </c>
      <c r="AC48" s="21">
        <f>AB48*Variables!$E$41</f>
        <v>6063666.3519532206</v>
      </c>
      <c r="AD48" s="275">
        <f>ROUND(IF(D48&lt;50000,0,(H48/(3.14*Variables!$C$35^2))),0)</f>
        <v>1304</v>
      </c>
      <c r="AE48" s="201">
        <f t="shared" si="12"/>
        <v>1262</v>
      </c>
      <c r="AF48" s="276">
        <f t="shared" si="4"/>
        <v>42</v>
      </c>
      <c r="AG48" s="20">
        <f>AF48*Variables!$E$42*Variables!$C$18</f>
        <v>38973.311999999998</v>
      </c>
      <c r="AH48" s="277">
        <f>ROUND((Z48)/Variables!$C$40,0)</f>
        <v>4</v>
      </c>
      <c r="AI48" s="204">
        <f t="shared" si="13"/>
        <v>4</v>
      </c>
      <c r="AJ48" s="278">
        <f t="shared" si="5"/>
        <v>0</v>
      </c>
      <c r="AK48" s="21">
        <f>AJ48*Variables!$E$43*Variables!$C$18</f>
        <v>0</v>
      </c>
      <c r="AL48" s="20">
        <f>Z48*Variables!$E$39*Variables!$C$18</f>
        <v>112414026.34605703</v>
      </c>
      <c r="AN48" s="284">
        <f t="shared" ref="AN48:AP48" si="37">AN28</f>
        <v>0.49566294919454768</v>
      </c>
      <c r="AO48" s="246">
        <f t="shared" si="37"/>
        <v>124.90706319702601</v>
      </c>
      <c r="AP48" s="284">
        <f t="shared" si="37"/>
        <v>15389.079999999998</v>
      </c>
      <c r="AQ48" s="22">
        <f>IF(12*(AO48-Variables!$C$3*AP48)*(G48/5)&lt;0,0,12*(AO48-Variables!$C$3*AP48)*(G48/5))</f>
        <v>0</v>
      </c>
      <c r="AR48" s="249"/>
      <c r="AS48" s="208"/>
    </row>
    <row r="49" spans="1:45" ht="14.25" customHeight="1">
      <c r="A49" s="57">
        <v>6</v>
      </c>
      <c r="B49" s="4" t="s">
        <v>132</v>
      </c>
      <c r="C49" s="263">
        <v>2021</v>
      </c>
      <c r="D49" s="264">
        <f>Population!F7</f>
        <v>456791.01805538684</v>
      </c>
      <c r="E49" s="264" t="str">
        <f t="shared" si="1"/>
        <v>Medium</v>
      </c>
      <c r="F49" s="268">
        <f t="shared" si="9"/>
        <v>4.59</v>
      </c>
      <c r="G49" s="281">
        <f t="shared" si="0"/>
        <v>99518.74031707774</v>
      </c>
      <c r="H49" s="267">
        <f>'Area (Sq.km)'!H7</f>
        <v>848.26133064299211</v>
      </c>
      <c r="I49" s="267"/>
      <c r="J49" s="268">
        <f>D49*Variables!$C$21</f>
        <v>1566.7931919299767</v>
      </c>
      <c r="K49" s="282">
        <f t="shared" si="10"/>
        <v>1530.0714764941179</v>
      </c>
      <c r="L49" s="268">
        <f t="shared" si="2"/>
        <v>36.721715435858869</v>
      </c>
      <c r="M49" s="269"/>
      <c r="N49" s="270"/>
      <c r="O49" s="270"/>
      <c r="P49" s="270"/>
      <c r="Q49" s="270"/>
      <c r="R49" s="20"/>
      <c r="S49" s="271">
        <f>L49*(Variables!$C$22/100)</f>
        <v>1.9939392996846443</v>
      </c>
      <c r="T49" s="271">
        <f>L49*(Variables!$C$23/100)</f>
        <v>3.4893937744481276</v>
      </c>
      <c r="U49" s="271">
        <f>L49*(Variables!$C$24/100)</f>
        <v>3.6555553827551819</v>
      </c>
      <c r="V49" s="271">
        <f>L49*(Variables!$C$25/100)</f>
        <v>26.585857329128594</v>
      </c>
      <c r="W49" s="21">
        <f>(S49*Variables!$E$26+T49*Variables!$E$27+U49*Variables!$E$28+V49*Variables!$E$26)*Variables!$C$18</f>
        <v>77419711.058503971</v>
      </c>
      <c r="X49" s="20">
        <f>J49*Variables!$E$30*Variables!$C$18</f>
        <v>367397.33557566023</v>
      </c>
      <c r="Z49" s="272">
        <f>D49*(IF(D49&lt;50000,0,IF(D49&gt;Variables!$C$7,Variables!$C$36,IF(D49&gt;Variables!$C$8,Variables!$C$37,Variables!$C$38))))</f>
        <v>548.1492216664642</v>
      </c>
      <c r="AA49" s="283">
        <f t="shared" si="11"/>
        <v>535.30197428365636</v>
      </c>
      <c r="AB49" s="274">
        <f t="shared" si="3"/>
        <v>12.847247382807836</v>
      </c>
      <c r="AC49" s="21">
        <f>AB49*Variables!$E$41</f>
        <v>6906680.1929974928</v>
      </c>
      <c r="AD49" s="275">
        <f>ROUND(IF(D49&lt;50000,0,(H49/(3.14*Variables!$C$35^2))),0)</f>
        <v>1081</v>
      </c>
      <c r="AE49" s="201">
        <f t="shared" si="12"/>
        <v>1046</v>
      </c>
      <c r="AF49" s="276">
        <f t="shared" si="4"/>
        <v>35</v>
      </c>
      <c r="AG49" s="20">
        <f>AF49*Variables!$E$42*Variables!$C$18</f>
        <v>32477.759999999998</v>
      </c>
      <c r="AH49" s="277">
        <f>ROUND((Z49)/Variables!$C$40,0)</f>
        <v>4</v>
      </c>
      <c r="AI49" s="204">
        <f t="shared" si="13"/>
        <v>4</v>
      </c>
      <c r="AJ49" s="278">
        <f t="shared" si="5"/>
        <v>0</v>
      </c>
      <c r="AK49" s="21">
        <f>AJ49*Variables!$E$43*Variables!$C$18</f>
        <v>0</v>
      </c>
      <c r="AL49" s="20">
        <f>Z49*Variables!$E$39*Variables!$C$18</f>
        <v>128042620.44024098</v>
      </c>
      <c r="AN49" s="284">
        <f t="shared" ref="AN49:AP49" si="38">AN29</f>
        <v>0.49566294919454768</v>
      </c>
      <c r="AO49" s="246">
        <f t="shared" si="38"/>
        <v>136.50557620817841</v>
      </c>
      <c r="AP49" s="284">
        <f t="shared" si="38"/>
        <v>15389.079999999998</v>
      </c>
      <c r="AQ49" s="22">
        <f>IF(12*(AO49-Variables!$C$3*AP49)*(G49/5)&lt;0,0,12*(AO49-Variables!$C$3*AP49)*(G49/5))</f>
        <v>0</v>
      </c>
      <c r="AR49" s="249"/>
      <c r="AS49" s="208"/>
    </row>
    <row r="50" spans="1:45" ht="14.25" customHeight="1">
      <c r="A50" s="57">
        <v>7</v>
      </c>
      <c r="B50" s="4" t="s">
        <v>133</v>
      </c>
      <c r="C50" s="263">
        <v>2021</v>
      </c>
      <c r="D50" s="264">
        <f>Population!F8</f>
        <v>257405.52061343484</v>
      </c>
      <c r="E50" s="264" t="str">
        <f t="shared" si="1"/>
        <v>Medium</v>
      </c>
      <c r="F50" s="268">
        <f t="shared" si="9"/>
        <v>3.94</v>
      </c>
      <c r="G50" s="281">
        <f t="shared" si="0"/>
        <v>65331.350409501232</v>
      </c>
      <c r="H50" s="267">
        <f>'Area (Sq.km)'!H8</f>
        <v>396.83016157815092</v>
      </c>
      <c r="I50" s="267"/>
      <c r="J50" s="268">
        <f>D50*Variables!$C$21</f>
        <v>882.90093570408146</v>
      </c>
      <c r="K50" s="282">
        <f t="shared" si="10"/>
        <v>1811.420012647523</v>
      </c>
      <c r="L50" s="268">
        <f t="shared" si="2"/>
        <v>0</v>
      </c>
      <c r="M50" s="269"/>
      <c r="N50" s="270"/>
      <c r="O50" s="270"/>
      <c r="P50" s="270"/>
      <c r="Q50" s="270"/>
      <c r="R50" s="20"/>
      <c r="S50" s="271">
        <f>L50*(Variables!$C$22/100)</f>
        <v>0</v>
      </c>
      <c r="T50" s="271">
        <f>L50*(Variables!$C$23/100)</f>
        <v>0</v>
      </c>
      <c r="U50" s="271">
        <f>L50*(Variables!$C$24/100)</f>
        <v>0</v>
      </c>
      <c r="V50" s="271">
        <f>L50*(Variables!$C$25/100)</f>
        <v>0</v>
      </c>
      <c r="W50" s="21">
        <f>(S50*Variables!$E$26+T50*Variables!$E$27+U50*Variables!$E$28+V50*Variables!$E$26)*Variables!$C$18</f>
        <v>0</v>
      </c>
      <c r="X50" s="20">
        <f>J50*Variables!$E$30*Variables!$C$18</f>
        <v>207031.44041325003</v>
      </c>
      <c r="Z50" s="272">
        <f>D50*(IF(D50&lt;50000,0,IF(D50&gt;Variables!$C$7,Variables!$C$36,IF(D50&gt;Variables!$C$8,Variables!$C$37,Variables!$C$38))))</f>
        <v>308.8866247361218</v>
      </c>
      <c r="AA50" s="283">
        <f t="shared" si="11"/>
        <v>521</v>
      </c>
      <c r="AB50" s="274">
        <f t="shared" si="3"/>
        <v>0</v>
      </c>
      <c r="AC50" s="21">
        <f>AB50*Variables!$E$41</f>
        <v>0</v>
      </c>
      <c r="AD50" s="275">
        <f>ROUND(IF(D50&lt;50000,0,(H50/(3.14*Variables!$C$35^2))),0)</f>
        <v>506</v>
      </c>
      <c r="AE50" s="201">
        <f t="shared" si="12"/>
        <v>489</v>
      </c>
      <c r="AF50" s="276">
        <f t="shared" si="4"/>
        <v>17</v>
      </c>
      <c r="AG50" s="20">
        <f>AF50*Variables!$E$42*Variables!$C$18</f>
        <v>15774.911999999998</v>
      </c>
      <c r="AH50" s="277">
        <f>ROUND((Z50)/Variables!$C$40,0)</f>
        <v>2</v>
      </c>
      <c r="AI50" s="204">
        <f t="shared" si="13"/>
        <v>2</v>
      </c>
      <c r="AJ50" s="278">
        <f t="shared" si="5"/>
        <v>0</v>
      </c>
      <c r="AK50" s="21">
        <f>AJ50*Variables!$E$43*Variables!$C$18</f>
        <v>0</v>
      </c>
      <c r="AL50" s="20">
        <f>Z50*Variables!$E$39*Variables!$C$18</f>
        <v>72153076.729569867</v>
      </c>
      <c r="AN50" s="284">
        <f t="shared" ref="AN50:AP50" si="39">AN30</f>
        <v>0.49566294919454768</v>
      </c>
      <c r="AO50" s="246">
        <f t="shared" si="39"/>
        <v>117.17472118959107</v>
      </c>
      <c r="AP50" s="284">
        <f t="shared" si="39"/>
        <v>15389.079999999998</v>
      </c>
      <c r="AQ50" s="22">
        <f>IF(12*(AO50-Variables!$C$3*AP50)*(G50/5)&lt;0,0,12*(AO50-Variables!$C$3*AP50)*(G50/5))</f>
        <v>0</v>
      </c>
      <c r="AR50" s="249"/>
      <c r="AS50" s="208"/>
    </row>
    <row r="51" spans="1:45" ht="14.25" customHeight="1">
      <c r="A51" s="57">
        <v>8</v>
      </c>
      <c r="B51" s="57" t="s">
        <v>134</v>
      </c>
      <c r="C51" s="263">
        <v>2021</v>
      </c>
      <c r="D51" s="264">
        <f>Population!F9</f>
        <v>853992.64121379878</v>
      </c>
      <c r="E51" s="264" t="str">
        <f t="shared" si="1"/>
        <v>Medium</v>
      </c>
      <c r="F51" s="268">
        <f t="shared" si="9"/>
        <v>4.04</v>
      </c>
      <c r="G51" s="281">
        <f t="shared" si="0"/>
        <v>211384.3171321284</v>
      </c>
      <c r="H51" s="267">
        <f>'Area (Sq.km)'!H9</f>
        <v>498.020100742387</v>
      </c>
      <c r="I51" s="267"/>
      <c r="J51" s="268">
        <f>D51*Variables!$C$21</f>
        <v>2929.1947593633299</v>
      </c>
      <c r="K51" s="282">
        <f t="shared" si="10"/>
        <v>2860.541757190751</v>
      </c>
      <c r="L51" s="268">
        <f t="shared" si="2"/>
        <v>68.653002172578908</v>
      </c>
      <c r="M51" s="269"/>
      <c r="N51" s="270"/>
      <c r="O51" s="270"/>
      <c r="P51" s="270"/>
      <c r="Q51" s="270"/>
      <c r="R51" s="20"/>
      <c r="S51" s="271">
        <f>L51*(Variables!$C$22/100)</f>
        <v>3.7277648238504382</v>
      </c>
      <c r="T51" s="271">
        <f>L51*(Variables!$C$23/100)</f>
        <v>6.5235884417382666</v>
      </c>
      <c r="U51" s="271">
        <f>L51*(Variables!$C$24/100)</f>
        <v>6.834235510392471</v>
      </c>
      <c r="V51" s="271">
        <f>L51*(Variables!$C$25/100)</f>
        <v>49.703530984672511</v>
      </c>
      <c r="W51" s="21">
        <f>(S51*Variables!$E$26+T51*Variables!$E$27+U51*Variables!$E$28+V51*Variables!$E$26)*Variables!$C$18</f>
        <v>144739850.2061725</v>
      </c>
      <c r="X51" s="20">
        <f>J51*Variables!$E$30*Variables!$C$18</f>
        <v>686866.87912310718</v>
      </c>
      <c r="Z51" s="272">
        <f>D51*(IF(D51&lt;50000,0,IF(D51&gt;Variables!$C$7,Variables!$C$36,IF(D51&gt;Variables!$C$8,Variables!$C$37,Variables!$C$38))))</f>
        <v>1024.7911694565585</v>
      </c>
      <c r="AA51" s="283">
        <f t="shared" si="11"/>
        <v>1000.7726264224202</v>
      </c>
      <c r="AB51" s="274">
        <f t="shared" si="3"/>
        <v>24.018543034138247</v>
      </c>
      <c r="AC51" s="21">
        <f>AB51*Variables!$E$41</f>
        <v>12912368.735152721</v>
      </c>
      <c r="AD51" s="275">
        <f>ROUND(IF(D51&lt;50000,0,(H51/(3.14*Variables!$C$35^2))),0)</f>
        <v>634</v>
      </c>
      <c r="AE51" s="201">
        <f t="shared" si="12"/>
        <v>614</v>
      </c>
      <c r="AF51" s="276">
        <f t="shared" si="4"/>
        <v>20</v>
      </c>
      <c r="AG51" s="20">
        <f>AF51*Variables!$E$42*Variables!$C$18</f>
        <v>18558.719999999998</v>
      </c>
      <c r="AH51" s="277">
        <f>ROUND((Z51)/Variables!$C$40,0)</f>
        <v>8</v>
      </c>
      <c r="AI51" s="204">
        <f t="shared" si="13"/>
        <v>8</v>
      </c>
      <c r="AJ51" s="278">
        <f t="shared" si="5"/>
        <v>0</v>
      </c>
      <c r="AK51" s="21">
        <f>AJ51*Variables!$E$43*Variables!$C$18</f>
        <v>0</v>
      </c>
      <c r="AL51" s="20">
        <f>Z51*Variables!$E$39*Variables!$C$18</f>
        <v>239381798.88738248</v>
      </c>
      <c r="AN51" s="284">
        <f t="shared" ref="AN51:AP51" si="40">AN31</f>
        <v>0.49566294919454768</v>
      </c>
      <c r="AO51" s="246">
        <f t="shared" si="40"/>
        <v>120.14869888475835</v>
      </c>
      <c r="AP51" s="284">
        <f t="shared" si="40"/>
        <v>15389.079999999998</v>
      </c>
      <c r="AQ51" s="22">
        <f>IF(12*(AO51-Variables!$C$3*AP51)*(G51/5)&lt;0,0,12*(AO51-Variables!$C$3*AP51)*(G51/5))</f>
        <v>0</v>
      </c>
      <c r="AR51" s="249"/>
      <c r="AS51" s="208"/>
    </row>
    <row r="52" spans="1:45" ht="14.25" customHeight="1">
      <c r="A52" s="57">
        <v>9</v>
      </c>
      <c r="B52" s="4" t="s">
        <v>135</v>
      </c>
      <c r="C52" s="263">
        <v>2021</v>
      </c>
      <c r="D52" s="264">
        <f>Population!F10</f>
        <v>14997.949475877851</v>
      </c>
      <c r="E52" s="264" t="str">
        <f t="shared" si="1"/>
        <v>Small</v>
      </c>
      <c r="F52" s="268">
        <f t="shared" si="9"/>
        <v>4.26</v>
      </c>
      <c r="G52" s="281">
        <f t="shared" si="0"/>
        <v>3520.645416872735</v>
      </c>
      <c r="H52" s="267">
        <f>'Area (Sq.km)'!H10</f>
        <v>27.96327944436355</v>
      </c>
      <c r="I52" s="267"/>
      <c r="J52" s="268">
        <f>D52*Variables!$C$21</f>
        <v>51.442966702261025</v>
      </c>
      <c r="K52" s="282">
        <f t="shared" si="10"/>
        <v>79.09</v>
      </c>
      <c r="L52" s="268">
        <f t="shared" si="2"/>
        <v>0</v>
      </c>
      <c r="M52" s="269"/>
      <c r="N52" s="270"/>
      <c r="O52" s="270"/>
      <c r="P52" s="270"/>
      <c r="Q52" s="270"/>
      <c r="R52" s="20"/>
      <c r="S52" s="271">
        <f>L52*(Variables!$C$22/100)</f>
        <v>0</v>
      </c>
      <c r="T52" s="271">
        <f>L52*(Variables!$C$23/100)</f>
        <v>0</v>
      </c>
      <c r="U52" s="271">
        <f>L52*(Variables!$C$24/100)</f>
        <v>0</v>
      </c>
      <c r="V52" s="271">
        <f>L52*(Variables!$C$25/100)</f>
        <v>0</v>
      </c>
      <c r="W52" s="21">
        <f>(S52*Variables!$E$26+T52*Variables!$E$27+U52*Variables!$E$28+V52*Variables!$E$26)*Variables!$C$18</f>
        <v>0</v>
      </c>
      <c r="X52" s="20">
        <f>J52*Variables!$E$30*Variables!$C$18</f>
        <v>12062.861262013186</v>
      </c>
      <c r="Z52" s="272">
        <f>D52*(IF(D52&lt;50000,0,IF(D52&gt;Variables!$C$7,Variables!$C$36,IF(D52&gt;Variables!$C$8,Variables!$C$37,Variables!$C$38))))</f>
        <v>0</v>
      </c>
      <c r="AA52" s="283">
        <f t="shared" si="11"/>
        <v>28</v>
      </c>
      <c r="AB52" s="274">
        <f t="shared" si="3"/>
        <v>0</v>
      </c>
      <c r="AC52" s="21">
        <f>AB52*Variables!$E$41</f>
        <v>0</v>
      </c>
      <c r="AD52" s="275">
        <f>ROUND(IF(D52&lt;50000,0,(H52/(3.14*Variables!$C$35^2))),0)</f>
        <v>0</v>
      </c>
      <c r="AE52" s="201">
        <f t="shared" si="12"/>
        <v>0</v>
      </c>
      <c r="AF52" s="276">
        <f t="shared" si="4"/>
        <v>0</v>
      </c>
      <c r="AG52" s="20">
        <f>AF52*Variables!$E$42*Variables!$C$18</f>
        <v>0</v>
      </c>
      <c r="AH52" s="277">
        <f>ROUND((Z52)/Variables!$C$40,0)</f>
        <v>0</v>
      </c>
      <c r="AI52" s="204">
        <f t="shared" si="13"/>
        <v>2</v>
      </c>
      <c r="AJ52" s="278">
        <f t="shared" si="5"/>
        <v>0</v>
      </c>
      <c r="AK52" s="21">
        <f>AJ52*Variables!$E$43*Variables!$C$18</f>
        <v>0</v>
      </c>
      <c r="AL52" s="20">
        <f>Z52*Variables!$E$39*Variables!$C$18</f>
        <v>0</v>
      </c>
      <c r="AN52" s="284">
        <f t="shared" ref="AN52:AP52" si="41">AN32</f>
        <v>0.74349442379182151</v>
      </c>
      <c r="AO52" s="246">
        <f t="shared" si="41"/>
        <v>190.03717472118959</v>
      </c>
      <c r="AP52" s="284">
        <f t="shared" si="41"/>
        <v>15389.079999999998</v>
      </c>
      <c r="AQ52" s="22">
        <f>IF(12*(AO52-Variables!$C$3*AP52)*(G52/5)&lt;0,0,12*(AO52-Variables!$C$3*AP52)*(G52/5))</f>
        <v>0</v>
      </c>
      <c r="AR52" s="249"/>
      <c r="AS52" s="208"/>
    </row>
    <row r="53" spans="1:45" ht="14.25" customHeight="1">
      <c r="A53" s="57">
        <v>10</v>
      </c>
      <c r="B53" s="4" t="s">
        <v>136</v>
      </c>
      <c r="C53" s="263">
        <v>2021</v>
      </c>
      <c r="D53" s="264">
        <f>Population!F11</f>
        <v>586804.83331888425</v>
      </c>
      <c r="E53" s="264" t="str">
        <f t="shared" si="1"/>
        <v>Medium</v>
      </c>
      <c r="F53" s="268">
        <f t="shared" si="9"/>
        <v>5.88</v>
      </c>
      <c r="G53" s="281">
        <f t="shared" si="0"/>
        <v>99796.740360354466</v>
      </c>
      <c r="H53" s="267">
        <f>'Area (Sq.km)'!H11</f>
        <v>502.22174788929232</v>
      </c>
      <c r="I53" s="267"/>
      <c r="J53" s="268">
        <f>D53*Variables!$C$21</f>
        <v>2012.7405782837729</v>
      </c>
      <c r="K53" s="282">
        <f t="shared" si="10"/>
        <v>1965.5669709802471</v>
      </c>
      <c r="L53" s="268">
        <f t="shared" si="2"/>
        <v>47.173607303525841</v>
      </c>
      <c r="M53" s="269"/>
      <c r="N53" s="270"/>
      <c r="O53" s="270"/>
      <c r="P53" s="270"/>
      <c r="Q53" s="270"/>
      <c r="R53" s="20"/>
      <c r="S53" s="271">
        <f>L53*(Variables!$C$22/100)</f>
        <v>2.5614628400104529</v>
      </c>
      <c r="T53" s="271">
        <f>L53*(Variables!$C$23/100)</f>
        <v>4.4825599700182925</v>
      </c>
      <c r="U53" s="271">
        <f>L53*(Variables!$C$24/100)</f>
        <v>4.6960152066858303</v>
      </c>
      <c r="V53" s="271">
        <f>L53*(Variables!$C$25/100)</f>
        <v>34.152837866806038</v>
      </c>
      <c r="W53" s="21">
        <f>(S53*Variables!$E$26+T53*Variables!$E$27+U53*Variables!$E$28+V53*Variables!$E$26)*Variables!$C$18</f>
        <v>99455240.684642717</v>
      </c>
      <c r="X53" s="20">
        <f>J53*Variables!$E$30*Variables!$C$18</f>
        <v>471967.5382017619</v>
      </c>
      <c r="Z53" s="272">
        <f>D53*(IF(D53&lt;50000,0,IF(D53&gt;Variables!$C$7,Variables!$C$36,IF(D53&gt;Variables!$C$8,Variables!$C$37,Variables!$C$38))))</f>
        <v>704.16579998266104</v>
      </c>
      <c r="AA53" s="283">
        <f t="shared" si="11"/>
        <v>687.66191404556741</v>
      </c>
      <c r="AB53" s="274">
        <f t="shared" si="3"/>
        <v>16.503885937093628</v>
      </c>
      <c r="AC53" s="21">
        <f>AB53*Variables!$E$41</f>
        <v>8872489.0797815342</v>
      </c>
      <c r="AD53" s="275">
        <f>ROUND(IF(D53&lt;50000,0,(H53/(3.14*Variables!$C$35^2))),0)</f>
        <v>640</v>
      </c>
      <c r="AE53" s="201">
        <f t="shared" si="12"/>
        <v>619</v>
      </c>
      <c r="AF53" s="276">
        <f t="shared" si="4"/>
        <v>21</v>
      </c>
      <c r="AG53" s="20">
        <f>AF53*Variables!$E$42*Variables!$C$18</f>
        <v>19486.655999999999</v>
      </c>
      <c r="AH53" s="277">
        <f>ROUND((Z53)/Variables!$C$40,0)</f>
        <v>6</v>
      </c>
      <c r="AI53" s="204">
        <f t="shared" si="13"/>
        <v>6</v>
      </c>
      <c r="AJ53" s="278">
        <f t="shared" si="5"/>
        <v>0</v>
      </c>
      <c r="AK53" s="21">
        <f>AJ53*Variables!$E$43*Variables!$C$18</f>
        <v>0</v>
      </c>
      <c r="AL53" s="20">
        <f>Z53*Variables!$E$39*Variables!$C$18</f>
        <v>164486659.27147973</v>
      </c>
      <c r="AN53" s="284">
        <f t="shared" ref="AN53:AP53" si="42">AN33</f>
        <v>0.49566294919454768</v>
      </c>
      <c r="AO53" s="246">
        <f t="shared" si="42"/>
        <v>174.8698884758364</v>
      </c>
      <c r="AP53" s="284">
        <f t="shared" si="42"/>
        <v>10992.2</v>
      </c>
      <c r="AQ53" s="22">
        <f>IF(12*(AO53-Variables!$C$3*AP53)*(G53/5)&lt;0,0,12*(AO53-Variables!$C$3*AP53)*(G53/5))</f>
        <v>0</v>
      </c>
      <c r="AR53" s="249"/>
      <c r="AS53" s="208"/>
    </row>
    <row r="54" spans="1:45" ht="14.25" customHeight="1">
      <c r="A54" s="57">
        <v>11</v>
      </c>
      <c r="B54" s="4" t="s">
        <v>137</v>
      </c>
      <c r="C54" s="263">
        <v>2021</v>
      </c>
      <c r="D54" s="264">
        <f>Population!F12</f>
        <v>777049.29214138573</v>
      </c>
      <c r="E54" s="264" t="str">
        <f t="shared" si="1"/>
        <v>Medium</v>
      </c>
      <c r="F54" s="268">
        <f t="shared" si="9"/>
        <v>4.47</v>
      </c>
      <c r="G54" s="281">
        <f t="shared" si="0"/>
        <v>173836.5306803995</v>
      </c>
      <c r="H54" s="267">
        <f>'Area (Sq.km)'!H12</f>
        <v>618.14769094909411</v>
      </c>
      <c r="I54" s="267"/>
      <c r="J54" s="268">
        <f>D54*Variables!$C$21</f>
        <v>2665.279072044953</v>
      </c>
      <c r="K54" s="282">
        <f t="shared" si="10"/>
        <v>2602.8115937938992</v>
      </c>
      <c r="L54" s="268">
        <f t="shared" si="2"/>
        <v>62.467478251053763</v>
      </c>
      <c r="M54" s="269"/>
      <c r="N54" s="270"/>
      <c r="O54" s="270"/>
      <c r="P54" s="270"/>
      <c r="Q54" s="270"/>
      <c r="R54" s="20"/>
      <c r="S54" s="271">
        <f>L54*(Variables!$C$22/100)</f>
        <v>3.3918992715504301</v>
      </c>
      <c r="T54" s="271">
        <f>L54*(Variables!$C$23/100)</f>
        <v>5.9358237252132531</v>
      </c>
      <c r="U54" s="271">
        <f>L54*(Variables!$C$24/100)</f>
        <v>6.2184819978424564</v>
      </c>
      <c r="V54" s="271">
        <f>L54*(Variables!$C$25/100)</f>
        <v>45.225323620672405</v>
      </c>
      <c r="W54" s="21">
        <f>(S54*Variables!$E$26+T54*Variables!$E$27+U54*Variables!$E$28+V54*Variables!$E$26)*Variables!$C$18</f>
        <v>131699024.9324623</v>
      </c>
      <c r="X54" s="20">
        <f>J54*Variables!$E$30*Variables!$C$18</f>
        <v>624981.289603821</v>
      </c>
      <c r="Z54" s="272">
        <f>D54*(IF(D54&lt;50000,0,IF(D54&gt;Variables!$C$7,Variables!$C$36,IF(D54&gt;Variables!$C$8,Variables!$C$37,Variables!$C$38))))</f>
        <v>932.45915056966282</v>
      </c>
      <c r="AA54" s="283">
        <f t="shared" si="11"/>
        <v>910.60463922818622</v>
      </c>
      <c r="AB54" s="274">
        <f t="shared" si="3"/>
        <v>21.854511341476609</v>
      </c>
      <c r="AC54" s="21">
        <f>AB54*Variables!$E$41</f>
        <v>11748985.297177825</v>
      </c>
      <c r="AD54" s="275">
        <f>ROUND(IF(D54&lt;50000,0,(H54/(3.14*Variables!$C$35^2))),0)</f>
        <v>787</v>
      </c>
      <c r="AE54" s="201">
        <f t="shared" si="12"/>
        <v>762</v>
      </c>
      <c r="AF54" s="276">
        <f t="shared" si="4"/>
        <v>25</v>
      </c>
      <c r="AG54" s="20">
        <f>AF54*Variables!$E$42*Variables!$C$18</f>
        <v>23198.399999999998</v>
      </c>
      <c r="AH54" s="277">
        <f>ROUND((Z54)/Variables!$C$40,0)</f>
        <v>7</v>
      </c>
      <c r="AI54" s="204">
        <f t="shared" si="13"/>
        <v>7</v>
      </c>
      <c r="AJ54" s="278">
        <f t="shared" si="5"/>
        <v>0</v>
      </c>
      <c r="AK54" s="21">
        <f>AJ54*Variables!$E$43*Variables!$C$18</f>
        <v>0</v>
      </c>
      <c r="AL54" s="20">
        <f>Z54*Variables!$E$39*Variables!$C$18</f>
        <v>217813887.84871715</v>
      </c>
      <c r="AN54" s="284">
        <f t="shared" ref="AN54:AP54" si="43">AN34</f>
        <v>0.74349442379182151</v>
      </c>
      <c r="AO54" s="246">
        <f t="shared" si="43"/>
        <v>199.40520446096653</v>
      </c>
      <c r="AP54" s="284">
        <f t="shared" si="43"/>
        <v>15389.079999999998</v>
      </c>
      <c r="AQ54" s="22">
        <f>IF(12*(AO54-Variables!$C$3*AP54)*(G54/5)&lt;0,0,12*(AO54-Variables!$C$3*AP54)*(G54/5))</f>
        <v>0</v>
      </c>
      <c r="AR54" s="249"/>
      <c r="AS54" s="208"/>
    </row>
    <row r="55" spans="1:45" ht="14.25" customHeight="1">
      <c r="A55" s="57">
        <v>12</v>
      </c>
      <c r="B55" s="4" t="s">
        <v>138</v>
      </c>
      <c r="C55" s="263">
        <v>2021</v>
      </c>
      <c r="D55" s="264">
        <f>Population!F13</f>
        <v>575335.04955838085</v>
      </c>
      <c r="E55" s="264" t="str">
        <f t="shared" si="1"/>
        <v>Medium</v>
      </c>
      <c r="F55" s="268">
        <f t="shared" si="9"/>
        <v>3.93</v>
      </c>
      <c r="G55" s="281">
        <f t="shared" si="0"/>
        <v>146395.68691052948</v>
      </c>
      <c r="H55" s="267">
        <f>'Area (Sq.km)'!H13</f>
        <v>325.45349460991514</v>
      </c>
      <c r="I55" s="267"/>
      <c r="J55" s="268">
        <f>D55*Variables!$C$21</f>
        <v>1973.3992199852462</v>
      </c>
      <c r="K55" s="282">
        <f t="shared" si="10"/>
        <v>1927.147675766842</v>
      </c>
      <c r="L55" s="268">
        <f t="shared" si="2"/>
        <v>46.251544218404206</v>
      </c>
      <c r="M55" s="269"/>
      <c r="N55" s="270"/>
      <c r="O55" s="270"/>
      <c r="P55" s="270"/>
      <c r="Q55" s="270"/>
      <c r="R55" s="20"/>
      <c r="S55" s="271">
        <f>L55*(Variables!$C$22/100)</f>
        <v>2.5113960661576944</v>
      </c>
      <c r="T55" s="271">
        <f>L55*(Variables!$C$23/100)</f>
        <v>4.3949431157759653</v>
      </c>
      <c r="U55" s="271">
        <f>L55*(Variables!$C$24/100)</f>
        <v>4.6042261212891065</v>
      </c>
      <c r="V55" s="271">
        <f>L55*(Variables!$C$25/100)</f>
        <v>33.485280882102593</v>
      </c>
      <c r="W55" s="21">
        <f>(S55*Variables!$E$26+T55*Variables!$E$27+U55*Variables!$E$28+V55*Variables!$E$26)*Variables!$C$18</f>
        <v>97511272.196772963</v>
      </c>
      <c r="X55" s="20">
        <f>J55*Variables!$E$30*Variables!$C$18</f>
        <v>462742.38309434039</v>
      </c>
      <c r="Z55" s="272">
        <f>D55*(IF(D55&lt;50000,0,IF(D55&gt;Variables!$C$7,Variables!$C$36,IF(D55&gt;Variables!$C$8,Variables!$C$37,Variables!$C$38))))</f>
        <v>690.402059470057</v>
      </c>
      <c r="AA55" s="283">
        <f t="shared" si="11"/>
        <v>1351</v>
      </c>
      <c r="AB55" s="274">
        <f t="shared" si="3"/>
        <v>0</v>
      </c>
      <c r="AC55" s="21">
        <f>AB55*Variables!$E$41</f>
        <v>0</v>
      </c>
      <c r="AD55" s="275">
        <f>ROUND(IF(D55&lt;50000,0,(H55/(3.14*Variables!$C$35^2))),0)</f>
        <v>415</v>
      </c>
      <c r="AE55" s="201">
        <f t="shared" si="12"/>
        <v>401</v>
      </c>
      <c r="AF55" s="276">
        <f t="shared" si="4"/>
        <v>14</v>
      </c>
      <c r="AG55" s="20">
        <f>AF55*Variables!$E$42*Variables!$C$18</f>
        <v>12991.103999999999</v>
      </c>
      <c r="AH55" s="277">
        <f>ROUND((Z55)/Variables!$C$40,0)</f>
        <v>6</v>
      </c>
      <c r="AI55" s="204">
        <f t="shared" si="13"/>
        <v>5</v>
      </c>
      <c r="AJ55" s="278">
        <f t="shared" si="5"/>
        <v>1</v>
      </c>
      <c r="AK55" s="21">
        <f>AJ55*Variables!$E$43*Variables!$C$18</f>
        <v>763987.75199999998</v>
      </c>
      <c r="AL55" s="20">
        <f>Z55*Variables!$E$39*Variables!$C$18</f>
        <v>161271575.98278052</v>
      </c>
      <c r="AN55" s="284">
        <f t="shared" ref="AN55:AP55" si="44">AN35</f>
        <v>0.74349442379182151</v>
      </c>
      <c r="AO55" s="246">
        <f t="shared" si="44"/>
        <v>175.31598513011153</v>
      </c>
      <c r="AP55" s="284">
        <f t="shared" si="44"/>
        <v>19785.960000000003</v>
      </c>
      <c r="AQ55" s="22">
        <f>IF(12*(AO55-Variables!$C$3*AP55)*(G55/5)&lt;0,0,12*(AO55-Variables!$C$3*AP55)*(G55/5))</f>
        <v>0</v>
      </c>
      <c r="AR55" s="249"/>
      <c r="AS55" s="208"/>
    </row>
    <row r="56" spans="1:45" ht="14.25" customHeight="1">
      <c r="A56" s="57">
        <v>13</v>
      </c>
      <c r="B56" s="4" t="s">
        <v>139</v>
      </c>
      <c r="C56" s="263">
        <v>2021</v>
      </c>
      <c r="D56" s="264">
        <f>Population!F14</f>
        <v>438168.8453722517</v>
      </c>
      <c r="E56" s="264" t="str">
        <f t="shared" si="1"/>
        <v>Medium</v>
      </c>
      <c r="F56" s="268">
        <f t="shared" si="9"/>
        <v>4.78</v>
      </c>
      <c r="G56" s="281">
        <f t="shared" si="0"/>
        <v>91667.122462814164</v>
      </c>
      <c r="H56" s="267">
        <f>'Area (Sq.km)'!H14</f>
        <v>66.191591559229863</v>
      </c>
      <c r="I56" s="267"/>
      <c r="J56" s="268">
        <f>D56*Variables!$C$21</f>
        <v>1502.9191396268234</v>
      </c>
      <c r="K56" s="282">
        <f t="shared" si="10"/>
        <v>1467.6944722918195</v>
      </c>
      <c r="L56" s="268">
        <f t="shared" si="2"/>
        <v>35.224667335003915</v>
      </c>
      <c r="M56" s="269"/>
      <c r="N56" s="270"/>
      <c r="O56" s="270"/>
      <c r="P56" s="270"/>
      <c r="Q56" s="270"/>
      <c r="R56" s="20"/>
      <c r="S56" s="271">
        <f>L56*(Variables!$C$22/100)</f>
        <v>1.9126516200002124</v>
      </c>
      <c r="T56" s="271">
        <f>L56*(Variables!$C$23/100)</f>
        <v>3.3471403350003719</v>
      </c>
      <c r="U56" s="271">
        <f>L56*(Variables!$C$24/100)</f>
        <v>3.50652797000039</v>
      </c>
      <c r="V56" s="271">
        <f>L56*(Variables!$C$25/100)</f>
        <v>25.502021600002834</v>
      </c>
      <c r="W56" s="21">
        <f>(S56*Variables!$E$26+T56*Variables!$E$27+U56*Variables!$E$28+V56*Variables!$E$26)*Variables!$C$18</f>
        <v>74263512.33430998</v>
      </c>
      <c r="X56" s="20">
        <f>J56*Variables!$E$30*Variables!$C$18</f>
        <v>352419.50905109383</v>
      </c>
      <c r="Z56" s="272">
        <f>D56*(IF(D56&lt;50000,0,IF(D56&gt;Variables!$C$7,Variables!$C$36,IF(D56&gt;Variables!$C$8,Variables!$C$37,Variables!$C$38))))</f>
        <v>525.80261444670202</v>
      </c>
      <c r="AA56" s="283">
        <f t="shared" si="11"/>
        <v>513.47911567060737</v>
      </c>
      <c r="AB56" s="274">
        <f t="shared" si="3"/>
        <v>12.323498776094652</v>
      </c>
      <c r="AC56" s="21">
        <f>AB56*Variables!$E$41</f>
        <v>6625112.9420284852</v>
      </c>
      <c r="AD56" s="275">
        <f>ROUND(IF(D56&lt;50000,0,(H56/(3.14*Variables!$C$35^2))),0)</f>
        <v>84</v>
      </c>
      <c r="AE56" s="201">
        <f t="shared" si="12"/>
        <v>82</v>
      </c>
      <c r="AF56" s="276">
        <f t="shared" si="4"/>
        <v>2</v>
      </c>
      <c r="AG56" s="20">
        <f>AF56*Variables!$E$42*Variables!$C$18</f>
        <v>1855.8719999999998</v>
      </c>
      <c r="AH56" s="277">
        <f>ROUND((Z56)/Variables!$C$40,0)</f>
        <v>4</v>
      </c>
      <c r="AI56" s="204">
        <f t="shared" si="13"/>
        <v>4</v>
      </c>
      <c r="AJ56" s="278">
        <f t="shared" si="5"/>
        <v>0</v>
      </c>
      <c r="AK56" s="21">
        <f>AJ56*Variables!$E$43*Variables!$C$18</f>
        <v>0</v>
      </c>
      <c r="AL56" s="20">
        <f>Z56*Variables!$E$39*Variables!$C$18</f>
        <v>122822658.36920442</v>
      </c>
      <c r="AN56" s="284">
        <f t="shared" ref="AN56:AP56" si="45">AN36</f>
        <v>0.74349442379182151</v>
      </c>
      <c r="AO56" s="246">
        <f t="shared" si="45"/>
        <v>213.23420074349443</v>
      </c>
      <c r="AP56" s="284">
        <f t="shared" si="45"/>
        <v>15389.079999999998</v>
      </c>
      <c r="AQ56" s="22">
        <f>IF(12*(AO56-Variables!$C$3*AP56)*(G56/5)&lt;0,0,12*(AO56-Variables!$C$3*AP56)*(G56/5))</f>
        <v>0</v>
      </c>
      <c r="AR56" s="249"/>
      <c r="AS56" s="208"/>
    </row>
    <row r="57" spans="1:45" ht="14.25" customHeight="1">
      <c r="A57" s="57">
        <v>14</v>
      </c>
      <c r="B57" s="4" t="s">
        <v>140</v>
      </c>
      <c r="C57" s="263">
        <v>2021</v>
      </c>
      <c r="D57" s="264">
        <f>Population!F15</f>
        <v>2062315.4084993019</v>
      </c>
      <c r="E57" s="264" t="str">
        <f t="shared" si="1"/>
        <v>Large</v>
      </c>
      <c r="F57" s="268">
        <f t="shared" si="9"/>
        <v>3.72</v>
      </c>
      <c r="G57" s="281">
        <f t="shared" si="0"/>
        <v>554385.86249981227</v>
      </c>
      <c r="H57" s="267">
        <f>'Area (Sq.km)'!H15</f>
        <v>173.84598965398581</v>
      </c>
      <c r="I57" s="267"/>
      <c r="J57" s="268">
        <f>D57*Variables!$C$21</f>
        <v>7073.7418511526048</v>
      </c>
      <c r="K57" s="282">
        <f t="shared" si="10"/>
        <v>6907.9510265162153</v>
      </c>
      <c r="L57" s="268">
        <f t="shared" si="2"/>
        <v>165.79082463638952</v>
      </c>
      <c r="M57" s="269"/>
      <c r="N57" s="270"/>
      <c r="O57" s="270"/>
      <c r="P57" s="270"/>
      <c r="Q57" s="270"/>
      <c r="R57" s="20"/>
      <c r="S57" s="271">
        <f>L57*(Variables!$C$22/100)</f>
        <v>9.0022167223378915</v>
      </c>
      <c r="T57" s="271">
        <f>L57*(Variables!$C$23/100)</f>
        <v>15.75387926409131</v>
      </c>
      <c r="U57" s="271">
        <f>L57*(Variables!$C$24/100)</f>
        <v>16.504063990952805</v>
      </c>
      <c r="V57" s="271">
        <f>L57*(Variables!$C$25/100)</f>
        <v>120.02955629783857</v>
      </c>
      <c r="W57" s="21">
        <f>(S57*Variables!$E$26+T57*Variables!$E$27+U57*Variables!$E$28+V57*Variables!$E$26)*Variables!$C$18</f>
        <v>349533718.3231504</v>
      </c>
      <c r="X57" s="20">
        <f>J57*Variables!$E$30*Variables!$C$18</f>
        <v>1658721.7266767742</v>
      </c>
      <c r="Z57" s="272">
        <f>D57*(IF(D57&lt;50000,0,IF(D57&gt;Variables!$C$7,Variables!$C$36,IF(D57&gt;Variables!$C$8,Variables!$C$37,Variables!$C$38))))</f>
        <v>2474.7784901991622</v>
      </c>
      <c r="AA57" s="283">
        <f t="shared" si="11"/>
        <v>3200</v>
      </c>
      <c r="AB57" s="274">
        <f t="shared" si="3"/>
        <v>0</v>
      </c>
      <c r="AC57" s="21">
        <f>AB57*Variables!$E$41</f>
        <v>0</v>
      </c>
      <c r="AD57" s="275">
        <f>ROUND(IF(D57&lt;50000,0,(H57/(3.14*Variables!$C$35^2))),0)</f>
        <v>221</v>
      </c>
      <c r="AE57" s="201">
        <f t="shared" si="12"/>
        <v>214</v>
      </c>
      <c r="AF57" s="276">
        <f t="shared" si="4"/>
        <v>7</v>
      </c>
      <c r="AG57" s="20">
        <f>AF57*Variables!$E$42*Variables!$C$18</f>
        <v>6495.5519999999997</v>
      </c>
      <c r="AH57" s="277">
        <f>ROUND((Z57)/Variables!$C$40,0)</f>
        <v>20</v>
      </c>
      <c r="AI57" s="204">
        <f t="shared" si="13"/>
        <v>19</v>
      </c>
      <c r="AJ57" s="278">
        <f t="shared" si="5"/>
        <v>1</v>
      </c>
      <c r="AK57" s="21">
        <f>AJ57*Variables!$E$43*Variables!$C$18</f>
        <v>763987.75199999998</v>
      </c>
      <c r="AL57" s="20">
        <f>Z57*Variables!$E$39*Variables!$C$18</f>
        <v>578085510.96886563</v>
      </c>
      <c r="AN57" s="284">
        <f t="shared" ref="AN57:AP57" si="46">AN37</f>
        <v>0.74349442379182151</v>
      </c>
      <c r="AO57" s="246">
        <f t="shared" si="46"/>
        <v>165.94795539033458</v>
      </c>
      <c r="AP57" s="284">
        <f t="shared" si="46"/>
        <v>28579.719999999998</v>
      </c>
      <c r="AQ57" s="22">
        <f>IF(12*(AO57-Variables!$C$3*AP57)*(G57/5)&lt;0,0,12*(AO57-Variables!$C$3*AP57)*(G57/5))</f>
        <v>0</v>
      </c>
      <c r="AR57" s="249"/>
      <c r="AS57" s="208"/>
    </row>
    <row r="58" spans="1:45" ht="14.25" customHeight="1">
      <c r="A58" s="57">
        <v>15</v>
      </c>
      <c r="B58" s="4" t="s">
        <v>141</v>
      </c>
      <c r="C58" s="263">
        <v>2021</v>
      </c>
      <c r="D58" s="264">
        <f>Population!F16</f>
        <v>89211.448474916149</v>
      </c>
      <c r="E58" s="264" t="str">
        <f t="shared" si="1"/>
        <v>Small</v>
      </c>
      <c r="F58" s="268">
        <f t="shared" si="9"/>
        <v>4.72</v>
      </c>
      <c r="G58" s="281">
        <f t="shared" si="0"/>
        <v>18900.730609092407</v>
      </c>
      <c r="H58" s="267">
        <f>'Area (Sq.km)'!H16</f>
        <v>34.593747766222961</v>
      </c>
      <c r="I58" s="267"/>
      <c r="J58" s="268">
        <f>D58*Variables!$C$21</f>
        <v>305.99526826896238</v>
      </c>
      <c r="K58" s="282">
        <f t="shared" si="10"/>
        <v>298.82350416890853</v>
      </c>
      <c r="L58" s="268">
        <f t="shared" si="2"/>
        <v>7.1717641000538492</v>
      </c>
      <c r="M58" s="269"/>
      <c r="N58" s="270"/>
      <c r="O58" s="270"/>
      <c r="P58" s="270"/>
      <c r="Q58" s="270"/>
      <c r="R58" s="20"/>
      <c r="S58" s="271">
        <f>L58*(Variables!$C$22/100)</f>
        <v>0.38941705520654379</v>
      </c>
      <c r="T58" s="271">
        <f>L58*(Variables!$C$23/100)</f>
        <v>0.68147984661145167</v>
      </c>
      <c r="U58" s="271">
        <f>L58*(Variables!$C$24/100)</f>
        <v>0.71393126787866379</v>
      </c>
      <c r="V58" s="271">
        <f>L58*(Variables!$C$25/100)</f>
        <v>5.1922274027539181</v>
      </c>
      <c r="W58" s="21">
        <f>(S58*Variables!$E$26+T58*Variables!$E$27+U58*Variables!$E$28+V58*Variables!$E$26)*Variables!$C$18</f>
        <v>15120097.136413492</v>
      </c>
      <c r="X58" s="20">
        <f>J58*Variables!$E$30*Variables!$C$18</f>
        <v>71752.830456388983</v>
      </c>
      <c r="Z58" s="272">
        <f>D58*(IF(D58&lt;50000,0,IF(D58&gt;Variables!$C$7,Variables!$C$36,IF(D58&gt;Variables!$C$8,Variables!$C$37,Variables!$C$38))))</f>
        <v>71.369158779932917</v>
      </c>
      <c r="AA58" s="283">
        <f t="shared" si="11"/>
        <v>69.696444121028236</v>
      </c>
      <c r="AB58" s="274">
        <f t="shared" si="3"/>
        <v>1.6727146589046811</v>
      </c>
      <c r="AC58" s="21">
        <f>AB58*Variables!$E$41</f>
        <v>899251.40062715649</v>
      </c>
      <c r="AD58" s="275">
        <f>ROUND(IF(D58&lt;50000,0,(H58/(3.14*Variables!$C$35^2))),0)</f>
        <v>44</v>
      </c>
      <c r="AE58" s="201">
        <f t="shared" si="12"/>
        <v>43</v>
      </c>
      <c r="AF58" s="276">
        <f t="shared" si="4"/>
        <v>1</v>
      </c>
      <c r="AG58" s="20">
        <f>AF58*Variables!$E$42*Variables!$C$18</f>
        <v>927.93599999999992</v>
      </c>
      <c r="AH58" s="277">
        <f>ROUND((Z58)/Variables!$C$40,0)</f>
        <v>1</v>
      </c>
      <c r="AI58" s="204">
        <f t="shared" si="13"/>
        <v>1</v>
      </c>
      <c r="AJ58" s="278">
        <f t="shared" si="5"/>
        <v>0</v>
      </c>
      <c r="AK58" s="21">
        <f>AJ58*Variables!$E$43*Variables!$C$18</f>
        <v>0</v>
      </c>
      <c r="AL58" s="20">
        <f>Z58*Variables!$E$39*Variables!$C$18</f>
        <v>16671179.575912409</v>
      </c>
      <c r="AN58" s="284">
        <f t="shared" ref="AN58:AP58" si="47">AN38</f>
        <v>0.74349442379182151</v>
      </c>
      <c r="AO58" s="246">
        <f t="shared" si="47"/>
        <v>210.55762081784385</v>
      </c>
      <c r="AP58" s="284">
        <f t="shared" si="47"/>
        <v>19785.960000000003</v>
      </c>
      <c r="AQ58" s="22">
        <f>IF(12*(AO58-Variables!$C$3*AP58)*(G58/5)&lt;0,0,12*(AO58-Variables!$C$3*AP58)*(G58/5))</f>
        <v>0</v>
      </c>
      <c r="AR58" s="249"/>
      <c r="AS58" s="208"/>
    </row>
    <row r="59" spans="1:45" ht="14.25" customHeight="1">
      <c r="A59" s="57">
        <v>16</v>
      </c>
      <c r="B59" s="4" t="s">
        <v>142</v>
      </c>
      <c r="C59" s="263">
        <v>2021</v>
      </c>
      <c r="D59" s="264">
        <f>Population!F17</f>
        <v>88737.651386574842</v>
      </c>
      <c r="E59" s="264" t="str">
        <f t="shared" si="1"/>
        <v>Small</v>
      </c>
      <c r="F59" s="268">
        <f t="shared" si="9"/>
        <v>3.45</v>
      </c>
      <c r="G59" s="281">
        <f t="shared" si="0"/>
        <v>25721.058372920244</v>
      </c>
      <c r="H59" s="267">
        <f>'Area (Sq.km)'!H17</f>
        <v>173.84598965398575</v>
      </c>
      <c r="I59" s="267"/>
      <c r="J59" s="268">
        <f>D59*Variables!$C$21</f>
        <v>304.37014425595169</v>
      </c>
      <c r="K59" s="282">
        <f t="shared" si="10"/>
        <v>297.23646899995282</v>
      </c>
      <c r="L59" s="268">
        <f t="shared" si="2"/>
        <v>7.1336752559988668</v>
      </c>
      <c r="M59" s="269"/>
      <c r="N59" s="270"/>
      <c r="O59" s="270"/>
      <c r="P59" s="270"/>
      <c r="Q59" s="270"/>
      <c r="R59" s="20"/>
      <c r="S59" s="271">
        <f>L59*(Variables!$C$22/100)</f>
        <v>0.38734888267867146</v>
      </c>
      <c r="T59" s="271">
        <f>L59*(Variables!$C$23/100)</f>
        <v>0.67786054468767509</v>
      </c>
      <c r="U59" s="271">
        <f>L59*(Variables!$C$24/100)</f>
        <v>0.71013961824423111</v>
      </c>
      <c r="V59" s="271">
        <f>L59*(Variables!$C$25/100)</f>
        <v>5.1646517690489535</v>
      </c>
      <c r="W59" s="21">
        <f>(S59*Variables!$E$26+T59*Variables!$E$27+U59*Variables!$E$28+V59*Variables!$E$26)*Variables!$C$18</f>
        <v>15039795.133462682</v>
      </c>
      <c r="X59" s="20">
        <f>J59*Variables!$E$30*Variables!$C$18</f>
        <v>71371.755126578108</v>
      </c>
      <c r="Z59" s="272">
        <f>D59*(IF(D59&lt;50000,0,IF(D59&gt;Variables!$C$7,Variables!$C$36,IF(D59&gt;Variables!$C$8,Variables!$C$37,Variables!$C$38))))</f>
        <v>70.990121109259874</v>
      </c>
      <c r="AA59" s="283">
        <f t="shared" si="11"/>
        <v>250</v>
      </c>
      <c r="AB59" s="274">
        <f t="shared" si="3"/>
        <v>0</v>
      </c>
      <c r="AC59" s="21">
        <f>AB59*Variables!$E$41</f>
        <v>0</v>
      </c>
      <c r="AD59" s="275">
        <f>ROUND(IF(D59&lt;50000,0,(H59/(3.14*Variables!$C$35^2))),0)</f>
        <v>221</v>
      </c>
      <c r="AE59" s="201">
        <f t="shared" si="12"/>
        <v>214</v>
      </c>
      <c r="AF59" s="276">
        <f t="shared" si="4"/>
        <v>7</v>
      </c>
      <c r="AG59" s="20">
        <f>AF59*Variables!$E$42*Variables!$C$18</f>
        <v>6495.5519999999997</v>
      </c>
      <c r="AH59" s="277">
        <f>ROUND((Z59)/Variables!$C$40,0)</f>
        <v>1</v>
      </c>
      <c r="AI59" s="204">
        <f t="shared" si="13"/>
        <v>2</v>
      </c>
      <c r="AJ59" s="278">
        <f t="shared" si="5"/>
        <v>0</v>
      </c>
      <c r="AK59" s="21">
        <f>AJ59*Variables!$E$43*Variables!$C$18</f>
        <v>0</v>
      </c>
      <c r="AL59" s="20">
        <f>Z59*Variables!$E$39*Variables!$C$18</f>
        <v>16582639.859572042</v>
      </c>
      <c r="AN59" s="284">
        <f t="shared" ref="AN59:AP59" si="48">AN39</f>
        <v>0.99132589838909535</v>
      </c>
      <c r="AO59" s="246">
        <f t="shared" si="48"/>
        <v>205.20446096654274</v>
      </c>
      <c r="AP59" s="284">
        <f t="shared" si="48"/>
        <v>28579.719999999998</v>
      </c>
      <c r="AQ59" s="22">
        <f>IF(12*(AO59-Variables!$C$3*AP59)*(G59/5)&lt;0,0,12*(AO59-Variables!$C$3*AP59)*(G59/5))</f>
        <v>0</v>
      </c>
      <c r="AR59" s="249"/>
      <c r="AS59" s="208"/>
    </row>
    <row r="60" spans="1:45" ht="14.25" customHeight="1">
      <c r="A60" s="57">
        <v>17</v>
      </c>
      <c r="B60" s="263" t="s">
        <v>143</v>
      </c>
      <c r="C60" s="263">
        <v>2021</v>
      </c>
      <c r="D60" s="264">
        <f>Population!F18</f>
        <v>22268.463152041244</v>
      </c>
      <c r="E60" s="264" t="str">
        <f t="shared" si="1"/>
        <v>Small</v>
      </c>
      <c r="F60" s="268">
        <f t="shared" si="9"/>
        <v>4.78</v>
      </c>
      <c r="G60" s="281">
        <f t="shared" si="0"/>
        <v>4658.6742995902177</v>
      </c>
      <c r="H60" s="267">
        <f>'Area (Sq.km)'!H18</f>
        <v>85.309890324728855</v>
      </c>
      <c r="I60" s="267"/>
      <c r="J60" s="268">
        <f>D60*Variables!$C$21</f>
        <v>76.380828611501471</v>
      </c>
      <c r="K60" s="282">
        <f t="shared" si="10"/>
        <v>130.84589162580448</v>
      </c>
      <c r="L60" s="268">
        <f t="shared" si="2"/>
        <v>0</v>
      </c>
      <c r="M60" s="269"/>
      <c r="N60" s="270"/>
      <c r="O60" s="270"/>
      <c r="P60" s="270"/>
      <c r="Q60" s="270"/>
      <c r="R60" s="20"/>
      <c r="S60" s="271">
        <f>L60*(Variables!$C$22/100)</f>
        <v>0</v>
      </c>
      <c r="T60" s="271">
        <f>L60*(Variables!$C$23/100)</f>
        <v>0</v>
      </c>
      <c r="U60" s="271">
        <f>L60*(Variables!$C$24/100)</f>
        <v>0</v>
      </c>
      <c r="V60" s="271">
        <f>L60*(Variables!$C$25/100)</f>
        <v>0</v>
      </c>
      <c r="W60" s="21">
        <f>(S60*Variables!$E$26+T60*Variables!$E$27+U60*Variables!$E$28+V60*Variables!$E$26)*Variables!$C$18</f>
        <v>0</v>
      </c>
      <c r="X60" s="20">
        <f>J60*Variables!$E$30*Variables!$C$18</f>
        <v>17910.54050111098</v>
      </c>
      <c r="Z60" s="272">
        <f>D60*(IF(D60&lt;50000,0,IF(D60&gt;Variables!$C$7,Variables!$C$36,IF(D60&gt;Variables!$C$8,Variables!$C$37,Variables!$C$38))))</f>
        <v>0</v>
      </c>
      <c r="AA60" s="283">
        <f t="shared" si="11"/>
        <v>0</v>
      </c>
      <c r="AB60" s="274">
        <f t="shared" si="3"/>
        <v>0</v>
      </c>
      <c r="AC60" s="21">
        <f>AB60*Variables!$E$41</f>
        <v>0</v>
      </c>
      <c r="AD60" s="275">
        <f>ROUND(IF(D60&lt;50000,0,(H60/(3.14*Variables!$C$35^2))),0)</f>
        <v>0</v>
      </c>
      <c r="AE60" s="201">
        <f t="shared" si="12"/>
        <v>0</v>
      </c>
      <c r="AF60" s="276">
        <f t="shared" si="4"/>
        <v>0</v>
      </c>
      <c r="AG60" s="20">
        <f>AF60*Variables!$E$42*Variables!$C$18</f>
        <v>0</v>
      </c>
      <c r="AH60" s="277">
        <f>ROUND((Z60)/Variables!$C$40,0)</f>
        <v>0</v>
      </c>
      <c r="AI60" s="204">
        <f t="shared" si="13"/>
        <v>1</v>
      </c>
      <c r="AJ60" s="278">
        <f t="shared" si="5"/>
        <v>0</v>
      </c>
      <c r="AK60" s="21">
        <f>AJ60*Variables!$E$43*Variables!$C$18</f>
        <v>0</v>
      </c>
      <c r="AL60" s="20">
        <f>Z60*Variables!$E$39*Variables!$C$18</f>
        <v>0</v>
      </c>
      <c r="AN60" s="284">
        <f t="shared" ref="AN60:AP60" si="49">AN40</f>
        <v>0.74349442379182151</v>
      </c>
      <c r="AO60" s="246">
        <f t="shared" si="49"/>
        <v>213.23420074349443</v>
      </c>
      <c r="AP60" s="284">
        <f t="shared" si="49"/>
        <v>15389.079999999998</v>
      </c>
      <c r="AQ60" s="22">
        <f>IF(12*(AO60-Variables!$C$3*AP60)*(G60/5)&lt;0,0,12*(AO60-Variables!$C$3*AP60)*(G60/5))</f>
        <v>0</v>
      </c>
      <c r="AR60" s="249"/>
      <c r="AS60" s="208"/>
    </row>
    <row r="61" spans="1:45" ht="14.25" customHeight="1">
      <c r="A61" s="57">
        <v>18</v>
      </c>
      <c r="B61" s="263" t="s">
        <v>144</v>
      </c>
      <c r="C61" s="263">
        <v>2021</v>
      </c>
      <c r="D61" s="264">
        <f>Population!F19</f>
        <v>1813.4096778432886</v>
      </c>
      <c r="E61" s="264" t="str">
        <f t="shared" si="1"/>
        <v>Small</v>
      </c>
      <c r="F61" s="268">
        <f t="shared" si="9"/>
        <v>5.88</v>
      </c>
      <c r="G61" s="281">
        <f t="shared" si="0"/>
        <v>308.40300643593343</v>
      </c>
      <c r="H61" s="267">
        <f>'Area (Sq.km)'!H19</f>
        <v>35.447914377734641</v>
      </c>
      <c r="I61" s="267"/>
      <c r="J61" s="268">
        <f>D61*Variables!$C$21</f>
        <v>6.2199951950024799</v>
      </c>
      <c r="K61" s="282">
        <f t="shared" si="10"/>
        <v>10.655023024464171</v>
      </c>
      <c r="L61" s="268">
        <f t="shared" si="2"/>
        <v>0</v>
      </c>
      <c r="M61" s="269"/>
      <c r="N61" s="270"/>
      <c r="O61" s="270"/>
      <c r="P61" s="270"/>
      <c r="Q61" s="270"/>
      <c r="R61" s="20"/>
      <c r="S61" s="271">
        <f>L61*(Variables!$C$22/100)</f>
        <v>0</v>
      </c>
      <c r="T61" s="271">
        <f>L61*(Variables!$C$23/100)</f>
        <v>0</v>
      </c>
      <c r="U61" s="271">
        <f>L61*(Variables!$C$24/100)</f>
        <v>0</v>
      </c>
      <c r="V61" s="271">
        <f>L61*(Variables!$C$25/100)</f>
        <v>0</v>
      </c>
      <c r="W61" s="21">
        <f>(S61*Variables!$E$26+T61*Variables!$E$27+U61*Variables!$E$28+V61*Variables!$E$26)*Variables!$C$18</f>
        <v>0</v>
      </c>
      <c r="X61" s="20">
        <f>J61*Variables!$E$30*Variables!$C$18</f>
        <v>1458.5266732761315</v>
      </c>
      <c r="Z61" s="272">
        <f>D61*(IF(D61&lt;50000,0,IF(D61&gt;Variables!$C$7,Variables!$C$36,IF(D61&gt;Variables!$C$8,Variables!$C$37,Variables!$C$38))))</f>
        <v>0</v>
      </c>
      <c r="AA61" s="283">
        <f t="shared" si="11"/>
        <v>0</v>
      </c>
      <c r="AB61" s="274">
        <f t="shared" si="3"/>
        <v>0</v>
      </c>
      <c r="AC61" s="21">
        <f>AB61*Variables!$E$41</f>
        <v>0</v>
      </c>
      <c r="AD61" s="275">
        <f>ROUND(IF(D61&lt;50000,0,(H61/(3.14*Variables!$C$35^2))),0)</f>
        <v>0</v>
      </c>
      <c r="AE61" s="201">
        <f t="shared" si="12"/>
        <v>0</v>
      </c>
      <c r="AF61" s="276">
        <f t="shared" si="4"/>
        <v>0</v>
      </c>
      <c r="AG61" s="20">
        <f>AF61*Variables!$E$42*Variables!$C$18</f>
        <v>0</v>
      </c>
      <c r="AH61" s="277">
        <f>ROUND((Z61)/Variables!$C$40,0)</f>
        <v>0</v>
      </c>
      <c r="AI61" s="204">
        <f t="shared" si="13"/>
        <v>0</v>
      </c>
      <c r="AJ61" s="278">
        <f t="shared" si="5"/>
        <v>0</v>
      </c>
      <c r="AK61" s="21">
        <f>AJ61*Variables!$E$43*Variables!$C$18</f>
        <v>0</v>
      </c>
      <c r="AL61" s="20">
        <f>Z61*Variables!$E$39*Variables!$C$18</f>
        <v>0</v>
      </c>
      <c r="AN61" s="284">
        <f t="shared" ref="AN61:AP61" si="50">AN41</f>
        <v>0.74349442379182151</v>
      </c>
      <c r="AO61" s="246">
        <f t="shared" si="50"/>
        <v>262.30483271375465</v>
      </c>
      <c r="AP61" s="284">
        <f t="shared" si="50"/>
        <v>10992.2</v>
      </c>
      <c r="AQ61" s="22">
        <f>IF(12*(AO61-Variables!$C$3*AP61)*(G61/5)&lt;0,0,12*(AO61-Variables!$C$3*AP61)*(G61/5))</f>
        <v>0</v>
      </c>
      <c r="AR61" s="249"/>
      <c r="AS61" s="208"/>
    </row>
    <row r="62" spans="1:45" ht="14.25" customHeight="1">
      <c r="A62" s="57">
        <v>19</v>
      </c>
      <c r="B62" s="263" t="s">
        <v>147</v>
      </c>
      <c r="C62" s="263">
        <v>2021</v>
      </c>
      <c r="D62" s="264">
        <f>Population!F20</f>
        <v>26568.983025122714</v>
      </c>
      <c r="E62" s="264" t="str">
        <f t="shared" si="1"/>
        <v>Small</v>
      </c>
      <c r="F62" s="268">
        <f t="shared" si="9"/>
        <v>3.93</v>
      </c>
      <c r="G62" s="281">
        <f t="shared" si="0"/>
        <v>6760.5554771304614</v>
      </c>
      <c r="H62" s="267">
        <f>'Area (Sq.km)'!H20</f>
        <v>31.710935452371046</v>
      </c>
      <c r="I62" s="267"/>
      <c r="J62" s="268">
        <f>D62*Variables!$C$21</f>
        <v>91.131611776170899</v>
      </c>
      <c r="K62" s="282">
        <f t="shared" si="10"/>
        <v>88.995714625166883</v>
      </c>
      <c r="L62" s="268">
        <f t="shared" si="2"/>
        <v>2.1358971510040163</v>
      </c>
      <c r="M62" s="269"/>
      <c r="N62" s="270"/>
      <c r="O62" s="270"/>
      <c r="P62" s="270"/>
      <c r="Q62" s="270"/>
      <c r="R62" s="20"/>
      <c r="S62" s="271">
        <f>L62*(Variables!$C$22/100)</f>
        <v>0.11597631589162079</v>
      </c>
      <c r="T62" s="271">
        <f>L62*(Variables!$C$23/100)</f>
        <v>0.2029585528103364</v>
      </c>
      <c r="U62" s="271">
        <f>L62*(Variables!$C$24/100)</f>
        <v>0.21262324580130482</v>
      </c>
      <c r="V62" s="271">
        <f>L62*(Variables!$C$25/100)</f>
        <v>1.546350878554944</v>
      </c>
      <c r="W62" s="21">
        <f>(S62*Variables!$E$26+T62*Variables!$E$27+U62*Variables!$E$28+V62*Variables!$E$26)*Variables!$C$18</f>
        <v>4503072.3188911192</v>
      </c>
      <c r="X62" s="20">
        <f>J62*Variables!$E$30*Variables!$C$18</f>
        <v>21369.451645394314</v>
      </c>
      <c r="Z62" s="272">
        <f>D62*(IF(D62&lt;50000,0,IF(D62&gt;Variables!$C$7,Variables!$C$36,IF(D62&gt;Variables!$C$8,Variables!$C$37,Variables!$C$38))))</f>
        <v>0</v>
      </c>
      <c r="AA62" s="283">
        <f t="shared" si="11"/>
        <v>41</v>
      </c>
      <c r="AB62" s="274">
        <f t="shared" si="3"/>
        <v>0</v>
      </c>
      <c r="AC62" s="21">
        <f>AB62*Variables!$E$41</f>
        <v>0</v>
      </c>
      <c r="AD62" s="275">
        <f>ROUND(IF(D62&lt;50000,0,(H62/(3.14*Variables!$C$35^2))),0)</f>
        <v>0</v>
      </c>
      <c r="AE62" s="201">
        <f t="shared" si="12"/>
        <v>0</v>
      </c>
      <c r="AF62" s="276">
        <f t="shared" si="4"/>
        <v>0</v>
      </c>
      <c r="AG62" s="20">
        <f>AF62*Variables!$E$42*Variables!$C$18</f>
        <v>0</v>
      </c>
      <c r="AH62" s="277">
        <f>ROUND((Z62)/Variables!$C$40,0)</f>
        <v>0</v>
      </c>
      <c r="AI62" s="204">
        <f t="shared" si="13"/>
        <v>0</v>
      </c>
      <c r="AJ62" s="278">
        <f t="shared" si="5"/>
        <v>0</v>
      </c>
      <c r="AK62" s="21">
        <f>AJ62*Variables!$E$43*Variables!$C$18</f>
        <v>0</v>
      </c>
      <c r="AL62" s="20">
        <f>Z62*Variables!$E$39*Variables!$C$18</f>
        <v>0</v>
      </c>
      <c r="AN62" s="284">
        <f t="shared" ref="AN62:AP62" si="51">AN42</f>
        <v>0.74349442379182151</v>
      </c>
      <c r="AO62" s="246">
        <f t="shared" si="51"/>
        <v>175.31598513011153</v>
      </c>
      <c r="AP62" s="284">
        <f t="shared" si="51"/>
        <v>19785.960000000003</v>
      </c>
      <c r="AQ62" s="22">
        <f>IF(12*(AO62-Variables!$C$3*AP62)*(G62/5)&lt;0,0,12*(AO62-Variables!$C$3*AP62)*(G62/5))</f>
        <v>0</v>
      </c>
      <c r="AR62" s="249"/>
      <c r="AS62" s="208"/>
    </row>
    <row r="63" spans="1:45" ht="14.25" customHeight="1">
      <c r="A63" s="57">
        <v>20</v>
      </c>
      <c r="B63" s="263" t="s">
        <v>150</v>
      </c>
      <c r="C63" s="263">
        <v>2021</v>
      </c>
      <c r="D63" s="264">
        <f>Population!F21</f>
        <v>3088.1185566135887</v>
      </c>
      <c r="E63" s="264" t="str">
        <f t="shared" si="1"/>
        <v>Small</v>
      </c>
      <c r="F63" s="268">
        <f t="shared" si="9"/>
        <v>3.94</v>
      </c>
      <c r="G63" s="281">
        <f t="shared" si="0"/>
        <v>783.78643568872815</v>
      </c>
      <c r="H63" s="267">
        <f>'Area (Sq.km)'!H21</f>
        <v>8.5416661151167776</v>
      </c>
      <c r="I63" s="267"/>
      <c r="J63" s="268">
        <f>D63*Variables!$C$21</f>
        <v>10.592246649184609</v>
      </c>
      <c r="K63" s="282">
        <f t="shared" si="10"/>
        <v>11.06541266209001</v>
      </c>
      <c r="L63" s="268">
        <f t="shared" si="2"/>
        <v>0</v>
      </c>
      <c r="M63" s="269"/>
      <c r="N63" s="270"/>
      <c r="O63" s="270"/>
      <c r="P63" s="270"/>
      <c r="Q63" s="270"/>
      <c r="R63" s="20"/>
      <c r="S63" s="271">
        <f>L63*(Variables!$C$22/100)</f>
        <v>0</v>
      </c>
      <c r="T63" s="271">
        <f>L63*(Variables!$C$23/100)</f>
        <v>0</v>
      </c>
      <c r="U63" s="271">
        <f>L63*(Variables!$C$24/100)</f>
        <v>0</v>
      </c>
      <c r="V63" s="271">
        <f>L63*(Variables!$C$25/100)</f>
        <v>0</v>
      </c>
      <c r="W63" s="21">
        <f>(S63*Variables!$E$26+T63*Variables!$E$27+U63*Variables!$E$28+V63*Variables!$E$26)*Variables!$C$18</f>
        <v>0</v>
      </c>
      <c r="X63" s="20">
        <f>J63*Variables!$E$30*Variables!$C$18</f>
        <v>2483.7759167672989</v>
      </c>
      <c r="Z63" s="272">
        <f>D63*(IF(D63&lt;50000,0,IF(D63&gt;Variables!$C$7,Variables!$C$36,IF(D63&gt;Variables!$C$8,Variables!$C$37,Variables!$C$38))))</f>
        <v>0</v>
      </c>
      <c r="AA63" s="283">
        <f t="shared" si="11"/>
        <v>0</v>
      </c>
      <c r="AB63" s="274">
        <f t="shared" si="3"/>
        <v>0</v>
      </c>
      <c r="AC63" s="21">
        <f>AB63*Variables!$E$41</f>
        <v>0</v>
      </c>
      <c r="AD63" s="275">
        <f>ROUND(IF(D63&lt;50000,0,(H63/(3.14*Variables!$C$35^2))),0)</f>
        <v>0</v>
      </c>
      <c r="AE63" s="201">
        <f t="shared" si="12"/>
        <v>0</v>
      </c>
      <c r="AF63" s="276">
        <f t="shared" si="4"/>
        <v>0</v>
      </c>
      <c r="AG63" s="20">
        <f>AF63*Variables!$E$42*Variables!$C$18</f>
        <v>0</v>
      </c>
      <c r="AH63" s="277">
        <f>ROUND((Z63)/Variables!$C$40,0)</f>
        <v>0</v>
      </c>
      <c r="AI63" s="204">
        <f t="shared" si="13"/>
        <v>0</v>
      </c>
      <c r="AJ63" s="278">
        <f t="shared" si="5"/>
        <v>0</v>
      </c>
      <c r="AK63" s="21">
        <f>AJ63*Variables!$E$43*Variables!$C$18</f>
        <v>0</v>
      </c>
      <c r="AL63" s="20">
        <f>Z63*Variables!$E$39*Variables!$C$18</f>
        <v>0</v>
      </c>
      <c r="AN63" s="284">
        <f t="shared" ref="AN63:AP63" si="52">AN43</f>
        <v>0.74349442379182151</v>
      </c>
      <c r="AO63" s="246">
        <f t="shared" si="52"/>
        <v>175.7620817843866</v>
      </c>
      <c r="AP63" s="284">
        <f t="shared" si="52"/>
        <v>15389.079999999998</v>
      </c>
      <c r="AQ63" s="22">
        <f>IF(12*(AO63-Variables!$C$3*AP63)*(G63/5)&lt;0,0,12*(AO63-Variables!$C$3*AP63)*(G63/5))</f>
        <v>0</v>
      </c>
      <c r="AR63" s="249"/>
      <c r="AS63" s="208"/>
    </row>
    <row r="64" spans="1:45" ht="14.25" customHeight="1">
      <c r="A64" s="57">
        <v>1</v>
      </c>
      <c r="B64" s="4" t="s">
        <v>100</v>
      </c>
      <c r="C64" s="263">
        <v>2022</v>
      </c>
      <c r="D64" s="264">
        <f>Population!G2</f>
        <v>685166.52116328431</v>
      </c>
      <c r="E64" s="264" t="str">
        <f t="shared" si="1"/>
        <v>Medium</v>
      </c>
      <c r="F64" s="268">
        <f t="shared" si="9"/>
        <v>4.17</v>
      </c>
      <c r="G64" s="266">
        <f t="shared" si="0"/>
        <v>164308.51826457659</v>
      </c>
      <c r="H64" s="267">
        <f>'Area (Sq.km)'!I2</f>
        <v>1573.0999919742294</v>
      </c>
      <c r="I64" s="267"/>
      <c r="J64" s="268">
        <f>D64*Variables!$C$21</f>
        <v>2350.1211675900649</v>
      </c>
      <c r="K64" s="282">
        <f t="shared" si="10"/>
        <v>2295.0402027246728</v>
      </c>
      <c r="L64" s="268">
        <f t="shared" si="2"/>
        <v>55.080964865392161</v>
      </c>
      <c r="M64" s="269"/>
      <c r="N64" s="270"/>
      <c r="O64" s="270"/>
      <c r="P64" s="270"/>
      <c r="Q64" s="270"/>
      <c r="R64" s="20"/>
      <c r="S64" s="271">
        <f>L64*(Variables!$C$22/100)</f>
        <v>2.990821621650253</v>
      </c>
      <c r="T64" s="271">
        <f>L64*(Variables!$C$23/100)</f>
        <v>5.2339378378879431</v>
      </c>
      <c r="U64" s="271">
        <f>L64*(Variables!$C$24/100)</f>
        <v>5.4831729730254644</v>
      </c>
      <c r="V64" s="271">
        <f>L64*(Variables!$C$25/100)</f>
        <v>39.877621622003375</v>
      </c>
      <c r="W64" s="21">
        <f>(S64*Variables!$E$26+T64*Variables!$E$27+U64*Variables!$E$28+V64*Variables!$E$26)*Variables!$C$18</f>
        <v>116126175.86318196</v>
      </c>
      <c r="X64" s="20">
        <f>J64*Variables!$E$30*Variables!$C$18</f>
        <v>551079.91258819436</v>
      </c>
      <c r="Z64" s="272">
        <f>D64*(IF(D64&lt;50000,0,IF(D64&gt;Variables!$C$7,Variables!$C$36,IF(D64&gt;Variables!$C$8,Variables!$C$37,Variables!$C$38))))</f>
        <v>822.19982539594105</v>
      </c>
      <c r="AA64" s="283">
        <f t="shared" si="11"/>
        <v>802.92951698822367</v>
      </c>
      <c r="AB64" s="274">
        <f t="shared" si="3"/>
        <v>19.27030840771738</v>
      </c>
      <c r="AC64" s="21">
        <f>AB64*Variables!$E$41</f>
        <v>10359717.799988864</v>
      </c>
      <c r="AD64" s="275">
        <f>ROUND(IF(D64&lt;50000,0,(H64/(3.14*Variables!$C$35^2))),0)</f>
        <v>2004</v>
      </c>
      <c r="AE64" s="201">
        <f t="shared" si="12"/>
        <v>1939</v>
      </c>
      <c r="AF64" s="276">
        <f t="shared" si="4"/>
        <v>65</v>
      </c>
      <c r="AG64" s="20">
        <f>AF64*Variables!$E$42*Variables!$C$18</f>
        <v>60315.839999999997</v>
      </c>
      <c r="AH64" s="277">
        <f>ROUND((Z64)/Variables!$C$40,0)</f>
        <v>7</v>
      </c>
      <c r="AI64" s="204">
        <f t="shared" si="13"/>
        <v>17</v>
      </c>
      <c r="AJ64" s="278">
        <f t="shared" si="5"/>
        <v>0</v>
      </c>
      <c r="AK64" s="21">
        <f>AJ64*Variables!$E$43*Variables!$C$18</f>
        <v>0</v>
      </c>
      <c r="AL64" s="20">
        <f>Z64*Variables!$E$39*Variables!$C$18</f>
        <v>192058322.82156044</v>
      </c>
      <c r="AN64" s="284">
        <f t="shared" ref="AN64:AP64" si="53">AN44</f>
        <v>0.60223048327137552</v>
      </c>
      <c r="AO64" s="246">
        <f t="shared" si="53"/>
        <v>150.67806691449815</v>
      </c>
      <c r="AP64" s="284">
        <f t="shared" si="53"/>
        <v>19785.960000000003</v>
      </c>
      <c r="AQ64" s="22">
        <f>IF(12*(AO64-Variables!$C$3*AP64)*(G64/5)&lt;0,0,12*(AO64-Variables!$C$3*AP64)*(G64/5))</f>
        <v>0</v>
      </c>
      <c r="AR64" s="249"/>
      <c r="AS64" s="208"/>
    </row>
    <row r="65" spans="1:45" ht="14.25" customHeight="1">
      <c r="A65" s="57">
        <v>2</v>
      </c>
      <c r="B65" s="4" t="s">
        <v>123</v>
      </c>
      <c r="C65" s="263">
        <v>2022</v>
      </c>
      <c r="D65" s="264">
        <f>Population!G3</f>
        <v>474768.33862247306</v>
      </c>
      <c r="E65" s="264" t="str">
        <f t="shared" si="1"/>
        <v>Medium</v>
      </c>
      <c r="F65" s="268">
        <f t="shared" si="9"/>
        <v>4.29</v>
      </c>
      <c r="G65" s="281">
        <f t="shared" si="0"/>
        <v>110668.61040150888</v>
      </c>
      <c r="H65" s="267">
        <f>'Area (Sq.km)'!I3</f>
        <v>728.15333340571704</v>
      </c>
      <c r="I65" s="267"/>
      <c r="J65" s="268">
        <f>D65*Variables!$C$21</f>
        <v>1628.4554014750825</v>
      </c>
      <c r="K65" s="282">
        <f t="shared" si="10"/>
        <v>1590.2884780030106</v>
      </c>
      <c r="L65" s="268">
        <f t="shared" si="2"/>
        <v>38.166923472071858</v>
      </c>
      <c r="M65" s="269"/>
      <c r="N65" s="270"/>
      <c r="O65" s="270"/>
      <c r="P65" s="270"/>
      <c r="Q65" s="270"/>
      <c r="R65" s="20"/>
      <c r="S65" s="271">
        <f>L65*(Variables!$C$22/100)</f>
        <v>2.072412134230146</v>
      </c>
      <c r="T65" s="271">
        <f>L65*(Variables!$C$23/100)</f>
        <v>3.6267212349027553</v>
      </c>
      <c r="U65" s="271">
        <f>L65*(Variables!$C$24/100)</f>
        <v>3.7994222460886014</v>
      </c>
      <c r="V65" s="271">
        <f>L65*(Variables!$C$25/100)</f>
        <v>27.632161789735282</v>
      </c>
      <c r="W65" s="21">
        <f>(S65*Variables!$E$26+T65*Variables!$E$27+U65*Variables!$E$28+V65*Variables!$E$26)*Variables!$C$18</f>
        <v>80466616.33662121</v>
      </c>
      <c r="X65" s="20">
        <f>J65*Variables!$E$30*Variables!$C$18</f>
        <v>381856.50709189207</v>
      </c>
      <c r="Z65" s="272">
        <f>D65*(IF(D65&lt;50000,0,IF(D65&gt;Variables!$C$7,Variables!$C$36,IF(D65&gt;Variables!$C$8,Variables!$C$37,Variables!$C$38))))</f>
        <v>569.72200634696765</v>
      </c>
      <c r="AA65" s="283">
        <f t="shared" si="11"/>
        <v>556.3691468232106</v>
      </c>
      <c r="AB65" s="274">
        <f t="shared" si="3"/>
        <v>13.352859523757047</v>
      </c>
      <c r="AC65" s="21">
        <f>AB65*Variables!$E$41</f>
        <v>7178497.2799717886</v>
      </c>
      <c r="AD65" s="275">
        <f>ROUND(IF(D65&lt;50000,0,(H65/(3.14*Variables!$C$35^2))),0)</f>
        <v>928</v>
      </c>
      <c r="AE65" s="201">
        <f t="shared" si="12"/>
        <v>898</v>
      </c>
      <c r="AF65" s="276">
        <f t="shared" si="4"/>
        <v>30</v>
      </c>
      <c r="AG65" s="20">
        <f>AF65*Variables!$E$42*Variables!$C$18</f>
        <v>27838.079999999998</v>
      </c>
      <c r="AH65" s="277">
        <f>ROUND((Z65)/Variables!$C$40,0)</f>
        <v>5</v>
      </c>
      <c r="AI65" s="204">
        <f t="shared" si="13"/>
        <v>4</v>
      </c>
      <c r="AJ65" s="278">
        <f t="shared" si="5"/>
        <v>1</v>
      </c>
      <c r="AK65" s="21">
        <f>AJ65*Variables!$E$43*Variables!$C$18</f>
        <v>763987.75199999998</v>
      </c>
      <c r="AL65" s="20">
        <f>Z65*Variables!$E$39*Variables!$C$18</f>
        <v>133081824.67788832</v>
      </c>
      <c r="AN65" s="284">
        <f t="shared" ref="AN65:AP65" si="54">AN45</f>
        <v>0.76827757125154894</v>
      </c>
      <c r="AO65" s="246">
        <f t="shared" si="54"/>
        <v>197.75464684014869</v>
      </c>
      <c r="AP65" s="284">
        <f t="shared" si="54"/>
        <v>10992.2</v>
      </c>
      <c r="AQ65" s="22">
        <f>IF(12*(AO65-Variables!$C$3*AP65)*(G65/5)&lt;0,0,12*(AO65-Variables!$C$3*AP65)*(G65/5))</f>
        <v>0</v>
      </c>
      <c r="AR65" s="249"/>
      <c r="AS65" s="208"/>
    </row>
    <row r="66" spans="1:45" ht="14.25" customHeight="1">
      <c r="A66" s="57">
        <v>3</v>
      </c>
      <c r="B66" s="4" t="s">
        <v>129</v>
      </c>
      <c r="C66" s="263">
        <v>2022</v>
      </c>
      <c r="D66" s="264">
        <f>Population!G4</f>
        <v>339985.94907787838</v>
      </c>
      <c r="E66" s="264" t="str">
        <f t="shared" si="1"/>
        <v>Medium</v>
      </c>
      <c r="F66" s="268">
        <f t="shared" si="9"/>
        <v>4.8600000000000003</v>
      </c>
      <c r="G66" s="281">
        <f t="shared" si="0"/>
        <v>69955.956600386489</v>
      </c>
      <c r="H66" s="267">
        <f>'Area (Sq.km)'!I4</f>
        <v>595.82640673460003</v>
      </c>
      <c r="I66" s="267"/>
      <c r="J66" s="268">
        <f>D66*Variables!$C$21</f>
        <v>1166.1518053371228</v>
      </c>
      <c r="K66" s="282">
        <f t="shared" si="10"/>
        <v>1138.8201223995343</v>
      </c>
      <c r="L66" s="268">
        <f t="shared" si="2"/>
        <v>27.331682937588539</v>
      </c>
      <c r="M66" s="269"/>
      <c r="N66" s="270"/>
      <c r="O66" s="270"/>
      <c r="P66" s="270"/>
      <c r="Q66" s="270"/>
      <c r="R66" s="20"/>
      <c r="S66" s="271">
        <f>L66*(Variables!$C$22/100)</f>
        <v>1.4840732816790156</v>
      </c>
      <c r="T66" s="271">
        <f>L66*(Variables!$C$23/100)</f>
        <v>2.5971282429382772</v>
      </c>
      <c r="U66" s="271">
        <f>L66*(Variables!$C$24/100)</f>
        <v>2.7208010164115288</v>
      </c>
      <c r="V66" s="271">
        <f>L66*(Variables!$C$25/100)</f>
        <v>19.787643755720207</v>
      </c>
      <c r="W66" s="21">
        <f>(S66*Variables!$E$26+T66*Variables!$E$27+U66*Variables!$E$28+V66*Variables!$E$26)*Variables!$C$18</f>
        <v>57622879.831601128</v>
      </c>
      <c r="X66" s="20">
        <f>J66*Variables!$E$30*Variables!$C$18</f>
        <v>273450.93683350191</v>
      </c>
      <c r="Z66" s="272">
        <f>D66*(IF(D66&lt;50000,0,IF(D66&gt;Variables!$C$7,Variables!$C$36,IF(D66&gt;Variables!$C$8,Variables!$C$37,Variables!$C$38))))</f>
        <v>407.983138893454</v>
      </c>
      <c r="AA66" s="283">
        <f t="shared" si="11"/>
        <v>398.42103407563883</v>
      </c>
      <c r="AB66" s="274">
        <f t="shared" si="3"/>
        <v>9.5621048178151682</v>
      </c>
      <c r="AC66" s="21">
        <f>AB66*Variables!$E$41</f>
        <v>5140587.5500574345</v>
      </c>
      <c r="AD66" s="275">
        <f>ROUND(IF(D66&lt;50000,0,(H66/(3.14*Variables!$C$35^2))),0)</f>
        <v>759</v>
      </c>
      <c r="AE66" s="201">
        <f t="shared" si="12"/>
        <v>735</v>
      </c>
      <c r="AF66" s="276">
        <f t="shared" si="4"/>
        <v>24</v>
      </c>
      <c r="AG66" s="20">
        <f>AF66*Variables!$E$42*Variables!$C$18</f>
        <v>22270.464</v>
      </c>
      <c r="AH66" s="277">
        <f>ROUND((Z66)/Variables!$C$40,0)</f>
        <v>3</v>
      </c>
      <c r="AI66" s="204">
        <f t="shared" si="13"/>
        <v>3</v>
      </c>
      <c r="AJ66" s="278">
        <f t="shared" si="5"/>
        <v>0</v>
      </c>
      <c r="AK66" s="21">
        <f>AJ66*Variables!$E$43*Variables!$C$18</f>
        <v>0</v>
      </c>
      <c r="AL66" s="20">
        <f>Z66*Variables!$E$39*Variables!$C$18</f>
        <v>95301111.694616213</v>
      </c>
      <c r="AN66" s="284">
        <f t="shared" ref="AN66:AP66" si="55">AN46</f>
        <v>0.49566294919454768</v>
      </c>
      <c r="AO66" s="246">
        <f t="shared" si="55"/>
        <v>144.5353159851301</v>
      </c>
      <c r="AP66" s="284">
        <f t="shared" si="55"/>
        <v>10992.2</v>
      </c>
      <c r="AQ66" s="22">
        <f>IF(12*(AO66-Variables!$C$3*AP66)*(G66/5)&lt;0,0,12*(AO66-Variables!$C$3*AP66)*(G66/5))</f>
        <v>0</v>
      </c>
      <c r="AR66" s="249"/>
      <c r="AS66" s="208"/>
    </row>
    <row r="67" spans="1:45" ht="14.25" customHeight="1">
      <c r="A67" s="57">
        <v>4</v>
      </c>
      <c r="B67" s="4" t="s">
        <v>130</v>
      </c>
      <c r="C67" s="263">
        <v>2022</v>
      </c>
      <c r="D67" s="264">
        <f>Population!G5</f>
        <v>644522.71673616895</v>
      </c>
      <c r="E67" s="264" t="str">
        <f t="shared" si="1"/>
        <v>Medium</v>
      </c>
      <c r="F67" s="268">
        <f t="shared" si="9"/>
        <v>4.05</v>
      </c>
      <c r="G67" s="281">
        <f t="shared" si="0"/>
        <v>159141.41153979482</v>
      </c>
      <c r="H67" s="267">
        <f>'Area (Sq.km)'!I5</f>
        <v>127.58129011369257</v>
      </c>
      <c r="I67" s="267"/>
      <c r="J67" s="268">
        <f>D67*Variables!$C$21</f>
        <v>2210.7129184050596</v>
      </c>
      <c r="K67" s="282">
        <f t="shared" si="10"/>
        <v>2158.8993343799411</v>
      </c>
      <c r="L67" s="268">
        <f t="shared" si="2"/>
        <v>51.813584025118416</v>
      </c>
      <c r="M67" s="269"/>
      <c r="N67" s="270"/>
      <c r="O67" s="270"/>
      <c r="P67" s="270"/>
      <c r="Q67" s="270"/>
      <c r="R67" s="20"/>
      <c r="S67" s="271">
        <f>L67*(Variables!$C$22/100)</f>
        <v>2.8134072773819954</v>
      </c>
      <c r="T67" s="271">
        <f>L67*(Variables!$C$23/100)</f>
        <v>4.9234627354184921</v>
      </c>
      <c r="U67" s="271">
        <f>L67*(Variables!$C$24/100)</f>
        <v>5.1579133418669922</v>
      </c>
      <c r="V67" s="271">
        <f>L67*(Variables!$C$25/100)</f>
        <v>37.512097031759936</v>
      </c>
      <c r="W67" s="21">
        <f>(S67*Variables!$E$26+T67*Variables!$E$27+U67*Variables!$E$28+V67*Variables!$E$26)*Variables!$C$18</f>
        <v>109237617.48376948</v>
      </c>
      <c r="X67" s="20">
        <f>J67*Variables!$E$30*Variables!$C$18</f>
        <v>518390.07223680237</v>
      </c>
      <c r="Z67" s="272">
        <f>D67*(IF(D67&lt;50000,0,IF(D67&gt;Variables!$C$7,Variables!$C$36,IF(D67&gt;Variables!$C$8,Variables!$C$37,Variables!$C$38))))</f>
        <v>773.42726008340264</v>
      </c>
      <c r="AA67" s="283">
        <f t="shared" si="11"/>
        <v>755.30005867519799</v>
      </c>
      <c r="AB67" s="274">
        <f t="shared" si="3"/>
        <v>18.127201408204655</v>
      </c>
      <c r="AC67" s="21">
        <f>AB67*Variables!$E$41</f>
        <v>9745183.4770508222</v>
      </c>
      <c r="AD67" s="275">
        <f>ROUND(IF(D67&lt;50000,0,(H67/(3.14*Variables!$C$35^2))),0)</f>
        <v>163</v>
      </c>
      <c r="AE67" s="201">
        <f t="shared" si="12"/>
        <v>157</v>
      </c>
      <c r="AF67" s="276">
        <f t="shared" si="4"/>
        <v>6</v>
      </c>
      <c r="AG67" s="20">
        <f>AF67*Variables!$E$42*Variables!$C$18</f>
        <v>5567.616</v>
      </c>
      <c r="AH67" s="277">
        <f>ROUND((Z67)/Variables!$C$40,0)</f>
        <v>6</v>
      </c>
      <c r="AI67" s="204">
        <f t="shared" si="13"/>
        <v>6</v>
      </c>
      <c r="AJ67" s="278">
        <f t="shared" si="5"/>
        <v>0</v>
      </c>
      <c r="AK67" s="21">
        <f>AJ67*Variables!$E$43*Variables!$C$18</f>
        <v>0</v>
      </c>
      <c r="AL67" s="20">
        <f>Z67*Variables!$E$39*Variables!$C$18</f>
        <v>180665499.80664402</v>
      </c>
      <c r="AN67" s="284">
        <f t="shared" ref="AN67:AP67" si="56">AN47</f>
        <v>0.74349442379182151</v>
      </c>
      <c r="AO67" s="246">
        <f t="shared" si="56"/>
        <v>180.66914498141261</v>
      </c>
      <c r="AP67" s="284">
        <f t="shared" si="56"/>
        <v>15389.079999999998</v>
      </c>
      <c r="AQ67" s="22">
        <f>IF(12*(AO67-Variables!$C$3*AP67)*(G67/5)&lt;0,0,12*(AO67-Variables!$C$3*AP67)*(G67/5))</f>
        <v>0</v>
      </c>
      <c r="AR67" s="249"/>
      <c r="AS67" s="208"/>
    </row>
    <row r="68" spans="1:45" ht="14.25" customHeight="1">
      <c r="A68" s="57">
        <v>5</v>
      </c>
      <c r="B68" s="4" t="s">
        <v>131</v>
      </c>
      <c r="C68" s="263">
        <v>2022</v>
      </c>
      <c r="D68" s="264">
        <f>Population!G6</f>
        <v>410661.0016137624</v>
      </c>
      <c r="E68" s="264" t="str">
        <f t="shared" si="1"/>
        <v>Medium</v>
      </c>
      <c r="F68" s="268">
        <f t="shared" si="9"/>
        <v>4.2</v>
      </c>
      <c r="G68" s="281">
        <f t="shared" ref="G68:G131" si="57">D68/F68</f>
        <v>97776.428955657713</v>
      </c>
      <c r="H68" s="267">
        <f>'Area (Sq.km)'!I6</f>
        <v>1058.028858691034</v>
      </c>
      <c r="I68" s="267"/>
      <c r="J68" s="268">
        <f>D68*Variables!$C$21</f>
        <v>1408.5672355352051</v>
      </c>
      <c r="K68" s="282">
        <f t="shared" si="10"/>
        <v>2336.5107121394235</v>
      </c>
      <c r="L68" s="268">
        <f t="shared" si="2"/>
        <v>0</v>
      </c>
      <c r="M68" s="269"/>
      <c r="N68" s="270"/>
      <c r="O68" s="270"/>
      <c r="P68" s="270"/>
      <c r="Q68" s="270"/>
      <c r="R68" s="20"/>
      <c r="S68" s="271">
        <f>L68*(Variables!$C$22/100)</f>
        <v>0</v>
      </c>
      <c r="T68" s="271">
        <f>L68*(Variables!$C$23/100)</f>
        <v>0</v>
      </c>
      <c r="U68" s="271">
        <f>L68*(Variables!$C$24/100)</f>
        <v>0</v>
      </c>
      <c r="V68" s="271">
        <f>L68*(Variables!$C$25/100)</f>
        <v>0</v>
      </c>
      <c r="W68" s="21">
        <f>(S68*Variables!$E$26+T68*Variables!$E$27+U68*Variables!$E$28+V68*Variables!$E$26)*Variables!$C$18</f>
        <v>0</v>
      </c>
      <c r="X68" s="20">
        <f>J68*Variables!$E$30*Variables!$C$18</f>
        <v>330294.93106065021</v>
      </c>
      <c r="Z68" s="272">
        <f>D68*(IF(D68&lt;50000,0,IF(D68&gt;Variables!$C$7,Variables!$C$36,IF(D68&gt;Variables!$C$8,Variables!$C$37,Variables!$C$38))))</f>
        <v>492.79320193651483</v>
      </c>
      <c r="AA68" s="283">
        <f t="shared" si="11"/>
        <v>481.24336126612781</v>
      </c>
      <c r="AB68" s="274">
        <f t="shared" si="3"/>
        <v>11.549840670387027</v>
      </c>
      <c r="AC68" s="21">
        <f>AB68*Variables!$E$41</f>
        <v>6209194.344400066</v>
      </c>
      <c r="AD68" s="275">
        <f>ROUND(IF(D68&lt;50000,0,(H68/(3.14*Variables!$C$35^2))),0)</f>
        <v>1348</v>
      </c>
      <c r="AE68" s="201">
        <f t="shared" si="12"/>
        <v>1304</v>
      </c>
      <c r="AF68" s="276">
        <f t="shared" si="4"/>
        <v>44</v>
      </c>
      <c r="AG68" s="20">
        <f>AF68*Variables!$E$42*Variables!$C$18</f>
        <v>40829.184000000001</v>
      </c>
      <c r="AH68" s="277">
        <f>ROUND((Z68)/Variables!$C$40,0)</f>
        <v>4</v>
      </c>
      <c r="AI68" s="204">
        <f t="shared" si="13"/>
        <v>4</v>
      </c>
      <c r="AJ68" s="278">
        <f t="shared" si="5"/>
        <v>0</v>
      </c>
      <c r="AK68" s="21">
        <f>AJ68*Variables!$E$43*Variables!$C$18</f>
        <v>0</v>
      </c>
      <c r="AL68" s="20">
        <f>Z68*Variables!$E$39*Variables!$C$18</f>
        <v>115111962.9783624</v>
      </c>
      <c r="AN68" s="284">
        <f t="shared" ref="AN68:AP68" si="58">AN48</f>
        <v>0.49566294919454768</v>
      </c>
      <c r="AO68" s="246">
        <f t="shared" si="58"/>
        <v>124.90706319702601</v>
      </c>
      <c r="AP68" s="284">
        <f t="shared" si="58"/>
        <v>15389.079999999998</v>
      </c>
      <c r="AQ68" s="22">
        <f>IF(12*(AO68-Variables!$C$3*AP68)*(G68/5)&lt;0,0,12*(AO68-Variables!$C$3*AP68)*(G68/5))</f>
        <v>0</v>
      </c>
      <c r="AR68" s="249"/>
      <c r="AS68" s="208"/>
    </row>
    <row r="69" spans="1:45" ht="14.25" customHeight="1">
      <c r="A69" s="57">
        <v>6</v>
      </c>
      <c r="B69" s="4" t="s">
        <v>132</v>
      </c>
      <c r="C69" s="263">
        <v>2022</v>
      </c>
      <c r="D69" s="264">
        <f>Population!G7</f>
        <v>467754.0024887161</v>
      </c>
      <c r="E69" s="264" t="str">
        <f t="shared" ref="E69:E132" si="59">IF(D69&lt;100000,"Small",IF(D69&lt;1000000,"Medium","Large"))</f>
        <v>Medium</v>
      </c>
      <c r="F69" s="268">
        <f t="shared" si="9"/>
        <v>4.59</v>
      </c>
      <c r="G69" s="281">
        <f t="shared" si="57"/>
        <v>101907.19008468761</v>
      </c>
      <c r="H69" s="267">
        <f>'Area (Sq.km)'!I7</f>
        <v>876.50817616389895</v>
      </c>
      <c r="I69" s="267"/>
      <c r="J69" s="268">
        <f>D69*Variables!$C$21</f>
        <v>1604.3962285362961</v>
      </c>
      <c r="K69" s="282">
        <f t="shared" si="10"/>
        <v>1566.7931919299767</v>
      </c>
      <c r="L69" s="268">
        <f t="shared" ref="L69:L132" si="60">IF(J69-K69&gt;0,J69-K69,0)</f>
        <v>37.603036606319392</v>
      </c>
      <c r="M69" s="269"/>
      <c r="N69" s="270"/>
      <c r="O69" s="270"/>
      <c r="P69" s="270"/>
      <c r="Q69" s="270"/>
      <c r="R69" s="20"/>
      <c r="S69" s="271">
        <f>L69*(Variables!$C$22/100)</f>
        <v>2.041793842877071</v>
      </c>
      <c r="T69" s="271">
        <f>L69*(Variables!$C$23/100)</f>
        <v>3.5731392250348741</v>
      </c>
      <c r="U69" s="271">
        <f>L69*(Variables!$C$24/100)</f>
        <v>3.7432887119412972</v>
      </c>
      <c r="V69" s="271">
        <f>L69*(Variables!$C$25/100)</f>
        <v>27.223917905027612</v>
      </c>
      <c r="W69" s="21">
        <f>(S69*Variables!$E$26+T69*Variables!$E$27+U69*Variables!$E$28+V69*Variables!$E$26)*Variables!$C$18</f>
        <v>79277784.123907879</v>
      </c>
      <c r="X69" s="20">
        <f>J69*Variables!$E$30*Variables!$C$18</f>
        <v>376214.87162947608</v>
      </c>
      <c r="Z69" s="272">
        <f>D69*(IF(D69&lt;50000,0,IF(D69&gt;Variables!$C$7,Variables!$C$36,IF(D69&gt;Variables!$C$8,Variables!$C$37,Variables!$C$38))))</f>
        <v>561.30480298645932</v>
      </c>
      <c r="AA69" s="283">
        <f t="shared" si="11"/>
        <v>548.1492216664642</v>
      </c>
      <c r="AB69" s="274">
        <f t="shared" ref="AB69:AB132" si="61">IF(Z69&gt;AA69,Z69-AA69,0)</f>
        <v>13.155581319995122</v>
      </c>
      <c r="AC69" s="21">
        <f>AB69*Variables!$E$41</f>
        <v>7072440.5176293775</v>
      </c>
      <c r="AD69" s="275">
        <f>ROUND(IF(D69&lt;50000,0,(H69/(3.14*Variables!$C$35^2))),0)</f>
        <v>1117</v>
      </c>
      <c r="AE69" s="201">
        <f t="shared" si="12"/>
        <v>1081</v>
      </c>
      <c r="AF69" s="276">
        <f t="shared" ref="AF69:AF132" si="62">IF(AD69&gt;AE69,AD69-AE69,0)</f>
        <v>36</v>
      </c>
      <c r="AG69" s="20">
        <f>AF69*Variables!$E$42*Variables!$C$18</f>
        <v>33405.695999999996</v>
      </c>
      <c r="AH69" s="277">
        <f>ROUND((Z69)/Variables!$C$40,0)</f>
        <v>4</v>
      </c>
      <c r="AI69" s="204">
        <f t="shared" si="13"/>
        <v>4</v>
      </c>
      <c r="AJ69" s="278">
        <f t="shared" ref="AJ69:AJ132" si="63">IF(AH69&gt;AI69,AH69-AI69,0)</f>
        <v>0</v>
      </c>
      <c r="AK69" s="21">
        <f>AJ69*Variables!$E$43*Variables!$C$18</f>
        <v>0</v>
      </c>
      <c r="AL69" s="20">
        <f>Z69*Variables!$E$39*Variables!$C$18</f>
        <v>131115643.33080673</v>
      </c>
      <c r="AN69" s="284">
        <f t="shared" ref="AN69:AP69" si="64">AN49</f>
        <v>0.49566294919454768</v>
      </c>
      <c r="AO69" s="246">
        <f t="shared" si="64"/>
        <v>136.50557620817841</v>
      </c>
      <c r="AP69" s="284">
        <f t="shared" si="64"/>
        <v>15389.079999999998</v>
      </c>
      <c r="AQ69" s="22">
        <f>IF(12*(AO69-Variables!$C$3*AP69)*(G69/5)&lt;0,0,12*(AO69-Variables!$C$3*AP69)*(G69/5))</f>
        <v>0</v>
      </c>
      <c r="AR69" s="249"/>
      <c r="AS69" s="208"/>
    </row>
    <row r="70" spans="1:45" ht="14.25" customHeight="1">
      <c r="A70" s="57">
        <v>7</v>
      </c>
      <c r="B70" s="4" t="s">
        <v>133</v>
      </c>
      <c r="C70" s="263">
        <v>2022</v>
      </c>
      <c r="D70" s="264">
        <f>Population!G8</f>
        <v>263583.25310815725</v>
      </c>
      <c r="E70" s="264" t="str">
        <f t="shared" si="59"/>
        <v>Medium</v>
      </c>
      <c r="F70" s="268">
        <f t="shared" si="9"/>
        <v>3.94</v>
      </c>
      <c r="G70" s="281">
        <f t="shared" si="57"/>
        <v>66899.302819329256</v>
      </c>
      <c r="H70" s="267">
        <f>'Area (Sq.km)'!I8</f>
        <v>410.04448582848283</v>
      </c>
      <c r="I70" s="267"/>
      <c r="J70" s="268">
        <f>D70*Variables!$C$21</f>
        <v>904.0905581609793</v>
      </c>
      <c r="K70" s="282">
        <f t="shared" si="10"/>
        <v>1811.420012647523</v>
      </c>
      <c r="L70" s="268">
        <f t="shared" si="60"/>
        <v>0</v>
      </c>
      <c r="M70" s="269"/>
      <c r="N70" s="270"/>
      <c r="O70" s="270"/>
      <c r="P70" s="270"/>
      <c r="Q70" s="270"/>
      <c r="R70" s="20"/>
      <c r="S70" s="271">
        <f>L70*(Variables!$C$22/100)</f>
        <v>0</v>
      </c>
      <c r="T70" s="271">
        <f>L70*(Variables!$C$23/100)</f>
        <v>0</v>
      </c>
      <c r="U70" s="271">
        <f>L70*(Variables!$C$24/100)</f>
        <v>0</v>
      </c>
      <c r="V70" s="271">
        <f>L70*(Variables!$C$25/100)</f>
        <v>0</v>
      </c>
      <c r="W70" s="21">
        <f>(S70*Variables!$E$26+T70*Variables!$E$27+U70*Variables!$E$28+V70*Variables!$E$26)*Variables!$C$18</f>
        <v>0</v>
      </c>
      <c r="X70" s="20">
        <f>J70*Variables!$E$30*Variables!$C$18</f>
        <v>212000.19498316804</v>
      </c>
      <c r="Z70" s="272">
        <f>D70*(IF(D70&lt;50000,0,IF(D70&gt;Variables!$C$7,Variables!$C$36,IF(D70&gt;Variables!$C$8,Variables!$C$37,Variables!$C$38))))</f>
        <v>316.2999037297887</v>
      </c>
      <c r="AA70" s="283">
        <f t="shared" si="11"/>
        <v>521</v>
      </c>
      <c r="AB70" s="274">
        <f t="shared" si="61"/>
        <v>0</v>
      </c>
      <c r="AC70" s="21">
        <f>AB70*Variables!$E$41</f>
        <v>0</v>
      </c>
      <c r="AD70" s="275">
        <f>ROUND(IF(D70&lt;50000,0,(H70/(3.14*Variables!$C$35^2))),0)</f>
        <v>522</v>
      </c>
      <c r="AE70" s="201">
        <f t="shared" si="12"/>
        <v>506</v>
      </c>
      <c r="AF70" s="276">
        <f t="shared" si="62"/>
        <v>16</v>
      </c>
      <c r="AG70" s="20">
        <f>AF70*Variables!$E$42*Variables!$C$18</f>
        <v>14846.975999999999</v>
      </c>
      <c r="AH70" s="277">
        <f>ROUND((Z70)/Variables!$C$40,0)</f>
        <v>3</v>
      </c>
      <c r="AI70" s="204">
        <f t="shared" si="13"/>
        <v>2</v>
      </c>
      <c r="AJ70" s="278">
        <f t="shared" si="63"/>
        <v>1</v>
      </c>
      <c r="AK70" s="21">
        <f>AJ70*Variables!$E$43*Variables!$C$18</f>
        <v>763987.75199999998</v>
      </c>
      <c r="AL70" s="20">
        <f>Z70*Variables!$E$39*Variables!$C$18</f>
        <v>73884750.571079522</v>
      </c>
      <c r="AN70" s="284">
        <f t="shared" ref="AN70:AP70" si="65">AN50</f>
        <v>0.49566294919454768</v>
      </c>
      <c r="AO70" s="246">
        <f t="shared" si="65"/>
        <v>117.17472118959107</v>
      </c>
      <c r="AP70" s="284">
        <f t="shared" si="65"/>
        <v>15389.079999999998</v>
      </c>
      <c r="AQ70" s="22">
        <f>IF(12*(AO70-Variables!$C$3*AP70)*(G70/5)&lt;0,0,12*(AO70-Variables!$C$3*AP70)*(G70/5))</f>
        <v>0</v>
      </c>
      <c r="AR70" s="249"/>
      <c r="AS70" s="208"/>
    </row>
    <row r="71" spans="1:45" ht="14.25" customHeight="1">
      <c r="A71" s="57">
        <v>8</v>
      </c>
      <c r="B71" s="57" t="s">
        <v>134</v>
      </c>
      <c r="C71" s="263">
        <v>2022</v>
      </c>
      <c r="D71" s="264">
        <f>Population!G9</f>
        <v>874488.46460292977</v>
      </c>
      <c r="E71" s="264" t="str">
        <f t="shared" si="59"/>
        <v>Medium</v>
      </c>
      <c r="F71" s="268">
        <f t="shared" si="9"/>
        <v>4.04</v>
      </c>
      <c r="G71" s="281">
        <f t="shared" si="57"/>
        <v>216457.54074329944</v>
      </c>
      <c r="H71" s="267">
        <f>'Area (Sq.km)'!I9</f>
        <v>514.60401933421213</v>
      </c>
      <c r="I71" s="267"/>
      <c r="J71" s="268">
        <f>D71*Variables!$C$21</f>
        <v>2999.4954335880489</v>
      </c>
      <c r="K71" s="282">
        <f t="shared" si="10"/>
        <v>2929.1947593633299</v>
      </c>
      <c r="L71" s="268">
        <f t="shared" si="60"/>
        <v>70.300674224718932</v>
      </c>
      <c r="M71" s="269"/>
      <c r="N71" s="270"/>
      <c r="O71" s="270"/>
      <c r="P71" s="270"/>
      <c r="Q71" s="270"/>
      <c r="R71" s="20"/>
      <c r="S71" s="271">
        <f>L71*(Variables!$C$22/100)</f>
        <v>3.8172311796227469</v>
      </c>
      <c r="T71" s="271">
        <f>L71*(Variables!$C$23/100)</f>
        <v>6.6801545643398077</v>
      </c>
      <c r="U71" s="271">
        <f>L71*(Variables!$C$24/100)</f>
        <v>6.9982571626417043</v>
      </c>
      <c r="V71" s="271">
        <f>L71*(Variables!$C$25/100)</f>
        <v>50.896415728303296</v>
      </c>
      <c r="W71" s="21">
        <f>(S71*Variables!$E$26+T71*Variables!$E$27+U71*Variables!$E$28+V71*Variables!$E$26)*Variables!$C$18</f>
        <v>148213606.61111668</v>
      </c>
      <c r="X71" s="20">
        <f>J71*Variables!$E$30*Variables!$C$18</f>
        <v>703351.68422206154</v>
      </c>
      <c r="Z71" s="272">
        <f>D71*(IF(D71&lt;50000,0,IF(D71&gt;Variables!$C$7,Variables!$C$36,IF(D71&gt;Variables!$C$8,Variables!$C$37,Variables!$C$38))))</f>
        <v>1049.3861575235157</v>
      </c>
      <c r="AA71" s="283">
        <f t="shared" si="11"/>
        <v>1024.7911694565585</v>
      </c>
      <c r="AB71" s="274">
        <f t="shared" si="61"/>
        <v>24.594988066957285</v>
      </c>
      <c r="AC71" s="21">
        <f>AB71*Variables!$E$41</f>
        <v>13222265.584796237</v>
      </c>
      <c r="AD71" s="275">
        <f>ROUND(IF(D71&lt;50000,0,(H71/(3.14*Variables!$C$35^2))),0)</f>
        <v>656</v>
      </c>
      <c r="AE71" s="201">
        <f t="shared" si="12"/>
        <v>634</v>
      </c>
      <c r="AF71" s="276">
        <f t="shared" si="62"/>
        <v>22</v>
      </c>
      <c r="AG71" s="20">
        <f>AF71*Variables!$E$42*Variables!$C$18</f>
        <v>20414.592000000001</v>
      </c>
      <c r="AH71" s="277">
        <f>ROUND((Z71)/Variables!$C$40,0)</f>
        <v>8</v>
      </c>
      <c r="AI71" s="204">
        <f t="shared" si="13"/>
        <v>8</v>
      </c>
      <c r="AJ71" s="278">
        <f t="shared" si="63"/>
        <v>0</v>
      </c>
      <c r="AK71" s="21">
        <f>AJ71*Variables!$E$43*Variables!$C$18</f>
        <v>0</v>
      </c>
      <c r="AL71" s="20">
        <f>Z71*Variables!$E$39*Variables!$C$18</f>
        <v>245126962.06067961</v>
      </c>
      <c r="AN71" s="284">
        <f t="shared" ref="AN71:AP71" si="66">AN51</f>
        <v>0.49566294919454768</v>
      </c>
      <c r="AO71" s="246">
        <f t="shared" si="66"/>
        <v>120.14869888475835</v>
      </c>
      <c r="AP71" s="284">
        <f t="shared" si="66"/>
        <v>15389.079999999998</v>
      </c>
      <c r="AQ71" s="22">
        <f>IF(12*(AO71-Variables!$C$3*AP71)*(G71/5)&lt;0,0,12*(AO71-Variables!$C$3*AP71)*(G71/5))</f>
        <v>0</v>
      </c>
      <c r="AR71" s="249"/>
      <c r="AS71" s="208"/>
    </row>
    <row r="72" spans="1:45" ht="14.25" customHeight="1">
      <c r="A72" s="57">
        <v>9</v>
      </c>
      <c r="B72" s="4" t="s">
        <v>135</v>
      </c>
      <c r="C72" s="263">
        <v>2022</v>
      </c>
      <c r="D72" s="264">
        <f>Population!G10</f>
        <v>15357.900263298918</v>
      </c>
      <c r="E72" s="264" t="str">
        <f t="shared" si="59"/>
        <v>Small</v>
      </c>
      <c r="F72" s="268">
        <f t="shared" si="9"/>
        <v>4.26</v>
      </c>
      <c r="G72" s="281">
        <f t="shared" si="57"/>
        <v>3605.1409068776802</v>
      </c>
      <c r="H72" s="267">
        <f>'Area (Sq.km)'!I10</f>
        <v>28.894448184690489</v>
      </c>
      <c r="I72" s="267"/>
      <c r="J72" s="268">
        <f>D72*Variables!$C$21</f>
        <v>52.677597903115284</v>
      </c>
      <c r="K72" s="282">
        <f t="shared" si="10"/>
        <v>79.09</v>
      </c>
      <c r="L72" s="268">
        <f t="shared" si="60"/>
        <v>0</v>
      </c>
      <c r="M72" s="269"/>
      <c r="N72" s="270"/>
      <c r="O72" s="270"/>
      <c r="P72" s="270"/>
      <c r="Q72" s="270"/>
      <c r="R72" s="20"/>
      <c r="S72" s="271">
        <f>L72*(Variables!$C$22/100)</f>
        <v>0</v>
      </c>
      <c r="T72" s="271">
        <f>L72*(Variables!$C$23/100)</f>
        <v>0</v>
      </c>
      <c r="U72" s="271">
        <f>L72*(Variables!$C$24/100)</f>
        <v>0</v>
      </c>
      <c r="V72" s="271">
        <f>L72*(Variables!$C$25/100)</f>
        <v>0</v>
      </c>
      <c r="W72" s="21">
        <f>(S72*Variables!$E$26+T72*Variables!$E$27+U72*Variables!$E$28+V72*Variables!$E$26)*Variables!$C$18</f>
        <v>0</v>
      </c>
      <c r="X72" s="20">
        <f>J72*Variables!$E$30*Variables!$C$18</f>
        <v>12352.369932301503</v>
      </c>
      <c r="Z72" s="272">
        <f>D72*(IF(D72&lt;50000,0,IF(D72&gt;Variables!$C$7,Variables!$C$36,IF(D72&gt;Variables!$C$8,Variables!$C$37,Variables!$C$38))))</f>
        <v>0</v>
      </c>
      <c r="AA72" s="283">
        <f t="shared" si="11"/>
        <v>28</v>
      </c>
      <c r="AB72" s="274">
        <f t="shared" si="61"/>
        <v>0</v>
      </c>
      <c r="AC72" s="21">
        <f>AB72*Variables!$E$41</f>
        <v>0</v>
      </c>
      <c r="AD72" s="275">
        <f>ROUND(IF(D72&lt;50000,0,(H72/(3.14*Variables!$C$35^2))),0)</f>
        <v>0</v>
      </c>
      <c r="AE72" s="201">
        <f t="shared" si="12"/>
        <v>0</v>
      </c>
      <c r="AF72" s="276">
        <f t="shared" si="62"/>
        <v>0</v>
      </c>
      <c r="AG72" s="20">
        <f>AF72*Variables!$E$42*Variables!$C$18</f>
        <v>0</v>
      </c>
      <c r="AH72" s="277">
        <f>ROUND((Z72)/Variables!$C$40,0)</f>
        <v>0</v>
      </c>
      <c r="AI72" s="204">
        <f t="shared" si="13"/>
        <v>2</v>
      </c>
      <c r="AJ72" s="278">
        <f t="shared" si="63"/>
        <v>0</v>
      </c>
      <c r="AK72" s="21">
        <f>AJ72*Variables!$E$43*Variables!$C$18</f>
        <v>0</v>
      </c>
      <c r="AL72" s="20">
        <f>Z72*Variables!$E$39*Variables!$C$18</f>
        <v>0</v>
      </c>
      <c r="AN72" s="284">
        <f t="shared" ref="AN72:AP72" si="67">AN52</f>
        <v>0.74349442379182151</v>
      </c>
      <c r="AO72" s="246">
        <f t="shared" si="67"/>
        <v>190.03717472118959</v>
      </c>
      <c r="AP72" s="284">
        <f t="shared" si="67"/>
        <v>15389.079999999998</v>
      </c>
      <c r="AQ72" s="22">
        <f>IF(12*(AO72-Variables!$C$3*AP72)*(G72/5)&lt;0,0,12*(AO72-Variables!$C$3*AP72)*(G72/5))</f>
        <v>0</v>
      </c>
      <c r="AR72" s="249"/>
      <c r="AS72" s="208"/>
    </row>
    <row r="73" spans="1:45" ht="14.25" customHeight="1">
      <c r="A73" s="57">
        <v>10</v>
      </c>
      <c r="B73" s="4" t="s">
        <v>136</v>
      </c>
      <c r="C73" s="263">
        <v>2022</v>
      </c>
      <c r="D73" s="264">
        <f>Population!G11</f>
        <v>600888.14931853744</v>
      </c>
      <c r="E73" s="264" t="str">
        <f t="shared" si="59"/>
        <v>Medium</v>
      </c>
      <c r="F73" s="268">
        <f t="shared" si="9"/>
        <v>5.88</v>
      </c>
      <c r="G73" s="281">
        <f t="shared" si="57"/>
        <v>102191.86212900297</v>
      </c>
      <c r="H73" s="267">
        <f>'Area (Sq.km)'!I11</f>
        <v>518.94558005916781</v>
      </c>
      <c r="I73" s="267"/>
      <c r="J73" s="268">
        <f>D73*Variables!$C$21</f>
        <v>2061.0463521625834</v>
      </c>
      <c r="K73" s="282">
        <f t="shared" si="10"/>
        <v>2012.7405782837729</v>
      </c>
      <c r="L73" s="268">
        <f t="shared" si="60"/>
        <v>48.305773878810442</v>
      </c>
      <c r="M73" s="269"/>
      <c r="N73" s="270"/>
      <c r="O73" s="270"/>
      <c r="P73" s="270"/>
      <c r="Q73" s="270"/>
      <c r="R73" s="20"/>
      <c r="S73" s="271">
        <f>L73*(Variables!$C$22/100)</f>
        <v>2.6229379481707022</v>
      </c>
      <c r="T73" s="271">
        <f>L73*(Variables!$C$23/100)</f>
        <v>4.5901414092987292</v>
      </c>
      <c r="U73" s="271">
        <f>L73*(Variables!$C$24/100)</f>
        <v>4.8087195716462885</v>
      </c>
      <c r="V73" s="271">
        <f>L73*(Variables!$C$25/100)</f>
        <v>34.972505975609366</v>
      </c>
      <c r="W73" s="21">
        <f>(S73*Variables!$E$26+T73*Variables!$E$27+U73*Variables!$E$28+V73*Variables!$E$26)*Variables!$C$18</f>
        <v>101842166.4610741</v>
      </c>
      <c r="X73" s="20">
        <f>J73*Variables!$E$30*Variables!$C$18</f>
        <v>483294.75911860412</v>
      </c>
      <c r="Z73" s="272">
        <f>D73*(IF(D73&lt;50000,0,IF(D73&gt;Variables!$C$7,Variables!$C$36,IF(D73&gt;Variables!$C$8,Variables!$C$37,Variables!$C$38))))</f>
        <v>721.06577918224491</v>
      </c>
      <c r="AA73" s="283">
        <f t="shared" si="11"/>
        <v>704.16579998266104</v>
      </c>
      <c r="AB73" s="274">
        <f t="shared" si="61"/>
        <v>16.899979199583868</v>
      </c>
      <c r="AC73" s="21">
        <f>AB73*Variables!$E$41</f>
        <v>9085428.8176962882</v>
      </c>
      <c r="AD73" s="275">
        <f>ROUND(IF(D73&lt;50000,0,(H73/(3.14*Variables!$C$35^2))),0)</f>
        <v>661</v>
      </c>
      <c r="AE73" s="201">
        <f t="shared" si="12"/>
        <v>640</v>
      </c>
      <c r="AF73" s="276">
        <f t="shared" si="62"/>
        <v>21</v>
      </c>
      <c r="AG73" s="20">
        <f>AF73*Variables!$E$42*Variables!$C$18</f>
        <v>19486.655999999999</v>
      </c>
      <c r="AH73" s="277">
        <f>ROUND((Z73)/Variables!$C$40,0)</f>
        <v>6</v>
      </c>
      <c r="AI73" s="204">
        <f t="shared" si="13"/>
        <v>6</v>
      </c>
      <c r="AJ73" s="278">
        <f t="shared" si="63"/>
        <v>0</v>
      </c>
      <c r="AK73" s="21">
        <f>AJ73*Variables!$E$43*Variables!$C$18</f>
        <v>0</v>
      </c>
      <c r="AL73" s="20">
        <f>Z73*Variables!$E$39*Variables!$C$18</f>
        <v>168434339.09399524</v>
      </c>
      <c r="AN73" s="284">
        <f t="shared" ref="AN73:AP73" si="68">AN53</f>
        <v>0.49566294919454768</v>
      </c>
      <c r="AO73" s="246">
        <f t="shared" si="68"/>
        <v>174.8698884758364</v>
      </c>
      <c r="AP73" s="284">
        <f t="shared" si="68"/>
        <v>10992.2</v>
      </c>
      <c r="AQ73" s="22">
        <f>IF(12*(AO73-Variables!$C$3*AP73)*(G73/5)&lt;0,0,12*(AO73-Variables!$C$3*AP73)*(G73/5))</f>
        <v>0</v>
      </c>
      <c r="AR73" s="249"/>
      <c r="AS73" s="208"/>
    </row>
    <row r="74" spans="1:45" ht="14.25" customHeight="1">
      <c r="A74" s="57">
        <v>11</v>
      </c>
      <c r="B74" s="4" t="s">
        <v>137</v>
      </c>
      <c r="C74" s="263">
        <v>2022</v>
      </c>
      <c r="D74" s="264">
        <f>Population!G12</f>
        <v>795698.4751527789</v>
      </c>
      <c r="E74" s="264" t="str">
        <f t="shared" si="59"/>
        <v>Medium</v>
      </c>
      <c r="F74" s="268">
        <f t="shared" si="9"/>
        <v>4.47</v>
      </c>
      <c r="G74" s="281">
        <f t="shared" si="57"/>
        <v>178008.60741672906</v>
      </c>
      <c r="H74" s="267">
        <f>'Area (Sq.km)'!I12</f>
        <v>638.73182192923548</v>
      </c>
      <c r="I74" s="267"/>
      <c r="J74" s="268">
        <f>D74*Variables!$C$21</f>
        <v>2729.2457697740315</v>
      </c>
      <c r="K74" s="282">
        <f t="shared" si="10"/>
        <v>2665.279072044953</v>
      </c>
      <c r="L74" s="268">
        <f t="shared" si="60"/>
        <v>63.966697729078533</v>
      </c>
      <c r="M74" s="269"/>
      <c r="N74" s="270"/>
      <c r="O74" s="270"/>
      <c r="P74" s="270"/>
      <c r="Q74" s="270"/>
      <c r="R74" s="20"/>
      <c r="S74" s="271">
        <f>L74*(Variables!$C$22/100)</f>
        <v>3.4733048540676124</v>
      </c>
      <c r="T74" s="271">
        <f>L74*(Variables!$C$23/100)</f>
        <v>6.0782834946183222</v>
      </c>
      <c r="U74" s="271">
        <f>L74*(Variables!$C$24/100)</f>
        <v>6.3677255657906233</v>
      </c>
      <c r="V74" s="271">
        <f>L74*(Variables!$C$25/100)</f>
        <v>46.310731387568168</v>
      </c>
      <c r="W74" s="21">
        <f>(S74*Variables!$E$26+T74*Variables!$E$27+U74*Variables!$E$28+V74*Variables!$E$26)*Variables!$C$18</f>
        <v>134859801.53084031</v>
      </c>
      <c r="X74" s="20">
        <f>J74*Variables!$E$30*Variables!$C$18</f>
        <v>639980.84055431257</v>
      </c>
      <c r="Z74" s="272">
        <f>D74*(IF(D74&lt;50000,0,IF(D74&gt;Variables!$C$7,Variables!$C$36,IF(D74&gt;Variables!$C$8,Variables!$C$37,Variables!$C$38))))</f>
        <v>954.83817018333457</v>
      </c>
      <c r="AA74" s="283">
        <f t="shared" si="11"/>
        <v>932.45915056966282</v>
      </c>
      <c r="AB74" s="274">
        <f t="shared" si="61"/>
        <v>22.379019613671744</v>
      </c>
      <c r="AC74" s="21">
        <f>AB74*Variables!$E$41</f>
        <v>12030960.944309929</v>
      </c>
      <c r="AD74" s="275">
        <f>ROUND(IF(D74&lt;50000,0,(H74/(3.14*Variables!$C$35^2))),0)</f>
        <v>814</v>
      </c>
      <c r="AE74" s="201">
        <f t="shared" si="12"/>
        <v>787</v>
      </c>
      <c r="AF74" s="276">
        <f t="shared" si="62"/>
        <v>27</v>
      </c>
      <c r="AG74" s="20">
        <f>AF74*Variables!$E$42*Variables!$C$18</f>
        <v>25054.271999999997</v>
      </c>
      <c r="AH74" s="277">
        <f>ROUND((Z74)/Variables!$C$40,0)</f>
        <v>8</v>
      </c>
      <c r="AI74" s="204">
        <f t="shared" si="13"/>
        <v>7</v>
      </c>
      <c r="AJ74" s="278">
        <f t="shared" si="63"/>
        <v>1</v>
      </c>
      <c r="AK74" s="21">
        <f>AJ74*Variables!$E$43*Variables!$C$18</f>
        <v>763987.75199999998</v>
      </c>
      <c r="AL74" s="20">
        <f>Z74*Variables!$E$39*Variables!$C$18</f>
        <v>223041421.15708634</v>
      </c>
      <c r="AN74" s="284">
        <f t="shared" ref="AN74:AP74" si="69">AN54</f>
        <v>0.74349442379182151</v>
      </c>
      <c r="AO74" s="246">
        <f t="shared" si="69"/>
        <v>199.40520446096653</v>
      </c>
      <c r="AP74" s="284">
        <f t="shared" si="69"/>
        <v>15389.079999999998</v>
      </c>
      <c r="AQ74" s="22">
        <f>IF(12*(AO74-Variables!$C$3*AP74)*(G74/5)&lt;0,0,12*(AO74-Variables!$C$3*AP74)*(G74/5))</f>
        <v>0</v>
      </c>
      <c r="AR74" s="249"/>
      <c r="AS74" s="208"/>
    </row>
    <row r="75" spans="1:45" ht="14.25" customHeight="1">
      <c r="A75" s="57">
        <v>12</v>
      </c>
      <c r="B75" s="4" t="s">
        <v>138</v>
      </c>
      <c r="C75" s="263">
        <v>2022</v>
      </c>
      <c r="D75" s="264">
        <f>Population!G13</f>
        <v>589143.09074778191</v>
      </c>
      <c r="E75" s="264" t="str">
        <f t="shared" si="59"/>
        <v>Medium</v>
      </c>
      <c r="F75" s="268">
        <f t="shared" si="9"/>
        <v>3.93</v>
      </c>
      <c r="G75" s="281">
        <f t="shared" si="57"/>
        <v>149909.18339638217</v>
      </c>
      <c r="H75" s="267">
        <f>'Area (Sq.km)'!I13</f>
        <v>336.29099745767212</v>
      </c>
      <c r="I75" s="267"/>
      <c r="J75" s="268">
        <f>D75*Variables!$C$21</f>
        <v>2020.7608012648918</v>
      </c>
      <c r="K75" s="282">
        <f t="shared" si="10"/>
        <v>1973.3992199852462</v>
      </c>
      <c r="L75" s="268">
        <f t="shared" si="60"/>
        <v>47.361581279645634</v>
      </c>
      <c r="M75" s="269"/>
      <c r="N75" s="270"/>
      <c r="O75" s="270"/>
      <c r="P75" s="270"/>
      <c r="Q75" s="270"/>
      <c r="R75" s="20"/>
      <c r="S75" s="271">
        <f>L75*(Variables!$C$22/100)</f>
        <v>2.5716695717454638</v>
      </c>
      <c r="T75" s="271">
        <f>L75*(Variables!$C$23/100)</f>
        <v>4.5004217505545627</v>
      </c>
      <c r="U75" s="271">
        <f>L75*(Variables!$C$24/100)</f>
        <v>4.7147275482000186</v>
      </c>
      <c r="V75" s="271">
        <f>L75*(Variables!$C$25/100)</f>
        <v>34.288927623272855</v>
      </c>
      <c r="W75" s="21">
        <f>(S75*Variables!$E$26+T75*Variables!$E$27+U75*Variables!$E$28+V75*Variables!$E$26)*Variables!$C$18</f>
        <v>99851542.729494944</v>
      </c>
      <c r="X75" s="20">
        <f>J75*Variables!$E$30*Variables!$C$18</f>
        <v>473848.20028860448</v>
      </c>
      <c r="Z75" s="272">
        <f>D75*(IF(D75&lt;50000,0,IF(D75&gt;Variables!$C$7,Variables!$C$36,IF(D75&gt;Variables!$C$8,Variables!$C$37,Variables!$C$38))))</f>
        <v>706.9717088973382</v>
      </c>
      <c r="AA75" s="283">
        <f t="shared" si="11"/>
        <v>1351</v>
      </c>
      <c r="AB75" s="274">
        <f t="shared" si="61"/>
        <v>0</v>
      </c>
      <c r="AC75" s="21">
        <f>AB75*Variables!$E$41</f>
        <v>0</v>
      </c>
      <c r="AD75" s="275">
        <f>ROUND(IF(D75&lt;50000,0,(H75/(3.14*Variables!$C$35^2))),0)</f>
        <v>428</v>
      </c>
      <c r="AE75" s="201">
        <f t="shared" si="12"/>
        <v>415</v>
      </c>
      <c r="AF75" s="276">
        <f t="shared" si="62"/>
        <v>13</v>
      </c>
      <c r="AG75" s="20">
        <f>AF75*Variables!$E$42*Variables!$C$18</f>
        <v>12063.168</v>
      </c>
      <c r="AH75" s="277">
        <f>ROUND((Z75)/Variables!$C$40,0)</f>
        <v>6</v>
      </c>
      <c r="AI75" s="204">
        <f t="shared" si="13"/>
        <v>6</v>
      </c>
      <c r="AJ75" s="278">
        <f t="shared" si="63"/>
        <v>0</v>
      </c>
      <c r="AK75" s="21">
        <f>AJ75*Variables!$E$43*Variables!$C$18</f>
        <v>0</v>
      </c>
      <c r="AL75" s="20">
        <f>Z75*Variables!$E$39*Variables!$C$18</f>
        <v>165142093.80636719</v>
      </c>
      <c r="AN75" s="284">
        <f t="shared" ref="AN75:AP75" si="70">AN55</f>
        <v>0.74349442379182151</v>
      </c>
      <c r="AO75" s="246">
        <f t="shared" si="70"/>
        <v>175.31598513011153</v>
      </c>
      <c r="AP75" s="284">
        <f t="shared" si="70"/>
        <v>19785.960000000003</v>
      </c>
      <c r="AQ75" s="22">
        <f>IF(12*(AO75-Variables!$C$3*AP75)*(G75/5)&lt;0,0,12*(AO75-Variables!$C$3*AP75)*(G75/5))</f>
        <v>0</v>
      </c>
      <c r="AR75" s="249"/>
      <c r="AS75" s="208"/>
    </row>
    <row r="76" spans="1:45" ht="14.25" customHeight="1">
      <c r="A76" s="57">
        <v>13</v>
      </c>
      <c r="B76" s="4" t="s">
        <v>139</v>
      </c>
      <c r="C76" s="263">
        <v>2022</v>
      </c>
      <c r="D76" s="264">
        <f>Population!G14</f>
        <v>448684.89766118571</v>
      </c>
      <c r="E76" s="264" t="str">
        <f t="shared" si="59"/>
        <v>Medium</v>
      </c>
      <c r="F76" s="268">
        <f t="shared" si="9"/>
        <v>4.78</v>
      </c>
      <c r="G76" s="281">
        <f t="shared" si="57"/>
        <v>93867.133401921688</v>
      </c>
      <c r="H76" s="267">
        <f>'Area (Sq.km)'!I14</f>
        <v>68.395751520334386</v>
      </c>
      <c r="I76" s="267"/>
      <c r="J76" s="268">
        <f>D76*Variables!$C$21</f>
        <v>1538.9891989778669</v>
      </c>
      <c r="K76" s="282">
        <f t="shared" si="10"/>
        <v>1502.9191396268234</v>
      </c>
      <c r="L76" s="268">
        <f t="shared" si="60"/>
        <v>36.070059351043483</v>
      </c>
      <c r="M76" s="269"/>
      <c r="N76" s="270"/>
      <c r="O76" s="270"/>
      <c r="P76" s="270"/>
      <c r="Q76" s="270"/>
      <c r="R76" s="20"/>
      <c r="S76" s="271">
        <f>L76*(Variables!$C$22/100)</f>
        <v>1.9585552588801889</v>
      </c>
      <c r="T76" s="271">
        <f>L76*(Variables!$C$23/100)</f>
        <v>3.427471703040331</v>
      </c>
      <c r="U76" s="271">
        <f>L76*(Variables!$C$24/100)</f>
        <v>3.590684641280347</v>
      </c>
      <c r="V76" s="271">
        <f>L76*(Variables!$C$25/100)</f>
        <v>26.11407011840252</v>
      </c>
      <c r="W76" s="21">
        <f>(S76*Variables!$E$26+T76*Variables!$E$27+U76*Variables!$E$28+V76*Variables!$E$26)*Variables!$C$18</f>
        <v>76045836.630332306</v>
      </c>
      <c r="X76" s="20">
        <f>J76*Variables!$E$30*Variables!$C$18</f>
        <v>360877.57726831996</v>
      </c>
      <c r="Z76" s="272">
        <f>D76*(IF(D76&lt;50000,0,IF(D76&gt;Variables!$C$7,Variables!$C$36,IF(D76&gt;Variables!$C$8,Variables!$C$37,Variables!$C$38))))</f>
        <v>538.4218771934228</v>
      </c>
      <c r="AA76" s="283">
        <f t="shared" si="11"/>
        <v>525.80261444670202</v>
      </c>
      <c r="AB76" s="274">
        <f t="shared" si="61"/>
        <v>12.619262746720779</v>
      </c>
      <c r="AC76" s="21">
        <f>AB76*Variables!$E$41</f>
        <v>6784115.6526370905</v>
      </c>
      <c r="AD76" s="275">
        <f>ROUND(IF(D76&lt;50000,0,(H76/(3.14*Variables!$C$35^2))),0)</f>
        <v>87</v>
      </c>
      <c r="AE76" s="201">
        <f t="shared" si="12"/>
        <v>84</v>
      </c>
      <c r="AF76" s="276">
        <f t="shared" si="62"/>
        <v>3</v>
      </c>
      <c r="AG76" s="20">
        <f>AF76*Variables!$E$42*Variables!$C$18</f>
        <v>2783.808</v>
      </c>
      <c r="AH76" s="277">
        <f>ROUND((Z76)/Variables!$C$40,0)</f>
        <v>4</v>
      </c>
      <c r="AI76" s="204">
        <f t="shared" si="13"/>
        <v>4</v>
      </c>
      <c r="AJ76" s="278">
        <f t="shared" si="63"/>
        <v>0</v>
      </c>
      <c r="AK76" s="21">
        <f>AJ76*Variables!$E$43*Variables!$C$18</f>
        <v>0</v>
      </c>
      <c r="AL76" s="20">
        <f>Z76*Variables!$E$39*Variables!$C$18</f>
        <v>125770402.17006528</v>
      </c>
      <c r="AN76" s="284">
        <f t="shared" ref="AN76:AP76" si="71">AN56</f>
        <v>0.74349442379182151</v>
      </c>
      <c r="AO76" s="246">
        <f t="shared" si="71"/>
        <v>213.23420074349443</v>
      </c>
      <c r="AP76" s="284">
        <f t="shared" si="71"/>
        <v>15389.079999999998</v>
      </c>
      <c r="AQ76" s="22">
        <f>IF(12*(AO76-Variables!$C$3*AP76)*(G76/5)&lt;0,0,12*(AO76-Variables!$C$3*AP76)*(G76/5))</f>
        <v>0</v>
      </c>
      <c r="AR76" s="249"/>
      <c r="AS76" s="208"/>
    </row>
    <row r="77" spans="1:45" ht="14.25" customHeight="1">
      <c r="A77" s="57">
        <v>14</v>
      </c>
      <c r="B77" s="4" t="s">
        <v>140</v>
      </c>
      <c r="C77" s="263">
        <v>2022</v>
      </c>
      <c r="D77" s="264">
        <f>Population!G15</f>
        <v>2111810.9783032848</v>
      </c>
      <c r="E77" s="264" t="str">
        <f t="shared" si="59"/>
        <v>Large</v>
      </c>
      <c r="F77" s="268">
        <f t="shared" si="9"/>
        <v>3.72</v>
      </c>
      <c r="G77" s="281">
        <f t="shared" si="57"/>
        <v>567691.12319980771</v>
      </c>
      <c r="H77" s="267">
        <f>'Area (Sq.km)'!I15</f>
        <v>179.63500848201963</v>
      </c>
      <c r="I77" s="267"/>
      <c r="J77" s="268">
        <f>D77*Variables!$C$21</f>
        <v>7243.511655580267</v>
      </c>
      <c r="K77" s="282">
        <f t="shared" si="10"/>
        <v>7073.7418511526048</v>
      </c>
      <c r="L77" s="268">
        <f t="shared" si="60"/>
        <v>169.76980442766217</v>
      </c>
      <c r="M77" s="269"/>
      <c r="N77" s="270"/>
      <c r="O77" s="270"/>
      <c r="P77" s="270"/>
      <c r="Q77" s="270"/>
      <c r="R77" s="20"/>
      <c r="S77" s="271">
        <f>L77*(Variables!$C$22/100)</f>
        <v>9.2182699236739634</v>
      </c>
      <c r="T77" s="271">
        <f>L77*(Variables!$C$23/100)</f>
        <v>16.131972366429437</v>
      </c>
      <c r="U77" s="271">
        <f>L77*(Variables!$C$24/100)</f>
        <v>16.900161526735602</v>
      </c>
      <c r="V77" s="271">
        <f>L77*(Variables!$C$25/100)</f>
        <v>122.91026564898618</v>
      </c>
      <c r="W77" s="21">
        <f>(S77*Variables!$E$26+T77*Variables!$E$27+U77*Variables!$E$28+V77*Variables!$E$26)*Variables!$C$18</f>
        <v>357922527.56290454</v>
      </c>
      <c r="X77" s="20">
        <f>J77*Variables!$E$30*Variables!$C$18</f>
        <v>1698531.0481170167</v>
      </c>
      <c r="Z77" s="272">
        <f>D77*(IF(D77&lt;50000,0,IF(D77&gt;Variables!$C$7,Variables!$C$36,IF(D77&gt;Variables!$C$8,Variables!$C$37,Variables!$C$38))))</f>
        <v>2534.1731739639417</v>
      </c>
      <c r="AA77" s="283">
        <f t="shared" si="11"/>
        <v>3200</v>
      </c>
      <c r="AB77" s="274">
        <f t="shared" si="61"/>
        <v>0</v>
      </c>
      <c r="AC77" s="21">
        <f>AB77*Variables!$E$41</f>
        <v>0</v>
      </c>
      <c r="AD77" s="275">
        <f>ROUND(IF(D77&lt;50000,0,(H77/(3.14*Variables!$C$35^2))),0)</f>
        <v>229</v>
      </c>
      <c r="AE77" s="201">
        <f t="shared" si="12"/>
        <v>221</v>
      </c>
      <c r="AF77" s="276">
        <f t="shared" si="62"/>
        <v>8</v>
      </c>
      <c r="AG77" s="20">
        <f>AF77*Variables!$E$42*Variables!$C$18</f>
        <v>7423.4879999999994</v>
      </c>
      <c r="AH77" s="277">
        <f>ROUND((Z77)/Variables!$C$40,0)</f>
        <v>20</v>
      </c>
      <c r="AI77" s="204">
        <f t="shared" si="13"/>
        <v>20</v>
      </c>
      <c r="AJ77" s="278">
        <f t="shared" si="63"/>
        <v>0</v>
      </c>
      <c r="AK77" s="21">
        <f>AJ77*Variables!$E$43*Variables!$C$18</f>
        <v>0</v>
      </c>
      <c r="AL77" s="20">
        <f>Z77*Variables!$E$39*Variables!$C$18</f>
        <v>591959563.23211825</v>
      </c>
      <c r="AN77" s="284">
        <f t="shared" ref="AN77:AP77" si="72">AN57</f>
        <v>0.74349442379182151</v>
      </c>
      <c r="AO77" s="246">
        <f t="shared" si="72"/>
        <v>165.94795539033458</v>
      </c>
      <c r="AP77" s="284">
        <f t="shared" si="72"/>
        <v>28579.719999999998</v>
      </c>
      <c r="AQ77" s="22">
        <f>IF(12*(AO77-Variables!$C$3*AP77)*(G77/5)&lt;0,0,12*(AO77-Variables!$C$3*AP77)*(G77/5))</f>
        <v>0</v>
      </c>
      <c r="AR77" s="249"/>
      <c r="AS77" s="208"/>
    </row>
    <row r="78" spans="1:45" ht="14.25" customHeight="1">
      <c r="A78" s="57">
        <v>15</v>
      </c>
      <c r="B78" s="4" t="s">
        <v>141</v>
      </c>
      <c r="C78" s="263">
        <v>2022</v>
      </c>
      <c r="D78" s="264">
        <f>Population!G16</f>
        <v>91352.523238314127</v>
      </c>
      <c r="E78" s="264" t="str">
        <f t="shared" si="59"/>
        <v>Small</v>
      </c>
      <c r="F78" s="268">
        <f t="shared" si="9"/>
        <v>4.72</v>
      </c>
      <c r="G78" s="281">
        <f t="shared" si="57"/>
        <v>19354.34814371062</v>
      </c>
      <c r="H78" s="267">
        <f>'Area (Sq.km)'!I16</f>
        <v>35.74570909446247</v>
      </c>
      <c r="I78" s="267"/>
      <c r="J78" s="268">
        <f>D78*Variables!$C$21</f>
        <v>313.33915470741744</v>
      </c>
      <c r="K78" s="282">
        <f t="shared" si="10"/>
        <v>305.99526826896238</v>
      </c>
      <c r="L78" s="268">
        <f t="shared" si="60"/>
        <v>7.3438864384550584</v>
      </c>
      <c r="M78" s="269"/>
      <c r="N78" s="270"/>
      <c r="O78" s="270"/>
      <c r="P78" s="270"/>
      <c r="Q78" s="270"/>
      <c r="R78" s="20"/>
      <c r="S78" s="271">
        <f>L78*(Variables!$C$22/100)</f>
        <v>0.39876306453149635</v>
      </c>
      <c r="T78" s="271">
        <f>L78*(Variables!$C$23/100)</f>
        <v>0.69783536293011861</v>
      </c>
      <c r="U78" s="271">
        <f>L78*(Variables!$C$24/100)</f>
        <v>0.73106561830774341</v>
      </c>
      <c r="V78" s="271">
        <f>L78*(Variables!$C$25/100)</f>
        <v>5.3168408604199513</v>
      </c>
      <c r="W78" s="21">
        <f>(S78*Variables!$E$26+T78*Variables!$E$27+U78*Variables!$E$28+V78*Variables!$E$26)*Variables!$C$18</f>
        <v>15482979.467687238</v>
      </c>
      <c r="X78" s="20">
        <f>J78*Variables!$E$30*Variables!$C$18</f>
        <v>73474.898387342313</v>
      </c>
      <c r="Z78" s="272">
        <f>D78*(IF(D78&lt;50000,0,IF(D78&gt;Variables!$C$7,Variables!$C$36,IF(D78&gt;Variables!$C$8,Variables!$C$37,Variables!$C$38))))</f>
        <v>73.082018590651302</v>
      </c>
      <c r="AA78" s="283">
        <f t="shared" si="11"/>
        <v>71.369158779932917</v>
      </c>
      <c r="AB78" s="274">
        <f t="shared" si="61"/>
        <v>1.7128598107183848</v>
      </c>
      <c r="AC78" s="21">
        <f>AB78*Variables!$E$41</f>
        <v>920833.4342422036</v>
      </c>
      <c r="AD78" s="275">
        <f>ROUND(IF(D78&lt;50000,0,(H78/(3.14*Variables!$C$35^2))),0)</f>
        <v>46</v>
      </c>
      <c r="AE78" s="201">
        <f t="shared" si="12"/>
        <v>44</v>
      </c>
      <c r="AF78" s="276">
        <f t="shared" si="62"/>
        <v>2</v>
      </c>
      <c r="AG78" s="20">
        <f>AF78*Variables!$E$42*Variables!$C$18</f>
        <v>1855.8719999999998</v>
      </c>
      <c r="AH78" s="277">
        <f>ROUND((Z78)/Variables!$C$40,0)</f>
        <v>1</v>
      </c>
      <c r="AI78" s="204">
        <f t="shared" si="13"/>
        <v>1</v>
      </c>
      <c r="AJ78" s="278">
        <f t="shared" si="63"/>
        <v>0</v>
      </c>
      <c r="AK78" s="21">
        <f>AJ78*Variables!$E$43*Variables!$C$18</f>
        <v>0</v>
      </c>
      <c r="AL78" s="20">
        <f>Z78*Variables!$E$39*Variables!$C$18</f>
        <v>17071287.885734305</v>
      </c>
      <c r="AN78" s="284">
        <f t="shared" ref="AN78:AP78" si="73">AN58</f>
        <v>0.74349442379182151</v>
      </c>
      <c r="AO78" s="246">
        <f t="shared" si="73"/>
        <v>210.55762081784385</v>
      </c>
      <c r="AP78" s="284">
        <f t="shared" si="73"/>
        <v>19785.960000000003</v>
      </c>
      <c r="AQ78" s="22">
        <f>IF(12*(AO78-Variables!$C$3*AP78)*(G78/5)&lt;0,0,12*(AO78-Variables!$C$3*AP78)*(G78/5))</f>
        <v>0</v>
      </c>
      <c r="AR78" s="249"/>
      <c r="AS78" s="208"/>
    </row>
    <row r="79" spans="1:45" ht="14.25" customHeight="1">
      <c r="A79" s="57">
        <v>16</v>
      </c>
      <c r="B79" s="4" t="s">
        <v>142</v>
      </c>
      <c r="C79" s="263">
        <v>2022</v>
      </c>
      <c r="D79" s="264">
        <f>Population!G17</f>
        <v>90867.355019852635</v>
      </c>
      <c r="E79" s="264" t="str">
        <f t="shared" si="59"/>
        <v>Small</v>
      </c>
      <c r="F79" s="268">
        <f t="shared" si="9"/>
        <v>3.45</v>
      </c>
      <c r="G79" s="281">
        <f t="shared" si="57"/>
        <v>26338.363773870329</v>
      </c>
      <c r="H79" s="267">
        <f>'Area (Sq.km)'!I17</f>
        <v>179.63500848201957</v>
      </c>
      <c r="I79" s="267"/>
      <c r="J79" s="268">
        <f>D79*Variables!$C$21</f>
        <v>311.67502771809455</v>
      </c>
      <c r="K79" s="282">
        <f t="shared" si="10"/>
        <v>304.37014425595169</v>
      </c>
      <c r="L79" s="268">
        <f t="shared" si="60"/>
        <v>7.3048834621428682</v>
      </c>
      <c r="M79" s="269"/>
      <c r="N79" s="270"/>
      <c r="O79" s="270"/>
      <c r="P79" s="270"/>
      <c r="Q79" s="270"/>
      <c r="R79" s="20"/>
      <c r="S79" s="271">
        <f>L79*(Variables!$C$22/100)</f>
        <v>0.39664525586296112</v>
      </c>
      <c r="T79" s="271">
        <f>L79*(Variables!$C$23/100)</f>
        <v>0.694129197760182</v>
      </c>
      <c r="U79" s="271">
        <f>L79*(Variables!$C$24/100)</f>
        <v>0.72718296908209556</v>
      </c>
      <c r="V79" s="271">
        <f>L79*(Variables!$C$25/100)</f>
        <v>5.2886034115061484</v>
      </c>
      <c r="W79" s="21">
        <f>(S79*Variables!$E$26+T79*Variables!$E$27+U79*Variables!$E$28+V79*Variables!$E$26)*Variables!$C$18</f>
        <v>15400750.216665845</v>
      </c>
      <c r="X79" s="20">
        <f>J79*Variables!$E$30*Variables!$C$18</f>
        <v>73084.677249615983</v>
      </c>
      <c r="Z79" s="272">
        <f>D79*(IF(D79&lt;50000,0,IF(D79&gt;Variables!$C$7,Variables!$C$36,IF(D79&gt;Variables!$C$8,Variables!$C$37,Variables!$C$38))))</f>
        <v>72.693884015882105</v>
      </c>
      <c r="AA79" s="283">
        <f t="shared" si="11"/>
        <v>250</v>
      </c>
      <c r="AB79" s="274">
        <f t="shared" si="61"/>
        <v>0</v>
      </c>
      <c r="AC79" s="21">
        <f>AB79*Variables!$E$41</f>
        <v>0</v>
      </c>
      <c r="AD79" s="275">
        <f>ROUND(IF(D79&lt;50000,0,(H79/(3.14*Variables!$C$35^2))),0)</f>
        <v>229</v>
      </c>
      <c r="AE79" s="201">
        <f t="shared" si="12"/>
        <v>221</v>
      </c>
      <c r="AF79" s="276">
        <f t="shared" si="62"/>
        <v>8</v>
      </c>
      <c r="AG79" s="20">
        <f>AF79*Variables!$E$42*Variables!$C$18</f>
        <v>7423.4879999999994</v>
      </c>
      <c r="AH79" s="277">
        <f>ROUND((Z79)/Variables!$C$40,0)</f>
        <v>1</v>
      </c>
      <c r="AI79" s="204">
        <f t="shared" si="13"/>
        <v>2</v>
      </c>
      <c r="AJ79" s="278">
        <f t="shared" si="63"/>
        <v>0</v>
      </c>
      <c r="AK79" s="21">
        <f>AJ79*Variables!$E$43*Variables!$C$18</f>
        <v>0</v>
      </c>
      <c r="AL79" s="20">
        <f>Z79*Variables!$E$39*Variables!$C$18</f>
        <v>16980623.216201771</v>
      </c>
      <c r="AN79" s="284">
        <f t="shared" ref="AN79:AP79" si="74">AN59</f>
        <v>0.99132589838909535</v>
      </c>
      <c r="AO79" s="246">
        <f t="shared" si="74"/>
        <v>205.20446096654274</v>
      </c>
      <c r="AP79" s="284">
        <f t="shared" si="74"/>
        <v>28579.719999999998</v>
      </c>
      <c r="AQ79" s="22">
        <f>IF(12*(AO79-Variables!$C$3*AP79)*(G79/5)&lt;0,0,12*(AO79-Variables!$C$3*AP79)*(G79/5))</f>
        <v>0</v>
      </c>
      <c r="AR79" s="249"/>
      <c r="AS79" s="208"/>
    </row>
    <row r="80" spans="1:45" ht="14.25" customHeight="1">
      <c r="A80" s="57">
        <v>17</v>
      </c>
      <c r="B80" s="263" t="s">
        <v>143</v>
      </c>
      <c r="C80" s="263">
        <v>2022</v>
      </c>
      <c r="D80" s="264">
        <f>Population!G18</f>
        <v>22802.906267690232</v>
      </c>
      <c r="E80" s="264" t="str">
        <f t="shared" si="59"/>
        <v>Small</v>
      </c>
      <c r="F80" s="268">
        <f t="shared" si="9"/>
        <v>4.78</v>
      </c>
      <c r="G80" s="281">
        <f t="shared" si="57"/>
        <v>4770.4824827803832</v>
      </c>
      <c r="H80" s="267">
        <f>'Area (Sq.km)'!I18</f>
        <v>88.150683847146666</v>
      </c>
      <c r="I80" s="267"/>
      <c r="J80" s="268">
        <f>D80*Variables!$C$21</f>
        <v>78.213968498177493</v>
      </c>
      <c r="K80" s="282">
        <f t="shared" si="10"/>
        <v>130.84589162580448</v>
      </c>
      <c r="L80" s="268">
        <f t="shared" si="60"/>
        <v>0</v>
      </c>
      <c r="M80" s="269"/>
      <c r="N80" s="270"/>
      <c r="O80" s="270"/>
      <c r="P80" s="270"/>
      <c r="Q80" s="270"/>
      <c r="R80" s="20"/>
      <c r="S80" s="271">
        <f>L80*(Variables!$C$22/100)</f>
        <v>0</v>
      </c>
      <c r="T80" s="271">
        <f>L80*(Variables!$C$23/100)</f>
        <v>0</v>
      </c>
      <c r="U80" s="271">
        <f>L80*(Variables!$C$24/100)</f>
        <v>0</v>
      </c>
      <c r="V80" s="271">
        <f>L80*(Variables!$C$25/100)</f>
        <v>0</v>
      </c>
      <c r="W80" s="21">
        <f>(S80*Variables!$E$26+T80*Variables!$E$27+U80*Variables!$E$28+V80*Variables!$E$26)*Variables!$C$18</f>
        <v>0</v>
      </c>
      <c r="X80" s="20">
        <f>J80*Variables!$E$30*Variables!$C$18</f>
        <v>18340.393473137639</v>
      </c>
      <c r="Z80" s="272">
        <f>D80*(IF(D80&lt;50000,0,IF(D80&gt;Variables!$C$7,Variables!$C$36,IF(D80&gt;Variables!$C$8,Variables!$C$37,Variables!$C$38))))</f>
        <v>0</v>
      </c>
      <c r="AA80" s="283">
        <f t="shared" si="11"/>
        <v>0</v>
      </c>
      <c r="AB80" s="274">
        <f t="shared" si="61"/>
        <v>0</v>
      </c>
      <c r="AC80" s="21">
        <f>AB80*Variables!$E$41</f>
        <v>0</v>
      </c>
      <c r="AD80" s="275">
        <f>ROUND(IF(D80&lt;50000,0,(H80/(3.14*Variables!$C$35^2))),0)</f>
        <v>0</v>
      </c>
      <c r="AE80" s="201">
        <f t="shared" si="12"/>
        <v>0</v>
      </c>
      <c r="AF80" s="276">
        <f t="shared" si="62"/>
        <v>0</v>
      </c>
      <c r="AG80" s="20">
        <f>AF80*Variables!$E$42*Variables!$C$18</f>
        <v>0</v>
      </c>
      <c r="AH80" s="277">
        <f>ROUND((Z80)/Variables!$C$40,0)</f>
        <v>0</v>
      </c>
      <c r="AI80" s="204">
        <f t="shared" si="13"/>
        <v>1</v>
      </c>
      <c r="AJ80" s="278">
        <f t="shared" si="63"/>
        <v>0</v>
      </c>
      <c r="AK80" s="21">
        <f>AJ80*Variables!$E$43*Variables!$C$18</f>
        <v>0</v>
      </c>
      <c r="AL80" s="20">
        <f>Z80*Variables!$E$39*Variables!$C$18</f>
        <v>0</v>
      </c>
      <c r="AN80" s="284">
        <f t="shared" ref="AN80:AP80" si="75">AN60</f>
        <v>0.74349442379182151</v>
      </c>
      <c r="AO80" s="246">
        <f t="shared" si="75"/>
        <v>213.23420074349443</v>
      </c>
      <c r="AP80" s="284">
        <f t="shared" si="75"/>
        <v>15389.079999999998</v>
      </c>
      <c r="AQ80" s="22">
        <f>IF(12*(AO80-Variables!$C$3*AP80)*(G80/5)&lt;0,0,12*(AO80-Variables!$C$3*AP80)*(G80/5))</f>
        <v>0</v>
      </c>
      <c r="AR80" s="249"/>
      <c r="AS80" s="208"/>
    </row>
    <row r="81" spans="1:45" ht="14.25" customHeight="1">
      <c r="A81" s="57">
        <v>18</v>
      </c>
      <c r="B81" s="263" t="s">
        <v>144</v>
      </c>
      <c r="C81" s="263">
        <v>2022</v>
      </c>
      <c r="D81" s="264">
        <f>Population!G19</f>
        <v>1856.9315101115274</v>
      </c>
      <c r="E81" s="264" t="str">
        <f t="shared" si="59"/>
        <v>Small</v>
      </c>
      <c r="F81" s="268">
        <f t="shared" si="9"/>
        <v>5.88</v>
      </c>
      <c r="G81" s="281">
        <f t="shared" si="57"/>
        <v>315.80467859039584</v>
      </c>
      <c r="H81" s="267">
        <f>'Area (Sq.km)'!I19</f>
        <v>36.628319195560316</v>
      </c>
      <c r="I81" s="267"/>
      <c r="J81" s="268">
        <f>D81*Variables!$C$21</f>
        <v>6.3692750796825388</v>
      </c>
      <c r="K81" s="282">
        <f t="shared" si="10"/>
        <v>10.655023024464171</v>
      </c>
      <c r="L81" s="268">
        <f t="shared" si="60"/>
        <v>0</v>
      </c>
      <c r="M81" s="269"/>
      <c r="N81" s="270"/>
      <c r="O81" s="270"/>
      <c r="P81" s="270"/>
      <c r="Q81" s="270"/>
      <c r="R81" s="20"/>
      <c r="S81" s="271">
        <f>L81*(Variables!$C$22/100)</f>
        <v>0</v>
      </c>
      <c r="T81" s="271">
        <f>L81*(Variables!$C$23/100)</f>
        <v>0</v>
      </c>
      <c r="U81" s="271">
        <f>L81*(Variables!$C$24/100)</f>
        <v>0</v>
      </c>
      <c r="V81" s="271">
        <f>L81*(Variables!$C$25/100)</f>
        <v>0</v>
      </c>
      <c r="W81" s="21">
        <f>(S81*Variables!$E$26+T81*Variables!$E$27+U81*Variables!$E$28+V81*Variables!$E$26)*Variables!$C$18</f>
        <v>0</v>
      </c>
      <c r="X81" s="20">
        <f>J81*Variables!$E$30*Variables!$C$18</f>
        <v>1493.5313134347587</v>
      </c>
      <c r="Z81" s="272">
        <f>D81*(IF(D81&lt;50000,0,IF(D81&gt;Variables!$C$7,Variables!$C$36,IF(D81&gt;Variables!$C$8,Variables!$C$37,Variables!$C$38))))</f>
        <v>0</v>
      </c>
      <c r="AA81" s="283">
        <f t="shared" si="11"/>
        <v>0</v>
      </c>
      <c r="AB81" s="274">
        <f t="shared" si="61"/>
        <v>0</v>
      </c>
      <c r="AC81" s="21">
        <f>AB81*Variables!$E$41</f>
        <v>0</v>
      </c>
      <c r="AD81" s="275">
        <f>ROUND(IF(D81&lt;50000,0,(H81/(3.14*Variables!$C$35^2))),0)</f>
        <v>0</v>
      </c>
      <c r="AE81" s="201">
        <f t="shared" si="12"/>
        <v>0</v>
      </c>
      <c r="AF81" s="276">
        <f t="shared" si="62"/>
        <v>0</v>
      </c>
      <c r="AG81" s="20">
        <f>AF81*Variables!$E$42*Variables!$C$18</f>
        <v>0</v>
      </c>
      <c r="AH81" s="277">
        <f>ROUND((Z81)/Variables!$C$40,0)</f>
        <v>0</v>
      </c>
      <c r="AI81" s="204">
        <f t="shared" si="13"/>
        <v>0</v>
      </c>
      <c r="AJ81" s="278">
        <f t="shared" si="63"/>
        <v>0</v>
      </c>
      <c r="AK81" s="21">
        <f>AJ81*Variables!$E$43*Variables!$C$18</f>
        <v>0</v>
      </c>
      <c r="AL81" s="20">
        <f>Z81*Variables!$E$39*Variables!$C$18</f>
        <v>0</v>
      </c>
      <c r="AN81" s="284">
        <f t="shared" ref="AN81:AP81" si="76">AN61</f>
        <v>0.74349442379182151</v>
      </c>
      <c r="AO81" s="246">
        <f t="shared" si="76"/>
        <v>262.30483271375465</v>
      </c>
      <c r="AP81" s="284">
        <f t="shared" si="76"/>
        <v>10992.2</v>
      </c>
      <c r="AQ81" s="22">
        <f>IF(12*(AO81-Variables!$C$3*AP81)*(G81/5)&lt;0,0,12*(AO81-Variables!$C$3*AP81)*(G81/5))</f>
        <v>0</v>
      </c>
      <c r="AR81" s="249"/>
      <c r="AS81" s="208"/>
    </row>
    <row r="82" spans="1:45" ht="14.25" customHeight="1">
      <c r="A82" s="57">
        <v>19</v>
      </c>
      <c r="B82" s="263" t="s">
        <v>147</v>
      </c>
      <c r="C82" s="263">
        <v>2022</v>
      </c>
      <c r="D82" s="264">
        <f>Population!G20</f>
        <v>27206.638617725657</v>
      </c>
      <c r="E82" s="264" t="str">
        <f t="shared" si="59"/>
        <v>Small</v>
      </c>
      <c r="F82" s="268">
        <f t="shared" si="9"/>
        <v>3.93</v>
      </c>
      <c r="G82" s="281">
        <f t="shared" si="57"/>
        <v>6922.8088085815916</v>
      </c>
      <c r="H82" s="267">
        <f>'Area (Sq.km)'!I20</f>
        <v>32.766900003257263</v>
      </c>
      <c r="I82" s="267"/>
      <c r="J82" s="268">
        <f>D82*Variables!$C$21</f>
        <v>93.318770458799008</v>
      </c>
      <c r="K82" s="282">
        <f t="shared" si="10"/>
        <v>91.131611776170899</v>
      </c>
      <c r="L82" s="268">
        <f t="shared" si="60"/>
        <v>2.1871586826281089</v>
      </c>
      <c r="M82" s="269"/>
      <c r="N82" s="270"/>
      <c r="O82" s="270"/>
      <c r="P82" s="270"/>
      <c r="Q82" s="270"/>
      <c r="R82" s="20"/>
      <c r="S82" s="271">
        <f>L82*(Variables!$C$22/100)</f>
        <v>0.11875974747301947</v>
      </c>
      <c r="T82" s="271">
        <f>L82*(Variables!$C$23/100)</f>
        <v>0.20782955807778408</v>
      </c>
      <c r="U82" s="271">
        <f>L82*(Variables!$C$24/100)</f>
        <v>0.21772620370053575</v>
      </c>
      <c r="V82" s="271">
        <f>L82*(Variables!$C$25/100)</f>
        <v>1.5834632996402598</v>
      </c>
      <c r="W82" s="21">
        <f>(S82*Variables!$E$26+T82*Variables!$E$27+U82*Variables!$E$28+V82*Variables!$E$26)*Variables!$C$18</f>
        <v>4611146.0545444973</v>
      </c>
      <c r="X82" s="20">
        <f>J82*Variables!$E$30*Variables!$C$18</f>
        <v>21882.318484883777</v>
      </c>
      <c r="Z82" s="272">
        <f>D82*(IF(D82&lt;50000,0,IF(D82&gt;Variables!$C$7,Variables!$C$36,IF(D82&gt;Variables!$C$8,Variables!$C$37,Variables!$C$38))))</f>
        <v>0</v>
      </c>
      <c r="AA82" s="283">
        <f t="shared" si="11"/>
        <v>41</v>
      </c>
      <c r="AB82" s="274">
        <f t="shared" si="61"/>
        <v>0</v>
      </c>
      <c r="AC82" s="21">
        <f>AB82*Variables!$E$41</f>
        <v>0</v>
      </c>
      <c r="AD82" s="275">
        <f>ROUND(IF(D82&lt;50000,0,(H82/(3.14*Variables!$C$35^2))),0)</f>
        <v>0</v>
      </c>
      <c r="AE82" s="201">
        <f t="shared" si="12"/>
        <v>0</v>
      </c>
      <c r="AF82" s="276">
        <f t="shared" si="62"/>
        <v>0</v>
      </c>
      <c r="AG82" s="20">
        <f>AF82*Variables!$E$42*Variables!$C$18</f>
        <v>0</v>
      </c>
      <c r="AH82" s="277">
        <f>ROUND((Z82)/Variables!$C$40,0)</f>
        <v>0</v>
      </c>
      <c r="AI82" s="204">
        <f t="shared" si="13"/>
        <v>0</v>
      </c>
      <c r="AJ82" s="278">
        <f t="shared" si="63"/>
        <v>0</v>
      </c>
      <c r="AK82" s="21">
        <f>AJ82*Variables!$E$43*Variables!$C$18</f>
        <v>0</v>
      </c>
      <c r="AL82" s="20">
        <f>Z82*Variables!$E$39*Variables!$C$18</f>
        <v>0</v>
      </c>
      <c r="AN82" s="284">
        <f t="shared" ref="AN82:AP82" si="77">AN62</f>
        <v>0.74349442379182151</v>
      </c>
      <c r="AO82" s="246">
        <f t="shared" si="77"/>
        <v>175.31598513011153</v>
      </c>
      <c r="AP82" s="284">
        <f t="shared" si="77"/>
        <v>19785.960000000003</v>
      </c>
      <c r="AQ82" s="22">
        <f>IF(12*(AO82-Variables!$C$3*AP82)*(G82/5)&lt;0,0,12*(AO82-Variables!$C$3*AP82)*(G82/5))</f>
        <v>0</v>
      </c>
      <c r="AR82" s="249"/>
      <c r="AS82" s="208"/>
    </row>
    <row r="83" spans="1:45" ht="14.25" customHeight="1">
      <c r="A83" s="57">
        <v>20</v>
      </c>
      <c r="B83" s="263" t="s">
        <v>150</v>
      </c>
      <c r="C83" s="263">
        <v>2022</v>
      </c>
      <c r="D83" s="264">
        <f>Population!G21</f>
        <v>3162.2334019723148</v>
      </c>
      <c r="E83" s="264" t="str">
        <f t="shared" si="59"/>
        <v>Small</v>
      </c>
      <c r="F83" s="268">
        <f t="shared" si="9"/>
        <v>3.94</v>
      </c>
      <c r="G83" s="281">
        <f t="shared" si="57"/>
        <v>802.59731014525755</v>
      </c>
      <c r="H83" s="267">
        <f>'Area (Sq.km)'!I21</f>
        <v>8.8261010109783857</v>
      </c>
      <c r="I83" s="267"/>
      <c r="J83" s="268">
        <f>D83*Variables!$C$21</f>
        <v>10.846460568765039</v>
      </c>
      <c r="K83" s="282">
        <f t="shared" si="10"/>
        <v>11.06541266209001</v>
      </c>
      <c r="L83" s="268">
        <f t="shared" si="60"/>
        <v>0</v>
      </c>
      <c r="M83" s="269"/>
      <c r="N83" s="270"/>
      <c r="O83" s="270"/>
      <c r="P83" s="270"/>
      <c r="Q83" s="270"/>
      <c r="R83" s="20"/>
      <c r="S83" s="271">
        <f>L83*(Variables!$C$22/100)</f>
        <v>0</v>
      </c>
      <c r="T83" s="271">
        <f>L83*(Variables!$C$23/100)</f>
        <v>0</v>
      </c>
      <c r="U83" s="271">
        <f>L83*(Variables!$C$24/100)</f>
        <v>0</v>
      </c>
      <c r="V83" s="271">
        <f>L83*(Variables!$C$25/100)</f>
        <v>0</v>
      </c>
      <c r="W83" s="21">
        <f>(S83*Variables!$E$26+T83*Variables!$E$27+U83*Variables!$E$28+V83*Variables!$E$26)*Variables!$C$18</f>
        <v>0</v>
      </c>
      <c r="X83" s="20">
        <f>J83*Variables!$E$30*Variables!$C$18</f>
        <v>2543.3865387697142</v>
      </c>
      <c r="Z83" s="272">
        <f>D83*(IF(D83&lt;50000,0,IF(D83&gt;Variables!$C$7,Variables!$C$36,IF(D83&gt;Variables!$C$8,Variables!$C$37,Variables!$C$38))))</f>
        <v>0</v>
      </c>
      <c r="AA83" s="283">
        <f t="shared" si="11"/>
        <v>0</v>
      </c>
      <c r="AB83" s="274">
        <f t="shared" si="61"/>
        <v>0</v>
      </c>
      <c r="AC83" s="21">
        <f>AB83*Variables!$E$41</f>
        <v>0</v>
      </c>
      <c r="AD83" s="275">
        <f>ROUND(IF(D83&lt;50000,0,(H83/(3.14*Variables!$C$35^2))),0)</f>
        <v>0</v>
      </c>
      <c r="AE83" s="201">
        <f t="shared" si="12"/>
        <v>0</v>
      </c>
      <c r="AF83" s="276">
        <f t="shared" si="62"/>
        <v>0</v>
      </c>
      <c r="AG83" s="20">
        <f>AF83*Variables!$E$42*Variables!$C$18</f>
        <v>0</v>
      </c>
      <c r="AH83" s="277">
        <f>ROUND((Z83)/Variables!$C$40,0)</f>
        <v>0</v>
      </c>
      <c r="AI83" s="204">
        <f t="shared" si="13"/>
        <v>0</v>
      </c>
      <c r="AJ83" s="278">
        <f t="shared" si="63"/>
        <v>0</v>
      </c>
      <c r="AK83" s="21">
        <f>AJ83*Variables!$E$43*Variables!$C$18</f>
        <v>0</v>
      </c>
      <c r="AL83" s="20">
        <f>Z83*Variables!$E$39*Variables!$C$18</f>
        <v>0</v>
      </c>
      <c r="AN83" s="284">
        <f t="shared" ref="AN83:AP83" si="78">AN63</f>
        <v>0.74349442379182151</v>
      </c>
      <c r="AO83" s="246">
        <f t="shared" si="78"/>
        <v>175.7620817843866</v>
      </c>
      <c r="AP83" s="284">
        <f t="shared" si="78"/>
        <v>15389.079999999998</v>
      </c>
      <c r="AQ83" s="22">
        <f>IF(12*(AO83-Variables!$C$3*AP83)*(G83/5)&lt;0,0,12*(AO83-Variables!$C$3*AP83)*(G83/5))</f>
        <v>0</v>
      </c>
      <c r="AR83" s="249"/>
      <c r="AS83" s="208"/>
    </row>
    <row r="84" spans="1:45" ht="14.25" customHeight="1">
      <c r="A84" s="57">
        <v>1</v>
      </c>
      <c r="B84" s="4" t="s">
        <v>100</v>
      </c>
      <c r="C84" s="263">
        <v>2023</v>
      </c>
      <c r="D84" s="264">
        <f>Population!H2</f>
        <v>701610.51767120312</v>
      </c>
      <c r="E84" s="264" t="str">
        <f t="shared" si="59"/>
        <v>Medium</v>
      </c>
      <c r="F84" s="268">
        <f t="shared" si="9"/>
        <v>4.17</v>
      </c>
      <c r="G84" s="266">
        <f t="shared" si="57"/>
        <v>168251.92270292641</v>
      </c>
      <c r="H84" s="267">
        <f>'Area (Sq.km)'!J2</f>
        <v>1625.4837454910303</v>
      </c>
      <c r="I84" s="267"/>
      <c r="J84" s="268">
        <f>D84*Variables!$C$21</f>
        <v>2406.5240756122266</v>
      </c>
      <c r="K84" s="282">
        <f t="shared" si="10"/>
        <v>2350.1211675900649</v>
      </c>
      <c r="L84" s="268">
        <f t="shared" si="60"/>
        <v>56.402908022161682</v>
      </c>
      <c r="M84" s="269"/>
      <c r="N84" s="270"/>
      <c r="O84" s="270"/>
      <c r="P84" s="270"/>
      <c r="Q84" s="270"/>
      <c r="R84" s="20"/>
      <c r="S84" s="271">
        <f>L84*(Variables!$C$22/100)</f>
        <v>3.0626013405698647</v>
      </c>
      <c r="T84" s="271">
        <f>L84*(Variables!$C$23/100)</f>
        <v>5.3595523459972636</v>
      </c>
      <c r="U84" s="271">
        <f>L84*(Variables!$C$24/100)</f>
        <v>5.6147691243780864</v>
      </c>
      <c r="V84" s="271">
        <f>L84*(Variables!$C$25/100)</f>
        <v>40.834684540931534</v>
      </c>
      <c r="W84" s="21">
        <f>(S84*Variables!$E$26+T84*Variables!$E$27+U84*Variables!$E$28+V84*Variables!$E$26)*Variables!$C$18</f>
        <v>118913204.08389854</v>
      </c>
      <c r="X84" s="20">
        <f>J84*Variables!$E$30*Variables!$C$18</f>
        <v>564305.83049031103</v>
      </c>
      <c r="Z84" s="272">
        <f>D84*(IF(D84&lt;50000,0,IF(D84&gt;Variables!$C$7,Variables!$C$36,IF(D84&gt;Variables!$C$8,Variables!$C$37,Variables!$C$38))))</f>
        <v>841.93262120544364</v>
      </c>
      <c r="AA84" s="283">
        <f t="shared" si="11"/>
        <v>822.19982539594105</v>
      </c>
      <c r="AB84" s="274">
        <f t="shared" si="61"/>
        <v>19.732795809502591</v>
      </c>
      <c r="AC84" s="21">
        <f>AB84*Variables!$E$41</f>
        <v>10608351.027188594</v>
      </c>
      <c r="AD84" s="275">
        <f>ROUND(IF(D84&lt;50000,0,(H84/(3.14*Variables!$C$35^2))),0)</f>
        <v>2071</v>
      </c>
      <c r="AE84" s="201">
        <f t="shared" si="12"/>
        <v>2004</v>
      </c>
      <c r="AF84" s="276">
        <f t="shared" si="62"/>
        <v>67</v>
      </c>
      <c r="AG84" s="20">
        <f>AF84*Variables!$E$42*Variables!$C$18</f>
        <v>62171.712</v>
      </c>
      <c r="AH84" s="277">
        <f>ROUND((Z84)/Variables!$C$40,0)</f>
        <v>7</v>
      </c>
      <c r="AI84" s="204">
        <f t="shared" si="13"/>
        <v>17</v>
      </c>
      <c r="AJ84" s="278">
        <f t="shared" si="63"/>
        <v>0</v>
      </c>
      <c r="AK84" s="21">
        <f>AJ84*Variables!$E$43*Variables!$C$18</f>
        <v>0</v>
      </c>
      <c r="AL84" s="20">
        <f>Z84*Variables!$E$39*Variables!$C$18</f>
        <v>196667722.56927788</v>
      </c>
      <c r="AN84" s="284">
        <f t="shared" ref="AN84:AP84" si="79">AN64</f>
        <v>0.60223048327137552</v>
      </c>
      <c r="AO84" s="246">
        <f t="shared" si="79"/>
        <v>150.67806691449815</v>
      </c>
      <c r="AP84" s="284">
        <f t="shared" si="79"/>
        <v>19785.960000000003</v>
      </c>
      <c r="AQ84" s="22">
        <f>IF(12*(AO84-Variables!$C$3*AP84)*(G84/5)&lt;0,0,12*(AO84-Variables!$C$3*AP84)*(G84/5))</f>
        <v>0</v>
      </c>
      <c r="AR84" s="249"/>
      <c r="AS84" s="208"/>
    </row>
    <row r="85" spans="1:45" ht="14.25" customHeight="1">
      <c r="A85" s="57">
        <v>2</v>
      </c>
      <c r="B85" s="4" t="s">
        <v>123</v>
      </c>
      <c r="C85" s="263">
        <v>2023</v>
      </c>
      <c r="D85" s="264">
        <f>Population!H3</f>
        <v>486162.77874941245</v>
      </c>
      <c r="E85" s="264" t="str">
        <f t="shared" si="59"/>
        <v>Medium</v>
      </c>
      <c r="F85" s="268">
        <f t="shared" si="9"/>
        <v>4.29</v>
      </c>
      <c r="G85" s="281">
        <f t="shared" si="57"/>
        <v>113324.6570511451</v>
      </c>
      <c r="H85" s="267">
        <f>'Area (Sq.km)'!J3</f>
        <v>752.40061897825854</v>
      </c>
      <c r="I85" s="267"/>
      <c r="J85" s="268">
        <f>D85*Variables!$C$21</f>
        <v>1667.5383311104847</v>
      </c>
      <c r="K85" s="282">
        <f t="shared" si="10"/>
        <v>1628.4554014750825</v>
      </c>
      <c r="L85" s="268">
        <f t="shared" si="60"/>
        <v>39.082929635402252</v>
      </c>
      <c r="M85" s="269"/>
      <c r="N85" s="270"/>
      <c r="O85" s="270"/>
      <c r="P85" s="270"/>
      <c r="Q85" s="270"/>
      <c r="R85" s="20"/>
      <c r="S85" s="271">
        <f>L85*(Variables!$C$22/100)</f>
        <v>2.1221500254517056</v>
      </c>
      <c r="T85" s="271">
        <f>L85*(Variables!$C$23/100)</f>
        <v>3.7137625445404852</v>
      </c>
      <c r="U85" s="271">
        <f>L85*(Variables!$C$24/100)</f>
        <v>3.8906083799947946</v>
      </c>
      <c r="V85" s="271">
        <f>L85*(Variables!$C$25/100)</f>
        <v>28.295333672689413</v>
      </c>
      <c r="W85" s="21">
        <f>(S85*Variables!$E$26+T85*Variables!$E$27+U85*Variables!$E$28+V85*Variables!$E$26)*Variables!$C$18</f>
        <v>82397815.128701538</v>
      </c>
      <c r="X85" s="20">
        <f>J85*Variables!$E$30*Variables!$C$18</f>
        <v>391021.06326209754</v>
      </c>
      <c r="Z85" s="272">
        <f>D85*(IF(D85&lt;50000,0,IF(D85&gt;Variables!$C$7,Variables!$C$36,IF(D85&gt;Variables!$C$8,Variables!$C$37,Variables!$C$38))))</f>
        <v>583.3953344992949</v>
      </c>
      <c r="AA85" s="283">
        <f t="shared" si="11"/>
        <v>569.72200634696765</v>
      </c>
      <c r="AB85" s="274">
        <f t="shared" si="61"/>
        <v>13.673328152327258</v>
      </c>
      <c r="AC85" s="21">
        <f>AB85*Variables!$E$41</f>
        <v>7350781.2146911342</v>
      </c>
      <c r="AD85" s="275">
        <f>ROUND(IF(D85&lt;50000,0,(H85/(3.14*Variables!$C$35^2))),0)</f>
        <v>958</v>
      </c>
      <c r="AE85" s="201">
        <f t="shared" si="12"/>
        <v>928</v>
      </c>
      <c r="AF85" s="276">
        <f t="shared" si="62"/>
        <v>30</v>
      </c>
      <c r="AG85" s="20">
        <f>AF85*Variables!$E$42*Variables!$C$18</f>
        <v>27838.079999999998</v>
      </c>
      <c r="AH85" s="277">
        <f>ROUND((Z85)/Variables!$C$40,0)</f>
        <v>5</v>
      </c>
      <c r="AI85" s="204">
        <f t="shared" si="13"/>
        <v>5</v>
      </c>
      <c r="AJ85" s="278">
        <f t="shared" si="63"/>
        <v>0</v>
      </c>
      <c r="AK85" s="21">
        <f>AJ85*Variables!$E$43*Variables!$C$18</f>
        <v>0</v>
      </c>
      <c r="AL85" s="20">
        <f>Z85*Variables!$E$39*Variables!$C$18</f>
        <v>136275788.47015765</v>
      </c>
      <c r="AN85" s="284">
        <f t="shared" ref="AN85:AP85" si="80">AN65</f>
        <v>0.76827757125154894</v>
      </c>
      <c r="AO85" s="246">
        <f t="shared" si="80"/>
        <v>197.75464684014869</v>
      </c>
      <c r="AP85" s="284">
        <f t="shared" si="80"/>
        <v>10992.2</v>
      </c>
      <c r="AQ85" s="22">
        <f>IF(12*(AO85-Variables!$C$3*AP85)*(G85/5)&lt;0,0,12*(AO85-Variables!$C$3*AP85)*(G85/5))</f>
        <v>0</v>
      </c>
      <c r="AR85" s="249"/>
      <c r="AS85" s="208"/>
    </row>
    <row r="86" spans="1:45" ht="14.25" customHeight="1">
      <c r="A86" s="57">
        <v>3</v>
      </c>
      <c r="B86" s="4" t="s">
        <v>129</v>
      </c>
      <c r="C86" s="263">
        <v>2023</v>
      </c>
      <c r="D86" s="264">
        <f>Population!H4</f>
        <v>348145.61185574747</v>
      </c>
      <c r="E86" s="264" t="str">
        <f t="shared" si="59"/>
        <v>Medium</v>
      </c>
      <c r="F86" s="268">
        <f t="shared" si="9"/>
        <v>4.8600000000000003</v>
      </c>
      <c r="G86" s="281">
        <f t="shared" si="57"/>
        <v>71634.899558795776</v>
      </c>
      <c r="H86" s="267">
        <f>'Area (Sq.km)'!J4</f>
        <v>615.66724570759891</v>
      </c>
      <c r="I86" s="267"/>
      <c r="J86" s="268">
        <f>D86*Variables!$C$21</f>
        <v>1194.1394486652139</v>
      </c>
      <c r="K86" s="282">
        <f t="shared" si="10"/>
        <v>1166.1518053371228</v>
      </c>
      <c r="L86" s="268">
        <f t="shared" si="60"/>
        <v>27.987643328091053</v>
      </c>
      <c r="M86" s="269"/>
      <c r="N86" s="270"/>
      <c r="O86" s="270"/>
      <c r="P86" s="270"/>
      <c r="Q86" s="270"/>
      <c r="R86" s="20"/>
      <c r="S86" s="271">
        <f>L86*(Variables!$C$22/100)</f>
        <v>1.5196910404393331</v>
      </c>
      <c r="T86" s="271">
        <f>L86*(Variables!$C$23/100)</f>
        <v>2.6594593207688328</v>
      </c>
      <c r="U86" s="271">
        <f>L86*(Variables!$C$24/100)</f>
        <v>2.7861002408054443</v>
      </c>
      <c r="V86" s="271">
        <f>L86*(Variables!$C$25/100)</f>
        <v>20.262547205857775</v>
      </c>
      <c r="W86" s="21">
        <f>(S86*Variables!$E$26+T86*Variables!$E$27+U86*Variables!$E$28+V86*Variables!$E$26)*Variables!$C$18</f>
        <v>59005828.947560363</v>
      </c>
      <c r="X86" s="20">
        <f>J86*Variables!$E$30*Variables!$C$18</f>
        <v>280013.75931750599</v>
      </c>
      <c r="Z86" s="272">
        <f>D86*(IF(D86&lt;50000,0,IF(D86&gt;Variables!$C$7,Variables!$C$36,IF(D86&gt;Variables!$C$8,Variables!$C$37,Variables!$C$38))))</f>
        <v>417.77473422689695</v>
      </c>
      <c r="AA86" s="283">
        <f t="shared" si="11"/>
        <v>407.983138893454</v>
      </c>
      <c r="AB86" s="274">
        <f t="shared" si="61"/>
        <v>9.791595333442956</v>
      </c>
      <c r="AC86" s="21">
        <f>AB86*Variables!$E$41</f>
        <v>5263961.6512589334</v>
      </c>
      <c r="AD86" s="275">
        <f>ROUND(IF(D86&lt;50000,0,(H86/(3.14*Variables!$C$35^2))),0)</f>
        <v>784</v>
      </c>
      <c r="AE86" s="201">
        <f t="shared" si="12"/>
        <v>759</v>
      </c>
      <c r="AF86" s="276">
        <f t="shared" si="62"/>
        <v>25</v>
      </c>
      <c r="AG86" s="20">
        <f>AF86*Variables!$E$42*Variables!$C$18</f>
        <v>23198.399999999998</v>
      </c>
      <c r="AH86" s="277">
        <f>ROUND((Z86)/Variables!$C$40,0)</f>
        <v>3</v>
      </c>
      <c r="AI86" s="204">
        <f t="shared" si="13"/>
        <v>3</v>
      </c>
      <c r="AJ86" s="278">
        <f t="shared" si="63"/>
        <v>0</v>
      </c>
      <c r="AK86" s="21">
        <f>AJ86*Variables!$E$43*Variables!$C$18</f>
        <v>0</v>
      </c>
      <c r="AL86" s="20">
        <f>Z86*Variables!$E$39*Variables!$C$18</f>
        <v>97588338.375287011</v>
      </c>
      <c r="AN86" s="284">
        <f t="shared" ref="AN86:AP86" si="81">AN66</f>
        <v>0.49566294919454768</v>
      </c>
      <c r="AO86" s="246">
        <f t="shared" si="81"/>
        <v>144.5353159851301</v>
      </c>
      <c r="AP86" s="284">
        <f t="shared" si="81"/>
        <v>10992.2</v>
      </c>
      <c r="AQ86" s="22">
        <f>IF(12*(AO86-Variables!$C$3*AP86)*(G86/5)&lt;0,0,12*(AO86-Variables!$C$3*AP86)*(G86/5))</f>
        <v>0</v>
      </c>
      <c r="AR86" s="249"/>
      <c r="AS86" s="208"/>
    </row>
    <row r="87" spans="1:45" ht="14.25" customHeight="1">
      <c r="A87" s="57">
        <v>4</v>
      </c>
      <c r="B87" s="4" t="s">
        <v>130</v>
      </c>
      <c r="C87" s="263">
        <v>2023</v>
      </c>
      <c r="D87" s="264">
        <f>Population!H5</f>
        <v>659991.26193783688</v>
      </c>
      <c r="E87" s="264" t="str">
        <f t="shared" si="59"/>
        <v>Medium</v>
      </c>
      <c r="F87" s="268">
        <f t="shared" si="9"/>
        <v>4.05</v>
      </c>
      <c r="G87" s="281">
        <f t="shared" si="57"/>
        <v>162960.80541674985</v>
      </c>
      <c r="H87" s="267">
        <f>'Area (Sq.km)'!J5</f>
        <v>131.82970845249363</v>
      </c>
      <c r="I87" s="267"/>
      <c r="J87" s="268">
        <f>D87*Variables!$C$21</f>
        <v>2263.7700284467805</v>
      </c>
      <c r="K87" s="282">
        <f t="shared" si="10"/>
        <v>2210.7129184050596</v>
      </c>
      <c r="L87" s="268">
        <f t="shared" si="60"/>
        <v>53.057110041720989</v>
      </c>
      <c r="M87" s="269"/>
      <c r="N87" s="270"/>
      <c r="O87" s="270"/>
      <c r="P87" s="270"/>
      <c r="Q87" s="270"/>
      <c r="R87" s="20"/>
      <c r="S87" s="271">
        <f>L87*(Variables!$C$22/100)</f>
        <v>2.8809290520391486</v>
      </c>
      <c r="T87" s="271">
        <f>L87*(Variables!$C$23/100)</f>
        <v>5.0416258410685098</v>
      </c>
      <c r="U87" s="271">
        <f>L87*(Variables!$C$24/100)</f>
        <v>5.2817032620717734</v>
      </c>
      <c r="V87" s="271">
        <f>L87*(Variables!$C$25/100)</f>
        <v>38.412387360521983</v>
      </c>
      <c r="W87" s="21">
        <f>(S87*Variables!$E$26+T87*Variables!$E$27+U87*Variables!$E$28+V87*Variables!$E$26)*Variables!$C$18</f>
        <v>111859320.3033794</v>
      </c>
      <c r="X87" s="20">
        <f>J87*Variables!$E$30*Variables!$C$18</f>
        <v>530831.43397048546</v>
      </c>
      <c r="Z87" s="272">
        <f>D87*(IF(D87&lt;50000,0,IF(D87&gt;Variables!$C$7,Variables!$C$36,IF(D87&gt;Variables!$C$8,Variables!$C$37,Variables!$C$38))))</f>
        <v>791.98951432540423</v>
      </c>
      <c r="AA87" s="283">
        <f t="shared" si="11"/>
        <v>773.42726008340264</v>
      </c>
      <c r="AB87" s="274">
        <f t="shared" si="61"/>
        <v>18.562254242001586</v>
      </c>
      <c r="AC87" s="21">
        <f>AB87*Variables!$E$41</f>
        <v>9979067.8805000521</v>
      </c>
      <c r="AD87" s="275">
        <f>ROUND(IF(D87&lt;50000,0,(H87/(3.14*Variables!$C$35^2))),0)</f>
        <v>168</v>
      </c>
      <c r="AE87" s="201">
        <f t="shared" si="12"/>
        <v>163</v>
      </c>
      <c r="AF87" s="276">
        <f t="shared" si="62"/>
        <v>5</v>
      </c>
      <c r="AG87" s="20">
        <f>AF87*Variables!$E$42*Variables!$C$18</f>
        <v>4639.6799999999994</v>
      </c>
      <c r="AH87" s="277">
        <f>ROUND((Z87)/Variables!$C$40,0)</f>
        <v>6</v>
      </c>
      <c r="AI87" s="204">
        <f t="shared" si="13"/>
        <v>6</v>
      </c>
      <c r="AJ87" s="278">
        <f t="shared" si="63"/>
        <v>0</v>
      </c>
      <c r="AK87" s="21">
        <f>AJ87*Variables!$E$43*Variables!$C$18</f>
        <v>0</v>
      </c>
      <c r="AL87" s="20">
        <f>Z87*Variables!$E$39*Variables!$C$18</f>
        <v>185001471.80200347</v>
      </c>
      <c r="AN87" s="284">
        <f t="shared" ref="AN87:AP87" si="82">AN67</f>
        <v>0.74349442379182151</v>
      </c>
      <c r="AO87" s="246">
        <f t="shared" si="82"/>
        <v>180.66914498141261</v>
      </c>
      <c r="AP87" s="284">
        <f t="shared" si="82"/>
        <v>15389.079999999998</v>
      </c>
      <c r="AQ87" s="22">
        <f>IF(12*(AO87-Variables!$C$3*AP87)*(G87/5)&lt;0,0,12*(AO87-Variables!$C$3*AP87)*(G87/5))</f>
        <v>0</v>
      </c>
      <c r="AR87" s="249"/>
      <c r="AS87" s="208"/>
    </row>
    <row r="88" spans="1:45" ht="14.25" customHeight="1">
      <c r="A88" s="57">
        <v>5</v>
      </c>
      <c r="B88" s="4" t="s">
        <v>131</v>
      </c>
      <c r="C88" s="263">
        <v>2023</v>
      </c>
      <c r="D88" s="264">
        <f>Population!H6</f>
        <v>420516.86565249268</v>
      </c>
      <c r="E88" s="264" t="str">
        <f t="shared" si="59"/>
        <v>Medium</v>
      </c>
      <c r="F88" s="268">
        <f t="shared" si="9"/>
        <v>4.2</v>
      </c>
      <c r="G88" s="281">
        <f t="shared" si="57"/>
        <v>100123.06325059349</v>
      </c>
      <c r="H88" s="267">
        <f>'Area (Sq.km)'!J6</f>
        <v>1093.2608993941662</v>
      </c>
      <c r="I88" s="267"/>
      <c r="J88" s="268">
        <f>D88*Variables!$C$21</f>
        <v>1442.3728491880499</v>
      </c>
      <c r="K88" s="282">
        <f t="shared" si="10"/>
        <v>2336.5107121394235</v>
      </c>
      <c r="L88" s="268">
        <f t="shared" si="60"/>
        <v>0</v>
      </c>
      <c r="M88" s="269"/>
      <c r="N88" s="270"/>
      <c r="O88" s="270"/>
      <c r="P88" s="270"/>
      <c r="Q88" s="270"/>
      <c r="R88" s="20"/>
      <c r="S88" s="271">
        <f>L88*(Variables!$C$22/100)</f>
        <v>0</v>
      </c>
      <c r="T88" s="271">
        <f>L88*(Variables!$C$23/100)</f>
        <v>0</v>
      </c>
      <c r="U88" s="271">
        <f>L88*(Variables!$C$24/100)</f>
        <v>0</v>
      </c>
      <c r="V88" s="271">
        <f>L88*(Variables!$C$25/100)</f>
        <v>0</v>
      </c>
      <c r="W88" s="21">
        <f>(S88*Variables!$E$26+T88*Variables!$E$27+U88*Variables!$E$28+V88*Variables!$E$26)*Variables!$C$18</f>
        <v>0</v>
      </c>
      <c r="X88" s="20">
        <f>J88*Variables!$E$30*Variables!$C$18</f>
        <v>338222.00940610579</v>
      </c>
      <c r="Z88" s="272">
        <f>D88*(IF(D88&lt;50000,0,IF(D88&gt;Variables!$C$7,Variables!$C$36,IF(D88&gt;Variables!$C$8,Variables!$C$37,Variables!$C$38))))</f>
        <v>504.62023878299118</v>
      </c>
      <c r="AA88" s="283">
        <f t="shared" si="11"/>
        <v>492.79320193651483</v>
      </c>
      <c r="AB88" s="274">
        <f t="shared" si="61"/>
        <v>11.827036846476346</v>
      </c>
      <c r="AC88" s="21">
        <f>AB88*Variables!$E$41</f>
        <v>6358215.0086656837</v>
      </c>
      <c r="AD88" s="275">
        <f>ROUND(IF(D88&lt;50000,0,(H88/(3.14*Variables!$C$35^2))),0)</f>
        <v>1393</v>
      </c>
      <c r="AE88" s="201">
        <f t="shared" si="12"/>
        <v>1348</v>
      </c>
      <c r="AF88" s="276">
        <f t="shared" si="62"/>
        <v>45</v>
      </c>
      <c r="AG88" s="20">
        <f>AF88*Variables!$E$42*Variables!$C$18</f>
        <v>41757.119999999995</v>
      </c>
      <c r="AH88" s="277">
        <f>ROUND((Z88)/Variables!$C$40,0)</f>
        <v>4</v>
      </c>
      <c r="AI88" s="204">
        <f t="shared" si="13"/>
        <v>4</v>
      </c>
      <c r="AJ88" s="278">
        <f t="shared" si="63"/>
        <v>0</v>
      </c>
      <c r="AK88" s="21">
        <f>AJ88*Variables!$E$43*Variables!$C$18</f>
        <v>0</v>
      </c>
      <c r="AL88" s="20">
        <f>Z88*Variables!$E$39*Variables!$C$18</f>
        <v>117874650.08984309</v>
      </c>
      <c r="AN88" s="284">
        <f t="shared" ref="AN88:AP88" si="83">AN68</f>
        <v>0.49566294919454768</v>
      </c>
      <c r="AO88" s="246">
        <f t="shared" si="83"/>
        <v>124.90706319702601</v>
      </c>
      <c r="AP88" s="284">
        <f t="shared" si="83"/>
        <v>15389.079999999998</v>
      </c>
      <c r="AQ88" s="22">
        <f>IF(12*(AO88-Variables!$C$3*AP88)*(G88/5)&lt;0,0,12*(AO88-Variables!$C$3*AP88)*(G88/5))</f>
        <v>0</v>
      </c>
      <c r="AR88" s="249"/>
      <c r="AS88" s="208"/>
    </row>
    <row r="89" spans="1:45" ht="14.25" customHeight="1">
      <c r="A89" s="57">
        <v>6</v>
      </c>
      <c r="B89" s="4" t="s">
        <v>132</v>
      </c>
      <c r="C89" s="263">
        <v>2023</v>
      </c>
      <c r="D89" s="264">
        <f>Population!H7</f>
        <v>478980.09854844527</v>
      </c>
      <c r="E89" s="264" t="str">
        <f t="shared" si="59"/>
        <v>Medium</v>
      </c>
      <c r="F89" s="268">
        <f t="shared" ref="F89:F152" si="84">F69</f>
        <v>4.59</v>
      </c>
      <c r="G89" s="281">
        <f t="shared" si="57"/>
        <v>104352.9626467201</v>
      </c>
      <c r="H89" s="267">
        <f>'Area (Sq.km)'!J7</f>
        <v>905.69563308963916</v>
      </c>
      <c r="I89" s="267"/>
      <c r="J89" s="268">
        <f>D89*Variables!$C$21</f>
        <v>1642.9017380211671</v>
      </c>
      <c r="K89" s="282">
        <f t="shared" ref="K89:K152" si="85">K69+L69</f>
        <v>1604.3962285362961</v>
      </c>
      <c r="L89" s="268">
        <f t="shared" si="60"/>
        <v>38.505509484871027</v>
      </c>
      <c r="M89" s="269"/>
      <c r="N89" s="270"/>
      <c r="O89" s="270"/>
      <c r="P89" s="270"/>
      <c r="Q89" s="270"/>
      <c r="R89" s="20"/>
      <c r="S89" s="271">
        <f>L89*(Variables!$C$22/100)</f>
        <v>2.0907968951061191</v>
      </c>
      <c r="T89" s="271">
        <f>L89*(Variables!$C$23/100)</f>
        <v>3.6588945664357082</v>
      </c>
      <c r="U89" s="271">
        <f>L89*(Variables!$C$24/100)</f>
        <v>3.8331276410278852</v>
      </c>
      <c r="V89" s="271">
        <f>L89*(Variables!$C$25/100)</f>
        <v>27.877291934748254</v>
      </c>
      <c r="W89" s="21">
        <f>(S89*Variables!$E$26+T89*Variables!$E$27+U89*Variables!$E$28+V89*Variables!$E$26)*Variables!$C$18</f>
        <v>81180450.942881599</v>
      </c>
      <c r="X89" s="20">
        <f>J89*Variables!$E$30*Variables!$C$18</f>
        <v>385244.0285485835</v>
      </c>
      <c r="Z89" s="272">
        <f>D89*(IF(D89&lt;50000,0,IF(D89&gt;Variables!$C$7,Variables!$C$36,IF(D89&gt;Variables!$C$8,Variables!$C$37,Variables!$C$38))))</f>
        <v>574.77611825813426</v>
      </c>
      <c r="AA89" s="283">
        <f t="shared" ref="AA89:AA152" si="86">AA69+AB69</f>
        <v>561.30480298645932</v>
      </c>
      <c r="AB89" s="274">
        <f t="shared" si="61"/>
        <v>13.471315271674939</v>
      </c>
      <c r="AC89" s="21">
        <f>AB89*Variables!$E$41</f>
        <v>7242179.0900524473</v>
      </c>
      <c r="AD89" s="275">
        <f>ROUND(IF(D89&lt;50000,0,(H89/(3.14*Variables!$C$35^2))),0)</f>
        <v>1154</v>
      </c>
      <c r="AE89" s="201">
        <f t="shared" ref="AE89:AE152" si="87">AE69+AF69</f>
        <v>1117</v>
      </c>
      <c r="AF89" s="276">
        <f t="shared" si="62"/>
        <v>37</v>
      </c>
      <c r="AG89" s="20">
        <f>AF89*Variables!$E$42*Variables!$C$18</f>
        <v>34333.631999999998</v>
      </c>
      <c r="AH89" s="277">
        <f>ROUND((Z89)/Variables!$C$40,0)</f>
        <v>5</v>
      </c>
      <c r="AI89" s="204">
        <f t="shared" ref="AI89:AI152" si="88">AI69+AJ69</f>
        <v>4</v>
      </c>
      <c r="AJ89" s="278">
        <f t="shared" si="63"/>
        <v>1</v>
      </c>
      <c r="AK89" s="21">
        <f>AJ89*Variables!$E$43*Variables!$C$18</f>
        <v>763987.75199999998</v>
      </c>
      <c r="AL89" s="20">
        <f>Z89*Variables!$E$39*Variables!$C$18</f>
        <v>134262418.77074608</v>
      </c>
      <c r="AN89" s="284">
        <f t="shared" ref="AN89:AP89" si="89">AN69</f>
        <v>0.49566294919454768</v>
      </c>
      <c r="AO89" s="246">
        <f t="shared" si="89"/>
        <v>136.50557620817841</v>
      </c>
      <c r="AP89" s="284">
        <f t="shared" si="89"/>
        <v>15389.079999999998</v>
      </c>
      <c r="AQ89" s="22">
        <f>IF(12*(AO89-Variables!$C$3*AP89)*(G89/5)&lt;0,0,12*(AO89-Variables!$C$3*AP89)*(G89/5))</f>
        <v>0</v>
      </c>
      <c r="AR89" s="249"/>
      <c r="AS89" s="208"/>
    </row>
    <row r="90" spans="1:45" ht="14.25" customHeight="1">
      <c r="A90" s="57">
        <v>7</v>
      </c>
      <c r="B90" s="4" t="s">
        <v>133</v>
      </c>
      <c r="C90" s="263">
        <v>2023</v>
      </c>
      <c r="D90" s="264">
        <f>Population!H8</f>
        <v>269909.25118275301</v>
      </c>
      <c r="E90" s="264" t="str">
        <f t="shared" si="59"/>
        <v>Medium</v>
      </c>
      <c r="F90" s="268">
        <f t="shared" si="84"/>
        <v>3.94</v>
      </c>
      <c r="G90" s="281">
        <f t="shared" si="57"/>
        <v>68504.886086993152</v>
      </c>
      <c r="H90" s="267">
        <f>'Area (Sq.km)'!J8</f>
        <v>423.69884307605088</v>
      </c>
      <c r="I90" s="267"/>
      <c r="J90" s="268">
        <f>D90*Variables!$C$21</f>
        <v>925.78873155684278</v>
      </c>
      <c r="K90" s="282">
        <f t="shared" si="85"/>
        <v>1811.420012647523</v>
      </c>
      <c r="L90" s="268">
        <f t="shared" si="60"/>
        <v>0</v>
      </c>
      <c r="M90" s="269"/>
      <c r="N90" s="270"/>
      <c r="O90" s="270"/>
      <c r="P90" s="270"/>
      <c r="Q90" s="270"/>
      <c r="R90" s="20"/>
      <c r="S90" s="271">
        <f>L90*(Variables!$C$22/100)</f>
        <v>0</v>
      </c>
      <c r="T90" s="271">
        <f>L90*(Variables!$C$23/100)</f>
        <v>0</v>
      </c>
      <c r="U90" s="271">
        <f>L90*(Variables!$C$24/100)</f>
        <v>0</v>
      </c>
      <c r="V90" s="271">
        <f>L90*(Variables!$C$25/100)</f>
        <v>0</v>
      </c>
      <c r="W90" s="21">
        <f>(S90*Variables!$E$26+T90*Variables!$E$27+U90*Variables!$E$28+V90*Variables!$E$26)*Variables!$C$18</f>
        <v>0</v>
      </c>
      <c r="X90" s="20">
        <f>J90*Variables!$E$30*Variables!$C$18</f>
        <v>217088.19966276403</v>
      </c>
      <c r="Z90" s="272">
        <f>D90*(IF(D90&lt;50000,0,IF(D90&gt;Variables!$C$7,Variables!$C$36,IF(D90&gt;Variables!$C$8,Variables!$C$37,Variables!$C$38))))</f>
        <v>323.8911014193036</v>
      </c>
      <c r="AA90" s="283">
        <f t="shared" si="86"/>
        <v>521</v>
      </c>
      <c r="AB90" s="274">
        <f t="shared" si="61"/>
        <v>0</v>
      </c>
      <c r="AC90" s="21">
        <f>AB90*Variables!$E$41</f>
        <v>0</v>
      </c>
      <c r="AD90" s="275">
        <f>ROUND(IF(D90&lt;50000,0,(H90/(3.14*Variables!$C$35^2))),0)</f>
        <v>540</v>
      </c>
      <c r="AE90" s="201">
        <f t="shared" si="87"/>
        <v>522</v>
      </c>
      <c r="AF90" s="276">
        <f t="shared" si="62"/>
        <v>18</v>
      </c>
      <c r="AG90" s="20">
        <f>AF90*Variables!$E$42*Variables!$C$18</f>
        <v>16702.847999999998</v>
      </c>
      <c r="AH90" s="277">
        <f>ROUND((Z90)/Variables!$C$40,0)</f>
        <v>3</v>
      </c>
      <c r="AI90" s="204">
        <f t="shared" si="88"/>
        <v>3</v>
      </c>
      <c r="AJ90" s="278">
        <f t="shared" si="63"/>
        <v>0</v>
      </c>
      <c r="AK90" s="21">
        <f>AJ90*Variables!$E$43*Variables!$C$18</f>
        <v>0</v>
      </c>
      <c r="AL90" s="20">
        <f>Z90*Variables!$E$39*Variables!$C$18</f>
        <v>75657984.584785432</v>
      </c>
      <c r="AN90" s="284">
        <f t="shared" ref="AN90:AP90" si="90">AN70</f>
        <v>0.49566294919454768</v>
      </c>
      <c r="AO90" s="246">
        <f t="shared" si="90"/>
        <v>117.17472118959107</v>
      </c>
      <c r="AP90" s="284">
        <f t="shared" si="90"/>
        <v>15389.079999999998</v>
      </c>
      <c r="AQ90" s="22">
        <f>IF(12*(AO90-Variables!$C$3*AP90)*(G90/5)&lt;0,0,12*(AO90-Variables!$C$3*AP90)*(G90/5))</f>
        <v>0</v>
      </c>
      <c r="AR90" s="249"/>
      <c r="AS90" s="208"/>
    </row>
    <row r="91" spans="1:45" ht="14.25" customHeight="1">
      <c r="A91" s="57">
        <v>8</v>
      </c>
      <c r="B91" s="57" t="s">
        <v>134</v>
      </c>
      <c r="C91" s="263">
        <v>2023</v>
      </c>
      <c r="D91" s="264">
        <f>Population!H9</f>
        <v>895476.18775340018</v>
      </c>
      <c r="E91" s="264" t="str">
        <f t="shared" si="59"/>
        <v>Medium</v>
      </c>
      <c r="F91" s="268">
        <f t="shared" si="84"/>
        <v>4.04</v>
      </c>
      <c r="G91" s="281">
        <f t="shared" si="57"/>
        <v>221652.52172113865</v>
      </c>
      <c r="H91" s="267">
        <f>'Area (Sq.km)'!J9</f>
        <v>531.74017739478643</v>
      </c>
      <c r="I91" s="267"/>
      <c r="J91" s="268">
        <f>D91*Variables!$C$21</f>
        <v>3071.4833239941627</v>
      </c>
      <c r="K91" s="282">
        <f t="shared" si="85"/>
        <v>2999.4954335880489</v>
      </c>
      <c r="L91" s="268">
        <f t="shared" si="60"/>
        <v>71.98789040611382</v>
      </c>
      <c r="M91" s="269"/>
      <c r="N91" s="270"/>
      <c r="O91" s="270"/>
      <c r="P91" s="270"/>
      <c r="Q91" s="270"/>
      <c r="R91" s="20"/>
      <c r="S91" s="271">
        <f>L91*(Variables!$C$22/100)</f>
        <v>3.9088447279337819</v>
      </c>
      <c r="T91" s="271">
        <f>L91*(Variables!$C$23/100)</f>
        <v>6.8404782738841181</v>
      </c>
      <c r="U91" s="271">
        <f>L91*(Variables!$C$24/100)</f>
        <v>7.1662153345452673</v>
      </c>
      <c r="V91" s="271">
        <f>L91*(Variables!$C$25/100)</f>
        <v>52.117929705783759</v>
      </c>
      <c r="W91" s="21">
        <f>(S91*Variables!$E$26+T91*Variables!$E$27+U91*Variables!$E$28+V91*Variables!$E$26)*Variables!$C$18</f>
        <v>151770733.1697869</v>
      </c>
      <c r="X91" s="20">
        <f>J91*Variables!$E$30*Variables!$C$18</f>
        <v>720232.12464339123</v>
      </c>
      <c r="Z91" s="272">
        <f>D91*(IF(D91&lt;50000,0,IF(D91&gt;Variables!$C$7,Variables!$C$36,IF(D91&gt;Variables!$C$8,Variables!$C$37,Variables!$C$38))))</f>
        <v>1074.5714253040801</v>
      </c>
      <c r="AA91" s="283">
        <f t="shared" si="86"/>
        <v>1049.3861575235157</v>
      </c>
      <c r="AB91" s="274">
        <f t="shared" si="61"/>
        <v>25.185267780564345</v>
      </c>
      <c r="AC91" s="21">
        <f>AB91*Variables!$E$41</f>
        <v>13539599.958831392</v>
      </c>
      <c r="AD91" s="275">
        <f>ROUND(IF(D91&lt;50000,0,(H91/(3.14*Variables!$C$35^2))),0)</f>
        <v>677</v>
      </c>
      <c r="AE91" s="201">
        <f t="shared" si="87"/>
        <v>656</v>
      </c>
      <c r="AF91" s="276">
        <f t="shared" si="62"/>
        <v>21</v>
      </c>
      <c r="AG91" s="20">
        <f>AF91*Variables!$E$42*Variables!$C$18</f>
        <v>19486.655999999999</v>
      </c>
      <c r="AH91" s="277">
        <f>ROUND((Z91)/Variables!$C$40,0)</f>
        <v>9</v>
      </c>
      <c r="AI91" s="204">
        <f t="shared" si="88"/>
        <v>8</v>
      </c>
      <c r="AJ91" s="278">
        <f t="shared" si="63"/>
        <v>1</v>
      </c>
      <c r="AK91" s="21">
        <f>AJ91*Variables!$E$43*Variables!$C$18</f>
        <v>763987.75199999998</v>
      </c>
      <c r="AL91" s="20">
        <f>Z91*Variables!$E$39*Variables!$C$18</f>
        <v>251010009.15013596</v>
      </c>
      <c r="AN91" s="284">
        <f t="shared" ref="AN91:AP91" si="91">AN71</f>
        <v>0.49566294919454768</v>
      </c>
      <c r="AO91" s="246">
        <f t="shared" si="91"/>
        <v>120.14869888475835</v>
      </c>
      <c r="AP91" s="284">
        <f t="shared" si="91"/>
        <v>15389.079999999998</v>
      </c>
      <c r="AQ91" s="22">
        <f>IF(12*(AO91-Variables!$C$3*AP91)*(G91/5)&lt;0,0,12*(AO91-Variables!$C$3*AP91)*(G91/5))</f>
        <v>0</v>
      </c>
      <c r="AR91" s="249"/>
      <c r="AS91" s="208"/>
    </row>
    <row r="92" spans="1:45" ht="14.25" customHeight="1">
      <c r="A92" s="57">
        <v>9</v>
      </c>
      <c r="B92" s="4" t="s">
        <v>135</v>
      </c>
      <c r="C92" s="263">
        <v>2023</v>
      </c>
      <c r="D92" s="264">
        <f>Population!H10</f>
        <v>15726.489869618092</v>
      </c>
      <c r="E92" s="264" t="str">
        <f t="shared" si="59"/>
        <v>Small</v>
      </c>
      <c r="F92" s="268">
        <f t="shared" si="84"/>
        <v>4.26</v>
      </c>
      <c r="G92" s="281">
        <f t="shared" si="57"/>
        <v>3691.6642886427449</v>
      </c>
      <c r="H92" s="267">
        <f>'Area (Sq.km)'!J10</f>
        <v>29.856624562182706</v>
      </c>
      <c r="I92" s="267"/>
      <c r="J92" s="268">
        <f>D92*Variables!$C$21</f>
        <v>53.94186025279005</v>
      </c>
      <c r="K92" s="282">
        <f t="shared" si="85"/>
        <v>79.09</v>
      </c>
      <c r="L92" s="268">
        <f t="shared" si="60"/>
        <v>0</v>
      </c>
      <c r="M92" s="269"/>
      <c r="N92" s="270"/>
      <c r="O92" s="270"/>
      <c r="P92" s="270"/>
      <c r="Q92" s="270"/>
      <c r="R92" s="20"/>
      <c r="S92" s="271">
        <f>L92*(Variables!$C$22/100)</f>
        <v>0</v>
      </c>
      <c r="T92" s="271">
        <f>L92*(Variables!$C$23/100)</f>
        <v>0</v>
      </c>
      <c r="U92" s="271">
        <f>L92*(Variables!$C$24/100)</f>
        <v>0</v>
      </c>
      <c r="V92" s="271">
        <f>L92*(Variables!$C$25/100)</f>
        <v>0</v>
      </c>
      <c r="W92" s="21">
        <f>(S92*Variables!$E$26+T92*Variables!$E$27+U92*Variables!$E$28+V92*Variables!$E$26)*Variables!$C$18</f>
        <v>0</v>
      </c>
      <c r="X92" s="20">
        <f>J92*Variables!$E$30*Variables!$C$18</f>
        <v>12648.826810676737</v>
      </c>
      <c r="Z92" s="272">
        <f>D92*(IF(D92&lt;50000,0,IF(D92&gt;Variables!$C$7,Variables!$C$36,IF(D92&gt;Variables!$C$8,Variables!$C$37,Variables!$C$38))))</f>
        <v>0</v>
      </c>
      <c r="AA92" s="283">
        <f t="shared" si="86"/>
        <v>28</v>
      </c>
      <c r="AB92" s="274">
        <f t="shared" si="61"/>
        <v>0</v>
      </c>
      <c r="AC92" s="21">
        <f>AB92*Variables!$E$41</f>
        <v>0</v>
      </c>
      <c r="AD92" s="275">
        <f>ROUND(IF(D92&lt;50000,0,(H92/(3.14*Variables!$C$35^2))),0)</f>
        <v>0</v>
      </c>
      <c r="AE92" s="201">
        <f t="shared" si="87"/>
        <v>0</v>
      </c>
      <c r="AF92" s="276">
        <f t="shared" si="62"/>
        <v>0</v>
      </c>
      <c r="AG92" s="20">
        <f>AF92*Variables!$E$42*Variables!$C$18</f>
        <v>0</v>
      </c>
      <c r="AH92" s="277">
        <f>ROUND((Z92)/Variables!$C$40,0)</f>
        <v>0</v>
      </c>
      <c r="AI92" s="204">
        <f t="shared" si="88"/>
        <v>2</v>
      </c>
      <c r="AJ92" s="278">
        <f t="shared" si="63"/>
        <v>0</v>
      </c>
      <c r="AK92" s="21">
        <f>AJ92*Variables!$E$43*Variables!$C$18</f>
        <v>0</v>
      </c>
      <c r="AL92" s="20">
        <f>Z92*Variables!$E$39*Variables!$C$18</f>
        <v>0</v>
      </c>
      <c r="AN92" s="284">
        <f t="shared" ref="AN92:AP92" si="92">AN72</f>
        <v>0.74349442379182151</v>
      </c>
      <c r="AO92" s="246">
        <f t="shared" si="92"/>
        <v>190.03717472118959</v>
      </c>
      <c r="AP92" s="284">
        <f t="shared" si="92"/>
        <v>15389.079999999998</v>
      </c>
      <c r="AQ92" s="22">
        <f>IF(12*(AO92-Variables!$C$3*AP92)*(G92/5)&lt;0,0,12*(AO92-Variables!$C$3*AP92)*(G92/5))</f>
        <v>0</v>
      </c>
      <c r="AR92" s="249"/>
      <c r="AS92" s="208"/>
    </row>
    <row r="93" spans="1:45" ht="14.25" customHeight="1">
      <c r="A93" s="57">
        <v>10</v>
      </c>
      <c r="B93" s="4" t="s">
        <v>136</v>
      </c>
      <c r="C93" s="263">
        <v>2023</v>
      </c>
      <c r="D93" s="264">
        <f>Population!H11</f>
        <v>615309.46490218234</v>
      </c>
      <c r="E93" s="264" t="str">
        <f t="shared" si="59"/>
        <v>Medium</v>
      </c>
      <c r="F93" s="268">
        <f t="shared" si="84"/>
        <v>5.88</v>
      </c>
      <c r="G93" s="281">
        <f t="shared" si="57"/>
        <v>104644.46682009904</v>
      </c>
      <c r="H93" s="267">
        <f>'Area (Sq.km)'!J11</f>
        <v>536.22631077758604</v>
      </c>
      <c r="I93" s="267"/>
      <c r="J93" s="268">
        <f>D93*Variables!$C$21</f>
        <v>2110.5114646144852</v>
      </c>
      <c r="K93" s="282">
        <f t="shared" si="85"/>
        <v>2061.0463521625834</v>
      </c>
      <c r="L93" s="268">
        <f t="shared" si="60"/>
        <v>49.465112451901859</v>
      </c>
      <c r="M93" s="269"/>
      <c r="N93" s="270"/>
      <c r="O93" s="270"/>
      <c r="P93" s="270"/>
      <c r="Q93" s="270"/>
      <c r="R93" s="20"/>
      <c r="S93" s="271">
        <f>L93*(Variables!$C$22/100)</f>
        <v>2.6858884589267977</v>
      </c>
      <c r="T93" s="271">
        <f>L93*(Variables!$C$23/100)</f>
        <v>4.7003048031218961</v>
      </c>
      <c r="U93" s="271">
        <f>L93*(Variables!$C$24/100)</f>
        <v>4.9241288413657962</v>
      </c>
      <c r="V93" s="271">
        <f>L93*(Variables!$C$25/100)</f>
        <v>35.811846119023969</v>
      </c>
      <c r="W93" s="21">
        <f>(S93*Variables!$E$26+T93*Variables!$E$27+U93*Variables!$E$28+V93*Variables!$E$26)*Variables!$C$18</f>
        <v>104286378.45613982</v>
      </c>
      <c r="X93" s="20">
        <f>J93*Variables!$E$30*Variables!$C$18</f>
        <v>494893.83333745057</v>
      </c>
      <c r="Z93" s="272">
        <f>D93*(IF(D93&lt;50000,0,IF(D93&gt;Variables!$C$7,Variables!$C$36,IF(D93&gt;Variables!$C$8,Variables!$C$37,Variables!$C$38))))</f>
        <v>738.37135788261878</v>
      </c>
      <c r="AA93" s="283">
        <f t="shared" si="86"/>
        <v>721.06577918224491</v>
      </c>
      <c r="AB93" s="274">
        <f t="shared" si="61"/>
        <v>17.305578700373871</v>
      </c>
      <c r="AC93" s="21">
        <f>AB93*Variables!$E$41</f>
        <v>9303479.1093209926</v>
      </c>
      <c r="AD93" s="275">
        <f>ROUND(IF(D93&lt;50000,0,(H93/(3.14*Variables!$C$35^2))),0)</f>
        <v>683</v>
      </c>
      <c r="AE93" s="201">
        <f t="shared" si="87"/>
        <v>661</v>
      </c>
      <c r="AF93" s="276">
        <f t="shared" si="62"/>
        <v>22</v>
      </c>
      <c r="AG93" s="20">
        <f>AF93*Variables!$E$42*Variables!$C$18</f>
        <v>20414.592000000001</v>
      </c>
      <c r="AH93" s="277">
        <f>ROUND((Z93)/Variables!$C$40,0)</f>
        <v>6</v>
      </c>
      <c r="AI93" s="204">
        <f t="shared" si="88"/>
        <v>6</v>
      </c>
      <c r="AJ93" s="278">
        <f t="shared" si="63"/>
        <v>0</v>
      </c>
      <c r="AK93" s="21">
        <f>AJ93*Variables!$E$43*Variables!$C$18</f>
        <v>0</v>
      </c>
      <c r="AL93" s="20">
        <f>Z93*Variables!$E$39*Variables!$C$18</f>
        <v>172476763.23225111</v>
      </c>
      <c r="AN93" s="284">
        <f t="shared" ref="AN93:AP93" si="93">AN73</f>
        <v>0.49566294919454768</v>
      </c>
      <c r="AO93" s="246">
        <f t="shared" si="93"/>
        <v>174.8698884758364</v>
      </c>
      <c r="AP93" s="284">
        <f t="shared" si="93"/>
        <v>10992.2</v>
      </c>
      <c r="AQ93" s="22">
        <f>IF(12*(AO93-Variables!$C$3*AP93)*(G93/5)&lt;0,0,12*(AO93-Variables!$C$3*AP93)*(G93/5))</f>
        <v>0</v>
      </c>
      <c r="AR93" s="249"/>
      <c r="AS93" s="208"/>
    </row>
    <row r="94" spans="1:45" ht="14.25" customHeight="1">
      <c r="A94" s="57">
        <v>11</v>
      </c>
      <c r="B94" s="4" t="s">
        <v>137</v>
      </c>
      <c r="C94" s="263">
        <v>2023</v>
      </c>
      <c r="D94" s="264">
        <f>Population!H12</f>
        <v>814795.23855644558</v>
      </c>
      <c r="E94" s="264" t="str">
        <f t="shared" si="59"/>
        <v>Medium</v>
      </c>
      <c r="F94" s="268">
        <f t="shared" si="84"/>
        <v>4.47</v>
      </c>
      <c r="G94" s="281">
        <f t="shared" si="57"/>
        <v>182280.81399473056</v>
      </c>
      <c r="H94" s="267">
        <f>'Area (Sq.km)'!J12</f>
        <v>660.00139823969448</v>
      </c>
      <c r="I94" s="267"/>
      <c r="J94" s="268">
        <f>D94*Variables!$C$21</f>
        <v>2794.7476682486081</v>
      </c>
      <c r="K94" s="282">
        <f t="shared" si="85"/>
        <v>2729.2457697740315</v>
      </c>
      <c r="L94" s="268">
        <f t="shared" si="60"/>
        <v>65.501898474576592</v>
      </c>
      <c r="M94" s="269"/>
      <c r="N94" s="270"/>
      <c r="O94" s="270"/>
      <c r="P94" s="270"/>
      <c r="Q94" s="270"/>
      <c r="R94" s="20"/>
      <c r="S94" s="271">
        <f>L94*(Variables!$C$22/100)</f>
        <v>3.5566641705652446</v>
      </c>
      <c r="T94" s="271">
        <f>L94*(Variables!$C$23/100)</f>
        <v>6.224162298489178</v>
      </c>
      <c r="U94" s="271">
        <f>L94*(Variables!$C$24/100)</f>
        <v>6.5205509793696157</v>
      </c>
      <c r="V94" s="271">
        <f>L94*(Variables!$C$25/100)</f>
        <v>47.42218894086993</v>
      </c>
      <c r="W94" s="21">
        <f>(S94*Variables!$E$26+T94*Variables!$E$27+U94*Variables!$E$28+V94*Variables!$E$26)*Variables!$C$18</f>
        <v>138096436.76758084</v>
      </c>
      <c r="X94" s="20">
        <f>J94*Variables!$E$30*Variables!$C$18</f>
        <v>655340.38072761602</v>
      </c>
      <c r="Z94" s="272">
        <f>D94*(IF(D94&lt;50000,0,IF(D94&gt;Variables!$C$7,Variables!$C$36,IF(D94&gt;Variables!$C$8,Variables!$C$37,Variables!$C$38))))</f>
        <v>977.75428626773464</v>
      </c>
      <c r="AA94" s="283">
        <f t="shared" si="86"/>
        <v>954.83817018333457</v>
      </c>
      <c r="AB94" s="274">
        <f t="shared" si="61"/>
        <v>22.916116084400073</v>
      </c>
      <c r="AC94" s="21">
        <f>AB94*Variables!$E$41</f>
        <v>12319704.006973479</v>
      </c>
      <c r="AD94" s="275">
        <f>ROUND(IF(D94&lt;50000,0,(H94/(3.14*Variables!$C$35^2))),0)</f>
        <v>841</v>
      </c>
      <c r="AE94" s="201">
        <f t="shared" si="87"/>
        <v>814</v>
      </c>
      <c r="AF94" s="276">
        <f t="shared" si="62"/>
        <v>27</v>
      </c>
      <c r="AG94" s="20">
        <f>AF94*Variables!$E$42*Variables!$C$18</f>
        <v>25054.271999999997</v>
      </c>
      <c r="AH94" s="277">
        <f>ROUND((Z94)/Variables!$C$40,0)</f>
        <v>8</v>
      </c>
      <c r="AI94" s="204">
        <f t="shared" si="88"/>
        <v>8</v>
      </c>
      <c r="AJ94" s="278">
        <f t="shared" si="63"/>
        <v>0</v>
      </c>
      <c r="AK94" s="21">
        <f>AJ94*Variables!$E$43*Variables!$C$18</f>
        <v>0</v>
      </c>
      <c r="AL94" s="20">
        <f>Z94*Variables!$E$39*Variables!$C$18</f>
        <v>228394415.26485643</v>
      </c>
      <c r="AN94" s="284">
        <f t="shared" ref="AN94:AP94" si="94">AN74</f>
        <v>0.74349442379182151</v>
      </c>
      <c r="AO94" s="246">
        <f t="shared" si="94"/>
        <v>199.40520446096653</v>
      </c>
      <c r="AP94" s="284">
        <f t="shared" si="94"/>
        <v>15389.079999999998</v>
      </c>
      <c r="AQ94" s="22">
        <f>IF(12*(AO94-Variables!$C$3*AP94)*(G94/5)&lt;0,0,12*(AO94-Variables!$C$3*AP94)*(G94/5))</f>
        <v>0</v>
      </c>
      <c r="AR94" s="249"/>
      <c r="AS94" s="208"/>
    </row>
    <row r="95" spans="1:45" ht="14.25" customHeight="1">
      <c r="A95" s="57">
        <v>12</v>
      </c>
      <c r="B95" s="4" t="s">
        <v>138</v>
      </c>
      <c r="C95" s="263">
        <v>2023</v>
      </c>
      <c r="D95" s="264">
        <f>Population!H13</f>
        <v>603282.52492572868</v>
      </c>
      <c r="E95" s="264" t="str">
        <f t="shared" si="59"/>
        <v>Medium</v>
      </c>
      <c r="F95" s="268">
        <f t="shared" si="84"/>
        <v>3.93</v>
      </c>
      <c r="G95" s="281">
        <f t="shared" si="57"/>
        <v>153507.00379789533</v>
      </c>
      <c r="H95" s="267">
        <f>'Area (Sq.km)'!J13</f>
        <v>347.48938586948157</v>
      </c>
      <c r="I95" s="267"/>
      <c r="J95" s="268">
        <f>D95*Variables!$C$21</f>
        <v>2069.2590604952493</v>
      </c>
      <c r="K95" s="282">
        <f t="shared" si="85"/>
        <v>2020.7608012648918</v>
      </c>
      <c r="L95" s="268">
        <f t="shared" si="60"/>
        <v>48.498259230357462</v>
      </c>
      <c r="M95" s="269"/>
      <c r="N95" s="270"/>
      <c r="O95" s="270"/>
      <c r="P95" s="270"/>
      <c r="Q95" s="270"/>
      <c r="R95" s="20"/>
      <c r="S95" s="271">
        <f>L95*(Variables!$C$22/100)</f>
        <v>2.6333896414673732</v>
      </c>
      <c r="T95" s="271">
        <f>L95*(Variables!$C$23/100)</f>
        <v>4.6084318725679037</v>
      </c>
      <c r="U95" s="271">
        <f>L95*(Variables!$C$24/100)</f>
        <v>4.8278810093568518</v>
      </c>
      <c r="V95" s="271">
        <f>L95*(Variables!$C$25/100)</f>
        <v>35.111861886231644</v>
      </c>
      <c r="W95" s="21">
        <f>(S95*Variables!$E$26+T95*Variables!$E$27+U95*Variables!$E$28+V95*Variables!$E$26)*Variables!$C$18</f>
        <v>102247979.75500351</v>
      </c>
      <c r="X95" s="20">
        <f>J95*Variables!$E$30*Variables!$C$18</f>
        <v>485220.55709553102</v>
      </c>
      <c r="Z95" s="272">
        <f>D95*(IF(D95&lt;50000,0,IF(D95&gt;Variables!$C$7,Variables!$C$36,IF(D95&gt;Variables!$C$8,Variables!$C$37,Variables!$C$38))))</f>
        <v>723.9390299108743</v>
      </c>
      <c r="AA95" s="283">
        <f t="shared" si="86"/>
        <v>1351</v>
      </c>
      <c r="AB95" s="274">
        <f t="shared" si="61"/>
        <v>0</v>
      </c>
      <c r="AC95" s="21">
        <f>AB95*Variables!$E$41</f>
        <v>0</v>
      </c>
      <c r="AD95" s="275">
        <f>ROUND(IF(D95&lt;50000,0,(H95/(3.14*Variables!$C$35^2))),0)</f>
        <v>443</v>
      </c>
      <c r="AE95" s="201">
        <f t="shared" si="87"/>
        <v>428</v>
      </c>
      <c r="AF95" s="276">
        <f t="shared" si="62"/>
        <v>15</v>
      </c>
      <c r="AG95" s="20">
        <f>AF95*Variables!$E$42*Variables!$C$18</f>
        <v>13919.039999999999</v>
      </c>
      <c r="AH95" s="277">
        <f>ROUND((Z95)/Variables!$C$40,0)</f>
        <v>6</v>
      </c>
      <c r="AI95" s="204">
        <f t="shared" si="88"/>
        <v>6</v>
      </c>
      <c r="AJ95" s="278">
        <f t="shared" si="63"/>
        <v>0</v>
      </c>
      <c r="AK95" s="21">
        <f>AJ95*Variables!$E$43*Variables!$C$18</f>
        <v>0</v>
      </c>
      <c r="AL95" s="20">
        <f>Z95*Variables!$E$39*Variables!$C$18</f>
        <v>169105504.05772001</v>
      </c>
      <c r="AN95" s="284">
        <f t="shared" ref="AN95:AP95" si="95">AN75</f>
        <v>0.74349442379182151</v>
      </c>
      <c r="AO95" s="246">
        <f t="shared" si="95"/>
        <v>175.31598513011153</v>
      </c>
      <c r="AP95" s="284">
        <f t="shared" si="95"/>
        <v>19785.960000000003</v>
      </c>
      <c r="AQ95" s="22">
        <f>IF(12*(AO95-Variables!$C$3*AP95)*(G95/5)&lt;0,0,12*(AO95-Variables!$C$3*AP95)*(G95/5))</f>
        <v>0</v>
      </c>
      <c r="AR95" s="249"/>
      <c r="AS95" s="208"/>
    </row>
    <row r="96" spans="1:45" ht="14.25" customHeight="1">
      <c r="A96" s="57">
        <v>13</v>
      </c>
      <c r="B96" s="4" t="s">
        <v>139</v>
      </c>
      <c r="C96" s="263">
        <v>2023</v>
      </c>
      <c r="D96" s="264">
        <f>Population!H14</f>
        <v>459453.33520505414</v>
      </c>
      <c r="E96" s="264" t="str">
        <f t="shared" si="59"/>
        <v>Medium</v>
      </c>
      <c r="F96" s="268">
        <f t="shared" si="84"/>
        <v>4.78</v>
      </c>
      <c r="G96" s="281">
        <f t="shared" si="57"/>
        <v>96119.944603567812</v>
      </c>
      <c r="H96" s="267">
        <f>'Area (Sq.km)'!J14</f>
        <v>70.673309340890427</v>
      </c>
      <c r="I96" s="267"/>
      <c r="J96" s="268">
        <f>D96*Variables!$C$21</f>
        <v>1575.9249397533356</v>
      </c>
      <c r="K96" s="282">
        <f t="shared" si="85"/>
        <v>1538.9891989778669</v>
      </c>
      <c r="L96" s="268">
        <f t="shared" si="60"/>
        <v>36.93574077546873</v>
      </c>
      <c r="M96" s="269"/>
      <c r="N96" s="270"/>
      <c r="O96" s="270"/>
      <c r="P96" s="270"/>
      <c r="Q96" s="270"/>
      <c r="R96" s="20"/>
      <c r="S96" s="271">
        <f>L96*(Variables!$C$22/100)</f>
        <v>2.0055605850933245</v>
      </c>
      <c r="T96" s="271">
        <f>L96*(Variables!$C$23/100)</f>
        <v>3.5097310239133179</v>
      </c>
      <c r="U96" s="271">
        <f>L96*(Variables!$C$24/100)</f>
        <v>3.6768610726710955</v>
      </c>
      <c r="V96" s="271">
        <f>L96*(Variables!$C$25/100)</f>
        <v>26.74080780124433</v>
      </c>
      <c r="W96" s="21">
        <f>(S96*Variables!$E$26+T96*Variables!$E$27+U96*Variables!$E$28+V96*Variables!$E$26)*Variables!$C$18</f>
        <v>77870936.70946072</v>
      </c>
      <c r="X96" s="20">
        <f>J96*Variables!$E$30*Variables!$C$18</f>
        <v>369538.63912275963</v>
      </c>
      <c r="Z96" s="272">
        <f>D96*(IF(D96&lt;50000,0,IF(D96&gt;Variables!$C$7,Variables!$C$36,IF(D96&gt;Variables!$C$8,Variables!$C$37,Variables!$C$38))))</f>
        <v>551.34400224606497</v>
      </c>
      <c r="AA96" s="283">
        <f t="shared" si="86"/>
        <v>538.4218771934228</v>
      </c>
      <c r="AB96" s="274">
        <f t="shared" si="61"/>
        <v>12.922125052642173</v>
      </c>
      <c r="AC96" s="21">
        <f>AB96*Variables!$E$41</f>
        <v>6946934.4283004319</v>
      </c>
      <c r="AD96" s="275">
        <f>ROUND(IF(D96&lt;50000,0,(H96/(3.14*Variables!$C$35^2))),0)</f>
        <v>90</v>
      </c>
      <c r="AE96" s="201">
        <f t="shared" si="87"/>
        <v>87</v>
      </c>
      <c r="AF96" s="276">
        <f t="shared" si="62"/>
        <v>3</v>
      </c>
      <c r="AG96" s="20">
        <f>AF96*Variables!$E$42*Variables!$C$18</f>
        <v>2783.808</v>
      </c>
      <c r="AH96" s="277">
        <f>ROUND((Z96)/Variables!$C$40,0)</f>
        <v>4</v>
      </c>
      <c r="AI96" s="204">
        <f t="shared" si="88"/>
        <v>4</v>
      </c>
      <c r="AJ96" s="278">
        <f t="shared" si="63"/>
        <v>0</v>
      </c>
      <c r="AK96" s="21">
        <f>AJ96*Variables!$E$43*Variables!$C$18</f>
        <v>0</v>
      </c>
      <c r="AL96" s="20">
        <f>Z96*Variables!$E$39*Variables!$C$18</f>
        <v>128788891.82214686</v>
      </c>
      <c r="AN96" s="284">
        <f t="shared" ref="AN96:AP96" si="96">AN76</f>
        <v>0.74349442379182151</v>
      </c>
      <c r="AO96" s="246">
        <f t="shared" si="96"/>
        <v>213.23420074349443</v>
      </c>
      <c r="AP96" s="284">
        <f t="shared" si="96"/>
        <v>15389.079999999998</v>
      </c>
      <c r="AQ96" s="22">
        <f>IF(12*(AO96-Variables!$C$3*AP96)*(G96/5)&lt;0,0,12*(AO96-Variables!$C$3*AP96)*(G96/5))</f>
        <v>0</v>
      </c>
      <c r="AR96" s="249"/>
      <c r="AS96" s="208"/>
    </row>
    <row r="97" spans="1:45" ht="14.25" customHeight="1">
      <c r="A97" s="57">
        <v>14</v>
      </c>
      <c r="B97" s="4" t="s">
        <v>140</v>
      </c>
      <c r="C97" s="263">
        <v>2023</v>
      </c>
      <c r="D97" s="264">
        <f>Population!H15</f>
        <v>2162494.4417825639</v>
      </c>
      <c r="E97" s="264" t="str">
        <f t="shared" si="59"/>
        <v>Large</v>
      </c>
      <c r="F97" s="268">
        <f t="shared" si="84"/>
        <v>3.72</v>
      </c>
      <c r="G97" s="281">
        <f t="shared" si="57"/>
        <v>581315.71015660313</v>
      </c>
      <c r="H97" s="267">
        <f>'Area (Sq.km)'!J15</f>
        <v>185.61679988454907</v>
      </c>
      <c r="I97" s="267"/>
      <c r="J97" s="268">
        <f>D97*Variables!$C$21</f>
        <v>7417.3559353141936</v>
      </c>
      <c r="K97" s="282">
        <f t="shared" si="85"/>
        <v>7243.511655580267</v>
      </c>
      <c r="L97" s="268">
        <f t="shared" si="60"/>
        <v>173.84427973392667</v>
      </c>
      <c r="M97" s="269"/>
      <c r="N97" s="270"/>
      <c r="O97" s="270"/>
      <c r="P97" s="270"/>
      <c r="Q97" s="270"/>
      <c r="R97" s="20"/>
      <c r="S97" s="271">
        <f>L97*(Variables!$C$22/100)</f>
        <v>9.439508401842172</v>
      </c>
      <c r="T97" s="271">
        <f>L97*(Variables!$C$23/100)</f>
        <v>16.5191397032238</v>
      </c>
      <c r="U97" s="271">
        <f>L97*(Variables!$C$24/100)</f>
        <v>17.305765403377318</v>
      </c>
      <c r="V97" s="271">
        <f>L97*(Variables!$C$25/100)</f>
        <v>125.8601120245623</v>
      </c>
      <c r="W97" s="21">
        <f>(S97*Variables!$E$26+T97*Variables!$E$27+U97*Variables!$E$28+V97*Variables!$E$26)*Variables!$C$18</f>
        <v>366512668.2244156</v>
      </c>
      <c r="X97" s="20">
        <f>J97*Variables!$E$30*Variables!$C$18</f>
        <v>1739295.7932718252</v>
      </c>
      <c r="Z97" s="272">
        <f>D97*(IF(D97&lt;50000,0,IF(D97&gt;Variables!$C$7,Variables!$C$36,IF(D97&gt;Variables!$C$8,Variables!$C$37,Variables!$C$38))))</f>
        <v>2594.9933301390765</v>
      </c>
      <c r="AA97" s="283">
        <f t="shared" si="86"/>
        <v>3200</v>
      </c>
      <c r="AB97" s="274">
        <f t="shared" si="61"/>
        <v>0</v>
      </c>
      <c r="AC97" s="21">
        <f>AB97*Variables!$E$41</f>
        <v>0</v>
      </c>
      <c r="AD97" s="275">
        <f>ROUND(IF(D97&lt;50000,0,(H97/(3.14*Variables!$C$35^2))),0)</f>
        <v>236</v>
      </c>
      <c r="AE97" s="201">
        <f t="shared" si="87"/>
        <v>229</v>
      </c>
      <c r="AF97" s="276">
        <f t="shared" si="62"/>
        <v>7</v>
      </c>
      <c r="AG97" s="20">
        <f>AF97*Variables!$E$42*Variables!$C$18</f>
        <v>6495.5519999999997</v>
      </c>
      <c r="AH97" s="277">
        <f>ROUND((Z97)/Variables!$C$40,0)</f>
        <v>21</v>
      </c>
      <c r="AI97" s="204">
        <f t="shared" si="88"/>
        <v>20</v>
      </c>
      <c r="AJ97" s="278">
        <f t="shared" si="63"/>
        <v>1</v>
      </c>
      <c r="AK97" s="21">
        <f>AJ97*Variables!$E$43*Variables!$C$18</f>
        <v>763987.75199999998</v>
      </c>
      <c r="AL97" s="20">
        <f>Z97*Variables!$E$39*Variables!$C$18</f>
        <v>606166592.7496891</v>
      </c>
      <c r="AN97" s="284">
        <f t="shared" ref="AN97:AP97" si="97">AN77</f>
        <v>0.74349442379182151</v>
      </c>
      <c r="AO97" s="246">
        <f t="shared" si="97"/>
        <v>165.94795539033458</v>
      </c>
      <c r="AP97" s="284">
        <f t="shared" si="97"/>
        <v>28579.719999999998</v>
      </c>
      <c r="AQ97" s="22">
        <f>IF(12*(AO97-Variables!$C$3*AP97)*(G97/5)&lt;0,0,12*(AO97-Variables!$C$3*AP97)*(G97/5))</f>
        <v>0</v>
      </c>
      <c r="AR97" s="249"/>
      <c r="AS97" s="208"/>
    </row>
    <row r="98" spans="1:45" ht="14.25" customHeight="1">
      <c r="A98" s="57">
        <v>15</v>
      </c>
      <c r="B98" s="4" t="s">
        <v>141</v>
      </c>
      <c r="C98" s="263">
        <v>2023</v>
      </c>
      <c r="D98" s="264">
        <f>Population!H16</f>
        <v>93544.983796033659</v>
      </c>
      <c r="E98" s="264" t="str">
        <f t="shared" si="59"/>
        <v>Small</v>
      </c>
      <c r="F98" s="268">
        <f t="shared" si="84"/>
        <v>4.72</v>
      </c>
      <c r="G98" s="281">
        <f t="shared" si="57"/>
        <v>19818.852499159675</v>
      </c>
      <c r="H98" s="267">
        <f>'Area (Sq.km)'!J16</f>
        <v>36.93603038620541</v>
      </c>
      <c r="I98" s="267"/>
      <c r="J98" s="268">
        <f>D98*Variables!$C$21</f>
        <v>320.85929442039543</v>
      </c>
      <c r="K98" s="282">
        <f t="shared" si="85"/>
        <v>313.33915470741744</v>
      </c>
      <c r="L98" s="268">
        <f t="shared" si="60"/>
        <v>7.5201397129779934</v>
      </c>
      <c r="M98" s="269"/>
      <c r="N98" s="270"/>
      <c r="O98" s="270"/>
      <c r="P98" s="270"/>
      <c r="Q98" s="270"/>
      <c r="R98" s="20"/>
      <c r="S98" s="271">
        <f>L98*(Variables!$C$22/100)</f>
        <v>0.408333378080253</v>
      </c>
      <c r="T98" s="271">
        <f>L98*(Variables!$C$23/100)</f>
        <v>0.71458341164044281</v>
      </c>
      <c r="U98" s="271">
        <f>L98*(Variables!$C$24/100)</f>
        <v>0.74861119314713065</v>
      </c>
      <c r="V98" s="271">
        <f>L98*(Variables!$C$25/100)</f>
        <v>5.4444450410700407</v>
      </c>
      <c r="W98" s="21">
        <f>(S98*Variables!$E$26+T98*Variables!$E$27+U98*Variables!$E$28+V98*Variables!$E$26)*Variables!$C$18</f>
        <v>15854570.974911762</v>
      </c>
      <c r="X98" s="20">
        <f>J98*Variables!$E$30*Variables!$C$18</f>
        <v>75238.295948638523</v>
      </c>
      <c r="Z98" s="272">
        <f>D98*(IF(D98&lt;50000,0,IF(D98&gt;Variables!$C$7,Variables!$C$36,IF(D98&gt;Variables!$C$8,Variables!$C$37,Variables!$C$38))))</f>
        <v>74.835987036826936</v>
      </c>
      <c r="AA98" s="283">
        <f t="shared" si="86"/>
        <v>73.082018590651302</v>
      </c>
      <c r="AB98" s="274">
        <f t="shared" si="61"/>
        <v>1.7539684461756337</v>
      </c>
      <c r="AC98" s="21">
        <f>AB98*Variables!$E$41</f>
        <v>942933.43666402064</v>
      </c>
      <c r="AD98" s="275">
        <f>ROUND(IF(D98&lt;50000,0,(H98/(3.14*Variables!$C$35^2))),0)</f>
        <v>47</v>
      </c>
      <c r="AE98" s="201">
        <f t="shared" si="87"/>
        <v>46</v>
      </c>
      <c r="AF98" s="276">
        <f t="shared" si="62"/>
        <v>1</v>
      </c>
      <c r="AG98" s="20">
        <f>AF98*Variables!$E$42*Variables!$C$18</f>
        <v>927.93599999999992</v>
      </c>
      <c r="AH98" s="277">
        <f>ROUND((Z98)/Variables!$C$40,0)</f>
        <v>1</v>
      </c>
      <c r="AI98" s="204">
        <f t="shared" si="88"/>
        <v>1</v>
      </c>
      <c r="AJ98" s="278">
        <f t="shared" si="63"/>
        <v>0</v>
      </c>
      <c r="AK98" s="21">
        <f>AJ98*Variables!$E$43*Variables!$C$18</f>
        <v>0</v>
      </c>
      <c r="AL98" s="20">
        <f>Z98*Variables!$E$39*Variables!$C$18</f>
        <v>17480998.794991929</v>
      </c>
      <c r="AN98" s="284">
        <f t="shared" ref="AN98:AP98" si="98">AN78</f>
        <v>0.74349442379182151</v>
      </c>
      <c r="AO98" s="246">
        <f t="shared" si="98"/>
        <v>210.55762081784385</v>
      </c>
      <c r="AP98" s="284">
        <f t="shared" si="98"/>
        <v>19785.960000000003</v>
      </c>
      <c r="AQ98" s="22">
        <f>IF(12*(AO98-Variables!$C$3*AP98)*(G98/5)&lt;0,0,12*(AO98-Variables!$C$3*AP98)*(G98/5))</f>
        <v>0</v>
      </c>
      <c r="AR98" s="249"/>
      <c r="AS98" s="208"/>
    </row>
    <row r="99" spans="1:45" ht="14.25" customHeight="1">
      <c r="A99" s="57">
        <v>16</v>
      </c>
      <c r="B99" s="4" t="s">
        <v>142</v>
      </c>
      <c r="C99" s="263">
        <v>2023</v>
      </c>
      <c r="D99" s="264">
        <f>Population!H17</f>
        <v>93048.171540329087</v>
      </c>
      <c r="E99" s="264" t="str">
        <f t="shared" si="59"/>
        <v>Small</v>
      </c>
      <c r="F99" s="268">
        <f t="shared" si="84"/>
        <v>3.45</v>
      </c>
      <c r="G99" s="281">
        <f t="shared" si="57"/>
        <v>26970.484504443211</v>
      </c>
      <c r="H99" s="267">
        <f>'Area (Sq.km)'!J17</f>
        <v>185.61679988454895</v>
      </c>
      <c r="I99" s="267"/>
      <c r="J99" s="268">
        <f>D99*Variables!$C$21</f>
        <v>319.15522838332873</v>
      </c>
      <c r="K99" s="282">
        <f t="shared" si="85"/>
        <v>311.67502771809455</v>
      </c>
      <c r="L99" s="268">
        <f t="shared" si="60"/>
        <v>7.4802006652341788</v>
      </c>
      <c r="M99" s="269"/>
      <c r="N99" s="270"/>
      <c r="O99" s="270"/>
      <c r="P99" s="270"/>
      <c r="Q99" s="270"/>
      <c r="R99" s="20"/>
      <c r="S99" s="271">
        <f>L99*(Variables!$C$22/100)</f>
        <v>0.40616474200366576</v>
      </c>
      <c r="T99" s="271">
        <f>L99*(Variables!$C$23/100)</f>
        <v>0.71078829850641512</v>
      </c>
      <c r="U99" s="271">
        <f>L99*(Variables!$C$24/100)</f>
        <v>0.74463536034005406</v>
      </c>
      <c r="V99" s="271">
        <f>L99*(Variables!$C$25/100)</f>
        <v>5.4155298933822111</v>
      </c>
      <c r="W99" s="21">
        <f>(S99*Variables!$E$26+T99*Variables!$E$27+U99*Variables!$E$28+V99*Variables!$E$26)*Variables!$C$18</f>
        <v>15770368.221865578</v>
      </c>
      <c r="X99" s="20">
        <f>J99*Variables!$E$30*Variables!$C$18</f>
        <v>74838.709503606748</v>
      </c>
      <c r="Z99" s="272">
        <f>D99*(IF(D99&lt;50000,0,IF(D99&gt;Variables!$C$7,Variables!$C$36,IF(D99&gt;Variables!$C$8,Variables!$C$37,Variables!$C$38))))</f>
        <v>74.438537232263272</v>
      </c>
      <c r="AA99" s="283">
        <f t="shared" si="86"/>
        <v>250</v>
      </c>
      <c r="AB99" s="274">
        <f t="shared" si="61"/>
        <v>0</v>
      </c>
      <c r="AC99" s="21">
        <f>AB99*Variables!$E$41</f>
        <v>0</v>
      </c>
      <c r="AD99" s="275">
        <f>ROUND(IF(D99&lt;50000,0,(H99/(3.14*Variables!$C$35^2))),0)</f>
        <v>236</v>
      </c>
      <c r="AE99" s="201">
        <f t="shared" si="87"/>
        <v>229</v>
      </c>
      <c r="AF99" s="276">
        <f t="shared" si="62"/>
        <v>7</v>
      </c>
      <c r="AG99" s="20">
        <f>AF99*Variables!$E$42*Variables!$C$18</f>
        <v>6495.5519999999997</v>
      </c>
      <c r="AH99" s="277">
        <f>ROUND((Z99)/Variables!$C$40,0)</f>
        <v>1</v>
      </c>
      <c r="AI99" s="204">
        <f t="shared" si="88"/>
        <v>2</v>
      </c>
      <c r="AJ99" s="278">
        <f t="shared" si="63"/>
        <v>0</v>
      </c>
      <c r="AK99" s="21">
        <f>AJ99*Variables!$E$43*Variables!$C$18</f>
        <v>0</v>
      </c>
      <c r="AL99" s="20">
        <f>Z99*Variables!$E$39*Variables!$C$18</f>
        <v>17388158.173390608</v>
      </c>
      <c r="AN99" s="284">
        <f t="shared" ref="AN99:AP99" si="99">AN79</f>
        <v>0.99132589838909535</v>
      </c>
      <c r="AO99" s="246">
        <f t="shared" si="99"/>
        <v>205.20446096654274</v>
      </c>
      <c r="AP99" s="284">
        <f t="shared" si="99"/>
        <v>28579.719999999998</v>
      </c>
      <c r="AQ99" s="22">
        <f>IF(12*(AO99-Variables!$C$3*AP99)*(G99/5)&lt;0,0,12*(AO99-Variables!$C$3*AP99)*(G99/5))</f>
        <v>0</v>
      </c>
      <c r="AR99" s="249"/>
      <c r="AS99" s="208"/>
    </row>
    <row r="100" spans="1:45" ht="14.25" customHeight="1">
      <c r="A100" s="57">
        <v>17</v>
      </c>
      <c r="B100" s="263" t="s">
        <v>143</v>
      </c>
      <c r="C100" s="263">
        <v>2023</v>
      </c>
      <c r="D100" s="264">
        <f>Population!H18</f>
        <v>23350.176018114795</v>
      </c>
      <c r="E100" s="264" t="str">
        <f t="shared" si="59"/>
        <v>Small</v>
      </c>
      <c r="F100" s="268">
        <f t="shared" si="84"/>
        <v>4.78</v>
      </c>
      <c r="G100" s="281">
        <f t="shared" si="57"/>
        <v>4884.9740623671114</v>
      </c>
      <c r="H100" s="267">
        <f>'Area (Sq.km)'!J18</f>
        <v>91.086074933883111</v>
      </c>
      <c r="I100" s="267"/>
      <c r="J100" s="268">
        <f>D100*Variables!$C$21</f>
        <v>80.09110374213374</v>
      </c>
      <c r="K100" s="282">
        <f t="shared" si="85"/>
        <v>130.84589162580448</v>
      </c>
      <c r="L100" s="268">
        <f t="shared" si="60"/>
        <v>0</v>
      </c>
      <c r="M100" s="269"/>
      <c r="N100" s="270"/>
      <c r="O100" s="270"/>
      <c r="P100" s="270"/>
      <c r="Q100" s="270"/>
      <c r="R100" s="20"/>
      <c r="S100" s="271">
        <f>L100*(Variables!$C$22/100)</f>
        <v>0</v>
      </c>
      <c r="T100" s="271">
        <f>L100*(Variables!$C$23/100)</f>
        <v>0</v>
      </c>
      <c r="U100" s="271">
        <f>L100*(Variables!$C$24/100)</f>
        <v>0</v>
      </c>
      <c r="V100" s="271">
        <f>L100*(Variables!$C$25/100)</f>
        <v>0</v>
      </c>
      <c r="W100" s="21">
        <f>(S100*Variables!$E$26+T100*Variables!$E$27+U100*Variables!$E$28+V100*Variables!$E$26)*Variables!$C$18</f>
        <v>0</v>
      </c>
      <c r="X100" s="20">
        <f>J100*Variables!$E$30*Variables!$C$18</f>
        <v>18780.562916492941</v>
      </c>
      <c r="Z100" s="272">
        <f>D100*(IF(D100&lt;50000,0,IF(D100&gt;Variables!$C$7,Variables!$C$36,IF(D100&gt;Variables!$C$8,Variables!$C$37,Variables!$C$38))))</f>
        <v>0</v>
      </c>
      <c r="AA100" s="283">
        <f t="shared" si="86"/>
        <v>0</v>
      </c>
      <c r="AB100" s="274">
        <f t="shared" si="61"/>
        <v>0</v>
      </c>
      <c r="AC100" s="21">
        <f>AB100*Variables!$E$41</f>
        <v>0</v>
      </c>
      <c r="AD100" s="275">
        <f>ROUND(IF(D100&lt;50000,0,(H100/(3.14*Variables!$C$35^2))),0)</f>
        <v>0</v>
      </c>
      <c r="AE100" s="201">
        <f t="shared" si="87"/>
        <v>0</v>
      </c>
      <c r="AF100" s="276">
        <f t="shared" si="62"/>
        <v>0</v>
      </c>
      <c r="AG100" s="20">
        <f>AF100*Variables!$E$42*Variables!$C$18</f>
        <v>0</v>
      </c>
      <c r="AH100" s="277">
        <f>ROUND((Z100)/Variables!$C$40,0)</f>
        <v>0</v>
      </c>
      <c r="AI100" s="204">
        <f t="shared" si="88"/>
        <v>1</v>
      </c>
      <c r="AJ100" s="278">
        <f t="shared" si="63"/>
        <v>0</v>
      </c>
      <c r="AK100" s="21">
        <f>AJ100*Variables!$E$43*Variables!$C$18</f>
        <v>0</v>
      </c>
      <c r="AL100" s="20">
        <f>Z100*Variables!$E$39*Variables!$C$18</f>
        <v>0</v>
      </c>
      <c r="AN100" s="284">
        <f t="shared" ref="AN100:AP100" si="100">AN80</f>
        <v>0.74349442379182151</v>
      </c>
      <c r="AO100" s="246">
        <f t="shared" si="100"/>
        <v>213.23420074349443</v>
      </c>
      <c r="AP100" s="284">
        <f t="shared" si="100"/>
        <v>15389.079999999998</v>
      </c>
      <c r="AQ100" s="22">
        <f>IF(12*(AO100-Variables!$C$3*AP100)*(G100/5)&lt;0,0,12*(AO100-Variables!$C$3*AP100)*(G100/5))</f>
        <v>0</v>
      </c>
      <c r="AR100" s="249"/>
      <c r="AS100" s="208"/>
    </row>
    <row r="101" spans="1:45" ht="14.25" customHeight="1">
      <c r="A101" s="57">
        <v>18</v>
      </c>
      <c r="B101" s="263" t="s">
        <v>144</v>
      </c>
      <c r="C101" s="263">
        <v>2023</v>
      </c>
      <c r="D101" s="264">
        <f>Population!H19</f>
        <v>1901.497866354204</v>
      </c>
      <c r="E101" s="264" t="str">
        <f t="shared" si="59"/>
        <v>Small</v>
      </c>
      <c r="F101" s="268">
        <f t="shared" si="84"/>
        <v>5.88</v>
      </c>
      <c r="G101" s="281">
        <f t="shared" si="57"/>
        <v>323.38399087656529</v>
      </c>
      <c r="H101" s="267">
        <f>'Area (Sq.km)'!J19</f>
        <v>37.848031136482106</v>
      </c>
      <c r="I101" s="267"/>
      <c r="J101" s="268">
        <f>D101*Variables!$C$21</f>
        <v>6.5221376815949199</v>
      </c>
      <c r="K101" s="282">
        <f t="shared" si="85"/>
        <v>10.655023024464171</v>
      </c>
      <c r="L101" s="268">
        <f t="shared" si="60"/>
        <v>0</v>
      </c>
      <c r="M101" s="269"/>
      <c r="N101" s="270"/>
      <c r="O101" s="270"/>
      <c r="P101" s="270"/>
      <c r="Q101" s="270"/>
      <c r="R101" s="20"/>
      <c r="S101" s="271">
        <f>L101*(Variables!$C$22/100)</f>
        <v>0</v>
      </c>
      <c r="T101" s="271">
        <f>L101*(Variables!$C$23/100)</f>
        <v>0</v>
      </c>
      <c r="U101" s="271">
        <f>L101*(Variables!$C$24/100)</f>
        <v>0</v>
      </c>
      <c r="V101" s="271">
        <f>L101*(Variables!$C$25/100)</f>
        <v>0</v>
      </c>
      <c r="W101" s="21">
        <f>(S101*Variables!$E$26+T101*Variables!$E$27+U101*Variables!$E$28+V101*Variables!$E$26)*Variables!$C$18</f>
        <v>0</v>
      </c>
      <c r="X101" s="20">
        <f>J101*Variables!$E$30*Variables!$C$18</f>
        <v>1529.3760649571925</v>
      </c>
      <c r="Z101" s="272">
        <f>D101*(IF(D101&lt;50000,0,IF(D101&gt;Variables!$C$7,Variables!$C$36,IF(D101&gt;Variables!$C$8,Variables!$C$37,Variables!$C$38))))</f>
        <v>0</v>
      </c>
      <c r="AA101" s="283">
        <f t="shared" si="86"/>
        <v>0</v>
      </c>
      <c r="AB101" s="274">
        <f t="shared" si="61"/>
        <v>0</v>
      </c>
      <c r="AC101" s="21">
        <f>AB101*Variables!$E$41</f>
        <v>0</v>
      </c>
      <c r="AD101" s="275">
        <f>ROUND(IF(D101&lt;50000,0,(H101/(3.14*Variables!$C$35^2))),0)</f>
        <v>0</v>
      </c>
      <c r="AE101" s="201">
        <f t="shared" si="87"/>
        <v>0</v>
      </c>
      <c r="AF101" s="276">
        <f t="shared" si="62"/>
        <v>0</v>
      </c>
      <c r="AG101" s="20">
        <f>AF101*Variables!$E$42*Variables!$C$18</f>
        <v>0</v>
      </c>
      <c r="AH101" s="277">
        <f>ROUND((Z101)/Variables!$C$40,0)</f>
        <v>0</v>
      </c>
      <c r="AI101" s="204">
        <f t="shared" si="88"/>
        <v>0</v>
      </c>
      <c r="AJ101" s="278">
        <f t="shared" si="63"/>
        <v>0</v>
      </c>
      <c r="AK101" s="21">
        <f>AJ101*Variables!$E$43*Variables!$C$18</f>
        <v>0</v>
      </c>
      <c r="AL101" s="20">
        <f>Z101*Variables!$E$39*Variables!$C$18</f>
        <v>0</v>
      </c>
      <c r="AN101" s="284">
        <f t="shared" ref="AN101:AP101" si="101">AN81</f>
        <v>0.74349442379182151</v>
      </c>
      <c r="AO101" s="246">
        <f t="shared" si="101"/>
        <v>262.30483271375465</v>
      </c>
      <c r="AP101" s="284">
        <f t="shared" si="101"/>
        <v>10992.2</v>
      </c>
      <c r="AQ101" s="22">
        <f>IF(12*(AO101-Variables!$C$3*AP101)*(G101/5)&lt;0,0,12*(AO101-Variables!$C$3*AP101)*(G101/5))</f>
        <v>0</v>
      </c>
      <c r="AR101" s="249"/>
      <c r="AS101" s="208"/>
    </row>
    <row r="102" spans="1:45" ht="14.25" customHeight="1">
      <c r="A102" s="57">
        <v>19</v>
      </c>
      <c r="B102" s="263" t="s">
        <v>147</v>
      </c>
      <c r="C102" s="263">
        <v>2023</v>
      </c>
      <c r="D102" s="264">
        <f>Population!H20</f>
        <v>27859.597944551071</v>
      </c>
      <c r="E102" s="264" t="str">
        <f t="shared" si="59"/>
        <v>Small</v>
      </c>
      <c r="F102" s="268">
        <f t="shared" si="84"/>
        <v>3.93</v>
      </c>
      <c r="G102" s="281">
        <f t="shared" si="57"/>
        <v>7088.95621998755</v>
      </c>
      <c r="H102" s="267">
        <f>'Area (Sq.km)'!J20</f>
        <v>33.858027854021628</v>
      </c>
      <c r="I102" s="267"/>
      <c r="J102" s="268">
        <f>D102*Variables!$C$21</f>
        <v>95.55842094981017</v>
      </c>
      <c r="K102" s="282">
        <f t="shared" si="85"/>
        <v>93.318770458799008</v>
      </c>
      <c r="L102" s="268">
        <f t="shared" si="60"/>
        <v>2.2396504910111616</v>
      </c>
      <c r="M102" s="269"/>
      <c r="N102" s="270"/>
      <c r="O102" s="270"/>
      <c r="P102" s="270"/>
      <c r="Q102" s="270"/>
      <c r="R102" s="20"/>
      <c r="S102" s="271">
        <f>L102*(Variables!$C$22/100)</f>
        <v>0.12160998141237075</v>
      </c>
      <c r="T102" s="271">
        <f>L102*(Variables!$C$23/100)</f>
        <v>0.21281746747164884</v>
      </c>
      <c r="U102" s="271">
        <f>L102*(Variables!$C$24/100)</f>
        <v>0.22295163258934642</v>
      </c>
      <c r="V102" s="271">
        <f>L102*(Variables!$C$25/100)</f>
        <v>1.6214664188316101</v>
      </c>
      <c r="W102" s="21">
        <f>(S102*Variables!$E$26+T102*Variables!$E$27+U102*Variables!$E$28+V102*Variables!$E$26)*Variables!$C$18</f>
        <v>4721813.5598535184</v>
      </c>
      <c r="X102" s="20">
        <f>J102*Variables!$E$30*Variables!$C$18</f>
        <v>22407.494128520986</v>
      </c>
      <c r="Z102" s="272">
        <f>D102*(IF(D102&lt;50000,0,IF(D102&gt;Variables!$C$7,Variables!$C$36,IF(D102&gt;Variables!$C$8,Variables!$C$37,Variables!$C$38))))</f>
        <v>0</v>
      </c>
      <c r="AA102" s="283">
        <f t="shared" si="86"/>
        <v>41</v>
      </c>
      <c r="AB102" s="274">
        <f t="shared" si="61"/>
        <v>0</v>
      </c>
      <c r="AC102" s="21">
        <f>AB102*Variables!$E$41</f>
        <v>0</v>
      </c>
      <c r="AD102" s="275">
        <f>ROUND(IF(D102&lt;50000,0,(H102/(3.14*Variables!$C$35^2))),0)</f>
        <v>0</v>
      </c>
      <c r="AE102" s="201">
        <f t="shared" si="87"/>
        <v>0</v>
      </c>
      <c r="AF102" s="276">
        <f t="shared" si="62"/>
        <v>0</v>
      </c>
      <c r="AG102" s="20">
        <f>AF102*Variables!$E$42*Variables!$C$18</f>
        <v>0</v>
      </c>
      <c r="AH102" s="277">
        <f>ROUND((Z102)/Variables!$C$40,0)</f>
        <v>0</v>
      </c>
      <c r="AI102" s="204">
        <f t="shared" si="88"/>
        <v>0</v>
      </c>
      <c r="AJ102" s="278">
        <f t="shared" si="63"/>
        <v>0</v>
      </c>
      <c r="AK102" s="21">
        <f>AJ102*Variables!$E$43*Variables!$C$18</f>
        <v>0</v>
      </c>
      <c r="AL102" s="20">
        <f>Z102*Variables!$E$39*Variables!$C$18</f>
        <v>0</v>
      </c>
      <c r="AN102" s="284">
        <f t="shared" ref="AN102:AP102" si="102">AN82</f>
        <v>0.74349442379182151</v>
      </c>
      <c r="AO102" s="246">
        <f t="shared" si="102"/>
        <v>175.31598513011153</v>
      </c>
      <c r="AP102" s="284">
        <f t="shared" si="102"/>
        <v>19785.960000000003</v>
      </c>
      <c r="AQ102" s="22">
        <f>IF(12*(AO102-Variables!$C$3*AP102)*(G102/5)&lt;0,0,12*(AO102-Variables!$C$3*AP102)*(G102/5))</f>
        <v>0</v>
      </c>
      <c r="AR102" s="249"/>
      <c r="AS102" s="208"/>
    </row>
    <row r="103" spans="1:45" ht="14.25" customHeight="1">
      <c r="A103" s="57">
        <v>20</v>
      </c>
      <c r="B103" s="263" t="s">
        <v>150</v>
      </c>
      <c r="C103" s="263">
        <v>2023</v>
      </c>
      <c r="D103" s="264">
        <f>Population!H21</f>
        <v>3238.1270036196502</v>
      </c>
      <c r="E103" s="264" t="str">
        <f t="shared" si="59"/>
        <v>Small</v>
      </c>
      <c r="F103" s="268">
        <f t="shared" si="84"/>
        <v>3.94</v>
      </c>
      <c r="G103" s="281">
        <f t="shared" si="57"/>
        <v>821.85964558874366</v>
      </c>
      <c r="H103" s="267">
        <f>'Area (Sq.km)'!J21</f>
        <v>9.120007502766768</v>
      </c>
      <c r="I103" s="267"/>
      <c r="J103" s="268">
        <f>D103*Variables!$C$21</f>
        <v>11.1067756224154</v>
      </c>
      <c r="K103" s="282">
        <f t="shared" si="85"/>
        <v>11.06541266209001</v>
      </c>
      <c r="L103" s="268">
        <f t="shared" si="60"/>
        <v>4.1362960325390219E-2</v>
      </c>
      <c r="M103" s="269"/>
      <c r="N103" s="270"/>
      <c r="O103" s="270"/>
      <c r="P103" s="270"/>
      <c r="Q103" s="270"/>
      <c r="R103" s="20"/>
      <c r="S103" s="271">
        <f>L103*(Variables!$C$22/100)</f>
        <v>2.2459525968537672E-3</v>
      </c>
      <c r="T103" s="271">
        <f>L103*(Variables!$C$23/100)</f>
        <v>3.9304170444940927E-3</v>
      </c>
      <c r="U103" s="271">
        <f>L103*(Variables!$C$24/100)</f>
        <v>4.1175797608985739E-3</v>
      </c>
      <c r="V103" s="271">
        <f>L103*(Variables!$C$25/100)</f>
        <v>2.99460346247169E-2</v>
      </c>
      <c r="W103" s="21">
        <f>(S103*Variables!$E$26+T103*Variables!$E$27+U103*Variables!$E$28+V103*Variables!$E$26)*Variables!$C$18</f>
        <v>87204.76151255751</v>
      </c>
      <c r="X103" s="20">
        <f>J103*Variables!$E$30*Variables!$C$18</f>
        <v>2604.4278157001872</v>
      </c>
      <c r="Z103" s="272">
        <f>D103*(IF(D103&lt;50000,0,IF(D103&gt;Variables!$C$7,Variables!$C$36,IF(D103&gt;Variables!$C$8,Variables!$C$37,Variables!$C$38))))</f>
        <v>0</v>
      </c>
      <c r="AA103" s="283">
        <f t="shared" si="86"/>
        <v>0</v>
      </c>
      <c r="AB103" s="274">
        <f t="shared" si="61"/>
        <v>0</v>
      </c>
      <c r="AC103" s="21">
        <f>AB103*Variables!$E$41</f>
        <v>0</v>
      </c>
      <c r="AD103" s="275">
        <f>ROUND(IF(D103&lt;50000,0,(H103/(3.14*Variables!$C$35^2))),0)</f>
        <v>0</v>
      </c>
      <c r="AE103" s="201">
        <f t="shared" si="87"/>
        <v>0</v>
      </c>
      <c r="AF103" s="276">
        <f t="shared" si="62"/>
        <v>0</v>
      </c>
      <c r="AG103" s="20">
        <f>AF103*Variables!$E$42*Variables!$C$18</f>
        <v>0</v>
      </c>
      <c r="AH103" s="277">
        <f>ROUND((Z103)/Variables!$C$40,0)</f>
        <v>0</v>
      </c>
      <c r="AI103" s="204">
        <f t="shared" si="88"/>
        <v>0</v>
      </c>
      <c r="AJ103" s="278">
        <f t="shared" si="63"/>
        <v>0</v>
      </c>
      <c r="AK103" s="21">
        <f>AJ103*Variables!$E$43*Variables!$C$18</f>
        <v>0</v>
      </c>
      <c r="AL103" s="20">
        <f>Z103*Variables!$E$39*Variables!$C$18</f>
        <v>0</v>
      </c>
      <c r="AN103" s="284">
        <f t="shared" ref="AN103:AP103" si="103">AN83</f>
        <v>0.74349442379182151</v>
      </c>
      <c r="AO103" s="246">
        <f t="shared" si="103"/>
        <v>175.7620817843866</v>
      </c>
      <c r="AP103" s="284">
        <f t="shared" si="103"/>
        <v>15389.079999999998</v>
      </c>
      <c r="AQ103" s="22">
        <f>IF(12*(AO103-Variables!$C$3*AP103)*(G103/5)&lt;0,0,12*(AO103-Variables!$C$3*AP103)*(G103/5))</f>
        <v>0</v>
      </c>
      <c r="AR103" s="249"/>
      <c r="AS103" s="208"/>
    </row>
    <row r="104" spans="1:45" ht="14.25" customHeight="1">
      <c r="A104" s="57">
        <v>1</v>
      </c>
      <c r="B104" s="4" t="s">
        <v>100</v>
      </c>
      <c r="C104" s="263">
        <v>2024</v>
      </c>
      <c r="D104" s="264">
        <f>Population!I2</f>
        <v>718449.17009531194</v>
      </c>
      <c r="E104" s="264" t="str">
        <f t="shared" si="59"/>
        <v>Medium</v>
      </c>
      <c r="F104" s="268">
        <f t="shared" si="84"/>
        <v>4.17</v>
      </c>
      <c r="G104" s="266">
        <f t="shared" si="57"/>
        <v>172289.96884779664</v>
      </c>
      <c r="H104" s="267">
        <f>'Area (Sq.km)'!K2</f>
        <v>1679.6118621420935</v>
      </c>
      <c r="I104" s="267"/>
      <c r="J104" s="268">
        <f>D104*Variables!$C$21</f>
        <v>2464.2806534269198</v>
      </c>
      <c r="K104" s="282">
        <f t="shared" si="85"/>
        <v>2406.5240756122266</v>
      </c>
      <c r="L104" s="268">
        <f t="shared" si="60"/>
        <v>57.756577814693173</v>
      </c>
      <c r="M104" s="269"/>
      <c r="N104" s="270"/>
      <c r="O104" s="270"/>
      <c r="P104" s="270"/>
      <c r="Q104" s="270"/>
      <c r="R104" s="20"/>
      <c r="S104" s="271">
        <f>L104*(Variables!$C$22/100)</f>
        <v>3.1361037727435206</v>
      </c>
      <c r="T104" s="271">
        <f>L104*(Variables!$C$23/100)</f>
        <v>5.4881816023011609</v>
      </c>
      <c r="U104" s="271">
        <f>L104*(Variables!$C$24/100)</f>
        <v>5.7495235833631222</v>
      </c>
      <c r="V104" s="271">
        <f>L104*(Variables!$C$25/100)</f>
        <v>41.814716969913611</v>
      </c>
      <c r="W104" s="21">
        <f>(S104*Variables!$E$26+T104*Variables!$E$27+U104*Variables!$E$28+V104*Variables!$E$26)*Variables!$C$18</f>
        <v>121767120.98191132</v>
      </c>
      <c r="X104" s="20">
        <f>J104*Variables!$E$30*Variables!$C$18</f>
        <v>577849.17042207846</v>
      </c>
      <c r="Z104" s="272">
        <f>D104*(IF(D104&lt;50000,0,IF(D104&gt;Variables!$C$7,Variables!$C$36,IF(D104&gt;Variables!$C$8,Variables!$C$37,Variables!$C$38))))</f>
        <v>862.1390041143743</v>
      </c>
      <c r="AA104" s="283">
        <f t="shared" si="86"/>
        <v>841.93262120544364</v>
      </c>
      <c r="AB104" s="274">
        <f t="shared" si="61"/>
        <v>20.206382908930664</v>
      </c>
      <c r="AC104" s="21">
        <f>AB104*Variables!$E$41</f>
        <v>10862951.451841125</v>
      </c>
      <c r="AD104" s="275">
        <f>ROUND(IF(D104&lt;50000,0,(H104/(3.14*Variables!$C$35^2))),0)</f>
        <v>2140</v>
      </c>
      <c r="AE104" s="201">
        <f t="shared" si="87"/>
        <v>2071</v>
      </c>
      <c r="AF104" s="276">
        <f t="shared" si="62"/>
        <v>69</v>
      </c>
      <c r="AG104" s="20">
        <f>AF104*Variables!$E$42*Variables!$C$18</f>
        <v>64027.583999999995</v>
      </c>
      <c r="AH104" s="277">
        <f>ROUND((Z104)/Variables!$C$40,0)</f>
        <v>7</v>
      </c>
      <c r="AI104" s="204">
        <f t="shared" si="88"/>
        <v>17</v>
      </c>
      <c r="AJ104" s="278">
        <f t="shared" si="63"/>
        <v>0</v>
      </c>
      <c r="AK104" s="21">
        <f>AJ104*Variables!$E$43*Variables!$C$18</f>
        <v>0</v>
      </c>
      <c r="AL104" s="20">
        <f>Z104*Variables!$E$39*Variables!$C$18</f>
        <v>201387747.91094056</v>
      </c>
      <c r="AN104" s="284">
        <f t="shared" ref="AN104:AP104" si="104">AN84</f>
        <v>0.60223048327137552</v>
      </c>
      <c r="AO104" s="246">
        <f t="shared" si="104"/>
        <v>150.67806691449815</v>
      </c>
      <c r="AP104" s="284">
        <f t="shared" si="104"/>
        <v>19785.960000000003</v>
      </c>
      <c r="AQ104" s="22">
        <f>IF(12*(AO104-Variables!$C$3*AP104)*(G104/5)&lt;0,0,12*(AO104-Variables!$C$3*AP104)*(G104/5))</f>
        <v>0</v>
      </c>
      <c r="AR104" s="249"/>
      <c r="AS104" s="208"/>
    </row>
    <row r="105" spans="1:45" ht="14.25" customHeight="1">
      <c r="A105" s="57">
        <v>2</v>
      </c>
      <c r="B105" s="4" t="s">
        <v>123</v>
      </c>
      <c r="C105" s="263">
        <v>2024</v>
      </c>
      <c r="D105" s="264">
        <f>Population!I3</f>
        <v>497830.68543939828</v>
      </c>
      <c r="E105" s="264" t="str">
        <f t="shared" si="59"/>
        <v>Medium</v>
      </c>
      <c r="F105" s="268">
        <f t="shared" si="84"/>
        <v>4.29</v>
      </c>
      <c r="G105" s="281">
        <f t="shared" si="57"/>
        <v>116044.44882037256</v>
      </c>
      <c r="H105" s="267">
        <f>'Area (Sq.km)'!K3</f>
        <v>777.45533182011764</v>
      </c>
      <c r="I105" s="267"/>
      <c r="J105" s="268">
        <f>D105*Variables!$C$21</f>
        <v>1707.559251057136</v>
      </c>
      <c r="K105" s="282">
        <f t="shared" si="85"/>
        <v>1667.5383311104847</v>
      </c>
      <c r="L105" s="268">
        <f t="shared" si="60"/>
        <v>40.020919946651247</v>
      </c>
      <c r="M105" s="269"/>
      <c r="N105" s="270"/>
      <c r="O105" s="270"/>
      <c r="P105" s="270"/>
      <c r="Q105" s="270"/>
      <c r="R105" s="20"/>
      <c r="S105" s="271">
        <f>L105*(Variables!$C$22/100)</f>
        <v>2.173081626062511</v>
      </c>
      <c r="T105" s="271">
        <f>L105*(Variables!$C$23/100)</f>
        <v>3.8028928456093944</v>
      </c>
      <c r="U105" s="271">
        <f>L105*(Variables!$C$24/100)</f>
        <v>3.9839829811146039</v>
      </c>
      <c r="V105" s="271">
        <f>L105*(Variables!$C$25/100)</f>
        <v>28.97442168083348</v>
      </c>
      <c r="W105" s="21">
        <f>(S105*Variables!$E$26+T105*Variables!$E$27+U105*Variables!$E$28+V105*Variables!$E$26)*Variables!$C$18</f>
        <v>84375362.691788971</v>
      </c>
      <c r="X105" s="20">
        <f>J105*Variables!$E$30*Variables!$C$18</f>
        <v>400405.56878038775</v>
      </c>
      <c r="Z105" s="272">
        <f>D105*(IF(D105&lt;50000,0,IF(D105&gt;Variables!$C$7,Variables!$C$36,IF(D105&gt;Variables!$C$8,Variables!$C$37,Variables!$C$38))))</f>
        <v>597.39682252727789</v>
      </c>
      <c r="AA105" s="283">
        <f t="shared" si="86"/>
        <v>583.3953344992949</v>
      </c>
      <c r="AB105" s="274">
        <f t="shared" si="61"/>
        <v>14.001488027982987</v>
      </c>
      <c r="AC105" s="21">
        <f>AB105*Variables!$E$41</f>
        <v>7527199.9638436539</v>
      </c>
      <c r="AD105" s="275">
        <f>ROUND(IF(D105&lt;50000,0,(H105/(3.14*Variables!$C$35^2))),0)</f>
        <v>990</v>
      </c>
      <c r="AE105" s="201">
        <f t="shared" si="87"/>
        <v>958</v>
      </c>
      <c r="AF105" s="276">
        <f t="shared" si="62"/>
        <v>32</v>
      </c>
      <c r="AG105" s="20">
        <f>AF105*Variables!$E$42*Variables!$C$18</f>
        <v>29693.951999999997</v>
      </c>
      <c r="AH105" s="277">
        <f>ROUND((Z105)/Variables!$C$40,0)</f>
        <v>5</v>
      </c>
      <c r="AI105" s="204">
        <f t="shared" si="88"/>
        <v>5</v>
      </c>
      <c r="AJ105" s="278">
        <f t="shared" si="63"/>
        <v>0</v>
      </c>
      <c r="AK105" s="21">
        <f>AJ105*Variables!$E$43*Variables!$C$18</f>
        <v>0</v>
      </c>
      <c r="AL105" s="20">
        <f>Z105*Variables!$E$39*Variables!$C$18</f>
        <v>139546407.39344141</v>
      </c>
      <c r="AN105" s="284">
        <f t="shared" ref="AN105:AP105" si="105">AN85</f>
        <v>0.76827757125154894</v>
      </c>
      <c r="AO105" s="246">
        <f t="shared" si="105"/>
        <v>197.75464684014869</v>
      </c>
      <c r="AP105" s="284">
        <f t="shared" si="105"/>
        <v>10992.2</v>
      </c>
      <c r="AQ105" s="22">
        <f>IF(12*(AO105-Variables!$C$3*AP105)*(G105/5)&lt;0,0,12*(AO105-Variables!$C$3*AP105)*(G105/5))</f>
        <v>0</v>
      </c>
      <c r="AR105" s="249"/>
      <c r="AS105" s="208"/>
    </row>
    <row r="106" spans="1:45" ht="14.25" customHeight="1">
      <c r="A106" s="57">
        <v>3</v>
      </c>
      <c r="B106" s="4" t="s">
        <v>129</v>
      </c>
      <c r="C106" s="263">
        <v>2024</v>
      </c>
      <c r="D106" s="264">
        <f>Population!I4</f>
        <v>356501.1065402854</v>
      </c>
      <c r="E106" s="264" t="str">
        <f t="shared" si="59"/>
        <v>Medium</v>
      </c>
      <c r="F106" s="268">
        <f t="shared" si="84"/>
        <v>4.8600000000000003</v>
      </c>
      <c r="G106" s="281">
        <f t="shared" si="57"/>
        <v>73354.137148206864</v>
      </c>
      <c r="H106" s="267">
        <f>'Area (Sq.km)'!K4</f>
        <v>636.16877861209014</v>
      </c>
      <c r="I106" s="267"/>
      <c r="J106" s="268">
        <f>D106*Variables!$C$21</f>
        <v>1222.7987954331788</v>
      </c>
      <c r="K106" s="282">
        <f t="shared" si="85"/>
        <v>1194.1394486652139</v>
      </c>
      <c r="L106" s="268">
        <f t="shared" si="60"/>
        <v>28.659346767964962</v>
      </c>
      <c r="M106" s="269"/>
      <c r="N106" s="270"/>
      <c r="O106" s="270"/>
      <c r="P106" s="270"/>
      <c r="Q106" s="270"/>
      <c r="R106" s="20"/>
      <c r="S106" s="271">
        <f>L106*(Variables!$C$22/100)</f>
        <v>1.5561636254098621</v>
      </c>
      <c r="T106" s="271">
        <f>L106*(Variables!$C$23/100)</f>
        <v>2.7232863444672586</v>
      </c>
      <c r="U106" s="271">
        <f>L106*(Variables!$C$24/100)</f>
        <v>2.8529666465847474</v>
      </c>
      <c r="V106" s="271">
        <f>L106*(Variables!$C$25/100)</f>
        <v>20.748848338798162</v>
      </c>
      <c r="W106" s="21">
        <f>(S106*Variables!$E$26+T106*Variables!$E$27+U106*Variables!$E$28+V106*Variables!$E$26)*Variables!$C$18</f>
        <v>60421968.842301242</v>
      </c>
      <c r="X106" s="20">
        <f>J106*Variables!$E$30*Variables!$C$18</f>
        <v>286734.0895411261</v>
      </c>
      <c r="Z106" s="272">
        <f>D106*(IF(D106&lt;50000,0,IF(D106&gt;Variables!$C$7,Variables!$C$36,IF(D106&gt;Variables!$C$8,Variables!$C$37,Variables!$C$38))))</f>
        <v>427.80132784834245</v>
      </c>
      <c r="AA106" s="283">
        <f t="shared" si="86"/>
        <v>417.77473422689695</v>
      </c>
      <c r="AB106" s="274">
        <f t="shared" si="61"/>
        <v>10.0265936214455</v>
      </c>
      <c r="AC106" s="21">
        <f>AB106*Variables!$E$41</f>
        <v>5390296.7308891006</v>
      </c>
      <c r="AD106" s="275">
        <f>ROUND(IF(D106&lt;50000,0,(H106/(3.14*Variables!$C$35^2))),0)</f>
        <v>810</v>
      </c>
      <c r="AE106" s="201">
        <f t="shared" si="87"/>
        <v>784</v>
      </c>
      <c r="AF106" s="276">
        <f t="shared" si="62"/>
        <v>26</v>
      </c>
      <c r="AG106" s="20">
        <f>AF106*Variables!$E$42*Variables!$C$18</f>
        <v>24126.335999999999</v>
      </c>
      <c r="AH106" s="277">
        <f>ROUND((Z106)/Variables!$C$40,0)</f>
        <v>3</v>
      </c>
      <c r="AI106" s="204">
        <f t="shared" si="88"/>
        <v>3</v>
      </c>
      <c r="AJ106" s="278">
        <f t="shared" si="63"/>
        <v>0</v>
      </c>
      <c r="AK106" s="21">
        <f>AJ106*Variables!$E$43*Variables!$C$18</f>
        <v>0</v>
      </c>
      <c r="AL106" s="20">
        <f>Z106*Variables!$E$39*Variables!$C$18</f>
        <v>99930458.496293887</v>
      </c>
      <c r="AN106" s="284">
        <f t="shared" ref="AN106:AP106" si="106">AN86</f>
        <v>0.49566294919454768</v>
      </c>
      <c r="AO106" s="246">
        <f t="shared" si="106"/>
        <v>144.5353159851301</v>
      </c>
      <c r="AP106" s="284">
        <f t="shared" si="106"/>
        <v>10992.2</v>
      </c>
      <c r="AQ106" s="22">
        <f>IF(12*(AO106-Variables!$C$3*AP106)*(G106/5)&lt;0,0,12*(AO106-Variables!$C$3*AP106)*(G106/5))</f>
        <v>0</v>
      </c>
      <c r="AR106" s="249"/>
      <c r="AS106" s="208"/>
    </row>
    <row r="107" spans="1:45" ht="14.25" customHeight="1">
      <c r="A107" s="57">
        <v>4</v>
      </c>
      <c r="B107" s="4" t="s">
        <v>130</v>
      </c>
      <c r="C107" s="263">
        <v>2024</v>
      </c>
      <c r="D107" s="264">
        <f>Population!I5</f>
        <v>675831.05222434504</v>
      </c>
      <c r="E107" s="264" t="str">
        <f t="shared" si="59"/>
        <v>Medium</v>
      </c>
      <c r="F107" s="268">
        <f t="shared" si="84"/>
        <v>4.05</v>
      </c>
      <c r="G107" s="281">
        <f t="shared" si="57"/>
        <v>166871.86474675187</v>
      </c>
      <c r="H107" s="267">
        <f>'Area (Sq.km)'!K5</f>
        <v>136.21959783587636</v>
      </c>
      <c r="I107" s="267"/>
      <c r="J107" s="268">
        <f>D107*Variables!$C$21</f>
        <v>2318.1005091295033</v>
      </c>
      <c r="K107" s="282">
        <f t="shared" si="85"/>
        <v>2263.7700284467805</v>
      </c>
      <c r="L107" s="268">
        <f t="shared" si="60"/>
        <v>54.330480682722737</v>
      </c>
      <c r="M107" s="269"/>
      <c r="N107" s="270"/>
      <c r="O107" s="270"/>
      <c r="P107" s="270"/>
      <c r="Q107" s="270"/>
      <c r="R107" s="20"/>
      <c r="S107" s="271">
        <f>L107*(Variables!$C$22/100)</f>
        <v>2.9500713492881121</v>
      </c>
      <c r="T107" s="271">
        <f>L107*(Variables!$C$23/100)</f>
        <v>5.1626248612541961</v>
      </c>
      <c r="U107" s="271">
        <f>L107*(Variables!$C$24/100)</f>
        <v>5.4084641403615397</v>
      </c>
      <c r="V107" s="271">
        <f>L107*(Variables!$C$25/100)</f>
        <v>39.334284657174834</v>
      </c>
      <c r="W107" s="21">
        <f>(S107*Variables!$E$26+T107*Variables!$E$27+U107*Variables!$E$28+V107*Variables!$E$26)*Variables!$C$18</f>
        <v>114543943.99066144</v>
      </c>
      <c r="X107" s="20">
        <f>J107*Variables!$E$30*Variables!$C$18</f>
        <v>543571.38838577725</v>
      </c>
      <c r="Z107" s="272">
        <f>D107*(IF(D107&lt;50000,0,IF(D107&gt;Variables!$C$7,Variables!$C$36,IF(D107&gt;Variables!$C$8,Variables!$C$37,Variables!$C$38))))</f>
        <v>810.99726266921402</v>
      </c>
      <c r="AA107" s="283">
        <f t="shared" si="86"/>
        <v>791.98951432540423</v>
      </c>
      <c r="AB107" s="274">
        <f t="shared" si="61"/>
        <v>19.007748343809794</v>
      </c>
      <c r="AC107" s="21">
        <f>AB107*Variables!$E$41</f>
        <v>10218565.509632146</v>
      </c>
      <c r="AD107" s="275">
        <f>ROUND(IF(D107&lt;50000,0,(H107/(3.14*Variables!$C$35^2))),0)</f>
        <v>174</v>
      </c>
      <c r="AE107" s="201">
        <f t="shared" si="87"/>
        <v>168</v>
      </c>
      <c r="AF107" s="276">
        <f t="shared" si="62"/>
        <v>6</v>
      </c>
      <c r="AG107" s="20">
        <f>AF107*Variables!$E$42*Variables!$C$18</f>
        <v>5567.616</v>
      </c>
      <c r="AH107" s="277">
        <f>ROUND((Z107)/Variables!$C$40,0)</f>
        <v>6</v>
      </c>
      <c r="AI107" s="204">
        <f t="shared" si="88"/>
        <v>6</v>
      </c>
      <c r="AJ107" s="278">
        <f t="shared" si="63"/>
        <v>0</v>
      </c>
      <c r="AK107" s="21">
        <f>AJ107*Variables!$E$43*Variables!$C$18</f>
        <v>0</v>
      </c>
      <c r="AL107" s="20">
        <f>Z107*Variables!$E$39*Variables!$C$18</f>
        <v>189441507.12525156</v>
      </c>
      <c r="AN107" s="284">
        <f t="shared" ref="AN107:AP107" si="107">AN87</f>
        <v>0.74349442379182151</v>
      </c>
      <c r="AO107" s="246">
        <f t="shared" si="107"/>
        <v>180.66914498141261</v>
      </c>
      <c r="AP107" s="284">
        <f t="shared" si="107"/>
        <v>15389.079999999998</v>
      </c>
      <c r="AQ107" s="22">
        <f>IF(12*(AO107-Variables!$C$3*AP107)*(G107/5)&lt;0,0,12*(AO107-Variables!$C$3*AP107)*(G107/5))</f>
        <v>0</v>
      </c>
      <c r="AR107" s="249"/>
      <c r="AS107" s="208"/>
    </row>
    <row r="108" spans="1:45" ht="14.25" customHeight="1">
      <c r="A108" s="57">
        <v>5</v>
      </c>
      <c r="B108" s="4" t="s">
        <v>131</v>
      </c>
      <c r="C108" s="263">
        <v>2024</v>
      </c>
      <c r="D108" s="264">
        <f>Population!I6</f>
        <v>430609.27042815246</v>
      </c>
      <c r="E108" s="264" t="str">
        <f t="shared" si="59"/>
        <v>Medium</v>
      </c>
      <c r="F108" s="268">
        <f t="shared" si="84"/>
        <v>4.2</v>
      </c>
      <c r="G108" s="281">
        <f t="shared" si="57"/>
        <v>102526.01676860772</v>
      </c>
      <c r="H108" s="267">
        <f>'Area (Sq.km)'!K6</f>
        <v>1129.66615638711</v>
      </c>
      <c r="I108" s="267"/>
      <c r="J108" s="268">
        <f>D108*Variables!$C$21</f>
        <v>1476.9897975685628</v>
      </c>
      <c r="K108" s="282">
        <f t="shared" si="85"/>
        <v>2336.5107121394235</v>
      </c>
      <c r="L108" s="268">
        <f t="shared" si="60"/>
        <v>0</v>
      </c>
      <c r="M108" s="269"/>
      <c r="N108" s="270"/>
      <c r="O108" s="270"/>
      <c r="P108" s="270"/>
      <c r="Q108" s="270"/>
      <c r="R108" s="20"/>
      <c r="S108" s="271">
        <f>L108*(Variables!$C$22/100)</f>
        <v>0</v>
      </c>
      <c r="T108" s="271">
        <f>L108*(Variables!$C$23/100)</f>
        <v>0</v>
      </c>
      <c r="U108" s="271">
        <f>L108*(Variables!$C$24/100)</f>
        <v>0</v>
      </c>
      <c r="V108" s="271">
        <f>L108*(Variables!$C$25/100)</f>
        <v>0</v>
      </c>
      <c r="W108" s="21">
        <f>(S108*Variables!$E$26+T108*Variables!$E$27+U108*Variables!$E$28+V108*Variables!$E$26)*Variables!$C$18</f>
        <v>0</v>
      </c>
      <c r="X108" s="20">
        <f>J108*Variables!$E$30*Variables!$C$18</f>
        <v>346339.33763185225</v>
      </c>
      <c r="Z108" s="272">
        <f>D108*(IF(D108&lt;50000,0,IF(D108&gt;Variables!$C$7,Variables!$C$36,IF(D108&gt;Variables!$C$8,Variables!$C$37,Variables!$C$38))))</f>
        <v>516.7311245137829</v>
      </c>
      <c r="AA108" s="283">
        <f t="shared" si="86"/>
        <v>504.62023878299118</v>
      </c>
      <c r="AB108" s="274">
        <f t="shared" si="61"/>
        <v>12.110885730791722</v>
      </c>
      <c r="AC108" s="21">
        <f>AB108*Variables!$E$41</f>
        <v>6510812.1688736295</v>
      </c>
      <c r="AD108" s="275">
        <f>ROUND(IF(D108&lt;50000,0,(H108/(3.14*Variables!$C$35^2))),0)</f>
        <v>1439</v>
      </c>
      <c r="AE108" s="201">
        <f t="shared" si="87"/>
        <v>1393</v>
      </c>
      <c r="AF108" s="276">
        <f t="shared" si="62"/>
        <v>46</v>
      </c>
      <c r="AG108" s="20">
        <f>AF108*Variables!$E$42*Variables!$C$18</f>
        <v>42685.055999999997</v>
      </c>
      <c r="AH108" s="277">
        <f>ROUND((Z108)/Variables!$C$40,0)</f>
        <v>4</v>
      </c>
      <c r="AI108" s="204">
        <f t="shared" si="88"/>
        <v>4</v>
      </c>
      <c r="AJ108" s="278">
        <f t="shared" si="63"/>
        <v>0</v>
      </c>
      <c r="AK108" s="21">
        <f>AJ108*Variables!$E$43*Variables!$C$18</f>
        <v>0</v>
      </c>
      <c r="AL108" s="20">
        <f>Z108*Variables!$E$39*Variables!$C$18</f>
        <v>120703641.69199932</v>
      </c>
      <c r="AN108" s="284">
        <f t="shared" ref="AN108:AP108" si="108">AN88</f>
        <v>0.49566294919454768</v>
      </c>
      <c r="AO108" s="246">
        <f t="shared" si="108"/>
        <v>124.90706319702601</v>
      </c>
      <c r="AP108" s="284">
        <f t="shared" si="108"/>
        <v>15389.079999999998</v>
      </c>
      <c r="AQ108" s="22">
        <f>IF(12*(AO108-Variables!$C$3*AP108)*(G108/5)&lt;0,0,12*(AO108-Variables!$C$3*AP108)*(G108/5))</f>
        <v>0</v>
      </c>
      <c r="AR108" s="249"/>
      <c r="AS108" s="208"/>
    </row>
    <row r="109" spans="1:45" ht="14.25" customHeight="1">
      <c r="A109" s="57">
        <v>6</v>
      </c>
      <c r="B109" s="4" t="s">
        <v>132</v>
      </c>
      <c r="C109" s="263">
        <v>2024</v>
      </c>
      <c r="D109" s="264">
        <f>Population!I7</f>
        <v>490475.62091360794</v>
      </c>
      <c r="E109" s="264" t="str">
        <f t="shared" si="59"/>
        <v>Medium</v>
      </c>
      <c r="F109" s="268">
        <f t="shared" si="84"/>
        <v>4.59</v>
      </c>
      <c r="G109" s="281">
        <f t="shared" si="57"/>
        <v>106857.43375024138</v>
      </c>
      <c r="H109" s="267">
        <f>'Area (Sq.km)'!K7</f>
        <v>935.85502349524779</v>
      </c>
      <c r="I109" s="267"/>
      <c r="J109" s="268">
        <f>D109*Variables!$C$21</f>
        <v>1682.3313797336752</v>
      </c>
      <c r="K109" s="282">
        <f t="shared" si="85"/>
        <v>1642.9017380211671</v>
      </c>
      <c r="L109" s="268">
        <f t="shared" si="60"/>
        <v>39.429641712508101</v>
      </c>
      <c r="M109" s="269"/>
      <c r="N109" s="270"/>
      <c r="O109" s="270"/>
      <c r="P109" s="270"/>
      <c r="Q109" s="270"/>
      <c r="R109" s="20"/>
      <c r="S109" s="271">
        <f>L109*(Variables!$C$22/100)</f>
        <v>2.140976020588675</v>
      </c>
      <c r="T109" s="271">
        <f>L109*(Variables!$C$23/100)</f>
        <v>3.7467080360301814</v>
      </c>
      <c r="U109" s="271">
        <f>L109*(Variables!$C$24/100)</f>
        <v>3.9251227044125714</v>
      </c>
      <c r="V109" s="271">
        <f>L109*(Variables!$C$25/100)</f>
        <v>28.546346941182335</v>
      </c>
      <c r="W109" s="21">
        <f>(S109*Variables!$E$26+T109*Variables!$E$27+U109*Variables!$E$28+V109*Variables!$E$26)*Variables!$C$18</f>
        <v>83128781.765511125</v>
      </c>
      <c r="X109" s="20">
        <f>J109*Variables!$E$30*Variables!$C$18</f>
        <v>394489.88523374952</v>
      </c>
      <c r="Z109" s="272">
        <f>D109*(IF(D109&lt;50000,0,IF(D109&gt;Variables!$C$7,Variables!$C$36,IF(D109&gt;Variables!$C$8,Variables!$C$37,Variables!$C$38))))</f>
        <v>588.57074509632946</v>
      </c>
      <c r="AA109" s="283">
        <f t="shared" si="86"/>
        <v>574.77611825813426</v>
      </c>
      <c r="AB109" s="274">
        <f t="shared" si="61"/>
        <v>13.7946268381952</v>
      </c>
      <c r="AC109" s="21">
        <f>AB109*Variables!$E$41</f>
        <v>7415991.3882137388</v>
      </c>
      <c r="AD109" s="275">
        <f>ROUND(IF(D109&lt;50000,0,(H109/(3.14*Variables!$C$35^2))),0)</f>
        <v>1192</v>
      </c>
      <c r="AE109" s="201">
        <f t="shared" si="87"/>
        <v>1154</v>
      </c>
      <c r="AF109" s="276">
        <f t="shared" si="62"/>
        <v>38</v>
      </c>
      <c r="AG109" s="20">
        <f>AF109*Variables!$E$42*Variables!$C$18</f>
        <v>35261.567999999999</v>
      </c>
      <c r="AH109" s="277">
        <f>ROUND((Z109)/Variables!$C$40,0)</f>
        <v>5</v>
      </c>
      <c r="AI109" s="204">
        <f t="shared" si="88"/>
        <v>5</v>
      </c>
      <c r="AJ109" s="278">
        <f t="shared" si="63"/>
        <v>0</v>
      </c>
      <c r="AK109" s="21">
        <f>AJ109*Variables!$E$43*Variables!$C$18</f>
        <v>0</v>
      </c>
      <c r="AL109" s="20">
        <f>Z109*Variables!$E$39*Variables!$C$18</f>
        <v>137484716.82124397</v>
      </c>
      <c r="AN109" s="284">
        <f t="shared" ref="AN109:AP109" si="109">AN89</f>
        <v>0.49566294919454768</v>
      </c>
      <c r="AO109" s="246">
        <f t="shared" si="109"/>
        <v>136.50557620817841</v>
      </c>
      <c r="AP109" s="284">
        <f t="shared" si="109"/>
        <v>15389.079999999998</v>
      </c>
      <c r="AQ109" s="22">
        <f>IF(12*(AO109-Variables!$C$3*AP109)*(G109/5)&lt;0,0,12*(AO109-Variables!$C$3*AP109)*(G109/5))</f>
        <v>0</v>
      </c>
      <c r="AR109" s="249"/>
      <c r="AS109" s="208"/>
    </row>
    <row r="110" spans="1:45" ht="14.25" customHeight="1">
      <c r="A110" s="57">
        <v>7</v>
      </c>
      <c r="B110" s="4" t="s">
        <v>133</v>
      </c>
      <c r="C110" s="263">
        <v>2024</v>
      </c>
      <c r="D110" s="264">
        <f>Population!I8</f>
        <v>276387.07321113907</v>
      </c>
      <c r="E110" s="264" t="str">
        <f t="shared" si="59"/>
        <v>Medium</v>
      </c>
      <c r="F110" s="268">
        <f t="shared" si="84"/>
        <v>3.94</v>
      </c>
      <c r="G110" s="281">
        <f t="shared" si="57"/>
        <v>70149.003353080989</v>
      </c>
      <c r="H110" s="267">
        <f>'Area (Sq.km)'!K8</f>
        <v>437.80788628645416</v>
      </c>
      <c r="I110" s="267"/>
      <c r="J110" s="268">
        <f>D110*Variables!$C$21</f>
        <v>948.00766111420694</v>
      </c>
      <c r="K110" s="282">
        <f t="shared" si="85"/>
        <v>1811.420012647523</v>
      </c>
      <c r="L110" s="268">
        <f t="shared" si="60"/>
        <v>0</v>
      </c>
      <c r="M110" s="269"/>
      <c r="N110" s="270"/>
      <c r="O110" s="270"/>
      <c r="P110" s="270"/>
      <c r="Q110" s="270"/>
      <c r="R110" s="20"/>
      <c r="S110" s="271">
        <f>L110*(Variables!$C$22/100)</f>
        <v>0</v>
      </c>
      <c r="T110" s="271">
        <f>L110*(Variables!$C$23/100)</f>
        <v>0</v>
      </c>
      <c r="U110" s="271">
        <f>L110*(Variables!$C$24/100)</f>
        <v>0</v>
      </c>
      <c r="V110" s="271">
        <f>L110*(Variables!$C$25/100)</f>
        <v>0</v>
      </c>
      <c r="W110" s="21">
        <f>(S110*Variables!$E$26+T110*Variables!$E$27+U110*Variables!$E$28+V110*Variables!$E$26)*Variables!$C$18</f>
        <v>0</v>
      </c>
      <c r="X110" s="20">
        <f>J110*Variables!$E$30*Variables!$C$18</f>
        <v>222298.31645467036</v>
      </c>
      <c r="Z110" s="272">
        <f>D110*(IF(D110&lt;50000,0,IF(D110&gt;Variables!$C$7,Variables!$C$36,IF(D110&gt;Variables!$C$8,Variables!$C$37,Variables!$C$38))))</f>
        <v>331.66448785336684</v>
      </c>
      <c r="AA110" s="283">
        <f t="shared" si="86"/>
        <v>521</v>
      </c>
      <c r="AB110" s="274">
        <f t="shared" si="61"/>
        <v>0</v>
      </c>
      <c r="AC110" s="21">
        <f>AB110*Variables!$E$41</f>
        <v>0</v>
      </c>
      <c r="AD110" s="275">
        <f>ROUND(IF(D110&lt;50000,0,(H110/(3.14*Variables!$C$35^2))),0)</f>
        <v>558</v>
      </c>
      <c r="AE110" s="201">
        <f t="shared" si="87"/>
        <v>540</v>
      </c>
      <c r="AF110" s="276">
        <f t="shared" si="62"/>
        <v>18</v>
      </c>
      <c r="AG110" s="20">
        <f>AF110*Variables!$E$42*Variables!$C$18</f>
        <v>16702.847999999998</v>
      </c>
      <c r="AH110" s="277">
        <f>ROUND((Z110)/Variables!$C$40,0)</f>
        <v>3</v>
      </c>
      <c r="AI110" s="204">
        <f t="shared" si="88"/>
        <v>3</v>
      </c>
      <c r="AJ110" s="278">
        <f t="shared" si="63"/>
        <v>0</v>
      </c>
      <c r="AK110" s="21">
        <f>AJ110*Variables!$E$43*Variables!$C$18</f>
        <v>0</v>
      </c>
      <c r="AL110" s="20">
        <f>Z110*Variables!$E$39*Variables!$C$18</f>
        <v>77473776.214820281</v>
      </c>
      <c r="AN110" s="284">
        <f t="shared" ref="AN110:AP110" si="110">AN90</f>
        <v>0.49566294919454768</v>
      </c>
      <c r="AO110" s="246">
        <f t="shared" si="110"/>
        <v>117.17472118959107</v>
      </c>
      <c r="AP110" s="284">
        <f t="shared" si="110"/>
        <v>15389.079999999998</v>
      </c>
      <c r="AQ110" s="22">
        <f>IF(12*(AO110-Variables!$C$3*AP110)*(G110/5)&lt;0,0,12*(AO110-Variables!$C$3*AP110)*(G110/5))</f>
        <v>0</v>
      </c>
      <c r="AR110" s="249"/>
      <c r="AS110" s="208"/>
    </row>
    <row r="111" spans="1:45" ht="14.25" customHeight="1">
      <c r="A111" s="57">
        <v>8</v>
      </c>
      <c r="B111" s="57" t="s">
        <v>134</v>
      </c>
      <c r="C111" s="263">
        <v>2024</v>
      </c>
      <c r="D111" s="264">
        <f>Population!I9</f>
        <v>916967.61625948164</v>
      </c>
      <c r="E111" s="264" t="str">
        <f t="shared" si="59"/>
        <v>Medium</v>
      </c>
      <c r="F111" s="268">
        <f t="shared" si="84"/>
        <v>4.04</v>
      </c>
      <c r="G111" s="281">
        <f t="shared" si="57"/>
        <v>226972.18224244594</v>
      </c>
      <c r="H111" s="267">
        <f>'Area (Sq.km)'!K9</f>
        <v>549.44696433124238</v>
      </c>
      <c r="I111" s="267"/>
      <c r="J111" s="268">
        <f>D111*Variables!$C$21</f>
        <v>3145.1989237700218</v>
      </c>
      <c r="K111" s="282">
        <f t="shared" si="85"/>
        <v>3071.4833239941627</v>
      </c>
      <c r="L111" s="268">
        <f t="shared" si="60"/>
        <v>73.715599775859118</v>
      </c>
      <c r="M111" s="269"/>
      <c r="N111" s="270"/>
      <c r="O111" s="270"/>
      <c r="P111" s="270"/>
      <c r="Q111" s="270"/>
      <c r="R111" s="20"/>
      <c r="S111" s="271">
        <f>L111*(Variables!$C$22/100)</f>
        <v>4.0026570014041143</v>
      </c>
      <c r="T111" s="271">
        <f>L111*(Variables!$C$23/100)</f>
        <v>7.0046497524572011</v>
      </c>
      <c r="U111" s="271">
        <f>L111*(Variables!$C$24/100)</f>
        <v>7.3382045025742118</v>
      </c>
      <c r="V111" s="271">
        <f>L111*(Variables!$C$25/100)</f>
        <v>53.368760018721531</v>
      </c>
      <c r="W111" s="21">
        <f>(S111*Variables!$E$26+T111*Variables!$E$27+U111*Variables!$E$28+V111*Variables!$E$26)*Variables!$C$18</f>
        <v>155413230.7658588</v>
      </c>
      <c r="X111" s="20">
        <f>J111*Variables!$E$30*Variables!$C$18</f>
        <v>737517.69563483237</v>
      </c>
      <c r="Z111" s="272">
        <f>D111*(IF(D111&lt;50000,0,IF(D111&gt;Variables!$C$7,Variables!$C$36,IF(D111&gt;Variables!$C$8,Variables!$C$37,Variables!$C$38))))</f>
        <v>1100.3611395113778</v>
      </c>
      <c r="AA111" s="283">
        <f t="shared" si="86"/>
        <v>1074.5714253040801</v>
      </c>
      <c r="AB111" s="274">
        <f t="shared" si="61"/>
        <v>25.78971420729772</v>
      </c>
      <c r="AC111" s="21">
        <f>AB111*Variables!$E$41</f>
        <v>13864550.357843254</v>
      </c>
      <c r="AD111" s="275">
        <f>ROUND(IF(D111&lt;50000,0,(H111/(3.14*Variables!$C$35^2))),0)</f>
        <v>700</v>
      </c>
      <c r="AE111" s="201">
        <f t="shared" si="87"/>
        <v>677</v>
      </c>
      <c r="AF111" s="276">
        <f t="shared" si="62"/>
        <v>23</v>
      </c>
      <c r="AG111" s="20">
        <f>AF111*Variables!$E$42*Variables!$C$18</f>
        <v>21342.527999999998</v>
      </c>
      <c r="AH111" s="277">
        <f>ROUND((Z111)/Variables!$C$40,0)</f>
        <v>9</v>
      </c>
      <c r="AI111" s="204">
        <f t="shared" si="88"/>
        <v>9</v>
      </c>
      <c r="AJ111" s="278">
        <f t="shared" si="63"/>
        <v>0</v>
      </c>
      <c r="AK111" s="21">
        <f>AJ111*Variables!$E$43*Variables!$C$18</f>
        <v>0</v>
      </c>
      <c r="AL111" s="20">
        <f>Z111*Variables!$E$39*Variables!$C$18</f>
        <v>257034249.36973915</v>
      </c>
      <c r="AN111" s="284">
        <f t="shared" ref="AN111:AP111" si="111">AN91</f>
        <v>0.49566294919454768</v>
      </c>
      <c r="AO111" s="246">
        <f t="shared" si="111"/>
        <v>120.14869888475835</v>
      </c>
      <c r="AP111" s="284">
        <f t="shared" si="111"/>
        <v>15389.079999999998</v>
      </c>
      <c r="AQ111" s="22">
        <f>IF(12*(AO111-Variables!$C$3*AP111)*(G111/5)&lt;0,0,12*(AO111-Variables!$C$3*AP111)*(G111/5))</f>
        <v>0</v>
      </c>
      <c r="AR111" s="249"/>
      <c r="AS111" s="208"/>
    </row>
    <row r="112" spans="1:45" ht="14.25" customHeight="1">
      <c r="A112" s="57">
        <v>9</v>
      </c>
      <c r="B112" s="4" t="s">
        <v>135</v>
      </c>
      <c r="C112" s="263">
        <v>2024</v>
      </c>
      <c r="D112" s="264">
        <f>Population!I10</f>
        <v>16103.925626488925</v>
      </c>
      <c r="E112" s="264" t="str">
        <f t="shared" si="59"/>
        <v>Small</v>
      </c>
      <c r="F112" s="268">
        <f t="shared" si="84"/>
        <v>4.26</v>
      </c>
      <c r="G112" s="281">
        <f t="shared" si="57"/>
        <v>3780.2642315701701</v>
      </c>
      <c r="H112" s="267">
        <f>'Area (Sq.km)'!K10</f>
        <v>30.850841121771026</v>
      </c>
      <c r="I112" s="267"/>
      <c r="J112" s="268">
        <f>D112*Variables!$C$21</f>
        <v>55.236464898857008</v>
      </c>
      <c r="K112" s="282">
        <f t="shared" si="85"/>
        <v>79.09</v>
      </c>
      <c r="L112" s="268">
        <f t="shared" si="60"/>
        <v>0</v>
      </c>
      <c r="M112" s="269"/>
      <c r="N112" s="270"/>
      <c r="O112" s="270"/>
      <c r="P112" s="270"/>
      <c r="Q112" s="270"/>
      <c r="R112" s="20"/>
      <c r="S112" s="271">
        <f>L112*(Variables!$C$22/100)</f>
        <v>0</v>
      </c>
      <c r="T112" s="271">
        <f>L112*(Variables!$C$23/100)</f>
        <v>0</v>
      </c>
      <c r="U112" s="271">
        <f>L112*(Variables!$C$24/100)</f>
        <v>0</v>
      </c>
      <c r="V112" s="271">
        <f>L112*(Variables!$C$25/100)</f>
        <v>0</v>
      </c>
      <c r="W112" s="21">
        <f>(S112*Variables!$E$26+T112*Variables!$E$27+U112*Variables!$E$28+V112*Variables!$E$26)*Variables!$C$18</f>
        <v>0</v>
      </c>
      <c r="X112" s="20">
        <f>J112*Variables!$E$30*Variables!$C$18</f>
        <v>12952.39865413298</v>
      </c>
      <c r="Z112" s="272">
        <f>D112*(IF(D112&lt;50000,0,IF(D112&gt;Variables!$C$7,Variables!$C$36,IF(D112&gt;Variables!$C$8,Variables!$C$37,Variables!$C$38))))</f>
        <v>0</v>
      </c>
      <c r="AA112" s="283">
        <f t="shared" si="86"/>
        <v>28</v>
      </c>
      <c r="AB112" s="274">
        <f t="shared" si="61"/>
        <v>0</v>
      </c>
      <c r="AC112" s="21">
        <f>AB112*Variables!$E$41</f>
        <v>0</v>
      </c>
      <c r="AD112" s="275">
        <f>ROUND(IF(D112&lt;50000,0,(H112/(3.14*Variables!$C$35^2))),0)</f>
        <v>0</v>
      </c>
      <c r="AE112" s="201">
        <f t="shared" si="87"/>
        <v>0</v>
      </c>
      <c r="AF112" s="276">
        <f t="shared" si="62"/>
        <v>0</v>
      </c>
      <c r="AG112" s="20">
        <f>AF112*Variables!$E$42*Variables!$C$18</f>
        <v>0</v>
      </c>
      <c r="AH112" s="277">
        <f>ROUND((Z112)/Variables!$C$40,0)</f>
        <v>0</v>
      </c>
      <c r="AI112" s="204">
        <f t="shared" si="88"/>
        <v>2</v>
      </c>
      <c r="AJ112" s="278">
        <f t="shared" si="63"/>
        <v>0</v>
      </c>
      <c r="AK112" s="21">
        <f>AJ112*Variables!$E$43*Variables!$C$18</f>
        <v>0</v>
      </c>
      <c r="AL112" s="20">
        <f>Z112*Variables!$E$39*Variables!$C$18</f>
        <v>0</v>
      </c>
      <c r="AN112" s="284">
        <f t="shared" ref="AN112:AP112" si="112">AN92</f>
        <v>0.74349442379182151</v>
      </c>
      <c r="AO112" s="246">
        <f t="shared" si="112"/>
        <v>190.03717472118959</v>
      </c>
      <c r="AP112" s="284">
        <f t="shared" si="112"/>
        <v>15389.079999999998</v>
      </c>
      <c r="AQ112" s="22">
        <f>IF(12*(AO112-Variables!$C$3*AP112)*(G112/5)&lt;0,0,12*(AO112-Variables!$C$3*AP112)*(G112/5))</f>
        <v>0</v>
      </c>
      <c r="AR112" s="249"/>
      <c r="AS112" s="208"/>
    </row>
    <row r="113" spans="1:45" ht="14.25" customHeight="1">
      <c r="A113" s="57">
        <v>10</v>
      </c>
      <c r="B113" s="4" t="s">
        <v>136</v>
      </c>
      <c r="C113" s="263">
        <v>2024</v>
      </c>
      <c r="D113" s="264">
        <f>Population!I11</f>
        <v>630076.89205983467</v>
      </c>
      <c r="E113" s="264" t="str">
        <f t="shared" si="59"/>
        <v>Medium</v>
      </c>
      <c r="F113" s="268">
        <f t="shared" si="84"/>
        <v>5.88</v>
      </c>
      <c r="G113" s="281">
        <f t="shared" si="57"/>
        <v>107155.9340237814</v>
      </c>
      <c r="H113" s="267">
        <f>'Area (Sq.km)'!K11</f>
        <v>554.08248459762672</v>
      </c>
      <c r="I113" s="267"/>
      <c r="J113" s="268">
        <f>D113*Variables!$C$21</f>
        <v>2161.163739765233</v>
      </c>
      <c r="K113" s="282">
        <f t="shared" si="85"/>
        <v>2110.5114646144852</v>
      </c>
      <c r="L113" s="268">
        <f t="shared" si="60"/>
        <v>50.652275150747755</v>
      </c>
      <c r="M113" s="269"/>
      <c r="N113" s="270"/>
      <c r="O113" s="270"/>
      <c r="P113" s="270"/>
      <c r="Q113" s="270"/>
      <c r="R113" s="20"/>
      <c r="S113" s="271">
        <f>L113*(Variables!$C$22/100)</f>
        <v>2.7503497819410545</v>
      </c>
      <c r="T113" s="271">
        <f>L113*(Variables!$C$23/100)</f>
        <v>4.8131121183968455</v>
      </c>
      <c r="U113" s="271">
        <f>L113*(Variables!$C$24/100)</f>
        <v>5.0423079335586003</v>
      </c>
      <c r="V113" s="271">
        <f>L113*(Variables!$C$25/100)</f>
        <v>36.671330425880726</v>
      </c>
      <c r="W113" s="21">
        <f>(S113*Variables!$E$26+T113*Variables!$E$27+U113*Variables!$E$28+V113*Variables!$E$26)*Variables!$C$18</f>
        <v>106789251.53908768</v>
      </c>
      <c r="X113" s="20">
        <f>J113*Variables!$E$30*Variables!$C$18</f>
        <v>506771.2853375494</v>
      </c>
      <c r="Z113" s="272">
        <f>D113*(IF(D113&lt;50000,0,IF(D113&gt;Variables!$C$7,Variables!$C$36,IF(D113&gt;Variables!$C$8,Variables!$C$37,Variables!$C$38))))</f>
        <v>756.0922704718015</v>
      </c>
      <c r="AA113" s="283">
        <f t="shared" si="86"/>
        <v>738.37135788261878</v>
      </c>
      <c r="AB113" s="274">
        <f t="shared" si="61"/>
        <v>17.720912589182717</v>
      </c>
      <c r="AC113" s="21">
        <f>AB113*Variables!$E$41</f>
        <v>9526762.6079446282</v>
      </c>
      <c r="AD113" s="275">
        <f>ROUND(IF(D113&lt;50000,0,(H113/(3.14*Variables!$C$35^2))),0)</f>
        <v>706</v>
      </c>
      <c r="AE113" s="201">
        <f t="shared" si="87"/>
        <v>683</v>
      </c>
      <c r="AF113" s="276">
        <f t="shared" si="62"/>
        <v>23</v>
      </c>
      <c r="AG113" s="20">
        <f>AF113*Variables!$E$42*Variables!$C$18</f>
        <v>21342.527999999998</v>
      </c>
      <c r="AH113" s="277">
        <f>ROUND((Z113)/Variables!$C$40,0)</f>
        <v>6</v>
      </c>
      <c r="AI113" s="204">
        <f t="shared" si="88"/>
        <v>6</v>
      </c>
      <c r="AJ113" s="278">
        <f t="shared" si="63"/>
        <v>0</v>
      </c>
      <c r="AK113" s="21">
        <f>AJ113*Variables!$E$43*Variables!$C$18</f>
        <v>0</v>
      </c>
      <c r="AL113" s="20">
        <f>Z113*Variables!$E$39*Variables!$C$18</f>
        <v>176616205.5498251</v>
      </c>
      <c r="AN113" s="284">
        <f t="shared" ref="AN113:AP113" si="113">AN93</f>
        <v>0.49566294919454768</v>
      </c>
      <c r="AO113" s="246">
        <f t="shared" si="113"/>
        <v>174.8698884758364</v>
      </c>
      <c r="AP113" s="284">
        <f t="shared" si="113"/>
        <v>10992.2</v>
      </c>
      <c r="AQ113" s="22">
        <f>IF(12*(AO113-Variables!$C$3*AP113)*(G113/5)&lt;0,0,12*(AO113-Variables!$C$3*AP113)*(G113/5))</f>
        <v>0</v>
      </c>
      <c r="AR113" s="249"/>
      <c r="AS113" s="208"/>
    </row>
    <row r="114" spans="1:45" ht="14.25" customHeight="1">
      <c r="A114" s="57">
        <v>11</v>
      </c>
      <c r="B114" s="4" t="s">
        <v>137</v>
      </c>
      <c r="C114" s="263">
        <v>2024</v>
      </c>
      <c r="D114" s="264">
        <f>Population!I12</f>
        <v>834350.32428180031</v>
      </c>
      <c r="E114" s="264" t="str">
        <f t="shared" si="59"/>
        <v>Medium</v>
      </c>
      <c r="F114" s="268">
        <f t="shared" si="84"/>
        <v>4.47</v>
      </c>
      <c r="G114" s="281">
        <f t="shared" si="57"/>
        <v>186655.55353060411</v>
      </c>
      <c r="H114" s="267">
        <f>'Area (Sq.km)'!K12</f>
        <v>681.97924500246938</v>
      </c>
      <c r="I114" s="267"/>
      <c r="J114" s="268">
        <f>D114*Variables!$C$21</f>
        <v>2861.8216122865751</v>
      </c>
      <c r="K114" s="282">
        <f t="shared" si="85"/>
        <v>2794.7476682486081</v>
      </c>
      <c r="L114" s="268">
        <f t="shared" si="60"/>
        <v>67.073944037967067</v>
      </c>
      <c r="M114" s="269"/>
      <c r="N114" s="270"/>
      <c r="O114" s="270"/>
      <c r="P114" s="270"/>
      <c r="Q114" s="270"/>
      <c r="R114" s="20"/>
      <c r="S114" s="271">
        <f>L114*(Variables!$C$22/100)</f>
        <v>3.6420241106588449</v>
      </c>
      <c r="T114" s="271">
        <f>L114*(Variables!$C$23/100)</f>
        <v>6.3735421936529786</v>
      </c>
      <c r="U114" s="271">
        <f>L114*(Variables!$C$24/100)</f>
        <v>6.6770442028745505</v>
      </c>
      <c r="V114" s="271">
        <f>L114*(Variables!$C$25/100)</f>
        <v>48.560321475451268</v>
      </c>
      <c r="W114" s="21">
        <f>(S114*Variables!$E$26+T114*Variables!$E$27+U114*Variables!$E$28+V114*Variables!$E$26)*Variables!$C$18</f>
        <v>141410751.25000411</v>
      </c>
      <c r="X114" s="20">
        <f>J114*Variables!$E$30*Variables!$C$18</f>
        <v>671068.549865079</v>
      </c>
      <c r="Z114" s="272">
        <f>D114*(IF(D114&lt;50000,0,IF(D114&gt;Variables!$C$7,Variables!$C$36,IF(D114&gt;Variables!$C$8,Variables!$C$37,Variables!$C$38))))</f>
        <v>1001.2203891381603</v>
      </c>
      <c r="AA114" s="283">
        <f t="shared" si="86"/>
        <v>977.75428626773464</v>
      </c>
      <c r="AB114" s="274">
        <f t="shared" si="61"/>
        <v>23.46610287042563</v>
      </c>
      <c r="AC114" s="21">
        <f>AB114*Variables!$E$41</f>
        <v>12615376.903140819</v>
      </c>
      <c r="AD114" s="275">
        <f>ROUND(IF(D114&lt;50000,0,(H114/(3.14*Variables!$C$35^2))),0)</f>
        <v>869</v>
      </c>
      <c r="AE114" s="201">
        <f t="shared" si="87"/>
        <v>841</v>
      </c>
      <c r="AF114" s="276">
        <f t="shared" si="62"/>
        <v>28</v>
      </c>
      <c r="AG114" s="20">
        <f>AF114*Variables!$E$42*Variables!$C$18</f>
        <v>25982.207999999999</v>
      </c>
      <c r="AH114" s="277">
        <f>ROUND((Z114)/Variables!$C$40,0)</f>
        <v>8</v>
      </c>
      <c r="AI114" s="204">
        <f t="shared" si="88"/>
        <v>8</v>
      </c>
      <c r="AJ114" s="278">
        <f t="shared" si="63"/>
        <v>0</v>
      </c>
      <c r="AK114" s="21">
        <f>AJ114*Variables!$E$43*Variables!$C$18</f>
        <v>0</v>
      </c>
      <c r="AL114" s="20">
        <f>Z114*Variables!$E$39*Variables!$C$18</f>
        <v>233875881.23121297</v>
      </c>
      <c r="AN114" s="284">
        <f t="shared" ref="AN114:AP114" si="114">AN94</f>
        <v>0.74349442379182151</v>
      </c>
      <c r="AO114" s="246">
        <f t="shared" si="114"/>
        <v>199.40520446096653</v>
      </c>
      <c r="AP114" s="284">
        <f t="shared" si="114"/>
        <v>15389.079999999998</v>
      </c>
      <c r="AQ114" s="22">
        <f>IF(12*(AO114-Variables!$C$3*AP114)*(G114/5)&lt;0,0,12*(AO114-Variables!$C$3*AP114)*(G114/5))</f>
        <v>0</v>
      </c>
      <c r="AR114" s="249"/>
      <c r="AS114" s="208"/>
    </row>
    <row r="115" spans="1:45" ht="14.25" customHeight="1">
      <c r="A115" s="57">
        <v>12</v>
      </c>
      <c r="B115" s="4" t="s">
        <v>138</v>
      </c>
      <c r="C115" s="263">
        <v>2024</v>
      </c>
      <c r="D115" s="264">
        <f>Population!I13</f>
        <v>617761.30552394618</v>
      </c>
      <c r="E115" s="264" t="str">
        <f t="shared" si="59"/>
        <v>Medium</v>
      </c>
      <c r="F115" s="268">
        <f t="shared" si="84"/>
        <v>3.93</v>
      </c>
      <c r="G115" s="281">
        <f t="shared" si="57"/>
        <v>157191.17188904481</v>
      </c>
      <c r="H115" s="267">
        <f>'Area (Sq.km)'!K13</f>
        <v>359.0606772253775</v>
      </c>
      <c r="I115" s="267"/>
      <c r="J115" s="268">
        <f>D115*Variables!$C$21</f>
        <v>2118.9212779471354</v>
      </c>
      <c r="K115" s="282">
        <f t="shared" si="85"/>
        <v>2069.2590604952493</v>
      </c>
      <c r="L115" s="268">
        <f t="shared" si="60"/>
        <v>49.662217451886136</v>
      </c>
      <c r="M115" s="269"/>
      <c r="N115" s="270"/>
      <c r="O115" s="270"/>
      <c r="P115" s="270"/>
      <c r="Q115" s="270"/>
      <c r="R115" s="20"/>
      <c r="S115" s="271">
        <f>L115*(Variables!$C$22/100)</f>
        <v>2.6965909928625953</v>
      </c>
      <c r="T115" s="271">
        <f>L115*(Variables!$C$23/100)</f>
        <v>4.7190342375095424</v>
      </c>
      <c r="U115" s="271">
        <f>L115*(Variables!$C$24/100)</f>
        <v>4.9437501535814254</v>
      </c>
      <c r="V115" s="271">
        <f>L115*(Variables!$C$25/100)</f>
        <v>35.954546571501275</v>
      </c>
      <c r="W115" s="21">
        <f>(S115*Variables!$E$26+T115*Variables!$E$27+U115*Variables!$E$28+V115*Variables!$E$26)*Variables!$C$18</f>
        <v>104701931.26912382</v>
      </c>
      <c r="X115" s="20">
        <f>J115*Variables!$E$30*Variables!$C$18</f>
        <v>496865.85046582378</v>
      </c>
      <c r="Z115" s="272">
        <f>D115*(IF(D115&lt;50000,0,IF(D115&gt;Variables!$C$7,Variables!$C$36,IF(D115&gt;Variables!$C$8,Variables!$C$37,Variables!$C$38))))</f>
        <v>741.31356662873532</v>
      </c>
      <c r="AA115" s="283">
        <f t="shared" si="86"/>
        <v>1351</v>
      </c>
      <c r="AB115" s="274">
        <f t="shared" si="61"/>
        <v>0</v>
      </c>
      <c r="AC115" s="21">
        <f>AB115*Variables!$E$41</f>
        <v>0</v>
      </c>
      <c r="AD115" s="275">
        <f>ROUND(IF(D115&lt;50000,0,(H115/(3.14*Variables!$C$35^2))),0)</f>
        <v>457</v>
      </c>
      <c r="AE115" s="201">
        <f t="shared" si="87"/>
        <v>443</v>
      </c>
      <c r="AF115" s="276">
        <f t="shared" si="62"/>
        <v>14</v>
      </c>
      <c r="AG115" s="20">
        <f>AF115*Variables!$E$42*Variables!$C$18</f>
        <v>12991.103999999999</v>
      </c>
      <c r="AH115" s="277">
        <f>ROUND((Z115)/Variables!$C$40,0)</f>
        <v>6</v>
      </c>
      <c r="AI115" s="204">
        <f t="shared" si="88"/>
        <v>6</v>
      </c>
      <c r="AJ115" s="278">
        <f t="shared" si="63"/>
        <v>0</v>
      </c>
      <c r="AK115" s="21">
        <f>AJ115*Variables!$E$43*Variables!$C$18</f>
        <v>0</v>
      </c>
      <c r="AL115" s="20">
        <f>Z115*Variables!$E$39*Variables!$C$18</f>
        <v>173164036.15510529</v>
      </c>
      <c r="AN115" s="284">
        <f t="shared" ref="AN115:AP115" si="115">AN95</f>
        <v>0.74349442379182151</v>
      </c>
      <c r="AO115" s="246">
        <f t="shared" si="115"/>
        <v>175.31598513011153</v>
      </c>
      <c r="AP115" s="284">
        <f t="shared" si="115"/>
        <v>19785.960000000003</v>
      </c>
      <c r="AQ115" s="22">
        <f>IF(12*(AO115-Variables!$C$3*AP115)*(G115/5)&lt;0,0,12*(AO115-Variables!$C$3*AP115)*(G115/5))</f>
        <v>0</v>
      </c>
      <c r="AR115" s="249"/>
      <c r="AS115" s="208"/>
    </row>
    <row r="116" spans="1:45" ht="14.25" customHeight="1">
      <c r="A116" s="57">
        <v>13</v>
      </c>
      <c r="B116" s="4" t="s">
        <v>139</v>
      </c>
      <c r="C116" s="263">
        <v>2024</v>
      </c>
      <c r="D116" s="264">
        <f>Population!I14</f>
        <v>470480.21524997539</v>
      </c>
      <c r="E116" s="264" t="str">
        <f t="shared" si="59"/>
        <v>Medium</v>
      </c>
      <c r="F116" s="268">
        <f t="shared" si="84"/>
        <v>4.78</v>
      </c>
      <c r="G116" s="281">
        <f t="shared" si="57"/>
        <v>98426.823274053429</v>
      </c>
      <c r="H116" s="267">
        <f>'Area (Sq.km)'!K14</f>
        <v>73.026709147398378</v>
      </c>
      <c r="I116" s="267"/>
      <c r="J116" s="268">
        <f>D116*Variables!$C$21</f>
        <v>1613.7471383074155</v>
      </c>
      <c r="K116" s="282">
        <f t="shared" si="85"/>
        <v>1575.9249397533356</v>
      </c>
      <c r="L116" s="268">
        <f t="shared" si="60"/>
        <v>37.822198554079932</v>
      </c>
      <c r="M116" s="269"/>
      <c r="N116" s="270"/>
      <c r="O116" s="270"/>
      <c r="P116" s="270"/>
      <c r="Q116" s="270"/>
      <c r="R116" s="20"/>
      <c r="S116" s="271">
        <f>L116*(Variables!$C$22/100)</f>
        <v>2.0536940391355616</v>
      </c>
      <c r="T116" s="271">
        <f>L116*(Variables!$C$23/100)</f>
        <v>3.593964568487233</v>
      </c>
      <c r="U116" s="271">
        <f>L116*(Variables!$C$24/100)</f>
        <v>3.7651057384151971</v>
      </c>
      <c r="V116" s="271">
        <f>L116*(Variables!$C$25/100)</f>
        <v>27.382587188474158</v>
      </c>
      <c r="W116" s="21">
        <f>(S116*Variables!$E$26+T116*Variables!$E$27+U116*Variables!$E$28+V116*Variables!$E$26)*Variables!$C$18</f>
        <v>79739839.190487668</v>
      </c>
      <c r="X116" s="20">
        <f>J116*Variables!$E$30*Variables!$C$18</f>
        <v>378407.56646170589</v>
      </c>
      <c r="Z116" s="272">
        <f>D116*(IF(D116&lt;50000,0,IF(D116&gt;Variables!$C$7,Variables!$C$36,IF(D116&gt;Variables!$C$8,Variables!$C$37,Variables!$C$38))))</f>
        <v>564.57625829997039</v>
      </c>
      <c r="AA116" s="283">
        <f t="shared" si="86"/>
        <v>551.34400224606497</v>
      </c>
      <c r="AB116" s="274">
        <f t="shared" si="61"/>
        <v>13.232256053905417</v>
      </c>
      <c r="AC116" s="21">
        <f>AB116*Variables!$E$41</f>
        <v>7113660.8545795521</v>
      </c>
      <c r="AD116" s="275">
        <f>ROUND(IF(D116&lt;50000,0,(H116/(3.14*Variables!$C$35^2))),0)</f>
        <v>93</v>
      </c>
      <c r="AE116" s="201">
        <f t="shared" si="87"/>
        <v>90</v>
      </c>
      <c r="AF116" s="276">
        <f t="shared" si="62"/>
        <v>3</v>
      </c>
      <c r="AG116" s="20">
        <f>AF116*Variables!$E$42*Variables!$C$18</f>
        <v>2783.808</v>
      </c>
      <c r="AH116" s="277">
        <f>ROUND((Z116)/Variables!$C$40,0)</f>
        <v>5</v>
      </c>
      <c r="AI116" s="204">
        <f t="shared" si="88"/>
        <v>4</v>
      </c>
      <c r="AJ116" s="278">
        <f t="shared" si="63"/>
        <v>1</v>
      </c>
      <c r="AK116" s="21">
        <f>AJ116*Variables!$E$43*Variables!$C$18</f>
        <v>763987.75199999998</v>
      </c>
      <c r="AL116" s="20">
        <f>Z116*Variables!$E$39*Variables!$C$18</f>
        <v>131879825.22587836</v>
      </c>
      <c r="AN116" s="284">
        <f t="shared" ref="AN116:AP116" si="116">AN96</f>
        <v>0.74349442379182151</v>
      </c>
      <c r="AO116" s="246">
        <f t="shared" si="116"/>
        <v>213.23420074349443</v>
      </c>
      <c r="AP116" s="284">
        <f t="shared" si="116"/>
        <v>15389.079999999998</v>
      </c>
      <c r="AQ116" s="22">
        <f>IF(12*(AO116-Variables!$C$3*AP116)*(G116/5)&lt;0,0,12*(AO116-Variables!$C$3*AP116)*(G116/5))</f>
        <v>0</v>
      </c>
      <c r="AR116" s="249"/>
      <c r="AS116" s="208"/>
    </row>
    <row r="117" spans="1:45" ht="14.25" customHeight="1">
      <c r="A117" s="57">
        <v>14</v>
      </c>
      <c r="B117" s="4" t="s">
        <v>140</v>
      </c>
      <c r="C117" s="263">
        <v>2024</v>
      </c>
      <c r="D117" s="264">
        <f>Population!I15</f>
        <v>2214394.3083853452</v>
      </c>
      <c r="E117" s="264" t="str">
        <f t="shared" si="59"/>
        <v>Large</v>
      </c>
      <c r="F117" s="268">
        <f t="shared" si="84"/>
        <v>3.72</v>
      </c>
      <c r="G117" s="281">
        <f t="shared" si="57"/>
        <v>595267.28720036161</v>
      </c>
      <c r="H117" s="267">
        <f>'Area (Sq.km)'!K15</f>
        <v>191.79778312994773</v>
      </c>
      <c r="I117" s="267"/>
      <c r="J117" s="268">
        <f>D117*Variables!$C$21</f>
        <v>7595.3724777617335</v>
      </c>
      <c r="K117" s="282">
        <f t="shared" si="85"/>
        <v>7417.3559353141936</v>
      </c>
      <c r="L117" s="268">
        <f t="shared" si="60"/>
        <v>178.0165424475399</v>
      </c>
      <c r="M117" s="269"/>
      <c r="N117" s="270"/>
      <c r="O117" s="270"/>
      <c r="P117" s="270"/>
      <c r="Q117" s="270"/>
      <c r="R117" s="20"/>
      <c r="S117" s="271">
        <f>L117*(Variables!$C$22/100)</f>
        <v>9.6660566034863287</v>
      </c>
      <c r="T117" s="271">
        <f>L117*(Variables!$C$23/100)</f>
        <v>16.915599056101076</v>
      </c>
      <c r="U117" s="271">
        <f>L117*(Variables!$C$24/100)</f>
        <v>17.721103773058271</v>
      </c>
      <c r="V117" s="271">
        <f>L117*(Variables!$C$25/100)</f>
        <v>128.88075471315105</v>
      </c>
      <c r="W117" s="21">
        <f>(S117*Variables!$E$26+T117*Variables!$E$27+U117*Variables!$E$28+V117*Variables!$E$26)*Variables!$C$18</f>
        <v>375308972.2617994</v>
      </c>
      <c r="X117" s="20">
        <f>J117*Variables!$E$30*Variables!$C$18</f>
        <v>1781038.8923103486</v>
      </c>
      <c r="Z117" s="272">
        <f>D117*(IF(D117&lt;50000,0,IF(D117&gt;Variables!$C$7,Variables!$C$36,IF(D117&gt;Variables!$C$8,Variables!$C$37,Variables!$C$38))))</f>
        <v>2657.273170062414</v>
      </c>
      <c r="AA117" s="283">
        <f t="shared" si="86"/>
        <v>3200</v>
      </c>
      <c r="AB117" s="274">
        <f t="shared" si="61"/>
        <v>0</v>
      </c>
      <c r="AC117" s="21">
        <f>AB117*Variables!$E$41</f>
        <v>0</v>
      </c>
      <c r="AD117" s="275">
        <f>ROUND(IF(D117&lt;50000,0,(H117/(3.14*Variables!$C$35^2))),0)</f>
        <v>244</v>
      </c>
      <c r="AE117" s="201">
        <f t="shared" si="87"/>
        <v>236</v>
      </c>
      <c r="AF117" s="276">
        <f t="shared" si="62"/>
        <v>8</v>
      </c>
      <c r="AG117" s="20">
        <f>AF117*Variables!$E$42*Variables!$C$18</f>
        <v>7423.4879999999994</v>
      </c>
      <c r="AH117" s="277">
        <f>ROUND((Z117)/Variables!$C$40,0)</f>
        <v>21</v>
      </c>
      <c r="AI117" s="204">
        <f t="shared" si="88"/>
        <v>21</v>
      </c>
      <c r="AJ117" s="278">
        <f t="shared" si="63"/>
        <v>0</v>
      </c>
      <c r="AK117" s="21">
        <f>AJ117*Variables!$E$43*Variables!$C$18</f>
        <v>0</v>
      </c>
      <c r="AL117" s="20">
        <f>Z117*Variables!$E$39*Variables!$C$18</f>
        <v>620714590.97568166</v>
      </c>
      <c r="AN117" s="284">
        <f t="shared" ref="AN117:AP117" si="117">AN97</f>
        <v>0.74349442379182151</v>
      </c>
      <c r="AO117" s="246">
        <f t="shared" si="117"/>
        <v>165.94795539033458</v>
      </c>
      <c r="AP117" s="284">
        <f t="shared" si="117"/>
        <v>28579.719999999998</v>
      </c>
      <c r="AQ117" s="22">
        <f>IF(12*(AO117-Variables!$C$3*AP117)*(G117/5)&lt;0,0,12*(AO117-Variables!$C$3*AP117)*(G117/5))</f>
        <v>0</v>
      </c>
      <c r="AR117" s="249"/>
      <c r="AS117" s="208"/>
    </row>
    <row r="118" spans="1:45" ht="14.25" customHeight="1">
      <c r="A118" s="57">
        <v>15</v>
      </c>
      <c r="B118" s="4" t="s">
        <v>141</v>
      </c>
      <c r="C118" s="263">
        <v>2024</v>
      </c>
      <c r="D118" s="264">
        <f>Population!I16</f>
        <v>95790.06340713847</v>
      </c>
      <c r="E118" s="264" t="str">
        <f t="shared" si="59"/>
        <v>Small</v>
      </c>
      <c r="F118" s="268">
        <f t="shared" si="84"/>
        <v>4.72</v>
      </c>
      <c r="G118" s="281">
        <f t="shared" si="57"/>
        <v>20294.504959139507</v>
      </c>
      <c r="H118" s="267">
        <f>'Area (Sq.km)'!K16</f>
        <v>38.165989016623961</v>
      </c>
      <c r="I118" s="267"/>
      <c r="J118" s="268">
        <f>D118*Variables!$C$21</f>
        <v>328.55991748648495</v>
      </c>
      <c r="K118" s="282">
        <f t="shared" si="85"/>
        <v>320.85929442039543</v>
      </c>
      <c r="L118" s="268">
        <f t="shared" si="60"/>
        <v>7.7006230660895199</v>
      </c>
      <c r="M118" s="269"/>
      <c r="N118" s="270"/>
      <c r="O118" s="270"/>
      <c r="P118" s="270"/>
      <c r="Q118" s="270"/>
      <c r="R118" s="20"/>
      <c r="S118" s="271">
        <f>L118*(Variables!$C$22/100)</f>
        <v>0.41813337915418203</v>
      </c>
      <c r="T118" s="271">
        <f>L118*(Variables!$C$23/100)</f>
        <v>0.73173341351981858</v>
      </c>
      <c r="U118" s="271">
        <f>L118*(Variables!$C$24/100)</f>
        <v>0.76657786178266718</v>
      </c>
      <c r="V118" s="271">
        <f>L118*(Variables!$C$25/100)</f>
        <v>5.5751117220557607</v>
      </c>
      <c r="W118" s="21">
        <f>(S118*Variables!$E$26+T118*Variables!$E$27+U118*Variables!$E$28+V118*Variables!$E$26)*Variables!$C$18</f>
        <v>16235080.678309759</v>
      </c>
      <c r="X118" s="20">
        <f>J118*Variables!$E$30*Variables!$C$18</f>
        <v>77044.015051405862</v>
      </c>
      <c r="Z118" s="272">
        <f>D118*(IF(D118&lt;50000,0,IF(D118&gt;Variables!$C$7,Variables!$C$36,IF(D118&gt;Variables!$C$8,Variables!$C$37,Variables!$C$38))))</f>
        <v>76.632050725710783</v>
      </c>
      <c r="AA118" s="283">
        <f t="shared" si="86"/>
        <v>74.835987036826936</v>
      </c>
      <c r="AB118" s="274">
        <f t="shared" si="61"/>
        <v>1.7960636888838479</v>
      </c>
      <c r="AC118" s="21">
        <f>AB118*Variables!$E$41</f>
        <v>965563.83914395666</v>
      </c>
      <c r="AD118" s="275">
        <f>ROUND(IF(D118&lt;50000,0,(H118/(3.14*Variables!$C$35^2))),0)</f>
        <v>49</v>
      </c>
      <c r="AE118" s="201">
        <f t="shared" si="87"/>
        <v>47</v>
      </c>
      <c r="AF118" s="276">
        <f t="shared" si="62"/>
        <v>2</v>
      </c>
      <c r="AG118" s="20">
        <f>AF118*Variables!$E$42*Variables!$C$18</f>
        <v>1855.8719999999998</v>
      </c>
      <c r="AH118" s="277">
        <f>ROUND((Z118)/Variables!$C$40,0)</f>
        <v>1</v>
      </c>
      <c r="AI118" s="204">
        <f t="shared" si="88"/>
        <v>1</v>
      </c>
      <c r="AJ118" s="278">
        <f t="shared" si="63"/>
        <v>0</v>
      </c>
      <c r="AK118" s="21">
        <f>AJ118*Variables!$E$43*Variables!$C$18</f>
        <v>0</v>
      </c>
      <c r="AL118" s="20">
        <f>Z118*Variables!$E$39*Variables!$C$18</f>
        <v>17900542.766071737</v>
      </c>
      <c r="AN118" s="284">
        <f t="shared" ref="AN118:AP118" si="118">AN98</f>
        <v>0.74349442379182151</v>
      </c>
      <c r="AO118" s="246">
        <f t="shared" si="118"/>
        <v>210.55762081784385</v>
      </c>
      <c r="AP118" s="284">
        <f t="shared" si="118"/>
        <v>19785.960000000003</v>
      </c>
      <c r="AQ118" s="22">
        <f>IF(12*(AO118-Variables!$C$3*AP118)*(G118/5)&lt;0,0,12*(AO118-Variables!$C$3*AP118)*(G118/5))</f>
        <v>0</v>
      </c>
      <c r="AR118" s="249"/>
      <c r="AS118" s="208"/>
    </row>
    <row r="119" spans="1:45" ht="14.25" customHeight="1">
      <c r="A119" s="57">
        <v>16</v>
      </c>
      <c r="B119" s="4" t="s">
        <v>142</v>
      </c>
      <c r="C119" s="263">
        <v>2024</v>
      </c>
      <c r="D119" s="264">
        <f>Population!I17</f>
        <v>95281.327657296977</v>
      </c>
      <c r="E119" s="264" t="str">
        <f t="shared" si="59"/>
        <v>Small</v>
      </c>
      <c r="F119" s="268">
        <f t="shared" si="84"/>
        <v>3.45</v>
      </c>
      <c r="G119" s="281">
        <f t="shared" si="57"/>
        <v>27617.776132549847</v>
      </c>
      <c r="H119" s="267">
        <f>'Area (Sq.km)'!K17</f>
        <v>191.79778312994765</v>
      </c>
      <c r="I119" s="267"/>
      <c r="J119" s="268">
        <f>D119*Variables!$C$21</f>
        <v>326.8149538645286</v>
      </c>
      <c r="K119" s="282">
        <f t="shared" si="85"/>
        <v>319.15522838332873</v>
      </c>
      <c r="L119" s="268">
        <f t="shared" si="60"/>
        <v>7.659725481199871</v>
      </c>
      <c r="M119" s="269"/>
      <c r="N119" s="270"/>
      <c r="O119" s="270"/>
      <c r="P119" s="270"/>
      <c r="Q119" s="270"/>
      <c r="R119" s="20"/>
      <c r="S119" s="271">
        <f>L119*(Variables!$C$22/100)</f>
        <v>0.41591269581175766</v>
      </c>
      <c r="T119" s="271">
        <f>L119*(Variables!$C$23/100)</f>
        <v>0.72784721767057592</v>
      </c>
      <c r="U119" s="271">
        <f>L119*(Variables!$C$24/100)</f>
        <v>0.76250660898822253</v>
      </c>
      <c r="V119" s="271">
        <f>L119*(Variables!$C$25/100)</f>
        <v>5.5455026108234362</v>
      </c>
      <c r="W119" s="21">
        <f>(S119*Variables!$E$26+T119*Variables!$E$27+U119*Variables!$E$28+V119*Variables!$E$26)*Variables!$C$18</f>
        <v>16148857.059190504</v>
      </c>
      <c r="X119" s="20">
        <f>J119*Variables!$E$30*Variables!$C$18</f>
        <v>76634.838531693313</v>
      </c>
      <c r="Z119" s="272">
        <f>D119*(IF(D119&lt;50000,0,IF(D119&gt;Variables!$C$7,Variables!$C$36,IF(D119&gt;Variables!$C$8,Variables!$C$37,Variables!$C$38))))</f>
        <v>76.225062125837582</v>
      </c>
      <c r="AA119" s="283">
        <f t="shared" si="86"/>
        <v>250</v>
      </c>
      <c r="AB119" s="274">
        <f t="shared" si="61"/>
        <v>0</v>
      </c>
      <c r="AC119" s="21">
        <f>AB119*Variables!$E$41</f>
        <v>0</v>
      </c>
      <c r="AD119" s="275">
        <f>ROUND(IF(D119&lt;50000,0,(H119/(3.14*Variables!$C$35^2))),0)</f>
        <v>244</v>
      </c>
      <c r="AE119" s="201">
        <f t="shared" si="87"/>
        <v>236</v>
      </c>
      <c r="AF119" s="276">
        <f t="shared" si="62"/>
        <v>8</v>
      </c>
      <c r="AG119" s="20">
        <f>AF119*Variables!$E$42*Variables!$C$18</f>
        <v>7423.4879999999994</v>
      </c>
      <c r="AH119" s="277">
        <f>ROUND((Z119)/Variables!$C$40,0)</f>
        <v>1</v>
      </c>
      <c r="AI119" s="204">
        <f t="shared" si="88"/>
        <v>2</v>
      </c>
      <c r="AJ119" s="278">
        <f t="shared" si="63"/>
        <v>0</v>
      </c>
      <c r="AK119" s="21">
        <f>AJ119*Variables!$E$43*Variables!$C$18</f>
        <v>0</v>
      </c>
      <c r="AL119" s="20">
        <f>Z119*Variables!$E$39*Variables!$C$18</f>
        <v>17805473.969551984</v>
      </c>
      <c r="AN119" s="284">
        <f t="shared" ref="AN119:AP119" si="119">AN99</f>
        <v>0.99132589838909535</v>
      </c>
      <c r="AO119" s="246">
        <f t="shared" si="119"/>
        <v>205.20446096654274</v>
      </c>
      <c r="AP119" s="284">
        <f t="shared" si="119"/>
        <v>28579.719999999998</v>
      </c>
      <c r="AQ119" s="22">
        <f>IF(12*(AO119-Variables!$C$3*AP119)*(G119/5)&lt;0,0,12*(AO119-Variables!$C$3*AP119)*(G119/5))</f>
        <v>0</v>
      </c>
      <c r="AR119" s="249"/>
      <c r="AS119" s="208"/>
    </row>
    <row r="120" spans="1:45" ht="14.25" customHeight="1">
      <c r="A120" s="57">
        <v>17</v>
      </c>
      <c r="B120" s="263" t="s">
        <v>143</v>
      </c>
      <c r="C120" s="263">
        <v>2024</v>
      </c>
      <c r="D120" s="264">
        <f>Population!I18</f>
        <v>23910.580242549549</v>
      </c>
      <c r="E120" s="264" t="str">
        <f t="shared" si="59"/>
        <v>Small</v>
      </c>
      <c r="F120" s="268">
        <f t="shared" si="84"/>
        <v>4.78</v>
      </c>
      <c r="G120" s="281">
        <f t="shared" si="57"/>
        <v>5002.2134398639218</v>
      </c>
      <c r="H120" s="267">
        <f>'Area (Sq.km)'!K18</f>
        <v>94.11921365519305</v>
      </c>
      <c r="I120" s="267"/>
      <c r="J120" s="268">
        <f>D120*Variables!$C$21</f>
        <v>82.01329023194495</v>
      </c>
      <c r="K120" s="282">
        <f t="shared" si="85"/>
        <v>130.84589162580448</v>
      </c>
      <c r="L120" s="268">
        <f t="shared" si="60"/>
        <v>0</v>
      </c>
      <c r="M120" s="269"/>
      <c r="N120" s="270"/>
      <c r="O120" s="270"/>
      <c r="P120" s="270"/>
      <c r="Q120" s="270"/>
      <c r="R120" s="20"/>
      <c r="S120" s="271">
        <f>L120*(Variables!$C$22/100)</f>
        <v>0</v>
      </c>
      <c r="T120" s="271">
        <f>L120*(Variables!$C$23/100)</f>
        <v>0</v>
      </c>
      <c r="U120" s="271">
        <f>L120*(Variables!$C$24/100)</f>
        <v>0</v>
      </c>
      <c r="V120" s="271">
        <f>L120*(Variables!$C$25/100)</f>
        <v>0</v>
      </c>
      <c r="W120" s="21">
        <f>(S120*Variables!$E$26+T120*Variables!$E$27+U120*Variables!$E$28+V120*Variables!$E$26)*Variables!$C$18</f>
        <v>0</v>
      </c>
      <c r="X120" s="20">
        <f>J120*Variables!$E$30*Variables!$C$18</f>
        <v>19231.296426488771</v>
      </c>
      <c r="Z120" s="272">
        <f>D120*(IF(D120&lt;50000,0,IF(D120&gt;Variables!$C$7,Variables!$C$36,IF(D120&gt;Variables!$C$8,Variables!$C$37,Variables!$C$38))))</f>
        <v>0</v>
      </c>
      <c r="AA120" s="283">
        <f t="shared" si="86"/>
        <v>0</v>
      </c>
      <c r="AB120" s="274">
        <f t="shared" si="61"/>
        <v>0</v>
      </c>
      <c r="AC120" s="21">
        <f>AB120*Variables!$E$41</f>
        <v>0</v>
      </c>
      <c r="AD120" s="275">
        <f>ROUND(IF(D120&lt;50000,0,(H120/(3.14*Variables!$C$35^2))),0)</f>
        <v>0</v>
      </c>
      <c r="AE120" s="201">
        <f t="shared" si="87"/>
        <v>0</v>
      </c>
      <c r="AF120" s="276">
        <f t="shared" si="62"/>
        <v>0</v>
      </c>
      <c r="AG120" s="20">
        <f>AF120*Variables!$E$42*Variables!$C$18</f>
        <v>0</v>
      </c>
      <c r="AH120" s="277">
        <f>ROUND((Z120)/Variables!$C$40,0)</f>
        <v>0</v>
      </c>
      <c r="AI120" s="204">
        <f t="shared" si="88"/>
        <v>1</v>
      </c>
      <c r="AJ120" s="278">
        <f t="shared" si="63"/>
        <v>0</v>
      </c>
      <c r="AK120" s="21">
        <f>AJ120*Variables!$E$43*Variables!$C$18</f>
        <v>0</v>
      </c>
      <c r="AL120" s="20">
        <f>Z120*Variables!$E$39*Variables!$C$18</f>
        <v>0</v>
      </c>
      <c r="AN120" s="284">
        <f t="shared" ref="AN120:AP120" si="120">AN100</f>
        <v>0.74349442379182151</v>
      </c>
      <c r="AO120" s="246">
        <f t="shared" si="120"/>
        <v>213.23420074349443</v>
      </c>
      <c r="AP120" s="284">
        <f t="shared" si="120"/>
        <v>15389.079999999998</v>
      </c>
      <c r="AQ120" s="22">
        <f>IF(12*(AO120-Variables!$C$3*AP120)*(G120/5)&lt;0,0,12*(AO120-Variables!$C$3*AP120)*(G120/5))</f>
        <v>0</v>
      </c>
      <c r="AR120" s="249"/>
      <c r="AS120" s="208"/>
    </row>
    <row r="121" spans="1:45" ht="14.25" customHeight="1">
      <c r="A121" s="57">
        <v>18</v>
      </c>
      <c r="B121" s="263" t="s">
        <v>144</v>
      </c>
      <c r="C121" s="263">
        <v>2024</v>
      </c>
      <c r="D121" s="264">
        <f>Population!I19</f>
        <v>1947.1338151467048</v>
      </c>
      <c r="E121" s="264" t="str">
        <f t="shared" si="59"/>
        <v>Small</v>
      </c>
      <c r="F121" s="268">
        <f t="shared" si="84"/>
        <v>5.88</v>
      </c>
      <c r="G121" s="281">
        <f t="shared" si="57"/>
        <v>331.14520665760284</v>
      </c>
      <c r="H121" s="267">
        <f>'Area (Sq.km)'!K19</f>
        <v>39.108359115799878</v>
      </c>
      <c r="I121" s="267"/>
      <c r="J121" s="268">
        <f>D121*Variables!$C$21</f>
        <v>6.6786689859531974</v>
      </c>
      <c r="K121" s="282">
        <f t="shared" si="85"/>
        <v>10.655023024464171</v>
      </c>
      <c r="L121" s="268">
        <f t="shared" si="60"/>
        <v>0</v>
      </c>
      <c r="M121" s="269"/>
      <c r="N121" s="270"/>
      <c r="O121" s="270"/>
      <c r="P121" s="270"/>
      <c r="Q121" s="270"/>
      <c r="R121" s="20"/>
      <c r="S121" s="271">
        <f>L121*(Variables!$C$22/100)</f>
        <v>0</v>
      </c>
      <c r="T121" s="271">
        <f>L121*(Variables!$C$23/100)</f>
        <v>0</v>
      </c>
      <c r="U121" s="271">
        <f>L121*(Variables!$C$24/100)</f>
        <v>0</v>
      </c>
      <c r="V121" s="271">
        <f>L121*(Variables!$C$25/100)</f>
        <v>0</v>
      </c>
      <c r="W121" s="21">
        <f>(S121*Variables!$E$26+T121*Variables!$E$27+U121*Variables!$E$28+V121*Variables!$E$26)*Variables!$C$18</f>
        <v>0</v>
      </c>
      <c r="X121" s="20">
        <f>J121*Variables!$E$30*Variables!$C$18</f>
        <v>1566.0810905161652</v>
      </c>
      <c r="Z121" s="272">
        <f>D121*(IF(D121&lt;50000,0,IF(D121&gt;Variables!$C$7,Variables!$C$36,IF(D121&gt;Variables!$C$8,Variables!$C$37,Variables!$C$38))))</f>
        <v>0</v>
      </c>
      <c r="AA121" s="283">
        <f t="shared" si="86"/>
        <v>0</v>
      </c>
      <c r="AB121" s="274">
        <f t="shared" si="61"/>
        <v>0</v>
      </c>
      <c r="AC121" s="21">
        <f>AB121*Variables!$E$41</f>
        <v>0</v>
      </c>
      <c r="AD121" s="275">
        <f>ROUND(IF(D121&lt;50000,0,(H121/(3.14*Variables!$C$35^2))),0)</f>
        <v>0</v>
      </c>
      <c r="AE121" s="201">
        <f t="shared" si="87"/>
        <v>0</v>
      </c>
      <c r="AF121" s="276">
        <f t="shared" si="62"/>
        <v>0</v>
      </c>
      <c r="AG121" s="20">
        <f>AF121*Variables!$E$42*Variables!$C$18</f>
        <v>0</v>
      </c>
      <c r="AH121" s="277">
        <f>ROUND((Z121)/Variables!$C$40,0)</f>
        <v>0</v>
      </c>
      <c r="AI121" s="204">
        <f t="shared" si="88"/>
        <v>0</v>
      </c>
      <c r="AJ121" s="278">
        <f t="shared" si="63"/>
        <v>0</v>
      </c>
      <c r="AK121" s="21">
        <f>AJ121*Variables!$E$43*Variables!$C$18</f>
        <v>0</v>
      </c>
      <c r="AL121" s="20">
        <f>Z121*Variables!$E$39*Variables!$C$18</f>
        <v>0</v>
      </c>
      <c r="AN121" s="284">
        <f t="shared" ref="AN121:AP121" si="121">AN101</f>
        <v>0.74349442379182151</v>
      </c>
      <c r="AO121" s="246">
        <f t="shared" si="121"/>
        <v>262.30483271375465</v>
      </c>
      <c r="AP121" s="284">
        <f t="shared" si="121"/>
        <v>10992.2</v>
      </c>
      <c r="AQ121" s="22">
        <f>IF(12*(AO121-Variables!$C$3*AP121)*(G121/5)&lt;0,0,12*(AO121-Variables!$C$3*AP121)*(G121/5))</f>
        <v>0</v>
      </c>
      <c r="AR121" s="249"/>
      <c r="AS121" s="208"/>
    </row>
    <row r="122" spans="1:45" ht="14.25" customHeight="1">
      <c r="A122" s="57">
        <v>19</v>
      </c>
      <c r="B122" s="263" t="s">
        <v>147</v>
      </c>
      <c r="C122" s="263">
        <v>2024</v>
      </c>
      <c r="D122" s="264">
        <f>Population!I20</f>
        <v>28528.228295220295</v>
      </c>
      <c r="E122" s="264" t="str">
        <f t="shared" si="59"/>
        <v>Small</v>
      </c>
      <c r="F122" s="268">
        <f t="shared" si="84"/>
        <v>3.93</v>
      </c>
      <c r="G122" s="281">
        <f t="shared" si="57"/>
        <v>7259.0911692672507</v>
      </c>
      <c r="H122" s="267">
        <f>'Area (Sq.km)'!K20</f>
        <v>34.985489931905292</v>
      </c>
      <c r="I122" s="267"/>
      <c r="J122" s="268">
        <f>D122*Variables!$C$21</f>
        <v>97.85182305260561</v>
      </c>
      <c r="K122" s="282">
        <f t="shared" si="85"/>
        <v>95.55842094981017</v>
      </c>
      <c r="L122" s="268">
        <f t="shared" si="60"/>
        <v>2.2934021027954401</v>
      </c>
      <c r="M122" s="269"/>
      <c r="N122" s="270"/>
      <c r="O122" s="270"/>
      <c r="P122" s="270"/>
      <c r="Q122" s="270"/>
      <c r="R122" s="20"/>
      <c r="S122" s="271">
        <f>L122*(Variables!$C$22/100)</f>
        <v>0.12452862096626822</v>
      </c>
      <c r="T122" s="271">
        <f>L122*(Variables!$C$23/100)</f>
        <v>0.21792508669096941</v>
      </c>
      <c r="U122" s="271">
        <f>L122*(Variables!$C$24/100)</f>
        <v>0.22830247177149179</v>
      </c>
      <c r="V122" s="271">
        <f>L122*(Variables!$C$25/100)</f>
        <v>1.6603816128835764</v>
      </c>
      <c r="W122" s="21">
        <f>(S122*Variables!$E$26+T122*Variables!$E$27+U122*Variables!$E$28+V122*Variables!$E$26)*Variables!$C$18</f>
        <v>4835137.0852900259</v>
      </c>
      <c r="X122" s="20">
        <f>J122*Variables!$E$30*Variables!$C$18</f>
        <v>22945.273987605487</v>
      </c>
      <c r="Z122" s="272">
        <f>D122*(IF(D122&lt;50000,0,IF(D122&gt;Variables!$C$7,Variables!$C$36,IF(D122&gt;Variables!$C$8,Variables!$C$37,Variables!$C$38))))</f>
        <v>0</v>
      </c>
      <c r="AA122" s="283">
        <f t="shared" si="86"/>
        <v>41</v>
      </c>
      <c r="AB122" s="274">
        <f t="shared" si="61"/>
        <v>0</v>
      </c>
      <c r="AC122" s="21">
        <f>AB122*Variables!$E$41</f>
        <v>0</v>
      </c>
      <c r="AD122" s="275">
        <f>ROUND(IF(D122&lt;50000,0,(H122/(3.14*Variables!$C$35^2))),0)</f>
        <v>0</v>
      </c>
      <c r="AE122" s="201">
        <f t="shared" si="87"/>
        <v>0</v>
      </c>
      <c r="AF122" s="276">
        <f t="shared" si="62"/>
        <v>0</v>
      </c>
      <c r="AG122" s="20">
        <f>AF122*Variables!$E$42*Variables!$C$18</f>
        <v>0</v>
      </c>
      <c r="AH122" s="277">
        <f>ROUND((Z122)/Variables!$C$40,0)</f>
        <v>0</v>
      </c>
      <c r="AI122" s="204">
        <f t="shared" si="88"/>
        <v>0</v>
      </c>
      <c r="AJ122" s="278">
        <f t="shared" si="63"/>
        <v>0</v>
      </c>
      <c r="AK122" s="21">
        <f>AJ122*Variables!$E$43*Variables!$C$18</f>
        <v>0</v>
      </c>
      <c r="AL122" s="20">
        <f>Z122*Variables!$E$39*Variables!$C$18</f>
        <v>0</v>
      </c>
      <c r="AN122" s="284">
        <f t="shared" ref="AN122:AP122" si="122">AN102</f>
        <v>0.74349442379182151</v>
      </c>
      <c r="AO122" s="246">
        <f t="shared" si="122"/>
        <v>175.31598513011153</v>
      </c>
      <c r="AP122" s="284">
        <f t="shared" si="122"/>
        <v>19785.960000000003</v>
      </c>
      <c r="AQ122" s="22">
        <f>IF(12*(AO122-Variables!$C$3*AP122)*(G122/5)&lt;0,0,12*(AO122-Variables!$C$3*AP122)*(G122/5))</f>
        <v>0</v>
      </c>
      <c r="AR122" s="249"/>
      <c r="AS122" s="208"/>
    </row>
    <row r="123" spans="1:45" ht="14.25" customHeight="1">
      <c r="A123" s="57">
        <v>20</v>
      </c>
      <c r="B123" s="263" t="s">
        <v>150</v>
      </c>
      <c r="C123" s="263">
        <v>2024</v>
      </c>
      <c r="D123" s="264">
        <f>Population!I21</f>
        <v>3315.8420517065215</v>
      </c>
      <c r="E123" s="264" t="str">
        <f t="shared" si="59"/>
        <v>Small</v>
      </c>
      <c r="F123" s="268">
        <f t="shared" si="84"/>
        <v>3.94</v>
      </c>
      <c r="G123" s="281">
        <f t="shared" si="57"/>
        <v>841.58427708287354</v>
      </c>
      <c r="H123" s="267">
        <f>'Area (Sq.km)'!K21</f>
        <v>9.4237009917590004</v>
      </c>
      <c r="I123" s="267"/>
      <c r="J123" s="268">
        <f>D123*Variables!$C$21</f>
        <v>11.373338237353368</v>
      </c>
      <c r="K123" s="282">
        <f t="shared" si="85"/>
        <v>11.1067756224154</v>
      </c>
      <c r="L123" s="268">
        <f t="shared" si="60"/>
        <v>0.26656261493796762</v>
      </c>
      <c r="M123" s="269"/>
      <c r="N123" s="270"/>
      <c r="O123" s="270"/>
      <c r="P123" s="270"/>
      <c r="Q123" s="270"/>
      <c r="R123" s="20"/>
      <c r="S123" s="271">
        <f>L123*(Variables!$C$22/100)</f>
        <v>1.4473988141428105E-2</v>
      </c>
      <c r="T123" s="271">
        <f>L123*(Variables!$C$23/100)</f>
        <v>2.5329479247499186E-2</v>
      </c>
      <c r="U123" s="271">
        <f>L123*(Variables!$C$24/100)</f>
        <v>2.6535644925951531E-2</v>
      </c>
      <c r="V123" s="271">
        <f>L123*(Variables!$C$25/100)</f>
        <v>0.19298650855237476</v>
      </c>
      <c r="W123" s="21">
        <f>(S123*Variables!$E$26+T123*Variables!$E$27+U123*Variables!$E$28+V123*Variables!$E$26)*Variables!$C$18</f>
        <v>561989.01338210423</v>
      </c>
      <c r="X123" s="20">
        <f>J123*Variables!$E$30*Variables!$C$18</f>
        <v>2666.9340832769913</v>
      </c>
      <c r="Z123" s="272">
        <f>D123*(IF(D123&lt;50000,0,IF(D123&gt;Variables!$C$7,Variables!$C$36,IF(D123&gt;Variables!$C$8,Variables!$C$37,Variables!$C$38))))</f>
        <v>0</v>
      </c>
      <c r="AA123" s="283">
        <f t="shared" si="86"/>
        <v>0</v>
      </c>
      <c r="AB123" s="274">
        <f t="shared" si="61"/>
        <v>0</v>
      </c>
      <c r="AC123" s="21">
        <f>AB123*Variables!$E$41</f>
        <v>0</v>
      </c>
      <c r="AD123" s="275">
        <f>ROUND(IF(D123&lt;50000,0,(H123/(3.14*Variables!$C$35^2))),0)</f>
        <v>0</v>
      </c>
      <c r="AE123" s="201">
        <f t="shared" si="87"/>
        <v>0</v>
      </c>
      <c r="AF123" s="276">
        <f t="shared" si="62"/>
        <v>0</v>
      </c>
      <c r="AG123" s="20">
        <f>AF123*Variables!$E$42*Variables!$C$18</f>
        <v>0</v>
      </c>
      <c r="AH123" s="277">
        <f>ROUND((Z123)/Variables!$C$40,0)</f>
        <v>0</v>
      </c>
      <c r="AI123" s="204">
        <f t="shared" si="88"/>
        <v>0</v>
      </c>
      <c r="AJ123" s="278">
        <f t="shared" si="63"/>
        <v>0</v>
      </c>
      <c r="AK123" s="21">
        <f>AJ123*Variables!$E$43*Variables!$C$18</f>
        <v>0</v>
      </c>
      <c r="AL123" s="20">
        <f>Z123*Variables!$E$39*Variables!$C$18</f>
        <v>0</v>
      </c>
      <c r="AN123" s="284">
        <f t="shared" ref="AN123:AP123" si="123">AN103</f>
        <v>0.74349442379182151</v>
      </c>
      <c r="AO123" s="246">
        <f t="shared" si="123"/>
        <v>175.7620817843866</v>
      </c>
      <c r="AP123" s="284">
        <f t="shared" si="123"/>
        <v>15389.079999999998</v>
      </c>
      <c r="AQ123" s="22">
        <f>IF(12*(AO123-Variables!$C$3*AP123)*(G123/5)&lt;0,0,12*(AO123-Variables!$C$3*AP123)*(G123/5))</f>
        <v>0</v>
      </c>
      <c r="AR123" s="249"/>
      <c r="AS123" s="208"/>
    </row>
    <row r="124" spans="1:45" ht="14.25" customHeight="1">
      <c r="A124" s="57">
        <v>1</v>
      </c>
      <c r="B124" s="4" t="s">
        <v>100</v>
      </c>
      <c r="C124" s="263">
        <v>2025</v>
      </c>
      <c r="D124" s="264">
        <f>Population!J2</f>
        <v>735691.95017759944</v>
      </c>
      <c r="E124" s="264" t="str">
        <f t="shared" si="59"/>
        <v>Medium</v>
      </c>
      <c r="F124" s="268">
        <f t="shared" si="84"/>
        <v>4.17</v>
      </c>
      <c r="G124" s="266">
        <f t="shared" si="57"/>
        <v>176424.92810014376</v>
      </c>
      <c r="H124" s="267">
        <f>'Area (Sq.km)'!L2</f>
        <v>1735.5424286917294</v>
      </c>
      <c r="I124" s="267"/>
      <c r="J124" s="268">
        <f>D124*Variables!$C$21</f>
        <v>2523.4233891091658</v>
      </c>
      <c r="K124" s="282">
        <f t="shared" si="85"/>
        <v>2464.2806534269198</v>
      </c>
      <c r="L124" s="268">
        <f t="shared" si="60"/>
        <v>59.142735682245984</v>
      </c>
      <c r="M124" s="269"/>
      <c r="N124" s="270"/>
      <c r="O124" s="270"/>
      <c r="P124" s="270"/>
      <c r="Q124" s="270"/>
      <c r="R124" s="20"/>
      <c r="S124" s="271">
        <f>L124*(Variables!$C$22/100)</f>
        <v>3.2113702632893744</v>
      </c>
      <c r="T124" s="271">
        <f>L124*(Variables!$C$23/100)</f>
        <v>5.6198979607564059</v>
      </c>
      <c r="U124" s="271">
        <f>L124*(Variables!$C$24/100)</f>
        <v>5.8875121493638538</v>
      </c>
      <c r="V124" s="271">
        <f>L124*(Variables!$C$25/100)</f>
        <v>42.818270177191664</v>
      </c>
      <c r="W124" s="21">
        <f>(S124*Variables!$E$26+T124*Variables!$E$27+U124*Variables!$E$28+V124*Variables!$E$26)*Variables!$C$18</f>
        <v>124689531.88547753</v>
      </c>
      <c r="X124" s="20">
        <f>J124*Variables!$E$30*Variables!$C$18</f>
        <v>591717.55051220825</v>
      </c>
      <c r="Z124" s="272">
        <f>D124*(IF(D124&lt;50000,0,IF(D124&gt;Variables!$C$7,Variables!$C$36,IF(D124&gt;Variables!$C$8,Variables!$C$37,Variables!$C$38))))</f>
        <v>882.83034021311926</v>
      </c>
      <c r="AA124" s="283">
        <f t="shared" si="86"/>
        <v>862.1390041143743</v>
      </c>
      <c r="AB124" s="274">
        <f t="shared" si="61"/>
        <v>20.691336098744955</v>
      </c>
      <c r="AC124" s="21">
        <f>AB124*Variables!$E$41</f>
        <v>11123662.286685288</v>
      </c>
      <c r="AD124" s="275">
        <f>ROUND(IF(D124&lt;50000,0,(H124/(3.14*Variables!$C$35^2))),0)</f>
        <v>2211</v>
      </c>
      <c r="AE124" s="201">
        <f t="shared" si="87"/>
        <v>2140</v>
      </c>
      <c r="AF124" s="276">
        <f t="shared" si="62"/>
        <v>71</v>
      </c>
      <c r="AG124" s="20">
        <f>AF124*Variables!$E$42*Variables!$C$18</f>
        <v>65883.455999999991</v>
      </c>
      <c r="AH124" s="277">
        <f>ROUND((Z124)/Variables!$C$40,0)</f>
        <v>7</v>
      </c>
      <c r="AI124" s="204">
        <f t="shared" si="88"/>
        <v>17</v>
      </c>
      <c r="AJ124" s="278">
        <f t="shared" si="63"/>
        <v>0</v>
      </c>
      <c r="AK124" s="21">
        <f>AJ124*Variables!$E$43*Variables!$C$18</f>
        <v>0</v>
      </c>
      <c r="AL124" s="20">
        <f>Z124*Variables!$E$39*Variables!$C$18</f>
        <v>206221053.86080313</v>
      </c>
      <c r="AN124" s="284">
        <f t="shared" ref="AN124:AP124" si="124">AN104</f>
        <v>0.60223048327137552</v>
      </c>
      <c r="AO124" s="246">
        <f t="shared" si="124"/>
        <v>150.67806691449815</v>
      </c>
      <c r="AP124" s="284">
        <f t="shared" si="124"/>
        <v>19785.960000000003</v>
      </c>
      <c r="AQ124" s="22">
        <f>IF(12*(AO124-Variables!$C$3*AP124)*(G124/5)&lt;0,0,12*(AO124-Variables!$C$3*AP124)*(G124/5))</f>
        <v>0</v>
      </c>
      <c r="AR124" s="249"/>
      <c r="AS124" s="208"/>
    </row>
    <row r="125" spans="1:45" ht="14.25" customHeight="1">
      <c r="A125" s="57">
        <v>2</v>
      </c>
      <c r="B125" s="4" t="s">
        <v>123</v>
      </c>
      <c r="C125" s="263">
        <v>2025</v>
      </c>
      <c r="D125" s="264">
        <f>Population!J3</f>
        <v>509778.6218899439</v>
      </c>
      <c r="E125" s="264" t="str">
        <f t="shared" si="59"/>
        <v>Medium</v>
      </c>
      <c r="F125" s="268">
        <f t="shared" si="84"/>
        <v>4.29</v>
      </c>
      <c r="G125" s="281">
        <f t="shared" si="57"/>
        <v>118829.51559206151</v>
      </c>
      <c r="H125" s="267">
        <f>'Area (Sq.km)'!L3</f>
        <v>803.34435901493498</v>
      </c>
      <c r="I125" s="267"/>
      <c r="J125" s="268">
        <f>D125*Variables!$C$21</f>
        <v>1748.5406730825075</v>
      </c>
      <c r="K125" s="282">
        <f t="shared" si="85"/>
        <v>1707.559251057136</v>
      </c>
      <c r="L125" s="268">
        <f t="shared" si="60"/>
        <v>40.981422025371558</v>
      </c>
      <c r="M125" s="269"/>
      <c r="N125" s="270"/>
      <c r="O125" s="270"/>
      <c r="P125" s="270"/>
      <c r="Q125" s="270"/>
      <c r="R125" s="20"/>
      <c r="S125" s="271">
        <f>L125*(Variables!$C$22/100)</f>
        <v>2.2252355850880483</v>
      </c>
      <c r="T125" s="271">
        <f>L125*(Variables!$C$23/100)</f>
        <v>3.8941622739040844</v>
      </c>
      <c r="U125" s="271">
        <f>L125*(Variables!$C$24/100)</f>
        <v>4.0795985726614221</v>
      </c>
      <c r="V125" s="271">
        <f>L125*(Variables!$C$25/100)</f>
        <v>29.669807801173977</v>
      </c>
      <c r="W125" s="21">
        <f>(S125*Variables!$E$26+T125*Variables!$E$27+U125*Variables!$E$28+V125*Variables!$E$26)*Variables!$C$18</f>
        <v>86400371.396393344</v>
      </c>
      <c r="X125" s="20">
        <f>J125*Variables!$E$30*Variables!$C$18</f>
        <v>410015.30243111716</v>
      </c>
      <c r="Z125" s="272">
        <f>D125*(IF(D125&lt;50000,0,IF(D125&gt;Variables!$C$7,Variables!$C$36,IF(D125&gt;Variables!$C$8,Variables!$C$37,Variables!$C$38))))</f>
        <v>611.73434626793266</v>
      </c>
      <c r="AA125" s="283">
        <f t="shared" si="86"/>
        <v>597.39682252727789</v>
      </c>
      <c r="AB125" s="274">
        <f t="shared" si="61"/>
        <v>14.337523740654774</v>
      </c>
      <c r="AC125" s="21">
        <f>AB125*Variables!$E$41</f>
        <v>7707852.7629760066</v>
      </c>
      <c r="AD125" s="275">
        <f>ROUND(IF(D125&lt;50000,0,(H125/(3.14*Variables!$C$35^2))),0)</f>
        <v>1023</v>
      </c>
      <c r="AE125" s="201">
        <f t="shared" si="87"/>
        <v>990</v>
      </c>
      <c r="AF125" s="276">
        <f t="shared" si="62"/>
        <v>33</v>
      </c>
      <c r="AG125" s="20">
        <f>AF125*Variables!$E$42*Variables!$C$18</f>
        <v>30621.887999999999</v>
      </c>
      <c r="AH125" s="277">
        <f>ROUND((Z125)/Variables!$C$40,0)</f>
        <v>5</v>
      </c>
      <c r="AI125" s="204">
        <f t="shared" si="88"/>
        <v>5</v>
      </c>
      <c r="AJ125" s="278">
        <f t="shared" si="63"/>
        <v>0</v>
      </c>
      <c r="AK125" s="21">
        <f>AJ125*Variables!$E$43*Variables!$C$18</f>
        <v>0</v>
      </c>
      <c r="AL125" s="20">
        <f>Z125*Variables!$E$39*Variables!$C$18</f>
        <v>142895521.17088404</v>
      </c>
      <c r="AN125" s="284">
        <f t="shared" ref="AN125:AP125" si="125">AN105</f>
        <v>0.76827757125154894</v>
      </c>
      <c r="AO125" s="246">
        <f t="shared" si="125"/>
        <v>197.75464684014869</v>
      </c>
      <c r="AP125" s="284">
        <f t="shared" si="125"/>
        <v>10992.2</v>
      </c>
      <c r="AQ125" s="22">
        <f>IF(12*(AO125-Variables!$C$3*AP125)*(G125/5)&lt;0,0,12*(AO125-Variables!$C$3*AP125)*(G125/5))</f>
        <v>0</v>
      </c>
      <c r="AR125" s="249"/>
      <c r="AS125" s="208"/>
    </row>
    <row r="126" spans="1:45" ht="14.25" customHeight="1">
      <c r="A126" s="57">
        <v>3</v>
      </c>
      <c r="B126" s="4" t="s">
        <v>129</v>
      </c>
      <c r="C126" s="263">
        <v>2025</v>
      </c>
      <c r="D126" s="264">
        <f>Population!J4</f>
        <v>365057.13309725228</v>
      </c>
      <c r="E126" s="264" t="str">
        <f t="shared" si="59"/>
        <v>Medium</v>
      </c>
      <c r="F126" s="268">
        <f t="shared" si="84"/>
        <v>4.8600000000000003</v>
      </c>
      <c r="G126" s="281">
        <f t="shared" si="57"/>
        <v>75114.636439763839</v>
      </c>
      <c r="H126" s="267">
        <f>'Area (Sq.km)'!L4</f>
        <v>657.35300635598423</v>
      </c>
      <c r="I126" s="267"/>
      <c r="J126" s="268">
        <f>D126*Variables!$C$21</f>
        <v>1252.1459665235752</v>
      </c>
      <c r="K126" s="282">
        <f t="shared" si="85"/>
        <v>1222.7987954331788</v>
      </c>
      <c r="L126" s="268">
        <f t="shared" si="60"/>
        <v>29.347171090396387</v>
      </c>
      <c r="M126" s="269"/>
      <c r="N126" s="270"/>
      <c r="O126" s="270"/>
      <c r="P126" s="270"/>
      <c r="Q126" s="270"/>
      <c r="R126" s="20"/>
      <c r="S126" s="271">
        <f>L126*(Variables!$C$22/100)</f>
        <v>1.5935115524197132</v>
      </c>
      <c r="T126" s="271">
        <f>L126*(Variables!$C$23/100)</f>
        <v>2.7886452167344982</v>
      </c>
      <c r="U126" s="271">
        <f>L126*(Variables!$C$24/100)</f>
        <v>2.9214378461028079</v>
      </c>
      <c r="V126" s="271">
        <f>L126*(Variables!$C$25/100)</f>
        <v>21.246820698929511</v>
      </c>
      <c r="W126" s="21">
        <f>(S126*Variables!$E$26+T126*Variables!$E$27+U126*Variables!$E$28+V126*Variables!$E$26)*Variables!$C$18</f>
        <v>61872096.09451703</v>
      </c>
      <c r="X126" s="20">
        <f>J126*Variables!$E$30*Variables!$C$18</f>
        <v>293615.70769011317</v>
      </c>
      <c r="Z126" s="272">
        <f>D126*(IF(D126&lt;50000,0,IF(D126&gt;Variables!$C$7,Variables!$C$36,IF(D126&gt;Variables!$C$8,Variables!$C$37,Variables!$C$38))))</f>
        <v>438.06855971670268</v>
      </c>
      <c r="AA126" s="283">
        <f t="shared" si="86"/>
        <v>427.80132784834245</v>
      </c>
      <c r="AB126" s="274">
        <f t="shared" si="61"/>
        <v>10.267231868360227</v>
      </c>
      <c r="AC126" s="21">
        <f>AB126*Variables!$E$41</f>
        <v>5519663.8524304582</v>
      </c>
      <c r="AD126" s="275">
        <f>ROUND(IF(D126&lt;50000,0,(H126/(3.14*Variables!$C$35^2))),0)</f>
        <v>837</v>
      </c>
      <c r="AE126" s="201">
        <f t="shared" si="87"/>
        <v>810</v>
      </c>
      <c r="AF126" s="276">
        <f t="shared" si="62"/>
        <v>27</v>
      </c>
      <c r="AG126" s="20">
        <f>AF126*Variables!$E$42*Variables!$C$18</f>
        <v>25054.271999999997</v>
      </c>
      <c r="AH126" s="277">
        <f>ROUND((Z126)/Variables!$C$40,0)</f>
        <v>4</v>
      </c>
      <c r="AI126" s="204">
        <f t="shared" si="88"/>
        <v>3</v>
      </c>
      <c r="AJ126" s="278">
        <f t="shared" si="63"/>
        <v>1</v>
      </c>
      <c r="AK126" s="21">
        <f>AJ126*Variables!$E$43*Variables!$C$18</f>
        <v>763987.75199999998</v>
      </c>
      <c r="AL126" s="20">
        <f>Z126*Variables!$E$39*Variables!$C$18</f>
        <v>102328789.50020495</v>
      </c>
      <c r="AN126" s="284">
        <f t="shared" ref="AN126:AP126" si="126">AN106</f>
        <v>0.49566294919454768</v>
      </c>
      <c r="AO126" s="246">
        <f t="shared" si="126"/>
        <v>144.5353159851301</v>
      </c>
      <c r="AP126" s="284">
        <f t="shared" si="126"/>
        <v>10992.2</v>
      </c>
      <c r="AQ126" s="22">
        <f>IF(12*(AO126-Variables!$C$3*AP126)*(G126/5)&lt;0,0,12*(AO126-Variables!$C$3*AP126)*(G126/5))</f>
        <v>0</v>
      </c>
      <c r="AR126" s="249"/>
      <c r="AS126" s="208"/>
    </row>
    <row r="127" spans="1:45" ht="14.25" customHeight="1">
      <c r="A127" s="57">
        <v>4</v>
      </c>
      <c r="B127" s="4" t="s">
        <v>130</v>
      </c>
      <c r="C127" s="263">
        <v>2025</v>
      </c>
      <c r="D127" s="264">
        <f>Population!J5</f>
        <v>692050.99747772934</v>
      </c>
      <c r="E127" s="264" t="str">
        <f t="shared" si="59"/>
        <v>Medium</v>
      </c>
      <c r="F127" s="268">
        <f t="shared" si="84"/>
        <v>4.05</v>
      </c>
      <c r="G127" s="281">
        <f t="shared" si="57"/>
        <v>170876.78950067391</v>
      </c>
      <c r="H127" s="267">
        <f>'Area (Sq.km)'!L5</f>
        <v>140.75566920679856</v>
      </c>
      <c r="I127" s="267"/>
      <c r="J127" s="268">
        <f>D127*Variables!$C$21</f>
        <v>2373.7349213486114</v>
      </c>
      <c r="K127" s="282">
        <f t="shared" si="85"/>
        <v>2318.1005091295033</v>
      </c>
      <c r="L127" s="268">
        <f t="shared" si="60"/>
        <v>55.634412219108071</v>
      </c>
      <c r="M127" s="269"/>
      <c r="N127" s="270"/>
      <c r="O127" s="270"/>
      <c r="P127" s="270"/>
      <c r="Q127" s="270"/>
      <c r="R127" s="20"/>
      <c r="S127" s="271">
        <f>L127*(Variables!$C$22/100)</f>
        <v>3.020873061671026</v>
      </c>
      <c r="T127" s="271">
        <f>L127*(Variables!$C$23/100)</f>
        <v>5.2865278579242965</v>
      </c>
      <c r="U127" s="271">
        <f>L127*(Variables!$C$24/100)</f>
        <v>5.5382672797302153</v>
      </c>
      <c r="V127" s="271">
        <f>L127*(Variables!$C$25/100)</f>
        <v>40.278307488947021</v>
      </c>
      <c r="W127" s="21">
        <f>(S127*Variables!$E$26+T127*Variables!$E$27+U127*Variables!$E$28+V127*Variables!$E$26)*Variables!$C$18</f>
        <v>117292998.64643729</v>
      </c>
      <c r="X127" s="20">
        <f>J127*Variables!$E$30*Variables!$C$18</f>
        <v>556617.10170703591</v>
      </c>
      <c r="Z127" s="272">
        <f>D127*(IF(D127&lt;50000,0,IF(D127&gt;Variables!$C$7,Variables!$C$36,IF(D127&gt;Variables!$C$8,Variables!$C$37,Variables!$C$38))))</f>
        <v>830.46119697327515</v>
      </c>
      <c r="AA127" s="283">
        <f t="shared" si="86"/>
        <v>810.99726266921402</v>
      </c>
      <c r="AB127" s="274">
        <f t="shared" si="61"/>
        <v>19.463934304061127</v>
      </c>
      <c r="AC127" s="21">
        <f>AB127*Variables!$E$41</f>
        <v>10463811.081863262</v>
      </c>
      <c r="AD127" s="275">
        <f>ROUND(IF(D127&lt;50000,0,(H127/(3.14*Variables!$C$35^2))),0)</f>
        <v>179</v>
      </c>
      <c r="AE127" s="201">
        <f t="shared" si="87"/>
        <v>174</v>
      </c>
      <c r="AF127" s="276">
        <f t="shared" si="62"/>
        <v>5</v>
      </c>
      <c r="AG127" s="20">
        <f>AF127*Variables!$E$42*Variables!$C$18</f>
        <v>4639.6799999999994</v>
      </c>
      <c r="AH127" s="277">
        <f>ROUND((Z127)/Variables!$C$40,0)</f>
        <v>7</v>
      </c>
      <c r="AI127" s="204">
        <f t="shared" si="88"/>
        <v>6</v>
      </c>
      <c r="AJ127" s="278">
        <f t="shared" si="63"/>
        <v>1</v>
      </c>
      <c r="AK127" s="21">
        <f>AJ127*Variables!$E$43*Variables!$C$18</f>
        <v>763987.75199999998</v>
      </c>
      <c r="AL127" s="20">
        <f>Z127*Variables!$E$39*Variables!$C$18</f>
        <v>193988103.29625762</v>
      </c>
      <c r="AN127" s="284">
        <f t="shared" ref="AN127:AP127" si="127">AN107</f>
        <v>0.74349442379182151</v>
      </c>
      <c r="AO127" s="246">
        <f t="shared" si="127"/>
        <v>180.66914498141261</v>
      </c>
      <c r="AP127" s="284">
        <f t="shared" si="127"/>
        <v>15389.079999999998</v>
      </c>
      <c r="AQ127" s="22">
        <f>IF(12*(AO127-Variables!$C$3*AP127)*(G127/5)&lt;0,0,12*(AO127-Variables!$C$3*AP127)*(G127/5))</f>
        <v>0</v>
      </c>
      <c r="AR127" s="249"/>
      <c r="AS127" s="208"/>
    </row>
    <row r="128" spans="1:45" ht="14.25" customHeight="1">
      <c r="A128" s="57">
        <v>5</v>
      </c>
      <c r="B128" s="4" t="s">
        <v>131</v>
      </c>
      <c r="C128" s="263">
        <v>2025</v>
      </c>
      <c r="D128" s="264">
        <f>Population!J6</f>
        <v>440943.89291842817</v>
      </c>
      <c r="E128" s="264" t="str">
        <f t="shared" si="59"/>
        <v>Medium</v>
      </c>
      <c r="F128" s="268">
        <f t="shared" si="84"/>
        <v>4.2</v>
      </c>
      <c r="G128" s="281">
        <f t="shared" si="57"/>
        <v>104986.64117105432</v>
      </c>
      <c r="H128" s="267">
        <f>'Area (Sq.km)'!L6</f>
        <v>1167.2836974171553</v>
      </c>
      <c r="I128" s="267"/>
      <c r="J128" s="268">
        <f>D128*Variables!$C$21</f>
        <v>1512.4375527102086</v>
      </c>
      <c r="K128" s="282">
        <f t="shared" si="85"/>
        <v>2336.5107121394235</v>
      </c>
      <c r="L128" s="268">
        <f t="shared" si="60"/>
        <v>0</v>
      </c>
      <c r="M128" s="269"/>
      <c r="N128" s="270"/>
      <c r="O128" s="270"/>
      <c r="P128" s="270"/>
      <c r="Q128" s="270"/>
      <c r="R128" s="20"/>
      <c r="S128" s="271">
        <f>L128*(Variables!$C$22/100)</f>
        <v>0</v>
      </c>
      <c r="T128" s="271">
        <f>L128*(Variables!$C$23/100)</f>
        <v>0</v>
      </c>
      <c r="U128" s="271">
        <f>L128*(Variables!$C$24/100)</f>
        <v>0</v>
      </c>
      <c r="V128" s="271">
        <f>L128*(Variables!$C$25/100)</f>
        <v>0</v>
      </c>
      <c r="W128" s="21">
        <f>(S128*Variables!$E$26+T128*Variables!$E$27+U128*Variables!$E$28+V128*Variables!$E$26)*Variables!$C$18</f>
        <v>0</v>
      </c>
      <c r="X128" s="20">
        <f>J128*Variables!$E$30*Variables!$C$18</f>
        <v>354651.4817350168</v>
      </c>
      <c r="Z128" s="272">
        <f>D128*(IF(D128&lt;50000,0,IF(D128&gt;Variables!$C$7,Variables!$C$36,IF(D128&gt;Variables!$C$8,Variables!$C$37,Variables!$C$38))))</f>
        <v>529.13267150211379</v>
      </c>
      <c r="AA128" s="283">
        <f t="shared" si="86"/>
        <v>516.7311245137829</v>
      </c>
      <c r="AB128" s="274">
        <f t="shared" si="61"/>
        <v>12.401546988330892</v>
      </c>
      <c r="AC128" s="21">
        <f>AB128*Variables!$E$41</f>
        <v>6667071.6609266875</v>
      </c>
      <c r="AD128" s="275">
        <f>ROUND(IF(D128&lt;50000,0,(H128/(3.14*Variables!$C$35^2))),0)</f>
        <v>1487</v>
      </c>
      <c r="AE128" s="201">
        <f t="shared" si="87"/>
        <v>1439</v>
      </c>
      <c r="AF128" s="276">
        <f t="shared" si="62"/>
        <v>48</v>
      </c>
      <c r="AG128" s="20">
        <f>AF128*Variables!$E$42*Variables!$C$18</f>
        <v>44540.928</v>
      </c>
      <c r="AH128" s="277">
        <f>ROUND((Z128)/Variables!$C$40,0)</f>
        <v>4</v>
      </c>
      <c r="AI128" s="204">
        <f t="shared" si="88"/>
        <v>4</v>
      </c>
      <c r="AJ128" s="278">
        <f t="shared" si="63"/>
        <v>0</v>
      </c>
      <c r="AK128" s="21">
        <f>AJ128*Variables!$E$43*Variables!$C$18</f>
        <v>0</v>
      </c>
      <c r="AL128" s="20">
        <f>Z128*Variables!$E$39*Variables!$C$18</f>
        <v>123600529.09260732</v>
      </c>
      <c r="AN128" s="284">
        <f t="shared" ref="AN128:AP128" si="128">AN108</f>
        <v>0.49566294919454768</v>
      </c>
      <c r="AO128" s="246">
        <f t="shared" si="128"/>
        <v>124.90706319702601</v>
      </c>
      <c r="AP128" s="284">
        <f t="shared" si="128"/>
        <v>15389.079999999998</v>
      </c>
      <c r="AQ128" s="22">
        <f>IF(12*(AO128-Variables!$C$3*AP128)*(G128/5)&lt;0,0,12*(AO128-Variables!$C$3*AP128)*(G128/5))</f>
        <v>0</v>
      </c>
      <c r="AR128" s="249"/>
      <c r="AS128" s="208"/>
    </row>
    <row r="129" spans="1:45" ht="14.25" customHeight="1">
      <c r="A129" s="57">
        <v>6</v>
      </c>
      <c r="B129" s="4" t="s">
        <v>132</v>
      </c>
      <c r="C129" s="263">
        <v>2025</v>
      </c>
      <c r="D129" s="264">
        <f>Population!J7</f>
        <v>502247.03581553459</v>
      </c>
      <c r="E129" s="264" t="str">
        <f t="shared" si="59"/>
        <v>Medium</v>
      </c>
      <c r="F129" s="268">
        <f t="shared" si="84"/>
        <v>4.59</v>
      </c>
      <c r="G129" s="281">
        <f t="shared" si="57"/>
        <v>109422.01216024719</v>
      </c>
      <c r="H129" s="267">
        <f>'Area (Sq.km)'!L7</f>
        <v>967.01871247137626</v>
      </c>
      <c r="I129" s="267"/>
      <c r="J129" s="268">
        <f>D129*Variables!$C$21</f>
        <v>1722.7073328472836</v>
      </c>
      <c r="K129" s="282">
        <f t="shared" si="85"/>
        <v>1682.3313797336752</v>
      </c>
      <c r="L129" s="268">
        <f t="shared" si="60"/>
        <v>40.375953113608375</v>
      </c>
      <c r="M129" s="269"/>
      <c r="N129" s="270"/>
      <c r="O129" s="270"/>
      <c r="P129" s="270"/>
      <c r="Q129" s="270"/>
      <c r="R129" s="20"/>
      <c r="S129" s="271">
        <f>L129*(Variables!$C$22/100)</f>
        <v>2.1923594450828077</v>
      </c>
      <c r="T129" s="271">
        <f>L129*(Variables!$C$23/100)</f>
        <v>3.8366290288949134</v>
      </c>
      <c r="U129" s="271">
        <f>L129*(Variables!$C$24/100)</f>
        <v>4.019325649318481</v>
      </c>
      <c r="V129" s="271">
        <f>L129*(Variables!$C$25/100)</f>
        <v>29.23145926777077</v>
      </c>
      <c r="W129" s="21">
        <f>(S129*Variables!$E$26+T129*Variables!$E$27+U129*Variables!$E$28+V129*Variables!$E$26)*Variables!$C$18</f>
        <v>85123872.527883559</v>
      </c>
      <c r="X129" s="20">
        <f>J129*Variables!$E$30*Variables!$C$18</f>
        <v>403957.64247935952</v>
      </c>
      <c r="Z129" s="272">
        <f>D129*(IF(D129&lt;50000,0,IF(D129&gt;Variables!$C$7,Variables!$C$36,IF(D129&gt;Variables!$C$8,Variables!$C$37,Variables!$C$38))))</f>
        <v>602.69644297864147</v>
      </c>
      <c r="AA129" s="283">
        <f t="shared" si="86"/>
        <v>588.57074509632946</v>
      </c>
      <c r="AB129" s="274">
        <f t="shared" si="61"/>
        <v>14.125697882312011</v>
      </c>
      <c r="AC129" s="21">
        <f>AB129*Variables!$E$41</f>
        <v>7593975.1815309366</v>
      </c>
      <c r="AD129" s="275">
        <f>ROUND(IF(D129&lt;50000,0,(H129/(3.14*Variables!$C$35^2))),0)</f>
        <v>1232</v>
      </c>
      <c r="AE129" s="201">
        <f t="shared" si="87"/>
        <v>1192</v>
      </c>
      <c r="AF129" s="276">
        <f t="shared" si="62"/>
        <v>40</v>
      </c>
      <c r="AG129" s="20">
        <f>AF129*Variables!$E$42*Variables!$C$18</f>
        <v>37117.439999999995</v>
      </c>
      <c r="AH129" s="277">
        <f>ROUND((Z129)/Variables!$C$40,0)</f>
        <v>5</v>
      </c>
      <c r="AI129" s="204">
        <f t="shared" si="88"/>
        <v>5</v>
      </c>
      <c r="AJ129" s="278">
        <f t="shared" si="63"/>
        <v>0</v>
      </c>
      <c r="AK129" s="21">
        <f>AJ129*Variables!$E$43*Variables!$C$18</f>
        <v>0</v>
      </c>
      <c r="AL129" s="20">
        <f>Z129*Variables!$E$39*Variables!$C$18</f>
        <v>140784350.02495387</v>
      </c>
      <c r="AN129" s="284">
        <f t="shared" ref="AN129:AP129" si="129">AN109</f>
        <v>0.49566294919454768</v>
      </c>
      <c r="AO129" s="246">
        <f t="shared" si="129"/>
        <v>136.50557620817841</v>
      </c>
      <c r="AP129" s="284">
        <f t="shared" si="129"/>
        <v>15389.079999999998</v>
      </c>
      <c r="AQ129" s="22">
        <f>IF(12*(AO129-Variables!$C$3*AP129)*(G129/5)&lt;0,0,12*(AO129-Variables!$C$3*AP129)*(G129/5))</f>
        <v>0</v>
      </c>
      <c r="AR129" s="249"/>
      <c r="AS129" s="208"/>
    </row>
    <row r="130" spans="1:45" ht="14.25" customHeight="1">
      <c r="A130" s="57">
        <v>7</v>
      </c>
      <c r="B130" s="4" t="s">
        <v>133</v>
      </c>
      <c r="C130" s="263">
        <v>2025</v>
      </c>
      <c r="D130" s="264">
        <f>Population!J8</f>
        <v>283020.36296820641</v>
      </c>
      <c r="E130" s="264" t="str">
        <f t="shared" si="59"/>
        <v>Medium</v>
      </c>
      <c r="F130" s="268">
        <f t="shared" si="84"/>
        <v>3.94</v>
      </c>
      <c r="G130" s="281">
        <f t="shared" si="57"/>
        <v>71832.579433554929</v>
      </c>
      <c r="H130" s="267">
        <f>'Area (Sq.km)'!L8</f>
        <v>452.38675636461062</v>
      </c>
      <c r="I130" s="267"/>
      <c r="J130" s="268">
        <f>D130*Variables!$C$21</f>
        <v>970.75984498094795</v>
      </c>
      <c r="K130" s="282">
        <f t="shared" si="85"/>
        <v>1811.420012647523</v>
      </c>
      <c r="L130" s="268">
        <f t="shared" si="60"/>
        <v>0</v>
      </c>
      <c r="M130" s="269"/>
      <c r="N130" s="270"/>
      <c r="O130" s="270"/>
      <c r="P130" s="270"/>
      <c r="Q130" s="270"/>
      <c r="R130" s="20"/>
      <c r="S130" s="271">
        <f>L130*(Variables!$C$22/100)</f>
        <v>0</v>
      </c>
      <c r="T130" s="271">
        <f>L130*(Variables!$C$23/100)</f>
        <v>0</v>
      </c>
      <c r="U130" s="271">
        <f>L130*(Variables!$C$24/100)</f>
        <v>0</v>
      </c>
      <c r="V130" s="271">
        <f>L130*(Variables!$C$25/100)</f>
        <v>0</v>
      </c>
      <c r="W130" s="21">
        <f>(S130*Variables!$E$26+T130*Variables!$E$27+U130*Variables!$E$28+V130*Variables!$E$26)*Variables!$C$18</f>
        <v>0</v>
      </c>
      <c r="X130" s="20">
        <f>J130*Variables!$E$30*Variables!$C$18</f>
        <v>227633.4760495825</v>
      </c>
      <c r="Z130" s="272">
        <f>D130*(IF(D130&lt;50000,0,IF(D130&gt;Variables!$C$7,Variables!$C$36,IF(D130&gt;Variables!$C$8,Variables!$C$37,Variables!$C$38))))</f>
        <v>339.62443556184763</v>
      </c>
      <c r="AA130" s="283">
        <f t="shared" si="86"/>
        <v>521</v>
      </c>
      <c r="AB130" s="274">
        <f t="shared" si="61"/>
        <v>0</v>
      </c>
      <c r="AC130" s="21">
        <f>AB130*Variables!$E$41</f>
        <v>0</v>
      </c>
      <c r="AD130" s="275">
        <f>ROUND(IF(D130&lt;50000,0,(H130/(3.14*Variables!$C$35^2))),0)</f>
        <v>576</v>
      </c>
      <c r="AE130" s="201">
        <f t="shared" si="87"/>
        <v>558</v>
      </c>
      <c r="AF130" s="276">
        <f t="shared" si="62"/>
        <v>18</v>
      </c>
      <c r="AG130" s="20">
        <f>AF130*Variables!$E$42*Variables!$C$18</f>
        <v>16702.847999999998</v>
      </c>
      <c r="AH130" s="277">
        <f>ROUND((Z130)/Variables!$C$40,0)</f>
        <v>3</v>
      </c>
      <c r="AI130" s="204">
        <f t="shared" si="88"/>
        <v>3</v>
      </c>
      <c r="AJ130" s="278">
        <f t="shared" si="63"/>
        <v>0</v>
      </c>
      <c r="AK130" s="21">
        <f>AJ130*Variables!$E$43*Variables!$C$18</f>
        <v>0</v>
      </c>
      <c r="AL130" s="20">
        <f>Z130*Variables!$E$39*Variables!$C$18</f>
        <v>79333146.843975961</v>
      </c>
      <c r="AN130" s="284">
        <f t="shared" ref="AN130:AP130" si="130">AN110</f>
        <v>0.49566294919454768</v>
      </c>
      <c r="AO130" s="246">
        <f t="shared" si="130"/>
        <v>117.17472118959107</v>
      </c>
      <c r="AP130" s="284">
        <f t="shared" si="130"/>
        <v>15389.079999999998</v>
      </c>
      <c r="AQ130" s="22">
        <f>IF(12*(AO130-Variables!$C$3*AP130)*(G130/5)&lt;0,0,12*(AO130-Variables!$C$3*AP130)*(G130/5))</f>
        <v>0</v>
      </c>
      <c r="AR130" s="249"/>
      <c r="AS130" s="208"/>
    </row>
    <row r="131" spans="1:45" ht="14.25" customHeight="1">
      <c r="A131" s="57">
        <v>8</v>
      </c>
      <c r="B131" s="57" t="s">
        <v>134</v>
      </c>
      <c r="C131" s="263">
        <v>2025</v>
      </c>
      <c r="D131" s="264">
        <f>Population!J9</f>
        <v>938974.83904970938</v>
      </c>
      <c r="E131" s="264" t="str">
        <f t="shared" si="59"/>
        <v>Medium</v>
      </c>
      <c r="F131" s="268">
        <f t="shared" si="84"/>
        <v>4.04</v>
      </c>
      <c r="G131" s="281">
        <f t="shared" si="57"/>
        <v>232419.5146162647</v>
      </c>
      <c r="H131" s="267">
        <f>'Area (Sq.km)'!L9</f>
        <v>567.74338191240395</v>
      </c>
      <c r="I131" s="267"/>
      <c r="J131" s="268">
        <f>D131*Variables!$C$21</f>
        <v>3220.683697940503</v>
      </c>
      <c r="K131" s="282">
        <f t="shared" si="85"/>
        <v>3145.1989237700218</v>
      </c>
      <c r="L131" s="268">
        <f t="shared" si="60"/>
        <v>75.48477417048116</v>
      </c>
      <c r="M131" s="269"/>
      <c r="N131" s="270"/>
      <c r="O131" s="270"/>
      <c r="P131" s="270"/>
      <c r="Q131" s="270"/>
      <c r="R131" s="20"/>
      <c r="S131" s="271">
        <f>L131*(Variables!$C$22/100)</f>
        <v>4.0987207694378904</v>
      </c>
      <c r="T131" s="271">
        <f>L131*(Variables!$C$23/100)</f>
        <v>7.1727613465163094</v>
      </c>
      <c r="U131" s="271">
        <f>L131*(Variables!$C$24/100)</f>
        <v>7.5143214106361338</v>
      </c>
      <c r="V131" s="271">
        <f>L131*(Variables!$C$25/100)</f>
        <v>54.64961025917188</v>
      </c>
      <c r="W131" s="21">
        <f>(S131*Variables!$E$26+T131*Variables!$E$27+U131*Variables!$E$28+V131*Variables!$E$26)*Variables!$C$18</f>
        <v>159143148.3042424</v>
      </c>
      <c r="X131" s="20">
        <f>J131*Variables!$E$30*Variables!$C$18</f>
        <v>755218.12033006852</v>
      </c>
      <c r="Z131" s="272">
        <f>D131*(IF(D131&lt;50000,0,IF(D131&gt;Variables!$C$7,Variables!$C$36,IF(D131&gt;Variables!$C$8,Variables!$C$37,Variables!$C$38))))</f>
        <v>1126.7698068596512</v>
      </c>
      <c r="AA131" s="283">
        <f t="shared" si="86"/>
        <v>1100.3611395113778</v>
      </c>
      <c r="AB131" s="274">
        <f t="shared" si="61"/>
        <v>26.408667348273411</v>
      </c>
      <c r="AC131" s="21">
        <f>AB131*Variables!$E$41</f>
        <v>14197299.566431787</v>
      </c>
      <c r="AD131" s="275">
        <f>ROUND(IF(D131&lt;50000,0,(H131/(3.14*Variables!$C$35^2))),0)</f>
        <v>723</v>
      </c>
      <c r="AE131" s="201">
        <f t="shared" si="87"/>
        <v>700</v>
      </c>
      <c r="AF131" s="276">
        <f t="shared" si="62"/>
        <v>23</v>
      </c>
      <c r="AG131" s="20">
        <f>AF131*Variables!$E$42*Variables!$C$18</f>
        <v>21342.527999999998</v>
      </c>
      <c r="AH131" s="277">
        <f>ROUND((Z131)/Variables!$C$40,0)</f>
        <v>9</v>
      </c>
      <c r="AI131" s="204">
        <f t="shared" si="88"/>
        <v>9</v>
      </c>
      <c r="AJ131" s="278">
        <f t="shared" si="63"/>
        <v>0</v>
      </c>
      <c r="AK131" s="21">
        <f>AJ131*Variables!$E$43*Variables!$C$18</f>
        <v>0</v>
      </c>
      <c r="AL131" s="20">
        <f>Z131*Variables!$E$39*Variables!$C$18</f>
        <v>263203071.35461298</v>
      </c>
      <c r="AN131" s="284">
        <f t="shared" ref="AN131:AP131" si="131">AN111</f>
        <v>0.49566294919454768</v>
      </c>
      <c r="AO131" s="246">
        <f t="shared" si="131"/>
        <v>120.14869888475835</v>
      </c>
      <c r="AP131" s="284">
        <f t="shared" si="131"/>
        <v>15389.079999999998</v>
      </c>
      <c r="AQ131" s="22">
        <f>IF(12*(AO131-Variables!$C$3*AP131)*(G131/5)&lt;0,0,12*(AO131-Variables!$C$3*AP131)*(G131/5))</f>
        <v>0</v>
      </c>
      <c r="AR131" s="249"/>
      <c r="AS131" s="208"/>
    </row>
    <row r="132" spans="1:45" ht="14.25" customHeight="1">
      <c r="A132" s="57">
        <v>9</v>
      </c>
      <c r="B132" s="4" t="s">
        <v>135</v>
      </c>
      <c r="C132" s="263">
        <v>2025</v>
      </c>
      <c r="D132" s="264">
        <f>Population!J10</f>
        <v>16490.419841524661</v>
      </c>
      <c r="E132" s="264" t="str">
        <f t="shared" si="59"/>
        <v>Small</v>
      </c>
      <c r="F132" s="268">
        <f t="shared" si="84"/>
        <v>4.26</v>
      </c>
      <c r="G132" s="281">
        <f t="shared" ref="G132:G195" si="132">D132/F132</f>
        <v>3870.990573127855</v>
      </c>
      <c r="H132" s="267">
        <f>'Area (Sq.km)'!L10</f>
        <v>31.878164791819913</v>
      </c>
      <c r="I132" s="267"/>
      <c r="J132" s="268">
        <f>D132*Variables!$C$21</f>
        <v>56.562140056429584</v>
      </c>
      <c r="K132" s="282">
        <f t="shared" si="85"/>
        <v>79.09</v>
      </c>
      <c r="L132" s="268">
        <f t="shared" si="60"/>
        <v>0</v>
      </c>
      <c r="M132" s="269"/>
      <c r="N132" s="270"/>
      <c r="O132" s="270"/>
      <c r="P132" s="270"/>
      <c r="Q132" s="270"/>
      <c r="R132" s="20"/>
      <c r="S132" s="271">
        <f>L132*(Variables!$C$22/100)</f>
        <v>0</v>
      </c>
      <c r="T132" s="271">
        <f>L132*(Variables!$C$23/100)</f>
        <v>0</v>
      </c>
      <c r="U132" s="271">
        <f>L132*(Variables!$C$24/100)</f>
        <v>0</v>
      </c>
      <c r="V132" s="271">
        <f>L132*(Variables!$C$25/100)</f>
        <v>0</v>
      </c>
      <c r="W132" s="21">
        <f>(S132*Variables!$E$26+T132*Variables!$E$27+U132*Variables!$E$28+V132*Variables!$E$26)*Variables!$C$18</f>
        <v>0</v>
      </c>
      <c r="X132" s="20">
        <f>J132*Variables!$E$30*Variables!$C$18</f>
        <v>13263.256221832171</v>
      </c>
      <c r="Z132" s="272">
        <f>D132*(IF(D132&lt;50000,0,IF(D132&gt;Variables!$C$7,Variables!$C$36,IF(D132&gt;Variables!$C$8,Variables!$C$37,Variables!$C$38))))</f>
        <v>0</v>
      </c>
      <c r="AA132" s="283">
        <f t="shared" si="86"/>
        <v>28</v>
      </c>
      <c r="AB132" s="274">
        <f t="shared" si="61"/>
        <v>0</v>
      </c>
      <c r="AC132" s="21">
        <f>AB132*Variables!$E$41</f>
        <v>0</v>
      </c>
      <c r="AD132" s="275">
        <f>ROUND(IF(D132&lt;50000,0,(H132/(3.14*Variables!$C$35^2))),0)</f>
        <v>0</v>
      </c>
      <c r="AE132" s="201">
        <f t="shared" si="87"/>
        <v>0</v>
      </c>
      <c r="AF132" s="276">
        <f t="shared" si="62"/>
        <v>0</v>
      </c>
      <c r="AG132" s="20">
        <f>AF132*Variables!$E$42*Variables!$C$18</f>
        <v>0</v>
      </c>
      <c r="AH132" s="277">
        <f>ROUND((Z132)/Variables!$C$40,0)</f>
        <v>0</v>
      </c>
      <c r="AI132" s="204">
        <f t="shared" si="88"/>
        <v>2</v>
      </c>
      <c r="AJ132" s="278">
        <f t="shared" si="63"/>
        <v>0</v>
      </c>
      <c r="AK132" s="21">
        <f>AJ132*Variables!$E$43*Variables!$C$18</f>
        <v>0</v>
      </c>
      <c r="AL132" s="20">
        <f>Z132*Variables!$E$39*Variables!$C$18</f>
        <v>0</v>
      </c>
      <c r="AN132" s="284">
        <f t="shared" ref="AN132:AP132" si="133">AN112</f>
        <v>0.74349442379182151</v>
      </c>
      <c r="AO132" s="246">
        <f t="shared" si="133"/>
        <v>190.03717472118959</v>
      </c>
      <c r="AP132" s="284">
        <f t="shared" si="133"/>
        <v>15389.079999999998</v>
      </c>
      <c r="AQ132" s="22">
        <f>IF(12*(AO132-Variables!$C$3*AP132)*(G132/5)&lt;0,0,12*(AO132-Variables!$C$3*AP132)*(G132/5))</f>
        <v>0</v>
      </c>
      <c r="AR132" s="249"/>
      <c r="AS132" s="208"/>
    </row>
    <row r="133" spans="1:45" ht="14.25" customHeight="1">
      <c r="A133" s="57">
        <v>10</v>
      </c>
      <c r="B133" s="4" t="s">
        <v>136</v>
      </c>
      <c r="C133" s="263">
        <v>2025</v>
      </c>
      <c r="D133" s="264">
        <f>Population!J11</f>
        <v>645198.73746927083</v>
      </c>
      <c r="E133" s="264" t="str">
        <f t="shared" ref="E133:E196" si="134">IF(D133&lt;100000,"Small",IF(D133&lt;1000000,"Medium","Large"))</f>
        <v>Medium</v>
      </c>
      <c r="F133" s="268">
        <f t="shared" si="84"/>
        <v>5.88</v>
      </c>
      <c r="G133" s="281">
        <f t="shared" si="132"/>
        <v>109727.67644035218</v>
      </c>
      <c r="H133" s="267">
        <f>'Area (Sq.km)'!L11</f>
        <v>572.53326360037329</v>
      </c>
      <c r="I133" s="267"/>
      <c r="J133" s="268">
        <f>D133*Variables!$C$21</f>
        <v>2213.0316695195988</v>
      </c>
      <c r="K133" s="282">
        <f t="shared" si="85"/>
        <v>2161.163739765233</v>
      </c>
      <c r="L133" s="268">
        <f t="shared" ref="L133:L196" si="135">IF(J133-K133&gt;0,J133-K133,0)</f>
        <v>51.867929754365832</v>
      </c>
      <c r="M133" s="269"/>
      <c r="N133" s="270"/>
      <c r="O133" s="270"/>
      <c r="P133" s="270"/>
      <c r="Q133" s="270"/>
      <c r="R133" s="20"/>
      <c r="S133" s="271">
        <f>L133*(Variables!$C$22/100)</f>
        <v>2.8163581767076469</v>
      </c>
      <c r="T133" s="271">
        <f>L133*(Variables!$C$23/100)</f>
        <v>4.9286268092383816</v>
      </c>
      <c r="U133" s="271">
        <f>L133*(Variables!$C$24/100)</f>
        <v>5.1633233239640202</v>
      </c>
      <c r="V133" s="271">
        <f>L133*(Variables!$C$25/100)</f>
        <v>37.551442356101958</v>
      </c>
      <c r="W133" s="21">
        <f>(S133*Variables!$E$26+T133*Variables!$E$27+U133*Variables!$E$28+V133*Variables!$E$26)*Variables!$C$18</f>
        <v>109352193.57602605</v>
      </c>
      <c r="X133" s="20">
        <f>J133*Variables!$E$30*Variables!$C$18</f>
        <v>518933.79618565075</v>
      </c>
      <c r="Z133" s="272">
        <f>D133*(IF(D133&lt;50000,0,IF(D133&gt;Variables!$C$7,Variables!$C$36,IF(D133&gt;Variables!$C$8,Variables!$C$37,Variables!$C$38))))</f>
        <v>774.23848496312496</v>
      </c>
      <c r="AA133" s="283">
        <f t="shared" si="86"/>
        <v>756.0922704718015</v>
      </c>
      <c r="AB133" s="274">
        <f t="shared" ref="AB133:AB196" si="136">IF(Z133&gt;AA133,Z133-AA133,0)</f>
        <v>18.146214491323462</v>
      </c>
      <c r="AC133" s="21">
        <f>AB133*Variables!$E$41</f>
        <v>9755404.9105354939</v>
      </c>
      <c r="AD133" s="275">
        <f>ROUND(IF(D133&lt;50000,0,(H133/(3.14*Variables!$C$35^2))),0)</f>
        <v>729</v>
      </c>
      <c r="AE133" s="201">
        <f t="shared" si="87"/>
        <v>706</v>
      </c>
      <c r="AF133" s="276">
        <f t="shared" ref="AF133:AF196" si="137">IF(AD133&gt;AE133,AD133-AE133,0)</f>
        <v>23</v>
      </c>
      <c r="AG133" s="20">
        <f>AF133*Variables!$E$42*Variables!$C$18</f>
        <v>21342.527999999998</v>
      </c>
      <c r="AH133" s="277">
        <f>ROUND((Z133)/Variables!$C$40,0)</f>
        <v>6</v>
      </c>
      <c r="AI133" s="204">
        <f t="shared" si="88"/>
        <v>6</v>
      </c>
      <c r="AJ133" s="278">
        <f t="shared" ref="AJ133:AJ196" si="138">IF(AH133&gt;AI133,AH133-AI133,0)</f>
        <v>0</v>
      </c>
      <c r="AK133" s="21">
        <f>AJ133*Variables!$E$43*Variables!$C$18</f>
        <v>0</v>
      </c>
      <c r="AL133" s="20">
        <f>Z133*Variables!$E$39*Variables!$C$18</f>
        <v>180854994.48302096</v>
      </c>
      <c r="AN133" s="284">
        <f t="shared" ref="AN133:AP133" si="139">AN113</f>
        <v>0.49566294919454768</v>
      </c>
      <c r="AO133" s="246">
        <f t="shared" si="139"/>
        <v>174.8698884758364</v>
      </c>
      <c r="AP133" s="284">
        <f t="shared" si="139"/>
        <v>10992.2</v>
      </c>
      <c r="AQ133" s="22">
        <f>IF(12*(AO133-Variables!$C$3*AP133)*(G133/5)&lt;0,0,12*(AO133-Variables!$C$3*AP133)*(G133/5))</f>
        <v>0</v>
      </c>
      <c r="AR133" s="249"/>
      <c r="AS133" s="208"/>
    </row>
    <row r="134" spans="1:45" ht="14.25" customHeight="1">
      <c r="A134" s="57">
        <v>11</v>
      </c>
      <c r="B134" s="4" t="s">
        <v>137</v>
      </c>
      <c r="C134" s="263">
        <v>2025</v>
      </c>
      <c r="D134" s="264">
        <f>Population!J12</f>
        <v>854374.73206456355</v>
      </c>
      <c r="E134" s="264" t="str">
        <f t="shared" si="134"/>
        <v>Medium</v>
      </c>
      <c r="F134" s="268">
        <f t="shared" si="84"/>
        <v>4.47</v>
      </c>
      <c r="G134" s="281">
        <f t="shared" si="132"/>
        <v>191135.28681533862</v>
      </c>
      <c r="H134" s="267">
        <f>'Area (Sq.km)'!L12</f>
        <v>704.68894740921166</v>
      </c>
      <c r="I134" s="267"/>
      <c r="J134" s="268">
        <f>D134*Variables!$C$21</f>
        <v>2930.505330981453</v>
      </c>
      <c r="K134" s="282">
        <f t="shared" si="85"/>
        <v>2861.8216122865751</v>
      </c>
      <c r="L134" s="268">
        <f t="shared" si="135"/>
        <v>68.683718694877825</v>
      </c>
      <c r="M134" s="269"/>
      <c r="N134" s="270"/>
      <c r="O134" s="270"/>
      <c r="P134" s="270"/>
      <c r="Q134" s="270"/>
      <c r="R134" s="20"/>
      <c r="S134" s="271">
        <f>L134*(Variables!$C$22/100)</f>
        <v>3.7294326893146326</v>
      </c>
      <c r="T134" s="271">
        <f>L134*(Variables!$C$23/100)</f>
        <v>6.5265072063006073</v>
      </c>
      <c r="U134" s="271">
        <f>L134*(Variables!$C$24/100)</f>
        <v>6.8372932637434944</v>
      </c>
      <c r="V134" s="271">
        <f>L134*(Variables!$C$25/100)</f>
        <v>49.725769190861776</v>
      </c>
      <c r="W134" s="21">
        <f>(S134*Variables!$E$26+T134*Variables!$E$27+U134*Variables!$E$28+V134*Variables!$E$26)*Variables!$C$18</f>
        <v>144804609.28000328</v>
      </c>
      <c r="X134" s="20">
        <f>J134*Variables!$E$30*Variables!$C$18</f>
        <v>687174.19506184082</v>
      </c>
      <c r="Z134" s="272">
        <f>D134*(IF(D134&lt;50000,0,IF(D134&gt;Variables!$C$7,Variables!$C$36,IF(D134&gt;Variables!$C$8,Variables!$C$37,Variables!$C$38))))</f>
        <v>1025.2496784774762</v>
      </c>
      <c r="AA134" s="283">
        <f t="shared" si="86"/>
        <v>1001.2203891381603</v>
      </c>
      <c r="AB134" s="274">
        <f t="shared" si="136"/>
        <v>24.029289339315937</v>
      </c>
      <c r="AC134" s="21">
        <f>AB134*Variables!$E$41</f>
        <v>12918145.948816247</v>
      </c>
      <c r="AD134" s="275">
        <f>ROUND(IF(D134&lt;50000,0,(H134/(3.14*Variables!$C$35^2))),0)</f>
        <v>898</v>
      </c>
      <c r="AE134" s="201">
        <f t="shared" si="87"/>
        <v>869</v>
      </c>
      <c r="AF134" s="276">
        <f t="shared" si="137"/>
        <v>29</v>
      </c>
      <c r="AG134" s="20">
        <f>AF134*Variables!$E$42*Variables!$C$18</f>
        <v>26910.144</v>
      </c>
      <c r="AH134" s="277">
        <f>ROUND((Z134)/Variables!$C$40,0)</f>
        <v>8</v>
      </c>
      <c r="AI134" s="204">
        <f t="shared" si="88"/>
        <v>8</v>
      </c>
      <c r="AJ134" s="278">
        <f t="shared" si="138"/>
        <v>0</v>
      </c>
      <c r="AK134" s="21">
        <f>AJ134*Variables!$E$43*Variables!$C$18</f>
        <v>0</v>
      </c>
      <c r="AL134" s="20">
        <f>Z134*Variables!$E$39*Variables!$C$18</f>
        <v>239488902.3807621</v>
      </c>
      <c r="AN134" s="284">
        <f t="shared" ref="AN134:AP134" si="140">AN114</f>
        <v>0.74349442379182151</v>
      </c>
      <c r="AO134" s="246">
        <f t="shared" si="140"/>
        <v>199.40520446096653</v>
      </c>
      <c r="AP134" s="284">
        <f t="shared" si="140"/>
        <v>15389.079999999998</v>
      </c>
      <c r="AQ134" s="22">
        <f>IF(12*(AO134-Variables!$C$3*AP134)*(G134/5)&lt;0,0,12*(AO134-Variables!$C$3*AP134)*(G134/5))</f>
        <v>0</v>
      </c>
      <c r="AR134" s="249"/>
      <c r="AS134" s="208"/>
    </row>
    <row r="135" spans="1:45" ht="14.25" customHeight="1">
      <c r="A135" s="57">
        <v>12</v>
      </c>
      <c r="B135" s="4" t="s">
        <v>138</v>
      </c>
      <c r="C135" s="263">
        <v>2025</v>
      </c>
      <c r="D135" s="264">
        <f>Population!J13</f>
        <v>632587.57685652096</v>
      </c>
      <c r="E135" s="264" t="str">
        <f t="shared" si="134"/>
        <v>Medium</v>
      </c>
      <c r="F135" s="268">
        <f t="shared" si="84"/>
        <v>3.93</v>
      </c>
      <c r="G135" s="281">
        <f t="shared" si="132"/>
        <v>160963.76001438193</v>
      </c>
      <c r="H135" s="267">
        <f>'Area (Sq.km)'!L13</f>
        <v>371.01728908051126</v>
      </c>
      <c r="I135" s="267"/>
      <c r="J135" s="268">
        <f>D135*Variables!$C$21</f>
        <v>2169.7753886178666</v>
      </c>
      <c r="K135" s="282">
        <f t="shared" si="85"/>
        <v>2118.9212779471354</v>
      </c>
      <c r="L135" s="268">
        <f t="shared" si="135"/>
        <v>50.854110670731188</v>
      </c>
      <c r="M135" s="269"/>
      <c r="N135" s="270"/>
      <c r="O135" s="270"/>
      <c r="P135" s="270"/>
      <c r="Q135" s="270"/>
      <c r="R135" s="20"/>
      <c r="S135" s="271">
        <f>L135*(Variables!$C$22/100)</f>
        <v>2.7613091766912858</v>
      </c>
      <c r="T135" s="271">
        <f>L135*(Variables!$C$23/100)</f>
        <v>4.8322910592097505</v>
      </c>
      <c r="U135" s="271">
        <f>L135*(Variables!$C$24/100)</f>
        <v>5.0624001572673585</v>
      </c>
      <c r="V135" s="271">
        <f>L135*(Variables!$C$25/100)</f>
        <v>36.817455689217148</v>
      </c>
      <c r="W135" s="21">
        <f>(S135*Variables!$E$26+T135*Variables!$E$27+U135*Variables!$E$28+V135*Variables!$E$26)*Variables!$C$18</f>
        <v>107214777.61958234</v>
      </c>
      <c r="X135" s="20">
        <f>J135*Variables!$E$30*Variables!$C$18</f>
        <v>508790.63087700348</v>
      </c>
      <c r="Z135" s="272">
        <f>D135*(IF(D135&lt;50000,0,IF(D135&gt;Variables!$C$7,Variables!$C$36,IF(D135&gt;Variables!$C$8,Variables!$C$37,Variables!$C$38))))</f>
        <v>759.10509222782514</v>
      </c>
      <c r="AA135" s="283">
        <f t="shared" si="86"/>
        <v>1351</v>
      </c>
      <c r="AB135" s="274">
        <f t="shared" si="136"/>
        <v>0</v>
      </c>
      <c r="AC135" s="21">
        <f>AB135*Variables!$E$41</f>
        <v>0</v>
      </c>
      <c r="AD135" s="275">
        <f>ROUND(IF(D135&lt;50000,0,(H135/(3.14*Variables!$C$35^2))),0)</f>
        <v>473</v>
      </c>
      <c r="AE135" s="201">
        <f t="shared" si="87"/>
        <v>457</v>
      </c>
      <c r="AF135" s="276">
        <f t="shared" si="137"/>
        <v>16</v>
      </c>
      <c r="AG135" s="20">
        <f>AF135*Variables!$E$42*Variables!$C$18</f>
        <v>14846.975999999999</v>
      </c>
      <c r="AH135" s="277">
        <f>ROUND((Z135)/Variables!$C$40,0)</f>
        <v>6</v>
      </c>
      <c r="AI135" s="204">
        <f t="shared" si="88"/>
        <v>6</v>
      </c>
      <c r="AJ135" s="278">
        <f t="shared" si="138"/>
        <v>0</v>
      </c>
      <c r="AK135" s="21">
        <f>AJ135*Variables!$E$43*Variables!$C$18</f>
        <v>0</v>
      </c>
      <c r="AL135" s="20">
        <f>Z135*Variables!$E$39*Variables!$C$18</f>
        <v>177319973.02282786</v>
      </c>
      <c r="AN135" s="284">
        <f t="shared" ref="AN135:AP135" si="141">AN115</f>
        <v>0.74349442379182151</v>
      </c>
      <c r="AO135" s="246">
        <f t="shared" si="141"/>
        <v>175.31598513011153</v>
      </c>
      <c r="AP135" s="284">
        <f t="shared" si="141"/>
        <v>19785.960000000003</v>
      </c>
      <c r="AQ135" s="22">
        <f>IF(12*(AO135-Variables!$C$3*AP135)*(G135/5)&lt;0,0,12*(AO135-Variables!$C$3*AP135)*(G135/5))</f>
        <v>0</v>
      </c>
      <c r="AR135" s="249"/>
      <c r="AS135" s="208"/>
    </row>
    <row r="136" spans="1:45" ht="14.25" customHeight="1">
      <c r="A136" s="57">
        <v>13</v>
      </c>
      <c r="B136" s="4" t="s">
        <v>139</v>
      </c>
      <c r="C136" s="263">
        <v>2025</v>
      </c>
      <c r="D136" s="264">
        <f>Population!J14</f>
        <v>481771.74041597487</v>
      </c>
      <c r="E136" s="264" t="str">
        <f t="shared" si="134"/>
        <v>Medium</v>
      </c>
      <c r="F136" s="268">
        <f t="shared" si="84"/>
        <v>4.78</v>
      </c>
      <c r="G136" s="281">
        <f t="shared" si="132"/>
        <v>100789.06703263072</v>
      </c>
      <c r="H136" s="267">
        <f>'Area (Sq.km)'!L14</f>
        <v>75.458476455031217</v>
      </c>
      <c r="I136" s="267"/>
      <c r="J136" s="268">
        <f>D136*Variables!$C$21</f>
        <v>1652.4770696267938</v>
      </c>
      <c r="K136" s="282">
        <f t="shared" si="85"/>
        <v>1613.7471383074155</v>
      </c>
      <c r="L136" s="268">
        <f t="shared" si="135"/>
        <v>38.729931319378238</v>
      </c>
      <c r="M136" s="269"/>
      <c r="N136" s="270"/>
      <c r="O136" s="270"/>
      <c r="P136" s="270"/>
      <c r="Q136" s="270"/>
      <c r="R136" s="20"/>
      <c r="S136" s="271">
        <f>L136*(Variables!$C$22/100)</f>
        <v>2.1029826960748363</v>
      </c>
      <c r="T136" s="271">
        <f>L136*(Variables!$C$23/100)</f>
        <v>3.6802197181309637</v>
      </c>
      <c r="U136" s="271">
        <f>L136*(Variables!$C$24/100)</f>
        <v>3.8554682761372003</v>
      </c>
      <c r="V136" s="271">
        <f>L136*(Variables!$C$25/100)</f>
        <v>28.03976928099782</v>
      </c>
      <c r="W136" s="21">
        <f>(S136*Variables!$E$26+T136*Variables!$E$27+U136*Variables!$E$28+V136*Variables!$E$26)*Variables!$C$18</f>
        <v>81653595.331060201</v>
      </c>
      <c r="X136" s="20">
        <f>J136*Variables!$E$30*Variables!$C$18</f>
        <v>387489.34805678687</v>
      </c>
      <c r="Z136" s="272">
        <f>D136*(IF(D136&lt;50000,0,IF(D136&gt;Variables!$C$7,Variables!$C$36,IF(D136&gt;Variables!$C$8,Variables!$C$37,Variables!$C$38))))</f>
        <v>578.12608849916978</v>
      </c>
      <c r="AA136" s="283">
        <f t="shared" si="86"/>
        <v>564.57625829997039</v>
      </c>
      <c r="AB136" s="274">
        <f t="shared" si="136"/>
        <v>13.549830199199391</v>
      </c>
      <c r="AC136" s="21">
        <f>AB136*Variables!$E$41</f>
        <v>7284388.7150895931</v>
      </c>
      <c r="AD136" s="275">
        <f>ROUND(IF(D136&lt;50000,0,(H136/(3.14*Variables!$C$35^2))),0)</f>
        <v>96</v>
      </c>
      <c r="AE136" s="201">
        <f t="shared" si="87"/>
        <v>93</v>
      </c>
      <c r="AF136" s="276">
        <f t="shared" si="137"/>
        <v>3</v>
      </c>
      <c r="AG136" s="20">
        <f>AF136*Variables!$E$42*Variables!$C$18</f>
        <v>2783.808</v>
      </c>
      <c r="AH136" s="277">
        <f>ROUND((Z136)/Variables!$C$40,0)</f>
        <v>5</v>
      </c>
      <c r="AI136" s="204">
        <f t="shared" si="88"/>
        <v>5</v>
      </c>
      <c r="AJ136" s="278">
        <f t="shared" si="138"/>
        <v>0</v>
      </c>
      <c r="AK136" s="21">
        <f>AJ136*Variables!$E$43*Variables!$C$18</f>
        <v>0</v>
      </c>
      <c r="AL136" s="20">
        <f>Z136*Variables!$E$39*Variables!$C$18</f>
        <v>135044941.03129944</v>
      </c>
      <c r="AN136" s="284">
        <f t="shared" ref="AN136:AP136" si="142">AN116</f>
        <v>0.74349442379182151</v>
      </c>
      <c r="AO136" s="246">
        <f t="shared" si="142"/>
        <v>213.23420074349443</v>
      </c>
      <c r="AP136" s="284">
        <f t="shared" si="142"/>
        <v>15389.079999999998</v>
      </c>
      <c r="AQ136" s="22">
        <f>IF(12*(AO136-Variables!$C$3*AP136)*(G136/5)&lt;0,0,12*(AO136-Variables!$C$3*AP136)*(G136/5))</f>
        <v>0</v>
      </c>
      <c r="AR136" s="249"/>
      <c r="AS136" s="208"/>
    </row>
    <row r="137" spans="1:45" ht="14.25" customHeight="1">
      <c r="A137" s="57">
        <v>14</v>
      </c>
      <c r="B137" s="4" t="s">
        <v>140</v>
      </c>
      <c r="C137" s="263">
        <v>2025</v>
      </c>
      <c r="D137" s="264">
        <f>Population!J15</f>
        <v>2267539.7717865938</v>
      </c>
      <c r="E137" s="264" t="str">
        <f t="shared" si="134"/>
        <v>Large</v>
      </c>
      <c r="F137" s="268">
        <f t="shared" si="84"/>
        <v>3.72</v>
      </c>
      <c r="G137" s="281">
        <f t="shared" si="132"/>
        <v>609553.70209317037</v>
      </c>
      <c r="H137" s="267">
        <f>'Area (Sq.km)'!L15</f>
        <v>198.18459124628305</v>
      </c>
      <c r="I137" s="267"/>
      <c r="J137" s="268">
        <f>D137*Variables!$C$21</f>
        <v>7777.6614172280169</v>
      </c>
      <c r="K137" s="282">
        <f t="shared" si="85"/>
        <v>7595.3724777617335</v>
      </c>
      <c r="L137" s="268">
        <f t="shared" si="135"/>
        <v>182.28893946628341</v>
      </c>
      <c r="M137" s="269"/>
      <c r="N137" s="270"/>
      <c r="O137" s="270"/>
      <c r="P137" s="270"/>
      <c r="Q137" s="270"/>
      <c r="R137" s="20"/>
      <c r="S137" s="271">
        <f>L137*(Variables!$C$22/100)</f>
        <v>9.8980419619701383</v>
      </c>
      <c r="T137" s="271">
        <f>L137*(Variables!$C$23/100)</f>
        <v>17.321573433447742</v>
      </c>
      <c r="U137" s="271">
        <f>L137*(Variables!$C$24/100)</f>
        <v>18.146410263611923</v>
      </c>
      <c r="V137" s="271">
        <f>L137*(Variables!$C$25/100)</f>
        <v>131.97389282626852</v>
      </c>
      <c r="W137" s="21">
        <f>(S137*Variables!$E$26+T137*Variables!$E$27+U137*Variables!$E$28+V137*Variables!$E$26)*Variables!$C$18</f>
        <v>384316387.59608793</v>
      </c>
      <c r="X137" s="20">
        <f>J137*Variables!$E$30*Variables!$C$18</f>
        <v>1823783.8257257978</v>
      </c>
      <c r="Z137" s="272">
        <f>D137*(IF(D137&lt;50000,0,IF(D137&gt;Variables!$C$7,Variables!$C$36,IF(D137&gt;Variables!$C$8,Variables!$C$37,Variables!$C$38))))</f>
        <v>2721.0477261439123</v>
      </c>
      <c r="AA137" s="283">
        <f t="shared" si="86"/>
        <v>3200</v>
      </c>
      <c r="AB137" s="274">
        <f t="shared" si="136"/>
        <v>0</v>
      </c>
      <c r="AC137" s="21">
        <f>AB137*Variables!$E$41</f>
        <v>0</v>
      </c>
      <c r="AD137" s="275">
        <f>ROUND(IF(D137&lt;50000,0,(H137/(3.14*Variables!$C$35^2))),0)</f>
        <v>252</v>
      </c>
      <c r="AE137" s="201">
        <f t="shared" si="87"/>
        <v>244</v>
      </c>
      <c r="AF137" s="276">
        <f t="shared" si="137"/>
        <v>8</v>
      </c>
      <c r="AG137" s="20">
        <f>AF137*Variables!$E$42*Variables!$C$18</f>
        <v>7423.4879999999994</v>
      </c>
      <c r="AH137" s="277">
        <f>ROUND((Z137)/Variables!$C$40,0)</f>
        <v>22</v>
      </c>
      <c r="AI137" s="204">
        <f t="shared" si="88"/>
        <v>21</v>
      </c>
      <c r="AJ137" s="278">
        <f t="shared" si="138"/>
        <v>1</v>
      </c>
      <c r="AK137" s="21">
        <f>AJ137*Variables!$E$43*Variables!$C$18</f>
        <v>763987.75199999998</v>
      </c>
      <c r="AL137" s="20">
        <f>Z137*Variables!$E$39*Variables!$C$18</f>
        <v>635611741.15909803</v>
      </c>
      <c r="AN137" s="284">
        <f t="shared" ref="AN137:AP137" si="143">AN117</f>
        <v>0.74349442379182151</v>
      </c>
      <c r="AO137" s="246">
        <f t="shared" si="143"/>
        <v>165.94795539033458</v>
      </c>
      <c r="AP137" s="284">
        <f t="shared" si="143"/>
        <v>28579.719999999998</v>
      </c>
      <c r="AQ137" s="22">
        <f>IF(12*(AO137-Variables!$C$3*AP137)*(G137/5)&lt;0,0,12*(AO137-Variables!$C$3*AP137)*(G137/5))</f>
        <v>0</v>
      </c>
      <c r="AR137" s="249"/>
      <c r="AS137" s="208"/>
    </row>
    <row r="138" spans="1:45" ht="14.25" customHeight="1">
      <c r="A138" s="57">
        <v>15</v>
      </c>
      <c r="B138" s="4" t="s">
        <v>141</v>
      </c>
      <c r="C138" s="263">
        <v>2025</v>
      </c>
      <c r="D138" s="264">
        <f>Population!J16</f>
        <v>98089.024928909799</v>
      </c>
      <c r="E138" s="264" t="str">
        <f t="shared" si="134"/>
        <v>Small</v>
      </c>
      <c r="F138" s="268">
        <f t="shared" si="84"/>
        <v>4.72</v>
      </c>
      <c r="G138" s="281">
        <f t="shared" si="132"/>
        <v>20781.573078158857</v>
      </c>
      <c r="H138" s="267">
        <f>'Area (Sq.km)'!L16</f>
        <v>39.436904897096809</v>
      </c>
      <c r="I138" s="267"/>
      <c r="J138" s="268">
        <f>D138*Variables!$C$21</f>
        <v>336.44535550616058</v>
      </c>
      <c r="K138" s="282">
        <f t="shared" si="85"/>
        <v>328.55991748648495</v>
      </c>
      <c r="L138" s="268">
        <f t="shared" si="135"/>
        <v>7.8854380196756324</v>
      </c>
      <c r="M138" s="269"/>
      <c r="N138" s="270"/>
      <c r="O138" s="270"/>
      <c r="P138" s="270"/>
      <c r="Q138" s="270"/>
      <c r="R138" s="20"/>
      <c r="S138" s="271">
        <f>L138*(Variables!$C$22/100)</f>
        <v>0.42816858025388044</v>
      </c>
      <c r="T138" s="271">
        <f>L138*(Variables!$C$23/100)</f>
        <v>0.74929501544429078</v>
      </c>
      <c r="U138" s="271">
        <f>L138*(Variables!$C$24/100)</f>
        <v>0.78497573046544766</v>
      </c>
      <c r="V138" s="271">
        <f>L138*(Variables!$C$25/100)</f>
        <v>5.7089144033850729</v>
      </c>
      <c r="W138" s="21">
        <f>(S138*Variables!$E$26+T138*Variables!$E$27+U138*Variables!$E$28+V138*Variables!$E$26)*Variables!$C$18</f>
        <v>16624722.614589119</v>
      </c>
      <c r="X138" s="20">
        <f>J138*Variables!$E$30*Variables!$C$18</f>
        <v>78893.071412639591</v>
      </c>
      <c r="Z138" s="272">
        <f>D138*(IF(D138&lt;50000,0,IF(D138&gt;Variables!$C$7,Variables!$C$36,IF(D138&gt;Variables!$C$8,Variables!$C$37,Variables!$C$38))))</f>
        <v>78.471219943127849</v>
      </c>
      <c r="AA138" s="283">
        <f t="shared" si="86"/>
        <v>76.632050725710783</v>
      </c>
      <c r="AB138" s="274">
        <f t="shared" si="136"/>
        <v>1.8391692174170657</v>
      </c>
      <c r="AC138" s="21">
        <f>AB138*Variables!$E$41</f>
        <v>988737.37128341454</v>
      </c>
      <c r="AD138" s="275">
        <f>ROUND(IF(D138&lt;50000,0,(H138/(3.14*Variables!$C$35^2))),0)</f>
        <v>50</v>
      </c>
      <c r="AE138" s="201">
        <f t="shared" si="87"/>
        <v>49</v>
      </c>
      <c r="AF138" s="276">
        <f t="shared" si="137"/>
        <v>1</v>
      </c>
      <c r="AG138" s="20">
        <f>AF138*Variables!$E$42*Variables!$C$18</f>
        <v>927.93599999999992</v>
      </c>
      <c r="AH138" s="277">
        <f>ROUND((Z138)/Variables!$C$40,0)</f>
        <v>1</v>
      </c>
      <c r="AI138" s="204">
        <f t="shared" si="88"/>
        <v>1</v>
      </c>
      <c r="AJ138" s="278">
        <f t="shared" si="138"/>
        <v>0</v>
      </c>
      <c r="AK138" s="21">
        <f>AJ138*Variables!$E$43*Variables!$C$18</f>
        <v>0</v>
      </c>
      <c r="AL138" s="20">
        <f>Z138*Variables!$E$39*Variables!$C$18</f>
        <v>18330155.792457461</v>
      </c>
      <c r="AN138" s="284">
        <f t="shared" ref="AN138:AP138" si="144">AN118</f>
        <v>0.74349442379182151</v>
      </c>
      <c r="AO138" s="246">
        <f t="shared" si="144"/>
        <v>210.55762081784385</v>
      </c>
      <c r="AP138" s="284">
        <f t="shared" si="144"/>
        <v>19785.960000000003</v>
      </c>
      <c r="AQ138" s="22">
        <f>IF(12*(AO138-Variables!$C$3*AP138)*(G138/5)&lt;0,0,12*(AO138-Variables!$C$3*AP138)*(G138/5))</f>
        <v>0</v>
      </c>
      <c r="AR138" s="249"/>
      <c r="AS138" s="208"/>
    </row>
    <row r="139" spans="1:45" ht="14.25" customHeight="1">
      <c r="A139" s="57">
        <v>16</v>
      </c>
      <c r="B139" s="4" t="s">
        <v>142</v>
      </c>
      <c r="C139" s="263">
        <v>2025</v>
      </c>
      <c r="D139" s="264">
        <f>Population!J17</f>
        <v>97568.079521072126</v>
      </c>
      <c r="E139" s="264" t="str">
        <f t="shared" si="134"/>
        <v>Small</v>
      </c>
      <c r="F139" s="268">
        <f t="shared" si="84"/>
        <v>3.45</v>
      </c>
      <c r="G139" s="281">
        <f t="shared" si="132"/>
        <v>28280.602759731049</v>
      </c>
      <c r="H139" s="267">
        <f>'Area (Sq.km)'!L17</f>
        <v>198.18459124628299</v>
      </c>
      <c r="I139" s="267"/>
      <c r="J139" s="268">
        <f>D139*Variables!$C$21</f>
        <v>334.65851275727738</v>
      </c>
      <c r="K139" s="282">
        <f t="shared" si="85"/>
        <v>326.8149538645286</v>
      </c>
      <c r="L139" s="268">
        <f t="shared" si="135"/>
        <v>7.8435588927487743</v>
      </c>
      <c r="M139" s="269"/>
      <c r="N139" s="270"/>
      <c r="O139" s="270"/>
      <c r="P139" s="270"/>
      <c r="Q139" s="270"/>
      <c r="R139" s="20"/>
      <c r="S139" s="271">
        <f>L139*(Variables!$C$22/100)</f>
        <v>0.42589460051124561</v>
      </c>
      <c r="T139" s="271">
        <f>L139*(Variables!$C$23/100)</f>
        <v>0.74531555089467982</v>
      </c>
      <c r="U139" s="271">
        <f>L139*(Variables!$C$24/100)</f>
        <v>0.7808067676039504</v>
      </c>
      <c r="V139" s="271">
        <f>L139*(Variables!$C$25/100)</f>
        <v>5.6785946734832757</v>
      </c>
      <c r="W139" s="21">
        <f>(S139*Variables!$E$26+T139*Variables!$E$27+U139*Variables!$E$28+V139*Variables!$E$26)*Variables!$C$18</f>
        <v>16536429.628611298</v>
      </c>
      <c r="X139" s="20">
        <f>J139*Variables!$E$30*Variables!$C$18</f>
        <v>78474.074656453973</v>
      </c>
      <c r="Z139" s="272">
        <f>D139*(IF(D139&lt;50000,0,IF(D139&gt;Variables!$C$7,Variables!$C$36,IF(D139&gt;Variables!$C$8,Variables!$C$37,Variables!$C$38))))</f>
        <v>78.054463616857703</v>
      </c>
      <c r="AA139" s="283">
        <f t="shared" si="86"/>
        <v>250</v>
      </c>
      <c r="AB139" s="274">
        <f t="shared" si="136"/>
        <v>0</v>
      </c>
      <c r="AC139" s="21">
        <f>AB139*Variables!$E$41</f>
        <v>0</v>
      </c>
      <c r="AD139" s="275">
        <f>ROUND(IF(D139&lt;50000,0,(H139/(3.14*Variables!$C$35^2))),0)</f>
        <v>252</v>
      </c>
      <c r="AE139" s="201">
        <f t="shared" si="87"/>
        <v>244</v>
      </c>
      <c r="AF139" s="276">
        <f t="shared" si="137"/>
        <v>8</v>
      </c>
      <c r="AG139" s="20">
        <f>AF139*Variables!$E$42*Variables!$C$18</f>
        <v>7423.4879999999994</v>
      </c>
      <c r="AH139" s="277">
        <f>ROUND((Z139)/Variables!$C$40,0)</f>
        <v>1</v>
      </c>
      <c r="AI139" s="204">
        <f t="shared" si="88"/>
        <v>2</v>
      </c>
      <c r="AJ139" s="278">
        <f t="shared" si="138"/>
        <v>0</v>
      </c>
      <c r="AK139" s="21">
        <f>AJ139*Variables!$E$43*Variables!$C$18</f>
        <v>0</v>
      </c>
      <c r="AL139" s="20">
        <f>Z139*Variables!$E$39*Variables!$C$18</f>
        <v>18232805.344821237</v>
      </c>
      <c r="AN139" s="284">
        <f t="shared" ref="AN139:AP139" si="145">AN119</f>
        <v>0.99132589838909535</v>
      </c>
      <c r="AO139" s="246">
        <f t="shared" si="145"/>
        <v>205.20446096654274</v>
      </c>
      <c r="AP139" s="284">
        <f t="shared" si="145"/>
        <v>28579.719999999998</v>
      </c>
      <c r="AQ139" s="22">
        <f>IF(12*(AO139-Variables!$C$3*AP139)*(G139/5)&lt;0,0,12*(AO139-Variables!$C$3*AP139)*(G139/5))</f>
        <v>0</v>
      </c>
      <c r="AR139" s="249"/>
      <c r="AS139" s="208"/>
    </row>
    <row r="140" spans="1:45" ht="14.25" customHeight="1">
      <c r="A140" s="57">
        <v>17</v>
      </c>
      <c r="B140" s="263" t="s">
        <v>143</v>
      </c>
      <c r="C140" s="263">
        <v>2025</v>
      </c>
      <c r="D140" s="264">
        <f>Population!J18</f>
        <v>24484.434168370743</v>
      </c>
      <c r="E140" s="264" t="str">
        <f t="shared" si="134"/>
        <v>Small</v>
      </c>
      <c r="F140" s="268">
        <f t="shared" si="84"/>
        <v>4.78</v>
      </c>
      <c r="G140" s="281">
        <f t="shared" si="132"/>
        <v>5122.2665624206575</v>
      </c>
      <c r="H140" s="267">
        <f>'Area (Sq.km)'!L18</f>
        <v>97.253354977717166</v>
      </c>
      <c r="I140" s="267"/>
      <c r="J140" s="268">
        <f>D140*Variables!$C$21</f>
        <v>83.981609197511645</v>
      </c>
      <c r="K140" s="282">
        <f t="shared" si="85"/>
        <v>130.84589162580448</v>
      </c>
      <c r="L140" s="268">
        <f t="shared" si="135"/>
        <v>0</v>
      </c>
      <c r="M140" s="269"/>
      <c r="N140" s="270"/>
      <c r="O140" s="270"/>
      <c r="P140" s="270"/>
      <c r="Q140" s="270"/>
      <c r="R140" s="20"/>
      <c r="S140" s="271">
        <f>L140*(Variables!$C$22/100)</f>
        <v>0</v>
      </c>
      <c r="T140" s="271">
        <f>L140*(Variables!$C$23/100)</f>
        <v>0</v>
      </c>
      <c r="U140" s="271">
        <f>L140*(Variables!$C$24/100)</f>
        <v>0</v>
      </c>
      <c r="V140" s="271">
        <f>L140*(Variables!$C$25/100)</f>
        <v>0</v>
      </c>
      <c r="W140" s="21">
        <f>(S140*Variables!$E$26+T140*Variables!$E$27+U140*Variables!$E$28+V140*Variables!$E$26)*Variables!$C$18</f>
        <v>0</v>
      </c>
      <c r="X140" s="20">
        <f>J140*Variables!$E$30*Variables!$C$18</f>
        <v>19692.847540724506</v>
      </c>
      <c r="Z140" s="272">
        <f>D140*(IF(D140&lt;50000,0,IF(D140&gt;Variables!$C$7,Variables!$C$36,IF(D140&gt;Variables!$C$8,Variables!$C$37,Variables!$C$38))))</f>
        <v>0</v>
      </c>
      <c r="AA140" s="283">
        <f t="shared" si="86"/>
        <v>0</v>
      </c>
      <c r="AB140" s="274">
        <f t="shared" si="136"/>
        <v>0</v>
      </c>
      <c r="AC140" s="21">
        <f>AB140*Variables!$E$41</f>
        <v>0</v>
      </c>
      <c r="AD140" s="275">
        <f>ROUND(IF(D140&lt;50000,0,(H140/(3.14*Variables!$C$35^2))),0)</f>
        <v>0</v>
      </c>
      <c r="AE140" s="201">
        <f t="shared" si="87"/>
        <v>0</v>
      </c>
      <c r="AF140" s="276">
        <f t="shared" si="137"/>
        <v>0</v>
      </c>
      <c r="AG140" s="20">
        <f>AF140*Variables!$E$42*Variables!$C$18</f>
        <v>0</v>
      </c>
      <c r="AH140" s="277">
        <f>ROUND((Z140)/Variables!$C$40,0)</f>
        <v>0</v>
      </c>
      <c r="AI140" s="204">
        <f t="shared" si="88"/>
        <v>1</v>
      </c>
      <c r="AJ140" s="278">
        <f t="shared" si="138"/>
        <v>0</v>
      </c>
      <c r="AK140" s="21">
        <f>AJ140*Variables!$E$43*Variables!$C$18</f>
        <v>0</v>
      </c>
      <c r="AL140" s="20">
        <f>Z140*Variables!$E$39*Variables!$C$18</f>
        <v>0</v>
      </c>
      <c r="AN140" s="284">
        <f t="shared" ref="AN140:AP140" si="146">AN120</f>
        <v>0.74349442379182151</v>
      </c>
      <c r="AO140" s="246">
        <f t="shared" si="146"/>
        <v>213.23420074349443</v>
      </c>
      <c r="AP140" s="284">
        <f t="shared" si="146"/>
        <v>15389.079999999998</v>
      </c>
      <c r="AQ140" s="22">
        <f>IF(12*(AO140-Variables!$C$3*AP140)*(G140/5)&lt;0,0,12*(AO140-Variables!$C$3*AP140)*(G140/5))</f>
        <v>0</v>
      </c>
      <c r="AR140" s="249"/>
      <c r="AS140" s="208"/>
    </row>
    <row r="141" spans="1:45" ht="14.25" customHeight="1">
      <c r="A141" s="57">
        <v>18</v>
      </c>
      <c r="B141" s="263" t="s">
        <v>144</v>
      </c>
      <c r="C141" s="263">
        <v>2025</v>
      </c>
      <c r="D141" s="264">
        <f>Population!J19</f>
        <v>1993.8650267102259</v>
      </c>
      <c r="E141" s="264" t="str">
        <f t="shared" si="134"/>
        <v>Small</v>
      </c>
      <c r="F141" s="268">
        <f t="shared" si="84"/>
        <v>5.88</v>
      </c>
      <c r="G141" s="281">
        <f t="shared" si="132"/>
        <v>339.09269161738536</v>
      </c>
      <c r="H141" s="267">
        <f>'Area (Sq.km)'!L19</f>
        <v>40.410655635296749</v>
      </c>
      <c r="I141" s="267"/>
      <c r="J141" s="268">
        <f>D141*Variables!$C$21</f>
        <v>6.8389570416160748</v>
      </c>
      <c r="K141" s="282">
        <f t="shared" si="85"/>
        <v>10.655023024464171</v>
      </c>
      <c r="L141" s="268">
        <f t="shared" si="135"/>
        <v>0</v>
      </c>
      <c r="M141" s="269"/>
      <c r="N141" s="270"/>
      <c r="O141" s="270"/>
      <c r="P141" s="270"/>
      <c r="Q141" s="270"/>
      <c r="R141" s="20"/>
      <c r="S141" s="271">
        <f>L141*(Variables!$C$22/100)</f>
        <v>0</v>
      </c>
      <c r="T141" s="271">
        <f>L141*(Variables!$C$23/100)</f>
        <v>0</v>
      </c>
      <c r="U141" s="271">
        <f>L141*(Variables!$C$24/100)</f>
        <v>0</v>
      </c>
      <c r="V141" s="271">
        <f>L141*(Variables!$C$25/100)</f>
        <v>0</v>
      </c>
      <c r="W141" s="21">
        <f>(S141*Variables!$E$26+T141*Variables!$E$27+U141*Variables!$E$28+V141*Variables!$E$26)*Variables!$C$18</f>
        <v>0</v>
      </c>
      <c r="X141" s="20">
        <f>J141*Variables!$E$30*Variables!$C$18</f>
        <v>1603.6670366885533</v>
      </c>
      <c r="Z141" s="272">
        <f>D141*(IF(D141&lt;50000,0,IF(D141&gt;Variables!$C$7,Variables!$C$36,IF(D141&gt;Variables!$C$8,Variables!$C$37,Variables!$C$38))))</f>
        <v>0</v>
      </c>
      <c r="AA141" s="283">
        <f t="shared" si="86"/>
        <v>0</v>
      </c>
      <c r="AB141" s="274">
        <f t="shared" si="136"/>
        <v>0</v>
      </c>
      <c r="AC141" s="21">
        <f>AB141*Variables!$E$41</f>
        <v>0</v>
      </c>
      <c r="AD141" s="275">
        <f>ROUND(IF(D141&lt;50000,0,(H141/(3.14*Variables!$C$35^2))),0)</f>
        <v>0</v>
      </c>
      <c r="AE141" s="201">
        <f t="shared" si="87"/>
        <v>0</v>
      </c>
      <c r="AF141" s="276">
        <f t="shared" si="137"/>
        <v>0</v>
      </c>
      <c r="AG141" s="20">
        <f>AF141*Variables!$E$42*Variables!$C$18</f>
        <v>0</v>
      </c>
      <c r="AH141" s="277">
        <f>ROUND((Z141)/Variables!$C$40,0)</f>
        <v>0</v>
      </c>
      <c r="AI141" s="204">
        <f t="shared" si="88"/>
        <v>0</v>
      </c>
      <c r="AJ141" s="278">
        <f t="shared" si="138"/>
        <v>0</v>
      </c>
      <c r="AK141" s="21">
        <f>AJ141*Variables!$E$43*Variables!$C$18</f>
        <v>0</v>
      </c>
      <c r="AL141" s="20">
        <f>Z141*Variables!$E$39*Variables!$C$18</f>
        <v>0</v>
      </c>
      <c r="AN141" s="284">
        <f t="shared" ref="AN141:AP141" si="147">AN121</f>
        <v>0.74349442379182151</v>
      </c>
      <c r="AO141" s="246">
        <f t="shared" si="147"/>
        <v>262.30483271375465</v>
      </c>
      <c r="AP141" s="284">
        <f t="shared" si="147"/>
        <v>10992.2</v>
      </c>
      <c r="AQ141" s="22">
        <f>IF(12*(AO141-Variables!$C$3*AP141)*(G141/5)&lt;0,0,12*(AO141-Variables!$C$3*AP141)*(G141/5))</f>
        <v>0</v>
      </c>
      <c r="AR141" s="249"/>
      <c r="AS141" s="208"/>
    </row>
    <row r="142" spans="1:45" ht="14.25" customHeight="1">
      <c r="A142" s="57">
        <v>19</v>
      </c>
      <c r="B142" s="263" t="s">
        <v>147</v>
      </c>
      <c r="C142" s="263">
        <v>2025</v>
      </c>
      <c r="D142" s="264">
        <f>Population!J20</f>
        <v>29212.905774305586</v>
      </c>
      <c r="E142" s="264" t="str">
        <f t="shared" si="134"/>
        <v>Small</v>
      </c>
      <c r="F142" s="268">
        <f t="shared" si="84"/>
        <v>3.93</v>
      </c>
      <c r="G142" s="281">
        <f t="shared" si="132"/>
        <v>7433.3093573296655</v>
      </c>
      <c r="H142" s="267">
        <f>'Area (Sq.km)'!L20</f>
        <v>36.150496155672073</v>
      </c>
      <c r="I142" s="267"/>
      <c r="J142" s="268">
        <f>D142*Variables!$C$21</f>
        <v>100.20026680586815</v>
      </c>
      <c r="K142" s="282">
        <f t="shared" si="85"/>
        <v>97.85182305260561</v>
      </c>
      <c r="L142" s="268">
        <f t="shared" si="135"/>
        <v>2.3484437532625435</v>
      </c>
      <c r="M142" s="269"/>
      <c r="N142" s="270"/>
      <c r="O142" s="270"/>
      <c r="P142" s="270"/>
      <c r="Q142" s="270"/>
      <c r="R142" s="20"/>
      <c r="S142" s="271">
        <f>L142*(Variables!$C$22/100)</f>
        <v>0.12751730786945936</v>
      </c>
      <c r="T142" s="271">
        <f>L142*(Variables!$C$23/100)</f>
        <v>0.22315528877155391</v>
      </c>
      <c r="U142" s="271">
        <f>L142*(Variables!$C$24/100)</f>
        <v>0.23378173109400888</v>
      </c>
      <c r="V142" s="271">
        <f>L142*(Variables!$C$25/100)</f>
        <v>1.7002307715927916</v>
      </c>
      <c r="W142" s="21">
        <f>(S142*Variables!$E$26+T142*Variables!$E$27+U142*Variables!$E$28+V142*Variables!$E$26)*Variables!$C$18</f>
        <v>4951180.375337014</v>
      </c>
      <c r="X142" s="20">
        <f>J142*Variables!$E$30*Variables!$C$18</f>
        <v>23495.960563308021</v>
      </c>
      <c r="Z142" s="272">
        <f>D142*(IF(D142&lt;50000,0,IF(D142&gt;Variables!$C$7,Variables!$C$36,IF(D142&gt;Variables!$C$8,Variables!$C$37,Variables!$C$38))))</f>
        <v>0</v>
      </c>
      <c r="AA142" s="283">
        <f t="shared" si="86"/>
        <v>41</v>
      </c>
      <c r="AB142" s="274">
        <f t="shared" si="136"/>
        <v>0</v>
      </c>
      <c r="AC142" s="21">
        <f>AB142*Variables!$E$41</f>
        <v>0</v>
      </c>
      <c r="AD142" s="275">
        <f>ROUND(IF(D142&lt;50000,0,(H142/(3.14*Variables!$C$35^2))),0)</f>
        <v>0</v>
      </c>
      <c r="AE142" s="201">
        <f t="shared" si="87"/>
        <v>0</v>
      </c>
      <c r="AF142" s="276">
        <f t="shared" si="137"/>
        <v>0</v>
      </c>
      <c r="AG142" s="20">
        <f>AF142*Variables!$E$42*Variables!$C$18</f>
        <v>0</v>
      </c>
      <c r="AH142" s="277">
        <f>ROUND((Z142)/Variables!$C$40,0)</f>
        <v>0</v>
      </c>
      <c r="AI142" s="204">
        <f t="shared" si="88"/>
        <v>0</v>
      </c>
      <c r="AJ142" s="278">
        <f t="shared" si="138"/>
        <v>0</v>
      </c>
      <c r="AK142" s="21">
        <f>AJ142*Variables!$E$43*Variables!$C$18</f>
        <v>0</v>
      </c>
      <c r="AL142" s="20">
        <f>Z142*Variables!$E$39*Variables!$C$18</f>
        <v>0</v>
      </c>
      <c r="AN142" s="284">
        <f t="shared" ref="AN142:AP142" si="148">AN122</f>
        <v>0.74349442379182151</v>
      </c>
      <c r="AO142" s="246">
        <f t="shared" si="148"/>
        <v>175.31598513011153</v>
      </c>
      <c r="AP142" s="284">
        <f t="shared" si="148"/>
        <v>19785.960000000003</v>
      </c>
      <c r="AQ142" s="22">
        <f>IF(12*(AO142-Variables!$C$3*AP142)*(G142/5)&lt;0,0,12*(AO142-Variables!$C$3*AP142)*(G142/5))</f>
        <v>0</v>
      </c>
      <c r="AR142" s="249"/>
      <c r="AS142" s="208"/>
    </row>
    <row r="143" spans="1:45" ht="14.25" customHeight="1">
      <c r="A143" s="57">
        <v>20</v>
      </c>
      <c r="B143" s="263" t="s">
        <v>150</v>
      </c>
      <c r="C143" s="263">
        <v>2025</v>
      </c>
      <c r="D143" s="264">
        <f>Population!J21</f>
        <v>3395.4222609474787</v>
      </c>
      <c r="E143" s="264" t="str">
        <f t="shared" si="134"/>
        <v>Small</v>
      </c>
      <c r="F143" s="268">
        <f t="shared" si="84"/>
        <v>3.94</v>
      </c>
      <c r="G143" s="281">
        <f t="shared" si="132"/>
        <v>861.78229973286261</v>
      </c>
      <c r="H143" s="267">
        <f>'Area (Sq.km)'!L21</f>
        <v>9.7375073819992117</v>
      </c>
      <c r="I143" s="267"/>
      <c r="J143" s="268">
        <f>D143*Variables!$C$21</f>
        <v>11.646298355049851</v>
      </c>
      <c r="K143" s="282">
        <f t="shared" si="85"/>
        <v>11.373338237353368</v>
      </c>
      <c r="L143" s="268">
        <f t="shared" si="135"/>
        <v>0.2729601176964831</v>
      </c>
      <c r="M143" s="269"/>
      <c r="N143" s="270"/>
      <c r="O143" s="270"/>
      <c r="P143" s="270"/>
      <c r="Q143" s="270"/>
      <c r="R143" s="20"/>
      <c r="S143" s="271">
        <f>L143*(Variables!$C$22/100)</f>
        <v>1.482136385682261E-2</v>
      </c>
      <c r="T143" s="271">
        <f>L143*(Variables!$C$23/100)</f>
        <v>2.5937386749439569E-2</v>
      </c>
      <c r="U143" s="271">
        <f>L143*(Variables!$C$24/100)</f>
        <v>2.717250040417479E-2</v>
      </c>
      <c r="V143" s="271">
        <f>L143*(Variables!$C$25/100)</f>
        <v>0.19761818475763482</v>
      </c>
      <c r="W143" s="21">
        <f>(S143*Variables!$E$26+T143*Variables!$E$27+U143*Variables!$E$28+V143*Variables!$E$26)*Variables!$C$18</f>
        <v>575476.74970328354</v>
      </c>
      <c r="X143" s="20">
        <f>J143*Variables!$E$30*Variables!$C$18</f>
        <v>2730.9405012756392</v>
      </c>
      <c r="Z143" s="272">
        <f>D143*(IF(D143&lt;50000,0,IF(D143&gt;Variables!$C$7,Variables!$C$36,IF(D143&gt;Variables!$C$8,Variables!$C$37,Variables!$C$38))))</f>
        <v>0</v>
      </c>
      <c r="AA143" s="283">
        <f t="shared" si="86"/>
        <v>0</v>
      </c>
      <c r="AB143" s="274">
        <f t="shared" si="136"/>
        <v>0</v>
      </c>
      <c r="AC143" s="21">
        <f>AB143*Variables!$E$41</f>
        <v>0</v>
      </c>
      <c r="AD143" s="275">
        <f>ROUND(IF(D143&lt;50000,0,(H143/(3.14*Variables!$C$35^2))),0)</f>
        <v>0</v>
      </c>
      <c r="AE143" s="201">
        <f t="shared" si="87"/>
        <v>0</v>
      </c>
      <c r="AF143" s="276">
        <f t="shared" si="137"/>
        <v>0</v>
      </c>
      <c r="AG143" s="20">
        <f>AF143*Variables!$E$42*Variables!$C$18</f>
        <v>0</v>
      </c>
      <c r="AH143" s="277">
        <f>ROUND((Z143)/Variables!$C$40,0)</f>
        <v>0</v>
      </c>
      <c r="AI143" s="204">
        <f t="shared" si="88"/>
        <v>0</v>
      </c>
      <c r="AJ143" s="278">
        <f t="shared" si="138"/>
        <v>0</v>
      </c>
      <c r="AK143" s="21">
        <f>AJ143*Variables!$E$43*Variables!$C$18</f>
        <v>0</v>
      </c>
      <c r="AL143" s="20">
        <f>Z143*Variables!$E$39*Variables!$C$18</f>
        <v>0</v>
      </c>
      <c r="AN143" s="284">
        <f t="shared" ref="AN143:AP143" si="149">AN123</f>
        <v>0.74349442379182151</v>
      </c>
      <c r="AO143" s="246">
        <f t="shared" si="149"/>
        <v>175.7620817843866</v>
      </c>
      <c r="AP143" s="284">
        <f t="shared" si="149"/>
        <v>15389.079999999998</v>
      </c>
      <c r="AQ143" s="22">
        <f>IF(12*(AO143-Variables!$C$3*AP143)*(G143/5)&lt;0,0,12*(AO143-Variables!$C$3*AP143)*(G143/5))</f>
        <v>0</v>
      </c>
      <c r="AR143" s="249"/>
      <c r="AS143" s="208"/>
    </row>
    <row r="144" spans="1:45" ht="14.25" customHeight="1">
      <c r="A144" s="57">
        <v>1</v>
      </c>
      <c r="B144" s="4" t="s">
        <v>100</v>
      </c>
      <c r="C144" s="263">
        <v>2026</v>
      </c>
      <c r="D144" s="264">
        <f>Population!K2</f>
        <v>753348.55698186171</v>
      </c>
      <c r="E144" s="264" t="str">
        <f t="shared" si="134"/>
        <v>Medium</v>
      </c>
      <c r="F144" s="268">
        <f t="shared" si="84"/>
        <v>4.17</v>
      </c>
      <c r="G144" s="266">
        <f t="shared" si="132"/>
        <v>180659.12637454717</v>
      </c>
      <c r="H144" s="267">
        <f>'Area (Sq.km)'!M2</f>
        <v>1793.335466175914</v>
      </c>
      <c r="I144" s="267"/>
      <c r="J144" s="268">
        <f>D144*Variables!$C$21</f>
        <v>2583.9855504477855</v>
      </c>
      <c r="K144" s="282">
        <f t="shared" si="85"/>
        <v>2523.4233891091658</v>
      </c>
      <c r="L144" s="268">
        <f t="shared" si="135"/>
        <v>60.562161338619717</v>
      </c>
      <c r="M144" s="269"/>
      <c r="N144" s="270"/>
      <c r="O144" s="270"/>
      <c r="P144" s="270"/>
      <c r="Q144" s="270"/>
      <c r="R144" s="20"/>
      <c r="S144" s="271">
        <f>L144*(Variables!$C$22/100)</f>
        <v>3.2884431496083102</v>
      </c>
      <c r="T144" s="271">
        <f>L144*(Variables!$C$23/100)</f>
        <v>5.7547755118145432</v>
      </c>
      <c r="U144" s="271">
        <f>L144*(Variables!$C$24/100)</f>
        <v>6.0288124409485695</v>
      </c>
      <c r="V144" s="271">
        <f>L144*(Variables!$C$25/100)</f>
        <v>43.845908661444135</v>
      </c>
      <c r="W144" s="21">
        <f>(S144*Variables!$E$26+T144*Variables!$E$27+U144*Variables!$E$28+V144*Variables!$E$26)*Variables!$C$18</f>
        <v>127682080.65072864</v>
      </c>
      <c r="X144" s="20">
        <f>J144*Variables!$E$30*Variables!$C$18</f>
        <v>605918.77172450116</v>
      </c>
      <c r="Z144" s="272">
        <f>D144*(IF(D144&lt;50000,0,IF(D144&gt;Variables!$C$7,Variables!$C$36,IF(D144&gt;Variables!$C$8,Variables!$C$37,Variables!$C$38))))</f>
        <v>904.01826837823398</v>
      </c>
      <c r="AA144" s="283">
        <f t="shared" si="86"/>
        <v>882.83034021311926</v>
      </c>
      <c r="AB144" s="274">
        <f t="shared" si="136"/>
        <v>21.187928165114727</v>
      </c>
      <c r="AC144" s="21">
        <f>AB144*Variables!$E$41</f>
        <v>11390630.181565678</v>
      </c>
      <c r="AD144" s="275">
        <f>ROUND(IF(D144&lt;50000,0,(H144/(3.14*Variables!$C$35^2))),0)</f>
        <v>2285</v>
      </c>
      <c r="AE144" s="201">
        <f t="shared" si="87"/>
        <v>2211</v>
      </c>
      <c r="AF144" s="276">
        <f t="shared" si="137"/>
        <v>74</v>
      </c>
      <c r="AG144" s="20">
        <f>AF144*Variables!$E$42*Variables!$C$18</f>
        <v>68667.263999999996</v>
      </c>
      <c r="AH144" s="277">
        <f>ROUND((Z144)/Variables!$C$40,0)</f>
        <v>7</v>
      </c>
      <c r="AI144" s="204">
        <f t="shared" si="88"/>
        <v>17</v>
      </c>
      <c r="AJ144" s="278">
        <f t="shared" si="138"/>
        <v>0</v>
      </c>
      <c r="AK144" s="21">
        <f>AJ144*Variables!$E$43*Variables!$C$18</f>
        <v>0</v>
      </c>
      <c r="AL144" s="20">
        <f>Z144*Variables!$E$39*Variables!$C$18</f>
        <v>211170359.15346238</v>
      </c>
      <c r="AN144" s="284">
        <f t="shared" ref="AN144:AP144" si="150">AN124</f>
        <v>0.60223048327137552</v>
      </c>
      <c r="AO144" s="246">
        <f t="shared" si="150"/>
        <v>150.67806691449815</v>
      </c>
      <c r="AP144" s="284">
        <f t="shared" si="150"/>
        <v>19785.960000000003</v>
      </c>
      <c r="AQ144" s="22">
        <f>IF(12*(AO144-Variables!$C$3*AP144)*(G144/5)&lt;0,0,12*(AO144-Variables!$C$3*AP144)*(G144/5))</f>
        <v>0</v>
      </c>
      <c r="AR144" s="249"/>
      <c r="AS144" s="208"/>
    </row>
    <row r="145" spans="1:45" ht="14.25" customHeight="1">
      <c r="A145" s="57">
        <v>2</v>
      </c>
      <c r="B145" s="4" t="s">
        <v>123</v>
      </c>
      <c r="C145" s="263">
        <v>2026</v>
      </c>
      <c r="D145" s="264">
        <f>Population!K3</f>
        <v>522013.3088153025</v>
      </c>
      <c r="E145" s="264" t="str">
        <f t="shared" si="134"/>
        <v>Medium</v>
      </c>
      <c r="F145" s="268">
        <f t="shared" si="84"/>
        <v>4.29</v>
      </c>
      <c r="G145" s="281">
        <f t="shared" si="132"/>
        <v>121681.42396627097</v>
      </c>
      <c r="H145" s="267">
        <f>'Area (Sq.km)'!M3</f>
        <v>830.09548297809624</v>
      </c>
      <c r="I145" s="267"/>
      <c r="J145" s="268">
        <f>D145*Variables!$C$21</f>
        <v>1790.5056492364874</v>
      </c>
      <c r="K145" s="282">
        <f t="shared" si="85"/>
        <v>1748.5406730825075</v>
      </c>
      <c r="L145" s="268">
        <f t="shared" si="135"/>
        <v>41.964976153979933</v>
      </c>
      <c r="M145" s="269"/>
      <c r="N145" s="270"/>
      <c r="O145" s="270"/>
      <c r="P145" s="270"/>
      <c r="Q145" s="270"/>
      <c r="R145" s="20"/>
      <c r="S145" s="271">
        <f>L145*(Variables!$C$22/100)</f>
        <v>2.2786412391301321</v>
      </c>
      <c r="T145" s="271">
        <f>L145*(Variables!$C$23/100)</f>
        <v>3.9876221684777309</v>
      </c>
      <c r="U145" s="271">
        <f>L145*(Variables!$C$24/100)</f>
        <v>4.1775089384052428</v>
      </c>
      <c r="V145" s="271">
        <f>L145*(Variables!$C$25/100)</f>
        <v>30.381883188401762</v>
      </c>
      <c r="W145" s="21">
        <f>(S145*Variables!$E$26+T145*Variables!$E$27+U145*Variables!$E$28+V145*Variables!$E$26)*Variables!$C$18</f>
        <v>88473980.309905648</v>
      </c>
      <c r="X145" s="20">
        <f>J145*Variables!$E$30*Variables!$C$18</f>
        <v>419855.66968946392</v>
      </c>
      <c r="Z145" s="272">
        <f>D145*(IF(D145&lt;50000,0,IF(D145&gt;Variables!$C$7,Variables!$C$36,IF(D145&gt;Variables!$C$8,Variables!$C$37,Variables!$C$38))))</f>
        <v>626.41597057836293</v>
      </c>
      <c r="AA145" s="283">
        <f t="shared" si="86"/>
        <v>611.73434626793266</v>
      </c>
      <c r="AB145" s="274">
        <f t="shared" si="136"/>
        <v>14.681624310430266</v>
      </c>
      <c r="AC145" s="21">
        <f>AB145*Variables!$E$41</f>
        <v>7892841.2292873105</v>
      </c>
      <c r="AD145" s="275">
        <f>ROUND(IF(D145&lt;50000,0,(H145/(3.14*Variables!$C$35^2))),0)</f>
        <v>1057</v>
      </c>
      <c r="AE145" s="201">
        <f t="shared" si="87"/>
        <v>1023</v>
      </c>
      <c r="AF145" s="276">
        <f t="shared" si="137"/>
        <v>34</v>
      </c>
      <c r="AG145" s="20">
        <f>AF145*Variables!$E$42*Variables!$C$18</f>
        <v>31549.823999999997</v>
      </c>
      <c r="AH145" s="277">
        <f>ROUND((Z145)/Variables!$C$40,0)</f>
        <v>5</v>
      </c>
      <c r="AI145" s="204">
        <f t="shared" si="88"/>
        <v>5</v>
      </c>
      <c r="AJ145" s="278">
        <f t="shared" si="138"/>
        <v>0</v>
      </c>
      <c r="AK145" s="21">
        <f>AJ145*Variables!$E$43*Variables!$C$18</f>
        <v>0</v>
      </c>
      <c r="AL145" s="20">
        <f>Z145*Variables!$E$39*Variables!$C$18</f>
        <v>146325013.67898524</v>
      </c>
      <c r="AN145" s="284">
        <f t="shared" ref="AN145:AP145" si="151">AN125</f>
        <v>0.76827757125154894</v>
      </c>
      <c r="AO145" s="246">
        <f t="shared" si="151"/>
        <v>197.75464684014869</v>
      </c>
      <c r="AP145" s="284">
        <f t="shared" si="151"/>
        <v>10992.2</v>
      </c>
      <c r="AQ145" s="22">
        <f>IF(12*(AO145-Variables!$C$3*AP145)*(G145/5)&lt;0,0,12*(AO145-Variables!$C$3*AP145)*(G145/5))</f>
        <v>0</v>
      </c>
      <c r="AR145" s="249"/>
      <c r="AS145" s="208"/>
    </row>
    <row r="146" spans="1:45" ht="14.25" customHeight="1">
      <c r="A146" s="57">
        <v>3</v>
      </c>
      <c r="B146" s="4" t="s">
        <v>129</v>
      </c>
      <c r="C146" s="263">
        <v>2026</v>
      </c>
      <c r="D146" s="264">
        <f>Population!K4</f>
        <v>373818.50429158629</v>
      </c>
      <c r="E146" s="264" t="str">
        <f t="shared" si="134"/>
        <v>Medium</v>
      </c>
      <c r="F146" s="268">
        <f t="shared" si="84"/>
        <v>4.8600000000000003</v>
      </c>
      <c r="G146" s="281">
        <f t="shared" si="132"/>
        <v>76917.38771431816</v>
      </c>
      <c r="H146" s="267">
        <f>'Area (Sq.km)'!M4</f>
        <v>679.24266247076457</v>
      </c>
      <c r="I146" s="267"/>
      <c r="J146" s="268">
        <f>D146*Variables!$C$21</f>
        <v>1282.1974697201408</v>
      </c>
      <c r="K146" s="282">
        <f t="shared" si="85"/>
        <v>1252.1459665235752</v>
      </c>
      <c r="L146" s="268">
        <f t="shared" si="135"/>
        <v>30.051503196565591</v>
      </c>
      <c r="M146" s="269"/>
      <c r="N146" s="270"/>
      <c r="O146" s="270"/>
      <c r="P146" s="270"/>
      <c r="Q146" s="270"/>
      <c r="R146" s="20"/>
      <c r="S146" s="271">
        <f>L146*(Variables!$C$22/100)</f>
        <v>1.6317558296777694</v>
      </c>
      <c r="T146" s="271">
        <f>L146*(Variables!$C$23/100)</f>
        <v>2.8555727019360968</v>
      </c>
      <c r="U146" s="271">
        <f>L146*(Variables!$C$24/100)</f>
        <v>2.9915523544092446</v>
      </c>
      <c r="V146" s="271">
        <f>L146*(Variables!$C$25/100)</f>
        <v>21.756744395703596</v>
      </c>
      <c r="W146" s="21">
        <f>(S146*Variables!$E$26+T146*Variables!$E$27+U146*Variables!$E$28+V146*Variables!$E$26)*Variables!$C$18</f>
        <v>63357026.400784783</v>
      </c>
      <c r="X146" s="20">
        <f>J146*Variables!$E$30*Variables!$C$18</f>
        <v>300662.4846746758</v>
      </c>
      <c r="Z146" s="272">
        <f>D146*(IF(D146&lt;50000,0,IF(D146&gt;Variables!$C$7,Variables!$C$36,IF(D146&gt;Variables!$C$8,Variables!$C$37,Variables!$C$38))))</f>
        <v>448.58220514990353</v>
      </c>
      <c r="AA146" s="283">
        <f t="shared" si="86"/>
        <v>438.06855971670268</v>
      </c>
      <c r="AB146" s="274">
        <f t="shared" si="136"/>
        <v>10.51364543320085</v>
      </c>
      <c r="AC146" s="21">
        <f>AB146*Variables!$E$41</f>
        <v>5652135.784888777</v>
      </c>
      <c r="AD146" s="275">
        <f>ROUND(IF(D146&lt;50000,0,(H146/(3.14*Variables!$C$35^2))),0)</f>
        <v>865</v>
      </c>
      <c r="AE146" s="201">
        <f t="shared" si="87"/>
        <v>837</v>
      </c>
      <c r="AF146" s="276">
        <f t="shared" si="137"/>
        <v>28</v>
      </c>
      <c r="AG146" s="20">
        <f>AF146*Variables!$E$42*Variables!$C$18</f>
        <v>25982.207999999999</v>
      </c>
      <c r="AH146" s="277">
        <f>ROUND((Z146)/Variables!$C$40,0)</f>
        <v>4</v>
      </c>
      <c r="AI146" s="204">
        <f t="shared" si="88"/>
        <v>4</v>
      </c>
      <c r="AJ146" s="278">
        <f t="shared" si="138"/>
        <v>0</v>
      </c>
      <c r="AK146" s="21">
        <f>AJ146*Variables!$E$43*Variables!$C$18</f>
        <v>0</v>
      </c>
      <c r="AL146" s="20">
        <f>Z146*Variables!$E$39*Variables!$C$18</f>
        <v>104784680.44820985</v>
      </c>
      <c r="AN146" s="284">
        <f t="shared" ref="AN146:AP146" si="152">AN126</f>
        <v>0.49566294919454768</v>
      </c>
      <c r="AO146" s="246">
        <f t="shared" si="152"/>
        <v>144.5353159851301</v>
      </c>
      <c r="AP146" s="284">
        <f t="shared" si="152"/>
        <v>10992.2</v>
      </c>
      <c r="AQ146" s="22">
        <f>IF(12*(AO146-Variables!$C$3*AP146)*(G146/5)&lt;0,0,12*(AO146-Variables!$C$3*AP146)*(G146/5))</f>
        <v>0</v>
      </c>
      <c r="AR146" s="249"/>
      <c r="AS146" s="208"/>
    </row>
    <row r="147" spans="1:45" ht="14.25" customHeight="1">
      <c r="A147" s="57">
        <v>4</v>
      </c>
      <c r="B147" s="4" t="s">
        <v>130</v>
      </c>
      <c r="C147" s="263">
        <v>2026</v>
      </c>
      <c r="D147" s="264">
        <f>Population!K5</f>
        <v>708660.2214171947</v>
      </c>
      <c r="E147" s="264" t="str">
        <f t="shared" si="134"/>
        <v>Medium</v>
      </c>
      <c r="F147" s="268">
        <f t="shared" si="84"/>
        <v>4.05</v>
      </c>
      <c r="G147" s="281">
        <f t="shared" si="132"/>
        <v>174977.83244869005</v>
      </c>
      <c r="H147" s="267">
        <f>'Area (Sq.km)'!M5</f>
        <v>145.44279038119245</v>
      </c>
      <c r="I147" s="267"/>
      <c r="J147" s="268">
        <f>D147*Variables!$C$21</f>
        <v>2430.7045594609776</v>
      </c>
      <c r="K147" s="282">
        <f t="shared" si="85"/>
        <v>2373.7349213486114</v>
      </c>
      <c r="L147" s="268">
        <f t="shared" si="135"/>
        <v>56.969638112366283</v>
      </c>
      <c r="M147" s="269"/>
      <c r="N147" s="270"/>
      <c r="O147" s="270"/>
      <c r="P147" s="270"/>
      <c r="Q147" s="270"/>
      <c r="R147" s="20"/>
      <c r="S147" s="271">
        <f>L147*(Variables!$C$22/100)</f>
        <v>3.09337401515111</v>
      </c>
      <c r="T147" s="271">
        <f>L147*(Variables!$C$23/100)</f>
        <v>5.4134045265144426</v>
      </c>
      <c r="U147" s="271">
        <f>L147*(Variables!$C$24/100)</f>
        <v>5.6711856944437029</v>
      </c>
      <c r="V147" s="271">
        <f>L147*(Variables!$C$25/100)</f>
        <v>41.244986868681472</v>
      </c>
      <c r="W147" s="21">
        <f>(S147*Variables!$E$26+T147*Variables!$E$27+U147*Variables!$E$28+V147*Variables!$E$26)*Variables!$C$18</f>
        <v>120108030.61395098</v>
      </c>
      <c r="X147" s="20">
        <f>J147*Variables!$E$30*Variables!$C$18</f>
        <v>569975.91214800463</v>
      </c>
      <c r="Z147" s="272">
        <f>D147*(IF(D147&lt;50000,0,IF(D147&gt;Variables!$C$7,Variables!$C$36,IF(D147&gt;Variables!$C$8,Variables!$C$37,Variables!$C$38))))</f>
        <v>850.39226570063352</v>
      </c>
      <c r="AA147" s="283">
        <f t="shared" si="86"/>
        <v>830.46119697327515</v>
      </c>
      <c r="AB147" s="274">
        <f t="shared" si="136"/>
        <v>19.931068727358365</v>
      </c>
      <c r="AC147" s="21">
        <f>AB147*Variables!$E$41</f>
        <v>10714942.547827857</v>
      </c>
      <c r="AD147" s="275">
        <f>ROUND(IF(D147&lt;50000,0,(H147/(3.14*Variables!$C$35^2))),0)</f>
        <v>185</v>
      </c>
      <c r="AE147" s="201">
        <f t="shared" si="87"/>
        <v>179</v>
      </c>
      <c r="AF147" s="276">
        <f t="shared" si="137"/>
        <v>6</v>
      </c>
      <c r="AG147" s="20">
        <f>AF147*Variables!$E$42*Variables!$C$18</f>
        <v>5567.616</v>
      </c>
      <c r="AH147" s="277">
        <f>ROUND((Z147)/Variables!$C$40,0)</f>
        <v>7</v>
      </c>
      <c r="AI147" s="204">
        <f t="shared" si="88"/>
        <v>7</v>
      </c>
      <c r="AJ147" s="278">
        <f t="shared" si="138"/>
        <v>0</v>
      </c>
      <c r="AK147" s="21">
        <f>AJ147*Variables!$E$43*Variables!$C$18</f>
        <v>0</v>
      </c>
      <c r="AL147" s="20">
        <f>Z147*Variables!$E$39*Variables!$C$18</f>
        <v>198643817.77536774</v>
      </c>
      <c r="AN147" s="284">
        <f t="shared" ref="AN147:AP147" si="153">AN127</f>
        <v>0.74349442379182151</v>
      </c>
      <c r="AO147" s="246">
        <f t="shared" si="153"/>
        <v>180.66914498141261</v>
      </c>
      <c r="AP147" s="284">
        <f t="shared" si="153"/>
        <v>15389.079999999998</v>
      </c>
      <c r="AQ147" s="22">
        <f>IF(12*(AO147-Variables!$C$3*AP147)*(G147/5)&lt;0,0,12*(AO147-Variables!$C$3*AP147)*(G147/5))</f>
        <v>0</v>
      </c>
      <c r="AR147" s="249"/>
      <c r="AS147" s="208"/>
    </row>
    <row r="148" spans="1:45" ht="14.25" customHeight="1">
      <c r="A148" s="57">
        <v>5</v>
      </c>
      <c r="B148" s="4" t="s">
        <v>131</v>
      </c>
      <c r="C148" s="263">
        <v>2026</v>
      </c>
      <c r="D148" s="264">
        <f>Population!K6</f>
        <v>451526.54634847038</v>
      </c>
      <c r="E148" s="264" t="str">
        <f t="shared" si="134"/>
        <v>Medium</v>
      </c>
      <c r="F148" s="268">
        <f t="shared" si="84"/>
        <v>4.2</v>
      </c>
      <c r="G148" s="281">
        <f t="shared" si="132"/>
        <v>107506.32055915961</v>
      </c>
      <c r="H148" s="267">
        <f>'Area (Sq.km)'!M6</f>
        <v>1206.1538911757486</v>
      </c>
      <c r="I148" s="267"/>
      <c r="J148" s="268">
        <f>D148*Variables!$C$21</f>
        <v>1548.7360539752533</v>
      </c>
      <c r="K148" s="282">
        <f t="shared" si="85"/>
        <v>2336.5107121394235</v>
      </c>
      <c r="L148" s="268">
        <f t="shared" si="135"/>
        <v>0</v>
      </c>
      <c r="M148" s="269"/>
      <c r="N148" s="270"/>
      <c r="O148" s="270"/>
      <c r="P148" s="270"/>
      <c r="Q148" s="270"/>
      <c r="R148" s="20"/>
      <c r="S148" s="271">
        <f>L148*(Variables!$C$22/100)</f>
        <v>0</v>
      </c>
      <c r="T148" s="271">
        <f>L148*(Variables!$C$23/100)</f>
        <v>0</v>
      </c>
      <c r="U148" s="271">
        <f>L148*(Variables!$C$24/100)</f>
        <v>0</v>
      </c>
      <c r="V148" s="271">
        <f>L148*(Variables!$C$25/100)</f>
        <v>0</v>
      </c>
      <c r="W148" s="21">
        <f>(S148*Variables!$E$26+T148*Variables!$E$27+U148*Variables!$E$28+V148*Variables!$E$26)*Variables!$C$18</f>
        <v>0</v>
      </c>
      <c r="X148" s="20">
        <f>J148*Variables!$E$30*Variables!$C$18</f>
        <v>363163.11729665712</v>
      </c>
      <c r="Z148" s="272">
        <f>D148*(IF(D148&lt;50000,0,IF(D148&gt;Variables!$C$7,Variables!$C$36,IF(D148&gt;Variables!$C$8,Variables!$C$37,Variables!$C$38))))</f>
        <v>541.83185561816435</v>
      </c>
      <c r="AA148" s="283">
        <f t="shared" si="86"/>
        <v>529.13267150211379</v>
      </c>
      <c r="AB148" s="274">
        <f t="shared" si="136"/>
        <v>12.69918411605056</v>
      </c>
      <c r="AC148" s="21">
        <f>AB148*Variables!$E$41</f>
        <v>6827081.3807887807</v>
      </c>
      <c r="AD148" s="275">
        <f>ROUND(IF(D148&lt;50000,0,(H148/(3.14*Variables!$C$35^2))),0)</f>
        <v>1537</v>
      </c>
      <c r="AE148" s="201">
        <f t="shared" si="87"/>
        <v>1487</v>
      </c>
      <c r="AF148" s="276">
        <f t="shared" si="137"/>
        <v>50</v>
      </c>
      <c r="AG148" s="20">
        <f>AF148*Variables!$E$42*Variables!$C$18</f>
        <v>46396.799999999996</v>
      </c>
      <c r="AH148" s="277">
        <f>ROUND((Z148)/Variables!$C$40,0)</f>
        <v>4</v>
      </c>
      <c r="AI148" s="204">
        <f t="shared" si="88"/>
        <v>4</v>
      </c>
      <c r="AJ148" s="278">
        <f t="shared" si="138"/>
        <v>0</v>
      </c>
      <c r="AK148" s="21">
        <f>AJ148*Variables!$E$43*Variables!$C$18</f>
        <v>0</v>
      </c>
      <c r="AL148" s="20">
        <f>Z148*Variables!$E$39*Variables!$C$18</f>
        <v>126566941.79082985</v>
      </c>
      <c r="AN148" s="284">
        <f t="shared" ref="AN148:AP148" si="154">AN128</f>
        <v>0.49566294919454768</v>
      </c>
      <c r="AO148" s="246">
        <f t="shared" si="154"/>
        <v>124.90706319702601</v>
      </c>
      <c r="AP148" s="284">
        <f t="shared" si="154"/>
        <v>15389.079999999998</v>
      </c>
      <c r="AQ148" s="22">
        <f>IF(12*(AO148-Variables!$C$3*AP148)*(G148/5)&lt;0,0,12*(AO148-Variables!$C$3*AP148)*(G148/5))</f>
        <v>0</v>
      </c>
      <c r="AR148" s="249"/>
      <c r="AS148" s="208"/>
    </row>
    <row r="149" spans="1:45" ht="14.25" customHeight="1">
      <c r="A149" s="57">
        <v>6</v>
      </c>
      <c r="B149" s="4" t="s">
        <v>132</v>
      </c>
      <c r="C149" s="263">
        <v>2026</v>
      </c>
      <c r="D149" s="264">
        <f>Population!K7</f>
        <v>514300.96467510733</v>
      </c>
      <c r="E149" s="264" t="str">
        <f t="shared" si="134"/>
        <v>Medium</v>
      </c>
      <c r="F149" s="268">
        <f t="shared" si="84"/>
        <v>4.59</v>
      </c>
      <c r="G149" s="281">
        <f t="shared" si="132"/>
        <v>112048.14045209311</v>
      </c>
      <c r="H149" s="267">
        <f>'Area (Sq.km)'!M7</f>
        <v>999.22014285639682</v>
      </c>
      <c r="I149" s="267"/>
      <c r="J149" s="268">
        <f>D149*Variables!$C$21</f>
        <v>1764.0523088356181</v>
      </c>
      <c r="K149" s="282">
        <f t="shared" si="85"/>
        <v>1722.7073328472836</v>
      </c>
      <c r="L149" s="268">
        <f t="shared" si="135"/>
        <v>41.344975988334454</v>
      </c>
      <c r="M149" s="269"/>
      <c r="N149" s="270"/>
      <c r="O149" s="270"/>
      <c r="P149" s="270"/>
      <c r="Q149" s="270"/>
      <c r="R149" s="20"/>
      <c r="S149" s="271">
        <f>L149*(Variables!$C$22/100)</f>
        <v>2.2449760717647664</v>
      </c>
      <c r="T149" s="271">
        <f>L149*(Variables!$C$23/100)</f>
        <v>3.9287081255883418</v>
      </c>
      <c r="U149" s="271">
        <f>L149*(Variables!$C$24/100)</f>
        <v>4.1157894649020728</v>
      </c>
      <c r="V149" s="271">
        <f>L149*(Variables!$C$25/100)</f>
        <v>29.933014290196891</v>
      </c>
      <c r="W149" s="21">
        <f>(S149*Variables!$E$26+T149*Variables!$E$27+U149*Variables!$E$28+V149*Variables!$E$26)*Variables!$C$18</f>
        <v>87166845.468551651</v>
      </c>
      <c r="X149" s="20">
        <f>J149*Variables!$E$30*Variables!$C$18</f>
        <v>413652.62589886406</v>
      </c>
      <c r="Z149" s="272">
        <f>D149*(IF(D149&lt;50000,0,IF(D149&gt;Variables!$C$7,Variables!$C$36,IF(D149&gt;Variables!$C$8,Variables!$C$37,Variables!$C$38))))</f>
        <v>617.16115761012873</v>
      </c>
      <c r="AA149" s="283">
        <f t="shared" si="86"/>
        <v>602.69644297864147</v>
      </c>
      <c r="AB149" s="274">
        <f t="shared" si="136"/>
        <v>14.464714631487254</v>
      </c>
      <c r="AC149" s="21">
        <f>AB149*Variables!$E$41</f>
        <v>7776230.5858875476</v>
      </c>
      <c r="AD149" s="275">
        <f>ROUND(IF(D149&lt;50000,0,(H149/(3.14*Variables!$C$35^2))),0)</f>
        <v>1273</v>
      </c>
      <c r="AE149" s="201">
        <f t="shared" si="87"/>
        <v>1232</v>
      </c>
      <c r="AF149" s="276">
        <f t="shared" si="137"/>
        <v>41</v>
      </c>
      <c r="AG149" s="20">
        <f>AF149*Variables!$E$42*Variables!$C$18</f>
        <v>38045.375999999997</v>
      </c>
      <c r="AH149" s="277">
        <f>ROUND((Z149)/Variables!$C$40,0)</f>
        <v>5</v>
      </c>
      <c r="AI149" s="204">
        <f t="shared" si="88"/>
        <v>5</v>
      </c>
      <c r="AJ149" s="278">
        <f t="shared" si="138"/>
        <v>0</v>
      </c>
      <c r="AK149" s="21">
        <f>AJ149*Variables!$E$43*Variables!$C$18</f>
        <v>0</v>
      </c>
      <c r="AL149" s="20">
        <f>Z149*Variables!$E$39*Variables!$C$18</f>
        <v>144163174.42555273</v>
      </c>
      <c r="AN149" s="284">
        <f t="shared" ref="AN149:AP149" si="155">AN129</f>
        <v>0.49566294919454768</v>
      </c>
      <c r="AO149" s="246">
        <f t="shared" si="155"/>
        <v>136.50557620817841</v>
      </c>
      <c r="AP149" s="284">
        <f t="shared" si="155"/>
        <v>15389.079999999998</v>
      </c>
      <c r="AQ149" s="22">
        <f>IF(12*(AO149-Variables!$C$3*AP149)*(G149/5)&lt;0,0,12*(AO149-Variables!$C$3*AP149)*(G149/5))</f>
        <v>0</v>
      </c>
      <c r="AR149" s="249"/>
      <c r="AS149" s="208"/>
    </row>
    <row r="150" spans="1:45" ht="14.25" customHeight="1">
      <c r="A150" s="57">
        <v>7</v>
      </c>
      <c r="B150" s="4" t="s">
        <v>133</v>
      </c>
      <c r="C150" s="263">
        <v>2026</v>
      </c>
      <c r="D150" s="264">
        <f>Population!K8</f>
        <v>289812.85167944332</v>
      </c>
      <c r="E150" s="264" t="str">
        <f t="shared" si="134"/>
        <v>Medium</v>
      </c>
      <c r="F150" s="268">
        <f t="shared" si="84"/>
        <v>3.94</v>
      </c>
      <c r="G150" s="281">
        <f t="shared" si="132"/>
        <v>73556.56133996023</v>
      </c>
      <c r="H150" s="267">
        <f>'Area (Sq.km)'!M8</f>
        <v>467.45109840298812</v>
      </c>
      <c r="I150" s="267"/>
      <c r="J150" s="268">
        <f>D150*Variables!$C$21</f>
        <v>994.05808126049055</v>
      </c>
      <c r="K150" s="282">
        <f t="shared" si="85"/>
        <v>1811.420012647523</v>
      </c>
      <c r="L150" s="268">
        <f t="shared" si="135"/>
        <v>0</v>
      </c>
      <c r="M150" s="269"/>
      <c r="N150" s="270"/>
      <c r="O150" s="270"/>
      <c r="P150" s="270"/>
      <c r="Q150" s="270"/>
      <c r="R150" s="20"/>
      <c r="S150" s="271">
        <f>L150*(Variables!$C$22/100)</f>
        <v>0</v>
      </c>
      <c r="T150" s="271">
        <f>L150*(Variables!$C$23/100)</f>
        <v>0</v>
      </c>
      <c r="U150" s="271">
        <f>L150*(Variables!$C$24/100)</f>
        <v>0</v>
      </c>
      <c r="V150" s="271">
        <f>L150*(Variables!$C$25/100)</f>
        <v>0</v>
      </c>
      <c r="W150" s="21">
        <f>(S150*Variables!$E$26+T150*Variables!$E$27+U150*Variables!$E$28+V150*Variables!$E$26)*Variables!$C$18</f>
        <v>0</v>
      </c>
      <c r="X150" s="20">
        <f>J150*Variables!$E$30*Variables!$C$18</f>
        <v>233096.67947477242</v>
      </c>
      <c r="Z150" s="272">
        <f>D150*(IF(D150&lt;50000,0,IF(D150&gt;Variables!$C$7,Variables!$C$36,IF(D150&gt;Variables!$C$8,Variables!$C$37,Variables!$C$38))))</f>
        <v>347.77542201533197</v>
      </c>
      <c r="AA150" s="283">
        <f t="shared" si="86"/>
        <v>521</v>
      </c>
      <c r="AB150" s="274">
        <f t="shared" si="136"/>
        <v>0</v>
      </c>
      <c r="AC150" s="21">
        <f>AB150*Variables!$E$41</f>
        <v>0</v>
      </c>
      <c r="AD150" s="275">
        <f>ROUND(IF(D150&lt;50000,0,(H150/(3.14*Variables!$C$35^2))),0)</f>
        <v>595</v>
      </c>
      <c r="AE150" s="201">
        <f t="shared" si="87"/>
        <v>576</v>
      </c>
      <c r="AF150" s="276">
        <f t="shared" si="137"/>
        <v>19</v>
      </c>
      <c r="AG150" s="20">
        <f>AF150*Variables!$E$42*Variables!$C$18</f>
        <v>17630.784</v>
      </c>
      <c r="AH150" s="277">
        <f>ROUND((Z150)/Variables!$C$40,0)</f>
        <v>3</v>
      </c>
      <c r="AI150" s="204">
        <f t="shared" si="88"/>
        <v>3</v>
      </c>
      <c r="AJ150" s="278">
        <f t="shared" si="138"/>
        <v>0</v>
      </c>
      <c r="AK150" s="21">
        <f>AJ150*Variables!$E$43*Variables!$C$18</f>
        <v>0</v>
      </c>
      <c r="AL150" s="20">
        <f>Z150*Variables!$E$39*Variables!$C$18</f>
        <v>81237142.368231386</v>
      </c>
      <c r="AN150" s="284">
        <f t="shared" ref="AN150:AP150" si="156">AN130</f>
        <v>0.49566294919454768</v>
      </c>
      <c r="AO150" s="246">
        <f t="shared" si="156"/>
        <v>117.17472118959107</v>
      </c>
      <c r="AP150" s="284">
        <f t="shared" si="156"/>
        <v>15389.079999999998</v>
      </c>
      <c r="AQ150" s="22">
        <f>IF(12*(AO150-Variables!$C$3*AP150)*(G150/5)&lt;0,0,12*(AO150-Variables!$C$3*AP150)*(G150/5))</f>
        <v>0</v>
      </c>
      <c r="AR150" s="249"/>
      <c r="AS150" s="208"/>
    </row>
    <row r="151" spans="1:45" ht="14.25" customHeight="1">
      <c r="A151" s="57">
        <v>8</v>
      </c>
      <c r="B151" s="57" t="s">
        <v>134</v>
      </c>
      <c r="C151" s="263">
        <v>2026</v>
      </c>
      <c r="D151" s="264">
        <f>Population!K9</f>
        <v>961510.23518690222</v>
      </c>
      <c r="E151" s="264" t="str">
        <f t="shared" si="134"/>
        <v>Medium</v>
      </c>
      <c r="F151" s="268">
        <f t="shared" si="84"/>
        <v>4.04</v>
      </c>
      <c r="G151" s="281">
        <f t="shared" si="132"/>
        <v>237997.582967055</v>
      </c>
      <c r="H151" s="267">
        <f>'Area (Sq.km)'!M9</f>
        <v>586.64906466024365</v>
      </c>
      <c r="I151" s="267"/>
      <c r="J151" s="268">
        <f>D151*Variables!$C$21</f>
        <v>3297.9801066910745</v>
      </c>
      <c r="K151" s="282">
        <f t="shared" si="85"/>
        <v>3220.683697940503</v>
      </c>
      <c r="L151" s="268">
        <f t="shared" si="135"/>
        <v>77.296408750571572</v>
      </c>
      <c r="M151" s="269"/>
      <c r="N151" s="270"/>
      <c r="O151" s="270"/>
      <c r="P151" s="270"/>
      <c r="Q151" s="270"/>
      <c r="R151" s="20"/>
      <c r="S151" s="271">
        <f>L151*(Variables!$C$22/100)</f>
        <v>4.1970900679043384</v>
      </c>
      <c r="T151" s="271">
        <f>L151*(Variables!$C$23/100)</f>
        <v>7.3449076188325924</v>
      </c>
      <c r="U151" s="271">
        <f>L151*(Variables!$C$24/100)</f>
        <v>7.694665124491288</v>
      </c>
      <c r="V151" s="271">
        <f>L151*(Variables!$C$25/100)</f>
        <v>55.961200905391181</v>
      </c>
      <c r="W151" s="21">
        <f>(S151*Variables!$E$26+T151*Variables!$E$27+U151*Variables!$E$28+V151*Variables!$E$26)*Variables!$C$18</f>
        <v>162962583.86354181</v>
      </c>
      <c r="X151" s="20">
        <f>J151*Variables!$E$30*Variables!$C$18</f>
        <v>773343.35521799012</v>
      </c>
      <c r="Z151" s="272">
        <f>D151*(IF(D151&lt;50000,0,IF(D151&gt;Variables!$C$7,Variables!$C$36,IF(D151&gt;Variables!$C$8,Variables!$C$37,Variables!$C$38))))</f>
        <v>1153.8122822242826</v>
      </c>
      <c r="AA151" s="283">
        <f t="shared" si="86"/>
        <v>1126.7698068596512</v>
      </c>
      <c r="AB151" s="274">
        <f t="shared" si="136"/>
        <v>27.0424753646314</v>
      </c>
      <c r="AC151" s="21">
        <f>AB151*Variables!$E$41</f>
        <v>14538034.756025841</v>
      </c>
      <c r="AD151" s="275">
        <f>ROUND(IF(D151&lt;50000,0,(H151/(3.14*Variables!$C$35^2))),0)</f>
        <v>747</v>
      </c>
      <c r="AE151" s="201">
        <f t="shared" si="87"/>
        <v>723</v>
      </c>
      <c r="AF151" s="276">
        <f t="shared" si="137"/>
        <v>24</v>
      </c>
      <c r="AG151" s="20">
        <f>AF151*Variables!$E$42*Variables!$C$18</f>
        <v>22270.464</v>
      </c>
      <c r="AH151" s="277">
        <f>ROUND((Z151)/Variables!$C$40,0)</f>
        <v>9</v>
      </c>
      <c r="AI151" s="204">
        <f t="shared" si="88"/>
        <v>9</v>
      </c>
      <c r="AJ151" s="278">
        <f t="shared" si="138"/>
        <v>0</v>
      </c>
      <c r="AK151" s="21">
        <f>AJ151*Variables!$E$43*Variables!$C$18</f>
        <v>0</v>
      </c>
      <c r="AL151" s="20">
        <f>Z151*Variables!$E$39*Variables!$C$18</f>
        <v>269519945.06712365</v>
      </c>
      <c r="AN151" s="284">
        <f t="shared" ref="AN151:AP151" si="157">AN131</f>
        <v>0.49566294919454768</v>
      </c>
      <c r="AO151" s="246">
        <f t="shared" si="157"/>
        <v>120.14869888475835</v>
      </c>
      <c r="AP151" s="284">
        <f t="shared" si="157"/>
        <v>15389.079999999998</v>
      </c>
      <c r="AQ151" s="22">
        <f>IF(12*(AO151-Variables!$C$3*AP151)*(G151/5)&lt;0,0,12*(AO151-Variables!$C$3*AP151)*(G151/5))</f>
        <v>0</v>
      </c>
      <c r="AR151" s="249"/>
      <c r="AS151" s="208"/>
    </row>
    <row r="152" spans="1:45" ht="14.25" customHeight="1">
      <c r="A152" s="57">
        <v>9</v>
      </c>
      <c r="B152" s="4" t="s">
        <v>135</v>
      </c>
      <c r="C152" s="263">
        <v>2026</v>
      </c>
      <c r="D152" s="264">
        <f>Population!K10</f>
        <v>16886.189917721251</v>
      </c>
      <c r="E152" s="264" t="str">
        <f t="shared" si="134"/>
        <v>Small</v>
      </c>
      <c r="F152" s="268">
        <f t="shared" si="84"/>
        <v>4.26</v>
      </c>
      <c r="G152" s="281">
        <f t="shared" si="132"/>
        <v>3963.8943468829229</v>
      </c>
      <c r="H152" s="267">
        <f>'Area (Sq.km)'!M10</f>
        <v>32.939698029085356</v>
      </c>
      <c r="I152" s="267"/>
      <c r="J152" s="268">
        <f>D152*Variables!$C$21</f>
        <v>57.91963141778389</v>
      </c>
      <c r="K152" s="282">
        <f t="shared" si="85"/>
        <v>79.09</v>
      </c>
      <c r="L152" s="268">
        <f t="shared" si="135"/>
        <v>0</v>
      </c>
      <c r="M152" s="269"/>
      <c r="N152" s="270"/>
      <c r="O152" s="270"/>
      <c r="P152" s="270"/>
      <c r="Q152" s="270"/>
      <c r="R152" s="20"/>
      <c r="S152" s="271">
        <f>L152*(Variables!$C$22/100)</f>
        <v>0</v>
      </c>
      <c r="T152" s="271">
        <f>L152*(Variables!$C$23/100)</f>
        <v>0</v>
      </c>
      <c r="U152" s="271">
        <f>L152*(Variables!$C$24/100)</f>
        <v>0</v>
      </c>
      <c r="V152" s="271">
        <f>L152*(Variables!$C$25/100)</f>
        <v>0</v>
      </c>
      <c r="W152" s="21">
        <f>(S152*Variables!$E$26+T152*Variables!$E$27+U152*Variables!$E$28+V152*Variables!$E$26)*Variables!$C$18</f>
        <v>0</v>
      </c>
      <c r="X152" s="20">
        <f>J152*Variables!$E$30*Variables!$C$18</f>
        <v>13581.574371156143</v>
      </c>
      <c r="Z152" s="272">
        <f>D152*(IF(D152&lt;50000,0,IF(D152&gt;Variables!$C$7,Variables!$C$36,IF(D152&gt;Variables!$C$8,Variables!$C$37,Variables!$C$38))))</f>
        <v>0</v>
      </c>
      <c r="AA152" s="283">
        <f t="shared" si="86"/>
        <v>28</v>
      </c>
      <c r="AB152" s="274">
        <f t="shared" si="136"/>
        <v>0</v>
      </c>
      <c r="AC152" s="21">
        <f>AB152*Variables!$E$41</f>
        <v>0</v>
      </c>
      <c r="AD152" s="275">
        <f>ROUND(IF(D152&lt;50000,0,(H152/(3.14*Variables!$C$35^2))),0)</f>
        <v>0</v>
      </c>
      <c r="AE152" s="201">
        <f t="shared" si="87"/>
        <v>0</v>
      </c>
      <c r="AF152" s="276">
        <f t="shared" si="137"/>
        <v>0</v>
      </c>
      <c r="AG152" s="20">
        <f>AF152*Variables!$E$42*Variables!$C$18</f>
        <v>0</v>
      </c>
      <c r="AH152" s="277">
        <f>ROUND((Z152)/Variables!$C$40,0)</f>
        <v>0</v>
      </c>
      <c r="AI152" s="204">
        <f t="shared" si="88"/>
        <v>2</v>
      </c>
      <c r="AJ152" s="278">
        <f t="shared" si="138"/>
        <v>0</v>
      </c>
      <c r="AK152" s="21">
        <f>AJ152*Variables!$E$43*Variables!$C$18</f>
        <v>0</v>
      </c>
      <c r="AL152" s="20">
        <f>Z152*Variables!$E$39*Variables!$C$18</f>
        <v>0</v>
      </c>
      <c r="AN152" s="284">
        <f t="shared" ref="AN152:AP152" si="158">AN132</f>
        <v>0.74349442379182151</v>
      </c>
      <c r="AO152" s="246">
        <f t="shared" si="158"/>
        <v>190.03717472118959</v>
      </c>
      <c r="AP152" s="284">
        <f t="shared" si="158"/>
        <v>15389.079999999998</v>
      </c>
      <c r="AQ152" s="22">
        <f>IF(12*(AO152-Variables!$C$3*AP152)*(G152/5)&lt;0,0,12*(AO152-Variables!$C$3*AP152)*(G152/5))</f>
        <v>0</v>
      </c>
      <c r="AR152" s="249"/>
      <c r="AS152" s="208"/>
    </row>
    <row r="153" spans="1:45" ht="14.25" customHeight="1">
      <c r="A153" s="57">
        <v>10</v>
      </c>
      <c r="B153" s="4" t="s">
        <v>136</v>
      </c>
      <c r="C153" s="263">
        <v>2026</v>
      </c>
      <c r="D153" s="264">
        <f>Population!K11</f>
        <v>660683.50716853316</v>
      </c>
      <c r="E153" s="264" t="str">
        <f t="shared" si="134"/>
        <v>Medium</v>
      </c>
      <c r="F153" s="268">
        <f t="shared" ref="F153:F216" si="159">F133</f>
        <v>5.88</v>
      </c>
      <c r="G153" s="281">
        <f t="shared" si="132"/>
        <v>112361.14067492061</v>
      </c>
      <c r="H153" s="267">
        <f>'Area (Sq.km)'!M11</f>
        <v>591.59844795840775</v>
      </c>
      <c r="I153" s="267"/>
      <c r="J153" s="268">
        <f>D153*Variables!$C$21</f>
        <v>2266.1444295880688</v>
      </c>
      <c r="K153" s="282">
        <f t="shared" ref="K153:K216" si="160">K133+L133</f>
        <v>2213.0316695195988</v>
      </c>
      <c r="L153" s="268">
        <f t="shared" si="135"/>
        <v>53.112760068469925</v>
      </c>
      <c r="M153" s="269"/>
      <c r="N153" s="270"/>
      <c r="O153" s="270"/>
      <c r="P153" s="270"/>
      <c r="Q153" s="270"/>
      <c r="R153" s="20"/>
      <c r="S153" s="271">
        <f>L153*(Variables!$C$22/100)</f>
        <v>2.8839507729485927</v>
      </c>
      <c r="T153" s="271">
        <f>L153*(Variables!$C$23/100)</f>
        <v>5.0469138526600377</v>
      </c>
      <c r="U153" s="271">
        <f>L153*(Variables!$C$24/100)</f>
        <v>5.2872430837390878</v>
      </c>
      <c r="V153" s="271">
        <f>L153*(Variables!$C$25/100)</f>
        <v>38.452676972647907</v>
      </c>
      <c r="W153" s="21">
        <f>(S153*Variables!$E$26+T153*Variables!$E$27+U153*Variables!$E$28+V153*Variables!$E$26)*Variables!$C$18</f>
        <v>111976646.22184925</v>
      </c>
      <c r="X153" s="20">
        <f>J153*Variables!$E$30*Variables!$C$18</f>
        <v>531388.20729410625</v>
      </c>
      <c r="Z153" s="272">
        <f>D153*(IF(D153&lt;50000,0,IF(D153&gt;Variables!$C$7,Variables!$C$36,IF(D153&gt;Variables!$C$8,Variables!$C$37,Variables!$C$38))))</f>
        <v>792.82020860223975</v>
      </c>
      <c r="AA153" s="283">
        <f t="shared" ref="AA153:AA216" si="161">AA133+AB133</f>
        <v>774.23848496312496</v>
      </c>
      <c r="AB153" s="274">
        <f t="shared" si="136"/>
        <v>18.581723639114784</v>
      </c>
      <c r="AC153" s="21">
        <f>AB153*Variables!$E$41</f>
        <v>9989534.6283881087</v>
      </c>
      <c r="AD153" s="275">
        <f>ROUND(IF(D153&lt;50000,0,(H153/(3.14*Variables!$C$35^2))),0)</f>
        <v>754</v>
      </c>
      <c r="AE153" s="201">
        <f t="shared" ref="AE153:AE216" si="162">AE133+AF133</f>
        <v>729</v>
      </c>
      <c r="AF153" s="276">
        <f t="shared" si="137"/>
        <v>25</v>
      </c>
      <c r="AG153" s="20">
        <f>AF153*Variables!$E$42*Variables!$C$18</f>
        <v>23198.399999999998</v>
      </c>
      <c r="AH153" s="277">
        <f>ROUND((Z153)/Variables!$C$40,0)</f>
        <v>6</v>
      </c>
      <c r="AI153" s="204">
        <f t="shared" ref="AI153:AI216" si="163">AI133+AJ133</f>
        <v>6</v>
      </c>
      <c r="AJ153" s="278">
        <f t="shared" si="138"/>
        <v>0</v>
      </c>
      <c r="AK153" s="21">
        <f>AJ153*Variables!$E$43*Variables!$C$18</f>
        <v>0</v>
      </c>
      <c r="AL153" s="20">
        <f>Z153*Variables!$E$39*Variables!$C$18</f>
        <v>185195514.35061342</v>
      </c>
      <c r="AN153" s="284">
        <f t="shared" ref="AN153:AP153" si="164">AN133</f>
        <v>0.49566294919454768</v>
      </c>
      <c r="AO153" s="246">
        <f t="shared" si="164"/>
        <v>174.8698884758364</v>
      </c>
      <c r="AP153" s="284">
        <f t="shared" si="164"/>
        <v>10992.2</v>
      </c>
      <c r="AQ153" s="22">
        <f>IF(12*(AO153-Variables!$C$3*AP153)*(G153/5)&lt;0,0,12*(AO153-Variables!$C$3*AP153)*(G153/5))</f>
        <v>0</v>
      </c>
      <c r="AR153" s="249"/>
      <c r="AS153" s="208"/>
    </row>
    <row r="154" spans="1:45" ht="14.25" customHeight="1">
      <c r="A154" s="57">
        <v>11</v>
      </c>
      <c r="B154" s="4" t="s">
        <v>137</v>
      </c>
      <c r="C154" s="263">
        <v>2026</v>
      </c>
      <c r="D154" s="264">
        <f>Population!K12</f>
        <v>874879.72563411295</v>
      </c>
      <c r="E154" s="264" t="str">
        <f t="shared" si="134"/>
        <v>Medium</v>
      </c>
      <c r="F154" s="268">
        <f t="shared" si="159"/>
        <v>4.47</v>
      </c>
      <c r="G154" s="281">
        <f t="shared" si="132"/>
        <v>195722.53369890671</v>
      </c>
      <c r="H154" s="267">
        <f>'Area (Sq.km)'!M12</f>
        <v>728.15487603131453</v>
      </c>
      <c r="I154" s="267"/>
      <c r="J154" s="268">
        <f>D154*Variables!$C$21</f>
        <v>3000.8374589250075</v>
      </c>
      <c r="K154" s="282">
        <f t="shared" si="160"/>
        <v>2930.505330981453</v>
      </c>
      <c r="L154" s="268">
        <f t="shared" si="135"/>
        <v>70.332127943554497</v>
      </c>
      <c r="M154" s="269"/>
      <c r="N154" s="270"/>
      <c r="O154" s="270"/>
      <c r="P154" s="270"/>
      <c r="Q154" s="270"/>
      <c r="R154" s="20"/>
      <c r="S154" s="271">
        <f>L154*(Variables!$C$22/100)</f>
        <v>3.8189390738581621</v>
      </c>
      <c r="T154" s="271">
        <f>L154*(Variables!$C$23/100)</f>
        <v>6.683143379251784</v>
      </c>
      <c r="U154" s="271">
        <f>L154*(Variables!$C$24/100)</f>
        <v>7.0013883020732992</v>
      </c>
      <c r="V154" s="271">
        <f>L154*(Variables!$C$25/100)</f>
        <v>50.919187651442165</v>
      </c>
      <c r="W154" s="21">
        <f>(S154*Variables!$E$26+T154*Variables!$E$27+U154*Variables!$E$28+V154*Variables!$E$26)*Variables!$C$18</f>
        <v>148279919.90272251</v>
      </c>
      <c r="X154" s="20">
        <f>J154*Variables!$E$30*Variables!$C$18</f>
        <v>703666.37574332498</v>
      </c>
      <c r="Z154" s="272">
        <f>D154*(IF(D154&lt;50000,0,IF(D154&gt;Variables!$C$7,Variables!$C$36,IF(D154&gt;Variables!$C$8,Variables!$C$37,Variables!$C$38))))</f>
        <v>1049.8556707609355</v>
      </c>
      <c r="AA154" s="283">
        <f t="shared" si="161"/>
        <v>1025.2496784774762</v>
      </c>
      <c r="AB154" s="274">
        <f t="shared" si="136"/>
        <v>24.605992283459273</v>
      </c>
      <c r="AC154" s="21">
        <f>AB154*Variables!$E$41</f>
        <v>13228181.451587705</v>
      </c>
      <c r="AD154" s="275">
        <f>ROUND(IF(D154&lt;50000,0,(H154/(3.14*Variables!$C$35^2))),0)</f>
        <v>928</v>
      </c>
      <c r="AE154" s="201">
        <f t="shared" si="162"/>
        <v>898</v>
      </c>
      <c r="AF154" s="276">
        <f t="shared" si="137"/>
        <v>30</v>
      </c>
      <c r="AG154" s="20">
        <f>AF154*Variables!$E$42*Variables!$C$18</f>
        <v>27838.079999999998</v>
      </c>
      <c r="AH154" s="277">
        <f>ROUND((Z154)/Variables!$C$40,0)</f>
        <v>8</v>
      </c>
      <c r="AI154" s="204">
        <f t="shared" si="163"/>
        <v>8</v>
      </c>
      <c r="AJ154" s="278">
        <f t="shared" si="138"/>
        <v>0</v>
      </c>
      <c r="AK154" s="21">
        <f>AJ154*Variables!$E$43*Variables!$C$18</f>
        <v>0</v>
      </c>
      <c r="AL154" s="20">
        <f>Z154*Variables!$E$39*Variables!$C$18</f>
        <v>245236636.03790036</v>
      </c>
      <c r="AN154" s="284">
        <f t="shared" ref="AN154:AP154" si="165">AN134</f>
        <v>0.74349442379182151</v>
      </c>
      <c r="AO154" s="246">
        <f t="shared" si="165"/>
        <v>199.40520446096653</v>
      </c>
      <c r="AP154" s="284">
        <f t="shared" si="165"/>
        <v>15389.079999999998</v>
      </c>
      <c r="AQ154" s="22">
        <f>IF(12*(AO154-Variables!$C$3*AP154)*(G154/5)&lt;0,0,12*(AO154-Variables!$C$3*AP154)*(G154/5))</f>
        <v>0</v>
      </c>
      <c r="AR154" s="249"/>
      <c r="AS154" s="208"/>
    </row>
    <row r="155" spans="1:45" ht="14.25" customHeight="1">
      <c r="A155" s="57">
        <v>12</v>
      </c>
      <c r="B155" s="4" t="s">
        <v>138</v>
      </c>
      <c r="C155" s="263">
        <v>2026</v>
      </c>
      <c r="D155" s="264">
        <f>Population!K13</f>
        <v>647769.67870107736</v>
      </c>
      <c r="E155" s="264" t="str">
        <f t="shared" si="134"/>
        <v>Medium</v>
      </c>
      <c r="F155" s="268">
        <f t="shared" si="159"/>
        <v>3.93</v>
      </c>
      <c r="G155" s="281">
        <f t="shared" si="132"/>
        <v>164826.89025472707</v>
      </c>
      <c r="H155" s="267">
        <f>'Area (Sq.km)'!M13</f>
        <v>383.37205249086117</v>
      </c>
      <c r="I155" s="267"/>
      <c r="J155" s="268">
        <f>D155*Variables!$C$21</f>
        <v>2221.8499979446951</v>
      </c>
      <c r="K155" s="282">
        <f t="shared" si="160"/>
        <v>2169.7753886178666</v>
      </c>
      <c r="L155" s="268">
        <f t="shared" si="135"/>
        <v>52.074609326828522</v>
      </c>
      <c r="M155" s="269"/>
      <c r="N155" s="270"/>
      <c r="O155" s="270"/>
      <c r="P155" s="270"/>
      <c r="Q155" s="270"/>
      <c r="R155" s="20"/>
      <c r="S155" s="271">
        <f>L155*(Variables!$C$22/100)</f>
        <v>2.827580596931865</v>
      </c>
      <c r="T155" s="271">
        <f>L155*(Variables!$C$23/100)</f>
        <v>4.9482660446307642</v>
      </c>
      <c r="U155" s="271">
        <f>L155*(Variables!$C$24/100)</f>
        <v>5.183897761041754</v>
      </c>
      <c r="V155" s="271">
        <f>L155*(Variables!$C$25/100)</f>
        <v>37.701074625758203</v>
      </c>
      <c r="W155" s="21">
        <f>(S155*Variables!$E$26+T155*Variables!$E$27+U155*Variables!$E$28+V155*Variables!$E$26)*Variables!$C$18</f>
        <v>109787932.28245184</v>
      </c>
      <c r="X155" s="20">
        <f>J155*Variables!$E$30*Variables!$C$18</f>
        <v>521001.60601805156</v>
      </c>
      <c r="Z155" s="272">
        <f>D155*(IF(D155&lt;50000,0,IF(D155&gt;Variables!$C$7,Variables!$C$36,IF(D155&gt;Variables!$C$8,Variables!$C$37,Variables!$C$38))))</f>
        <v>777.32361444129276</v>
      </c>
      <c r="AA155" s="283">
        <f t="shared" si="161"/>
        <v>1351</v>
      </c>
      <c r="AB155" s="274">
        <f t="shared" si="136"/>
        <v>0</v>
      </c>
      <c r="AC155" s="21">
        <f>AB155*Variables!$E$41</f>
        <v>0</v>
      </c>
      <c r="AD155" s="275">
        <f>ROUND(IF(D155&lt;50000,0,(H155/(3.14*Variables!$C$35^2))),0)</f>
        <v>488</v>
      </c>
      <c r="AE155" s="201">
        <f t="shared" si="162"/>
        <v>473</v>
      </c>
      <c r="AF155" s="276">
        <f t="shared" si="137"/>
        <v>15</v>
      </c>
      <c r="AG155" s="20">
        <f>AF155*Variables!$E$42*Variables!$C$18</f>
        <v>13919.039999999999</v>
      </c>
      <c r="AH155" s="277">
        <f>ROUND((Z155)/Variables!$C$40,0)</f>
        <v>6</v>
      </c>
      <c r="AI155" s="204">
        <f t="shared" si="163"/>
        <v>6</v>
      </c>
      <c r="AJ155" s="278">
        <f t="shared" si="138"/>
        <v>0</v>
      </c>
      <c r="AK155" s="21">
        <f>AJ155*Variables!$E$43*Variables!$C$18</f>
        <v>0</v>
      </c>
      <c r="AL155" s="20">
        <f>Z155*Variables!$E$39*Variables!$C$18</f>
        <v>181575652.37537569</v>
      </c>
      <c r="AN155" s="284">
        <f t="shared" ref="AN155:AP155" si="166">AN135</f>
        <v>0.74349442379182151</v>
      </c>
      <c r="AO155" s="246">
        <f t="shared" si="166"/>
        <v>175.31598513011153</v>
      </c>
      <c r="AP155" s="284">
        <f t="shared" si="166"/>
        <v>19785.960000000003</v>
      </c>
      <c r="AQ155" s="22">
        <f>IF(12*(AO155-Variables!$C$3*AP155)*(G155/5)&lt;0,0,12*(AO155-Variables!$C$3*AP155)*(G155/5))</f>
        <v>0</v>
      </c>
      <c r="AR155" s="249"/>
      <c r="AS155" s="208"/>
    </row>
    <row r="156" spans="1:45" ht="14.25" customHeight="1">
      <c r="A156" s="57">
        <v>13</v>
      </c>
      <c r="B156" s="4" t="s">
        <v>139</v>
      </c>
      <c r="C156" s="263">
        <v>2026</v>
      </c>
      <c r="D156" s="264">
        <f>Population!K14</f>
        <v>493334.26218595821</v>
      </c>
      <c r="E156" s="264" t="str">
        <f t="shared" si="134"/>
        <v>Medium</v>
      </c>
      <c r="F156" s="268">
        <f t="shared" si="159"/>
        <v>4.78</v>
      </c>
      <c r="G156" s="281">
        <f t="shared" si="132"/>
        <v>103208.00464141385</v>
      </c>
      <c r="H156" s="267">
        <f>'Area (Sq.km)'!M14</f>
        <v>77.97122087785263</v>
      </c>
      <c r="I156" s="267"/>
      <c r="J156" s="268">
        <f>D156*Variables!$C$21</f>
        <v>1692.1365192978367</v>
      </c>
      <c r="K156" s="282">
        <f t="shared" si="160"/>
        <v>1652.4770696267938</v>
      </c>
      <c r="L156" s="268">
        <f t="shared" si="135"/>
        <v>39.659449671042921</v>
      </c>
      <c r="M156" s="269"/>
      <c r="N156" s="270"/>
      <c r="O156" s="270"/>
      <c r="P156" s="270"/>
      <c r="Q156" s="270"/>
      <c r="R156" s="20"/>
      <c r="S156" s="271">
        <f>L156*(Variables!$C$22/100)</f>
        <v>2.1534542807806107</v>
      </c>
      <c r="T156" s="271">
        <f>L156*(Variables!$C$23/100)</f>
        <v>3.7685449913660691</v>
      </c>
      <c r="U156" s="271">
        <f>L156*(Variables!$C$24/100)</f>
        <v>3.947999514764454</v>
      </c>
      <c r="V156" s="271">
        <f>L156*(Variables!$C$25/100)</f>
        <v>28.712723743741481</v>
      </c>
      <c r="W156" s="21">
        <f>(S156*Variables!$E$26+T156*Variables!$E$27+U156*Variables!$E$28+V156*Variables!$E$26)*Variables!$C$18</f>
        <v>83613281.619004801</v>
      </c>
      <c r="X156" s="20">
        <f>J156*Variables!$E$30*Variables!$C$18</f>
        <v>396789.09241014969</v>
      </c>
      <c r="Z156" s="272">
        <f>D156*(IF(D156&lt;50000,0,IF(D156&gt;Variables!$C$7,Variables!$C$36,IF(D156&gt;Variables!$C$8,Variables!$C$37,Variables!$C$38))))</f>
        <v>592.00111462314976</v>
      </c>
      <c r="AA156" s="283">
        <f t="shared" si="161"/>
        <v>578.12608849916978</v>
      </c>
      <c r="AB156" s="274">
        <f t="shared" si="136"/>
        <v>13.875026123979978</v>
      </c>
      <c r="AC156" s="21">
        <f>AB156*Variables!$E$41</f>
        <v>7459214.0442516366</v>
      </c>
      <c r="AD156" s="275">
        <f>ROUND(IF(D156&lt;50000,0,(H156/(3.14*Variables!$C$35^2))),0)</f>
        <v>99</v>
      </c>
      <c r="AE156" s="201">
        <f t="shared" si="162"/>
        <v>96</v>
      </c>
      <c r="AF156" s="276">
        <f t="shared" si="137"/>
        <v>3</v>
      </c>
      <c r="AG156" s="20">
        <f>AF156*Variables!$E$42*Variables!$C$18</f>
        <v>2783.808</v>
      </c>
      <c r="AH156" s="277">
        <f>ROUND((Z156)/Variables!$C$40,0)</f>
        <v>5</v>
      </c>
      <c r="AI156" s="204">
        <f t="shared" si="163"/>
        <v>5</v>
      </c>
      <c r="AJ156" s="278">
        <f t="shared" si="138"/>
        <v>0</v>
      </c>
      <c r="AK156" s="21">
        <f>AJ156*Variables!$E$43*Variables!$C$18</f>
        <v>0</v>
      </c>
      <c r="AL156" s="20">
        <f>Z156*Variables!$E$39*Variables!$C$18</f>
        <v>138286019.61605063</v>
      </c>
      <c r="AN156" s="284">
        <f t="shared" ref="AN156:AP156" si="167">AN136</f>
        <v>0.74349442379182151</v>
      </c>
      <c r="AO156" s="246">
        <f t="shared" si="167"/>
        <v>213.23420074349443</v>
      </c>
      <c r="AP156" s="284">
        <f t="shared" si="167"/>
        <v>15389.079999999998</v>
      </c>
      <c r="AQ156" s="22">
        <f>IF(12*(AO156-Variables!$C$3*AP156)*(G156/5)&lt;0,0,12*(AO156-Variables!$C$3*AP156)*(G156/5))</f>
        <v>0</v>
      </c>
      <c r="AR156" s="249"/>
      <c r="AS156" s="208"/>
    </row>
    <row r="157" spans="1:45" ht="14.25" customHeight="1">
      <c r="A157" s="57">
        <v>14</v>
      </c>
      <c r="B157" s="4" t="s">
        <v>140</v>
      </c>
      <c r="C157" s="263">
        <v>2026</v>
      </c>
      <c r="D157" s="264">
        <f>Population!K15</f>
        <v>2321960.7263094718</v>
      </c>
      <c r="E157" s="264" t="str">
        <f t="shared" si="134"/>
        <v>Large</v>
      </c>
      <c r="F157" s="268">
        <f t="shared" si="159"/>
        <v>3.72</v>
      </c>
      <c r="G157" s="281">
        <f t="shared" si="132"/>
        <v>624182.99094340636</v>
      </c>
      <c r="H157" s="267">
        <f>'Area (Sq.km)'!M15</f>
        <v>204.78407813944887</v>
      </c>
      <c r="I157" s="267"/>
      <c r="J157" s="268">
        <f>D157*Variables!$C$21</f>
        <v>7964.3252912414882</v>
      </c>
      <c r="K157" s="282">
        <f t="shared" si="160"/>
        <v>7777.6614172280169</v>
      </c>
      <c r="L157" s="268">
        <f t="shared" si="135"/>
        <v>186.66387401347129</v>
      </c>
      <c r="M157" s="269"/>
      <c r="N157" s="270"/>
      <c r="O157" s="270"/>
      <c r="P157" s="270"/>
      <c r="Q157" s="270"/>
      <c r="R157" s="20"/>
      <c r="S157" s="271">
        <f>L157*(Variables!$C$22/100)</f>
        <v>10.135594969057264</v>
      </c>
      <c r="T157" s="271">
        <f>L157*(Variables!$C$23/100)</f>
        <v>17.737291195850212</v>
      </c>
      <c r="U157" s="271">
        <f>L157*(Variables!$C$24/100)</f>
        <v>18.581924109938321</v>
      </c>
      <c r="V157" s="271">
        <f>L157*(Variables!$C$25/100)</f>
        <v>135.14126625409685</v>
      </c>
      <c r="W157" s="21">
        <f>(S157*Variables!$E$26+T157*Variables!$E$27+U157*Variables!$E$28+V157*Variables!$E$26)*Variables!$C$18</f>
        <v>393539980.89838791</v>
      </c>
      <c r="X157" s="20">
        <f>J157*Variables!$E$30*Variables!$C$18</f>
        <v>1867554.6375432163</v>
      </c>
      <c r="Z157" s="272">
        <f>D157*(IF(D157&lt;50000,0,IF(D157&gt;Variables!$C$7,Variables!$C$36,IF(D157&gt;Variables!$C$8,Variables!$C$37,Variables!$C$38))))</f>
        <v>2786.352871571366</v>
      </c>
      <c r="AA157" s="283">
        <f t="shared" si="161"/>
        <v>3200</v>
      </c>
      <c r="AB157" s="274">
        <f t="shared" si="136"/>
        <v>0</v>
      </c>
      <c r="AC157" s="21">
        <f>AB157*Variables!$E$41</f>
        <v>0</v>
      </c>
      <c r="AD157" s="275">
        <f>ROUND(IF(D157&lt;50000,0,(H157/(3.14*Variables!$C$35^2))),0)</f>
        <v>261</v>
      </c>
      <c r="AE157" s="201">
        <f t="shared" si="162"/>
        <v>252</v>
      </c>
      <c r="AF157" s="276">
        <f t="shared" si="137"/>
        <v>9</v>
      </c>
      <c r="AG157" s="20">
        <f>AF157*Variables!$E$42*Variables!$C$18</f>
        <v>8351.4239999999991</v>
      </c>
      <c r="AH157" s="277">
        <f>ROUND((Z157)/Variables!$C$40,0)</f>
        <v>22</v>
      </c>
      <c r="AI157" s="204">
        <f t="shared" si="163"/>
        <v>22</v>
      </c>
      <c r="AJ157" s="278">
        <f t="shared" si="138"/>
        <v>0</v>
      </c>
      <c r="AK157" s="21">
        <f>AJ157*Variables!$E$43*Variables!$C$18</f>
        <v>0</v>
      </c>
      <c r="AL157" s="20">
        <f>Z157*Variables!$E$39*Variables!$C$18</f>
        <v>650866422.94691634</v>
      </c>
      <c r="AN157" s="284">
        <f t="shared" ref="AN157:AP157" si="168">AN137</f>
        <v>0.74349442379182151</v>
      </c>
      <c r="AO157" s="246">
        <f t="shared" si="168"/>
        <v>165.94795539033458</v>
      </c>
      <c r="AP157" s="284">
        <f t="shared" si="168"/>
        <v>28579.719999999998</v>
      </c>
      <c r="AQ157" s="22">
        <f>IF(12*(AO157-Variables!$C$3*AP157)*(G157/5)&lt;0,0,12*(AO157-Variables!$C$3*AP157)*(G157/5))</f>
        <v>0</v>
      </c>
      <c r="AR157" s="249"/>
      <c r="AS157" s="208"/>
    </row>
    <row r="158" spans="1:45" ht="14.25" customHeight="1">
      <c r="A158" s="57">
        <v>15</v>
      </c>
      <c r="B158" s="4" t="s">
        <v>141</v>
      </c>
      <c r="C158" s="263">
        <v>2026</v>
      </c>
      <c r="D158" s="264">
        <f>Population!K16</f>
        <v>100443.16152720361</v>
      </c>
      <c r="E158" s="264" t="str">
        <f t="shared" si="134"/>
        <v>Medium</v>
      </c>
      <c r="F158" s="268">
        <f t="shared" si="159"/>
        <v>4.72</v>
      </c>
      <c r="G158" s="281">
        <f t="shared" si="132"/>
        <v>21280.330832034666</v>
      </c>
      <c r="H158" s="267">
        <f>'Area (Sq.km)'!M16</f>
        <v>40.750141891652</v>
      </c>
      <c r="I158" s="267"/>
      <c r="J158" s="268">
        <f>D158*Variables!$C$21</f>
        <v>344.52004403830841</v>
      </c>
      <c r="K158" s="282">
        <f t="shared" si="160"/>
        <v>336.44535550616058</v>
      </c>
      <c r="L158" s="268">
        <f t="shared" si="135"/>
        <v>8.0746885321478317</v>
      </c>
      <c r="M158" s="269"/>
      <c r="N158" s="270"/>
      <c r="O158" s="270"/>
      <c r="P158" s="270"/>
      <c r="Q158" s="270"/>
      <c r="R158" s="20"/>
      <c r="S158" s="271">
        <f>L158*(Variables!$C$22/100)</f>
        <v>0.43844462617997271</v>
      </c>
      <c r="T158" s="271">
        <f>L158*(Variables!$C$23/100)</f>
        <v>0.76727809581495232</v>
      </c>
      <c r="U158" s="271">
        <f>L158*(Variables!$C$24/100)</f>
        <v>0.8038151479966168</v>
      </c>
      <c r="V158" s="271">
        <f>L158*(Variables!$C$25/100)</f>
        <v>5.8459283490663037</v>
      </c>
      <c r="W158" s="21">
        <f>(S158*Variables!$E$26+T158*Variables!$E$27+U158*Variables!$E$28+V158*Variables!$E$26)*Variables!$C$18</f>
        <v>17023715.957339223</v>
      </c>
      <c r="X158" s="20">
        <f>J158*Variables!$E$30*Variables!$C$18</f>
        <v>80786.505126542936</v>
      </c>
      <c r="Z158" s="272">
        <f>D158*(IF(D158&lt;50000,0,IF(D158&gt;Variables!$C$7,Variables!$C$36,IF(D158&gt;Variables!$C$8,Variables!$C$37,Variables!$C$38))))</f>
        <v>120.53179383264433</v>
      </c>
      <c r="AA158" s="283">
        <f t="shared" si="161"/>
        <v>78.471219943127849</v>
      </c>
      <c r="AB158" s="274">
        <f t="shared" si="136"/>
        <v>42.060573889516476</v>
      </c>
      <c r="AC158" s="21">
        <f>AB158*Variables!$E$41</f>
        <v>22611764.523004059</v>
      </c>
      <c r="AD158" s="275">
        <f>ROUND(IF(D158&lt;50000,0,(H158/(3.14*Variables!$C$35^2))),0)</f>
        <v>52</v>
      </c>
      <c r="AE158" s="201">
        <f t="shared" si="162"/>
        <v>50</v>
      </c>
      <c r="AF158" s="276">
        <f t="shared" si="137"/>
        <v>2</v>
      </c>
      <c r="AG158" s="20">
        <f>AF158*Variables!$E$42*Variables!$C$18</f>
        <v>1855.8719999999998</v>
      </c>
      <c r="AH158" s="277">
        <f>ROUND((Z158)/Variables!$C$40,0)</f>
        <v>1</v>
      </c>
      <c r="AI158" s="204">
        <f t="shared" si="163"/>
        <v>1</v>
      </c>
      <c r="AJ158" s="278">
        <f t="shared" si="138"/>
        <v>0</v>
      </c>
      <c r="AK158" s="21">
        <f>AJ158*Variables!$E$43*Variables!$C$18</f>
        <v>0</v>
      </c>
      <c r="AL158" s="20">
        <f>Z158*Variables!$E$39*Variables!$C$18</f>
        <v>28155119.297214646</v>
      </c>
      <c r="AN158" s="284">
        <f t="shared" ref="AN158:AP158" si="169">AN138</f>
        <v>0.74349442379182151</v>
      </c>
      <c r="AO158" s="246">
        <f t="shared" si="169"/>
        <v>210.55762081784385</v>
      </c>
      <c r="AP158" s="284">
        <f t="shared" si="169"/>
        <v>19785.960000000003</v>
      </c>
      <c r="AQ158" s="22">
        <f>IF(12*(AO158-Variables!$C$3*AP158)*(G158/5)&lt;0,0,12*(AO158-Variables!$C$3*AP158)*(G158/5))</f>
        <v>0</v>
      </c>
      <c r="AR158" s="249"/>
      <c r="AS158" s="208"/>
    </row>
    <row r="159" spans="1:45" ht="14.25" customHeight="1">
      <c r="A159" s="57">
        <v>16</v>
      </c>
      <c r="B159" s="4" t="s">
        <v>142</v>
      </c>
      <c r="C159" s="263">
        <v>2026</v>
      </c>
      <c r="D159" s="264">
        <f>Population!K17</f>
        <v>99909.713429577838</v>
      </c>
      <c r="E159" s="264" t="str">
        <f t="shared" si="134"/>
        <v>Small</v>
      </c>
      <c r="F159" s="268">
        <f t="shared" si="159"/>
        <v>3.45</v>
      </c>
      <c r="G159" s="281">
        <f t="shared" si="132"/>
        <v>28959.337225964588</v>
      </c>
      <c r="H159" s="267">
        <f>'Area (Sq.km)'!M17</f>
        <v>204.78407813944878</v>
      </c>
      <c r="I159" s="267"/>
      <c r="J159" s="268">
        <f>D159*Variables!$C$21</f>
        <v>342.69031706345197</v>
      </c>
      <c r="K159" s="282">
        <f t="shared" si="160"/>
        <v>334.65851275727738</v>
      </c>
      <c r="L159" s="268">
        <f t="shared" si="135"/>
        <v>8.0318043061745925</v>
      </c>
      <c r="M159" s="269"/>
      <c r="N159" s="270"/>
      <c r="O159" s="270"/>
      <c r="P159" s="270"/>
      <c r="Q159" s="270"/>
      <c r="R159" s="20"/>
      <c r="S159" s="271">
        <f>L159*(Variables!$C$22/100)</f>
        <v>0.43611607092350724</v>
      </c>
      <c r="T159" s="271">
        <f>L159*(Variables!$C$23/100)</f>
        <v>0.76320312411613767</v>
      </c>
      <c r="U159" s="271">
        <f>L159*(Variables!$C$24/100)</f>
        <v>0.79954613002643005</v>
      </c>
      <c r="V159" s="271">
        <f>L159*(Variables!$C$25/100)</f>
        <v>5.8148809456467641</v>
      </c>
      <c r="W159" s="21">
        <f>(S159*Variables!$E$26+T159*Variables!$E$27+U159*Variables!$E$28+V159*Variables!$E$26)*Variables!$C$18</f>
        <v>16933303.939697649</v>
      </c>
      <c r="X159" s="20">
        <f>J159*Variables!$E$30*Variables!$C$18</f>
        <v>80357.452448208845</v>
      </c>
      <c r="Z159" s="272">
        <f>D159*(IF(D159&lt;50000,0,IF(D159&gt;Variables!$C$7,Variables!$C$36,IF(D159&gt;Variables!$C$8,Variables!$C$37,Variables!$C$38))))</f>
        <v>79.927770743662279</v>
      </c>
      <c r="AA159" s="283">
        <f t="shared" si="161"/>
        <v>250</v>
      </c>
      <c r="AB159" s="274">
        <f t="shared" si="136"/>
        <v>0</v>
      </c>
      <c r="AC159" s="21">
        <f>AB159*Variables!$E$41</f>
        <v>0</v>
      </c>
      <c r="AD159" s="275">
        <f>ROUND(IF(D159&lt;50000,0,(H159/(3.14*Variables!$C$35^2))),0)</f>
        <v>261</v>
      </c>
      <c r="AE159" s="201">
        <f t="shared" si="162"/>
        <v>252</v>
      </c>
      <c r="AF159" s="276">
        <f t="shared" si="137"/>
        <v>9</v>
      </c>
      <c r="AG159" s="20">
        <f>AF159*Variables!$E$42*Variables!$C$18</f>
        <v>8351.4239999999991</v>
      </c>
      <c r="AH159" s="277">
        <f>ROUND((Z159)/Variables!$C$40,0)</f>
        <v>1</v>
      </c>
      <c r="AI159" s="204">
        <f t="shared" si="163"/>
        <v>2</v>
      </c>
      <c r="AJ159" s="278">
        <f t="shared" si="138"/>
        <v>0</v>
      </c>
      <c r="AK159" s="21">
        <f>AJ159*Variables!$E$43*Variables!$C$18</f>
        <v>0</v>
      </c>
      <c r="AL159" s="20">
        <f>Z159*Variables!$E$39*Variables!$C$18</f>
        <v>18670392.673096944</v>
      </c>
      <c r="AN159" s="284">
        <f t="shared" ref="AN159:AP159" si="170">AN139</f>
        <v>0.99132589838909535</v>
      </c>
      <c r="AO159" s="246">
        <f t="shared" si="170"/>
        <v>205.20446096654274</v>
      </c>
      <c r="AP159" s="284">
        <f t="shared" si="170"/>
        <v>28579.719999999998</v>
      </c>
      <c r="AQ159" s="22">
        <f>IF(12*(AO159-Variables!$C$3*AP159)*(G159/5)&lt;0,0,12*(AO159-Variables!$C$3*AP159)*(G159/5))</f>
        <v>0</v>
      </c>
      <c r="AR159" s="249"/>
      <c r="AS159" s="208"/>
    </row>
    <row r="160" spans="1:45" ht="14.25" customHeight="1">
      <c r="A160" s="57">
        <v>17</v>
      </c>
      <c r="B160" s="263" t="s">
        <v>143</v>
      </c>
      <c r="C160" s="263">
        <v>2026</v>
      </c>
      <c r="D160" s="264">
        <f>Population!K18</f>
        <v>25072.060588411634</v>
      </c>
      <c r="E160" s="264" t="str">
        <f t="shared" si="134"/>
        <v>Small</v>
      </c>
      <c r="F160" s="268">
        <f t="shared" si="159"/>
        <v>4.78</v>
      </c>
      <c r="G160" s="281">
        <f t="shared" si="132"/>
        <v>5245.2009599187513</v>
      </c>
      <c r="H160" s="267">
        <f>'Area (Sq.km)'!M18</f>
        <v>100.49186225749986</v>
      </c>
      <c r="I160" s="267"/>
      <c r="J160" s="268">
        <f>D160*Variables!$C$21</f>
        <v>85.997167818251896</v>
      </c>
      <c r="K160" s="282">
        <f t="shared" si="160"/>
        <v>130.84589162580448</v>
      </c>
      <c r="L160" s="268">
        <f t="shared" si="135"/>
        <v>0</v>
      </c>
      <c r="M160" s="269"/>
      <c r="N160" s="270"/>
      <c r="O160" s="270"/>
      <c r="P160" s="270"/>
      <c r="Q160" s="270"/>
      <c r="R160" s="20"/>
      <c r="S160" s="271">
        <f>L160*(Variables!$C$22/100)</f>
        <v>0</v>
      </c>
      <c r="T160" s="271">
        <f>L160*(Variables!$C$23/100)</f>
        <v>0</v>
      </c>
      <c r="U160" s="271">
        <f>L160*(Variables!$C$24/100)</f>
        <v>0</v>
      </c>
      <c r="V160" s="271">
        <f>L160*(Variables!$C$25/100)</f>
        <v>0</v>
      </c>
      <c r="W160" s="21">
        <f>(S160*Variables!$E$26+T160*Variables!$E$27+U160*Variables!$E$28+V160*Variables!$E$26)*Variables!$C$18</f>
        <v>0</v>
      </c>
      <c r="X160" s="20">
        <f>J160*Variables!$E$30*Variables!$C$18</f>
        <v>20165.475881701885</v>
      </c>
      <c r="Z160" s="272">
        <f>D160*(IF(D160&lt;50000,0,IF(D160&gt;Variables!$C$7,Variables!$C$36,IF(D160&gt;Variables!$C$8,Variables!$C$37,Variables!$C$38))))</f>
        <v>0</v>
      </c>
      <c r="AA160" s="283">
        <f t="shared" si="161"/>
        <v>0</v>
      </c>
      <c r="AB160" s="274">
        <f t="shared" si="136"/>
        <v>0</v>
      </c>
      <c r="AC160" s="21">
        <f>AB160*Variables!$E$41</f>
        <v>0</v>
      </c>
      <c r="AD160" s="275">
        <f>ROUND(IF(D160&lt;50000,0,(H160/(3.14*Variables!$C$35^2))),0)</f>
        <v>0</v>
      </c>
      <c r="AE160" s="201">
        <f t="shared" si="162"/>
        <v>0</v>
      </c>
      <c r="AF160" s="276">
        <f t="shared" si="137"/>
        <v>0</v>
      </c>
      <c r="AG160" s="20">
        <f>AF160*Variables!$E$42*Variables!$C$18</f>
        <v>0</v>
      </c>
      <c r="AH160" s="277">
        <f>ROUND((Z160)/Variables!$C$40,0)</f>
        <v>0</v>
      </c>
      <c r="AI160" s="204">
        <f t="shared" si="163"/>
        <v>1</v>
      </c>
      <c r="AJ160" s="278">
        <f t="shared" si="138"/>
        <v>0</v>
      </c>
      <c r="AK160" s="21">
        <f>AJ160*Variables!$E$43*Variables!$C$18</f>
        <v>0</v>
      </c>
      <c r="AL160" s="20">
        <f>Z160*Variables!$E$39*Variables!$C$18</f>
        <v>0</v>
      </c>
      <c r="AN160" s="284">
        <f t="shared" ref="AN160:AP160" si="171">AN140</f>
        <v>0.74349442379182151</v>
      </c>
      <c r="AO160" s="246">
        <f t="shared" si="171"/>
        <v>213.23420074349443</v>
      </c>
      <c r="AP160" s="284">
        <f t="shared" si="171"/>
        <v>15389.079999999998</v>
      </c>
      <c r="AQ160" s="22">
        <f>IF(12*(AO160-Variables!$C$3*AP160)*(G160/5)&lt;0,0,12*(AO160-Variables!$C$3*AP160)*(G160/5))</f>
        <v>0</v>
      </c>
      <c r="AR160" s="249"/>
      <c r="AS160" s="208"/>
    </row>
    <row r="161" spans="1:45" ht="14.25" customHeight="1">
      <c r="A161" s="57">
        <v>18</v>
      </c>
      <c r="B161" s="263" t="s">
        <v>144</v>
      </c>
      <c r="C161" s="263">
        <v>2026</v>
      </c>
      <c r="D161" s="264">
        <f>Population!K19</f>
        <v>2041.717787351271</v>
      </c>
      <c r="E161" s="264" t="str">
        <f t="shared" si="134"/>
        <v>Small</v>
      </c>
      <c r="F161" s="268">
        <f t="shared" si="159"/>
        <v>5.88</v>
      </c>
      <c r="G161" s="281">
        <f t="shared" si="132"/>
        <v>347.23091621620256</v>
      </c>
      <c r="H161" s="267">
        <f>'Area (Sq.km)'!M19</f>
        <v>41.756318234655765</v>
      </c>
      <c r="I161" s="267"/>
      <c r="J161" s="268">
        <f>D161*Variables!$C$21</f>
        <v>7.0030920106148589</v>
      </c>
      <c r="K161" s="282">
        <f t="shared" si="160"/>
        <v>10.655023024464171</v>
      </c>
      <c r="L161" s="268">
        <f t="shared" si="135"/>
        <v>0</v>
      </c>
      <c r="M161" s="269"/>
      <c r="N161" s="270"/>
      <c r="O161" s="270"/>
      <c r="P161" s="270"/>
      <c r="Q161" s="270"/>
      <c r="R161" s="20"/>
      <c r="S161" s="271">
        <f>L161*(Variables!$C$22/100)</f>
        <v>0</v>
      </c>
      <c r="T161" s="271">
        <f>L161*(Variables!$C$23/100)</f>
        <v>0</v>
      </c>
      <c r="U161" s="271">
        <f>L161*(Variables!$C$24/100)</f>
        <v>0</v>
      </c>
      <c r="V161" s="271">
        <f>L161*(Variables!$C$25/100)</f>
        <v>0</v>
      </c>
      <c r="W161" s="21">
        <f>(S161*Variables!$E$26+T161*Variables!$E$27+U161*Variables!$E$28+V161*Variables!$E$26)*Variables!$C$18</f>
        <v>0</v>
      </c>
      <c r="X161" s="20">
        <f>J161*Variables!$E$30*Variables!$C$18</f>
        <v>1642.1550455690783</v>
      </c>
      <c r="Z161" s="272">
        <f>D161*(IF(D161&lt;50000,0,IF(D161&gt;Variables!$C$7,Variables!$C$36,IF(D161&gt;Variables!$C$8,Variables!$C$37,Variables!$C$38))))</f>
        <v>0</v>
      </c>
      <c r="AA161" s="283">
        <f t="shared" si="161"/>
        <v>0</v>
      </c>
      <c r="AB161" s="274">
        <f t="shared" si="136"/>
        <v>0</v>
      </c>
      <c r="AC161" s="21">
        <f>AB161*Variables!$E$41</f>
        <v>0</v>
      </c>
      <c r="AD161" s="275">
        <f>ROUND(IF(D161&lt;50000,0,(H161/(3.14*Variables!$C$35^2))),0)</f>
        <v>0</v>
      </c>
      <c r="AE161" s="201">
        <f t="shared" si="162"/>
        <v>0</v>
      </c>
      <c r="AF161" s="276">
        <f t="shared" si="137"/>
        <v>0</v>
      </c>
      <c r="AG161" s="20">
        <f>AF161*Variables!$E$42*Variables!$C$18</f>
        <v>0</v>
      </c>
      <c r="AH161" s="277">
        <f>ROUND((Z161)/Variables!$C$40,0)</f>
        <v>0</v>
      </c>
      <c r="AI161" s="204">
        <f t="shared" si="163"/>
        <v>0</v>
      </c>
      <c r="AJ161" s="278">
        <f t="shared" si="138"/>
        <v>0</v>
      </c>
      <c r="AK161" s="21">
        <f>AJ161*Variables!$E$43*Variables!$C$18</f>
        <v>0</v>
      </c>
      <c r="AL161" s="20">
        <f>Z161*Variables!$E$39*Variables!$C$18</f>
        <v>0</v>
      </c>
      <c r="AN161" s="284">
        <f t="shared" ref="AN161:AP161" si="172">AN141</f>
        <v>0.74349442379182151</v>
      </c>
      <c r="AO161" s="246">
        <f t="shared" si="172"/>
        <v>262.30483271375465</v>
      </c>
      <c r="AP161" s="284">
        <f t="shared" si="172"/>
        <v>10992.2</v>
      </c>
      <c r="AQ161" s="22">
        <f>IF(12*(AO161-Variables!$C$3*AP161)*(G161/5)&lt;0,0,12*(AO161-Variables!$C$3*AP161)*(G161/5))</f>
        <v>0</v>
      </c>
      <c r="AR161" s="249"/>
      <c r="AS161" s="208"/>
    </row>
    <row r="162" spans="1:45" ht="14.25" customHeight="1">
      <c r="A162" s="57">
        <v>19</v>
      </c>
      <c r="B162" s="263" t="s">
        <v>147</v>
      </c>
      <c r="C162" s="263">
        <v>2026</v>
      </c>
      <c r="D162" s="264">
        <f>Population!K20</f>
        <v>29914.015512888916</v>
      </c>
      <c r="E162" s="264" t="str">
        <f t="shared" si="134"/>
        <v>Small</v>
      </c>
      <c r="F162" s="268">
        <f t="shared" si="159"/>
        <v>3.93</v>
      </c>
      <c r="G162" s="281">
        <f t="shared" si="132"/>
        <v>7611.708781905576</v>
      </c>
      <c r="H162" s="267">
        <f>'Area (Sq.km)'!M20</f>
        <v>37.354296734014326</v>
      </c>
      <c r="I162" s="267"/>
      <c r="J162" s="268">
        <f>D162*Variables!$C$21</f>
        <v>102.60507320920898</v>
      </c>
      <c r="K162" s="282">
        <f t="shared" si="160"/>
        <v>100.20026680586815</v>
      </c>
      <c r="L162" s="268">
        <f t="shared" si="135"/>
        <v>2.4048064033408281</v>
      </c>
      <c r="M162" s="269"/>
      <c r="N162" s="270"/>
      <c r="O162" s="270"/>
      <c r="P162" s="270"/>
      <c r="Q162" s="270"/>
      <c r="R162" s="20"/>
      <c r="S162" s="271">
        <f>L162*(Variables!$C$22/100)</f>
        <v>0.13057772325832551</v>
      </c>
      <c r="T162" s="271">
        <f>L162*(Variables!$C$23/100)</f>
        <v>0.22851101570206964</v>
      </c>
      <c r="U162" s="271">
        <f>L162*(Variables!$C$24/100)</f>
        <v>0.23939249264026344</v>
      </c>
      <c r="V162" s="271">
        <f>L162*(Variables!$C$25/100)</f>
        <v>1.7410363101110067</v>
      </c>
      <c r="W162" s="21">
        <f>(S162*Variables!$E$26+T162*Variables!$E$27+U162*Variables!$E$28+V162*Variables!$E$26)*Variables!$C$18</f>
        <v>5070008.704345067</v>
      </c>
      <c r="X162" s="20">
        <f>J162*Variables!$E$30*Variables!$C$18</f>
        <v>24059.863616827413</v>
      </c>
      <c r="Z162" s="272">
        <f>D162*(IF(D162&lt;50000,0,IF(D162&gt;Variables!$C$7,Variables!$C$36,IF(D162&gt;Variables!$C$8,Variables!$C$37,Variables!$C$38))))</f>
        <v>0</v>
      </c>
      <c r="AA162" s="283">
        <f t="shared" si="161"/>
        <v>41</v>
      </c>
      <c r="AB162" s="274">
        <f t="shared" si="136"/>
        <v>0</v>
      </c>
      <c r="AC162" s="21">
        <f>AB162*Variables!$E$41</f>
        <v>0</v>
      </c>
      <c r="AD162" s="275">
        <f>ROUND(IF(D162&lt;50000,0,(H162/(3.14*Variables!$C$35^2))),0)</f>
        <v>0</v>
      </c>
      <c r="AE162" s="201">
        <f t="shared" si="162"/>
        <v>0</v>
      </c>
      <c r="AF162" s="276">
        <f t="shared" si="137"/>
        <v>0</v>
      </c>
      <c r="AG162" s="20">
        <f>AF162*Variables!$E$42*Variables!$C$18</f>
        <v>0</v>
      </c>
      <c r="AH162" s="277">
        <f>ROUND((Z162)/Variables!$C$40,0)</f>
        <v>0</v>
      </c>
      <c r="AI162" s="204">
        <f t="shared" si="163"/>
        <v>0</v>
      </c>
      <c r="AJ162" s="278">
        <f t="shared" si="138"/>
        <v>0</v>
      </c>
      <c r="AK162" s="21">
        <f>AJ162*Variables!$E$43*Variables!$C$18</f>
        <v>0</v>
      </c>
      <c r="AL162" s="20">
        <f>Z162*Variables!$E$39*Variables!$C$18</f>
        <v>0</v>
      </c>
      <c r="AN162" s="284">
        <f t="shared" ref="AN162:AP162" si="173">AN142</f>
        <v>0.74349442379182151</v>
      </c>
      <c r="AO162" s="246">
        <f t="shared" si="173"/>
        <v>175.31598513011153</v>
      </c>
      <c r="AP162" s="284">
        <f t="shared" si="173"/>
        <v>19785.960000000003</v>
      </c>
      <c r="AQ162" s="22">
        <f>IF(12*(AO162-Variables!$C$3*AP162)*(G162/5)&lt;0,0,12*(AO162-Variables!$C$3*AP162)*(G162/5))</f>
        <v>0</v>
      </c>
      <c r="AR162" s="249"/>
      <c r="AS162" s="208"/>
    </row>
    <row r="163" spans="1:45" ht="14.25" customHeight="1">
      <c r="A163" s="57">
        <v>20</v>
      </c>
      <c r="B163" s="263" t="s">
        <v>150</v>
      </c>
      <c r="C163" s="263">
        <v>2026</v>
      </c>
      <c r="D163" s="264">
        <f>Population!K21</f>
        <v>3476.9123952102173</v>
      </c>
      <c r="E163" s="264" t="str">
        <f t="shared" si="134"/>
        <v>Small</v>
      </c>
      <c r="F163" s="268">
        <f t="shared" si="159"/>
        <v>3.94</v>
      </c>
      <c r="G163" s="281">
        <f t="shared" si="132"/>
        <v>882.46507492645105</v>
      </c>
      <c r="H163" s="267">
        <f>'Area (Sq.km)'!M21</f>
        <v>10.061763430037528</v>
      </c>
      <c r="I163" s="267"/>
      <c r="J163" s="268">
        <f>D163*Variables!$C$21</f>
        <v>11.925809515571045</v>
      </c>
      <c r="K163" s="282">
        <f t="shared" si="160"/>
        <v>11.646298355049851</v>
      </c>
      <c r="L163" s="268">
        <f t="shared" si="135"/>
        <v>0.27951116052119396</v>
      </c>
      <c r="M163" s="269"/>
      <c r="N163" s="270"/>
      <c r="O163" s="270"/>
      <c r="P163" s="270"/>
      <c r="Q163" s="270"/>
      <c r="R163" s="20"/>
      <c r="S163" s="271">
        <f>L163*(Variables!$C$22/100)</f>
        <v>1.5177076589386095E-2</v>
      </c>
      <c r="T163" s="271">
        <f>L163*(Variables!$C$23/100)</f>
        <v>2.655988403142567E-2</v>
      </c>
      <c r="U163" s="271">
        <f>L163*(Variables!$C$24/100)</f>
        <v>2.7824640413874512E-2</v>
      </c>
      <c r="V163" s="271">
        <f>L163*(Variables!$C$25/100)</f>
        <v>0.20236102119181462</v>
      </c>
      <c r="W163" s="21">
        <f>(S163*Variables!$E$26+T163*Variables!$E$27+U163*Variables!$E$28+V163*Variables!$E$26)*Variables!$C$18</f>
        <v>589288.19169615232</v>
      </c>
      <c r="X163" s="20">
        <f>J163*Variables!$E$30*Variables!$C$18</f>
        <v>2796.483073306254</v>
      </c>
      <c r="Z163" s="272">
        <f>D163*(IF(D163&lt;50000,0,IF(D163&gt;Variables!$C$7,Variables!$C$36,IF(D163&gt;Variables!$C$8,Variables!$C$37,Variables!$C$38))))</f>
        <v>0</v>
      </c>
      <c r="AA163" s="283">
        <f t="shared" si="161"/>
        <v>0</v>
      </c>
      <c r="AB163" s="274">
        <f t="shared" si="136"/>
        <v>0</v>
      </c>
      <c r="AC163" s="21">
        <f>AB163*Variables!$E$41</f>
        <v>0</v>
      </c>
      <c r="AD163" s="275">
        <f>ROUND(IF(D163&lt;50000,0,(H163/(3.14*Variables!$C$35^2))),0)</f>
        <v>0</v>
      </c>
      <c r="AE163" s="201">
        <f t="shared" si="162"/>
        <v>0</v>
      </c>
      <c r="AF163" s="276">
        <f t="shared" si="137"/>
        <v>0</v>
      </c>
      <c r="AG163" s="20">
        <f>AF163*Variables!$E$42*Variables!$C$18</f>
        <v>0</v>
      </c>
      <c r="AH163" s="277">
        <f>ROUND((Z163)/Variables!$C$40,0)</f>
        <v>0</v>
      </c>
      <c r="AI163" s="204">
        <f t="shared" si="163"/>
        <v>0</v>
      </c>
      <c r="AJ163" s="278">
        <f t="shared" si="138"/>
        <v>0</v>
      </c>
      <c r="AK163" s="21">
        <f>AJ163*Variables!$E$43*Variables!$C$18</f>
        <v>0</v>
      </c>
      <c r="AL163" s="20">
        <f>Z163*Variables!$E$39*Variables!$C$18</f>
        <v>0</v>
      </c>
      <c r="AN163" s="284">
        <f t="shared" ref="AN163:AP163" si="174">AN143</f>
        <v>0.74349442379182151</v>
      </c>
      <c r="AO163" s="246">
        <f t="shared" si="174"/>
        <v>175.7620817843866</v>
      </c>
      <c r="AP163" s="284">
        <f t="shared" si="174"/>
        <v>15389.079999999998</v>
      </c>
      <c r="AQ163" s="22">
        <f>IF(12*(AO163-Variables!$C$3*AP163)*(G163/5)&lt;0,0,12*(AO163-Variables!$C$3*AP163)*(G163/5))</f>
        <v>0</v>
      </c>
      <c r="AR163" s="249"/>
      <c r="AS163" s="208"/>
    </row>
    <row r="164" spans="1:45" ht="14.25" customHeight="1">
      <c r="A164" s="57">
        <v>1</v>
      </c>
      <c r="B164" s="4" t="s">
        <v>100</v>
      </c>
      <c r="C164" s="263">
        <v>2027</v>
      </c>
      <c r="D164" s="264">
        <f>Population!L2</f>
        <v>771428.92234942643</v>
      </c>
      <c r="E164" s="264" t="str">
        <f t="shared" si="134"/>
        <v>Medium</v>
      </c>
      <c r="F164" s="268">
        <f t="shared" si="159"/>
        <v>4.17</v>
      </c>
      <c r="G164" s="266">
        <f t="shared" si="132"/>
        <v>184994.94540753632</v>
      </c>
      <c r="H164" s="267">
        <f>'Area (Sq.km)'!N2</f>
        <v>1853.0529943129525</v>
      </c>
      <c r="I164" s="267"/>
      <c r="J164" s="268">
        <f>D164*Variables!$C$21</f>
        <v>2646.0012036585326</v>
      </c>
      <c r="K164" s="282">
        <f t="shared" si="160"/>
        <v>2583.9855504477855</v>
      </c>
      <c r="L164" s="268">
        <f t="shared" si="135"/>
        <v>62.015653210747132</v>
      </c>
      <c r="M164" s="269"/>
      <c r="N164" s="270"/>
      <c r="O164" s="270"/>
      <c r="P164" s="270"/>
      <c r="Q164" s="270"/>
      <c r="R164" s="20"/>
      <c r="S164" s="271">
        <f>L164*(Variables!$C$22/100)</f>
        <v>3.3673657851989391</v>
      </c>
      <c r="T164" s="271">
        <f>L164*(Variables!$C$23/100)</f>
        <v>5.8928901240981437</v>
      </c>
      <c r="U164" s="271">
        <f>L164*(Variables!$C$24/100)</f>
        <v>6.1735039395313889</v>
      </c>
      <c r="V164" s="271">
        <f>L164*(Variables!$C$25/100)</f>
        <v>44.898210469319189</v>
      </c>
      <c r="W164" s="21">
        <f>(S164*Variables!$E$26+T164*Variables!$E$27+U164*Variables!$E$28+V164*Variables!$E$26)*Variables!$C$18</f>
        <v>130746450.58634725</v>
      </c>
      <c r="X164" s="20">
        <f>J164*Variables!$E$30*Variables!$C$18</f>
        <v>620460.82224588934</v>
      </c>
      <c r="Z164" s="272">
        <f>D164*(IF(D164&lt;50000,0,IF(D164&gt;Variables!$C$7,Variables!$C$36,IF(D164&gt;Variables!$C$8,Variables!$C$37,Variables!$C$38))))</f>
        <v>925.71470681931169</v>
      </c>
      <c r="AA164" s="283">
        <f t="shared" si="161"/>
        <v>904.01826837823398</v>
      </c>
      <c r="AB164" s="274">
        <f t="shared" si="136"/>
        <v>21.696438441077703</v>
      </c>
      <c r="AC164" s="21">
        <f>AB164*Variables!$E$41</f>
        <v>11664005.305923373</v>
      </c>
      <c r="AD164" s="275">
        <f>ROUND(IF(D164&lt;50000,0,(H164/(3.14*Variables!$C$35^2))),0)</f>
        <v>2361</v>
      </c>
      <c r="AE164" s="201">
        <f t="shared" si="162"/>
        <v>2285</v>
      </c>
      <c r="AF164" s="276">
        <f t="shared" si="137"/>
        <v>76</v>
      </c>
      <c r="AG164" s="20">
        <f>AF164*Variables!$E$42*Variables!$C$18</f>
        <v>70523.135999999999</v>
      </c>
      <c r="AH164" s="277">
        <f>ROUND((Z164)/Variables!$C$40,0)</f>
        <v>7</v>
      </c>
      <c r="AI164" s="204">
        <f t="shared" si="163"/>
        <v>17</v>
      </c>
      <c r="AJ164" s="278">
        <f t="shared" si="138"/>
        <v>0</v>
      </c>
      <c r="AK164" s="21">
        <f>AJ164*Variables!$E$43*Variables!$C$18</f>
        <v>0</v>
      </c>
      <c r="AL164" s="20">
        <f>Z164*Variables!$E$39*Variables!$C$18</f>
        <v>216238447.77314553</v>
      </c>
      <c r="AN164" s="284">
        <f t="shared" ref="AN164:AP164" si="175">AN144</f>
        <v>0.60223048327137552</v>
      </c>
      <c r="AO164" s="246">
        <f t="shared" si="175"/>
        <v>150.67806691449815</v>
      </c>
      <c r="AP164" s="284">
        <f t="shared" si="175"/>
        <v>19785.960000000003</v>
      </c>
      <c r="AQ164" s="22">
        <f>IF(12*(AO164-Variables!$C$3*AP164)*(G164/5)&lt;0,0,12*(AO164-Variables!$C$3*AP164)*(G164/5))</f>
        <v>0</v>
      </c>
      <c r="AR164" s="249"/>
      <c r="AS164" s="208"/>
    </row>
    <row r="165" spans="1:45" ht="14.25" customHeight="1">
      <c r="A165" s="57">
        <v>2</v>
      </c>
      <c r="B165" s="4" t="s">
        <v>123</v>
      </c>
      <c r="C165" s="263">
        <v>2027</v>
      </c>
      <c r="D165" s="264">
        <f>Population!L3</f>
        <v>534541.62822686974</v>
      </c>
      <c r="E165" s="264" t="str">
        <f t="shared" si="134"/>
        <v>Medium</v>
      </c>
      <c r="F165" s="268">
        <f t="shared" si="159"/>
        <v>4.29</v>
      </c>
      <c r="G165" s="281">
        <f t="shared" si="132"/>
        <v>124601.77814146147</v>
      </c>
      <c r="H165" s="267">
        <f>'Area (Sq.km)'!N3</f>
        <v>857.73741127100971</v>
      </c>
      <c r="I165" s="267"/>
      <c r="J165" s="268">
        <f>D165*Variables!$C$21</f>
        <v>1833.4777848181632</v>
      </c>
      <c r="K165" s="282">
        <f t="shared" si="160"/>
        <v>1790.5056492364874</v>
      </c>
      <c r="L165" s="268">
        <f t="shared" si="135"/>
        <v>42.97213558167573</v>
      </c>
      <c r="M165" s="269"/>
      <c r="N165" s="270"/>
      <c r="O165" s="270"/>
      <c r="P165" s="270"/>
      <c r="Q165" s="270"/>
      <c r="R165" s="20"/>
      <c r="S165" s="271">
        <f>L165*(Variables!$C$22/100)</f>
        <v>2.3333286288692703</v>
      </c>
      <c r="T165" s="271">
        <f>L165*(Variables!$C$23/100)</f>
        <v>4.0833251005212228</v>
      </c>
      <c r="U165" s="271">
        <f>L165*(Variables!$C$24/100)</f>
        <v>4.2777691529269957</v>
      </c>
      <c r="V165" s="271">
        <f>L165*(Variables!$C$25/100)</f>
        <v>31.111048384923603</v>
      </c>
      <c r="W165" s="21">
        <f>(S165*Variables!$E$26+T165*Variables!$E$27+U165*Variables!$E$28+V165*Variables!$E$26)*Variables!$C$18</f>
        <v>90597355.837343961</v>
      </c>
      <c r="X165" s="20">
        <f>J165*Variables!$E$30*Variables!$C$18</f>
        <v>429932.20576201106</v>
      </c>
      <c r="Z165" s="272">
        <f>D165*(IF(D165&lt;50000,0,IF(D165&gt;Variables!$C$7,Variables!$C$36,IF(D165&gt;Variables!$C$8,Variables!$C$37,Variables!$C$38))))</f>
        <v>641.44995387224367</v>
      </c>
      <c r="AA165" s="283">
        <f t="shared" si="161"/>
        <v>626.41597057836293</v>
      </c>
      <c r="AB165" s="274">
        <f t="shared" si="136"/>
        <v>15.033983293880738</v>
      </c>
      <c r="AC165" s="21">
        <f>AB165*Variables!$E$41</f>
        <v>8082269.4187902845</v>
      </c>
      <c r="AD165" s="275">
        <f>ROUND(IF(D165&lt;50000,0,(H165/(3.14*Variables!$C$35^2))),0)</f>
        <v>1093</v>
      </c>
      <c r="AE165" s="201">
        <f t="shared" si="162"/>
        <v>1057</v>
      </c>
      <c r="AF165" s="276">
        <f t="shared" si="137"/>
        <v>36</v>
      </c>
      <c r="AG165" s="20">
        <f>AF165*Variables!$E$42*Variables!$C$18</f>
        <v>33405.695999999996</v>
      </c>
      <c r="AH165" s="277">
        <f>ROUND((Z165)/Variables!$C$40,0)</f>
        <v>5</v>
      </c>
      <c r="AI165" s="204">
        <f t="shared" si="163"/>
        <v>5</v>
      </c>
      <c r="AJ165" s="278">
        <f t="shared" si="138"/>
        <v>0</v>
      </c>
      <c r="AK165" s="21">
        <f>AJ165*Variables!$E$43*Variables!$C$18</f>
        <v>0</v>
      </c>
      <c r="AL165" s="20">
        <f>Z165*Variables!$E$39*Variables!$C$18</f>
        <v>149836814.00728086</v>
      </c>
      <c r="AN165" s="284">
        <f t="shared" ref="AN165:AP165" si="176">AN145</f>
        <v>0.76827757125154894</v>
      </c>
      <c r="AO165" s="246">
        <f t="shared" si="176"/>
        <v>197.75464684014869</v>
      </c>
      <c r="AP165" s="284">
        <f t="shared" si="176"/>
        <v>10992.2</v>
      </c>
      <c r="AQ165" s="22">
        <f>IF(12*(AO165-Variables!$C$3*AP165)*(G165/5)&lt;0,0,12*(AO165-Variables!$C$3*AP165)*(G165/5))</f>
        <v>0</v>
      </c>
      <c r="AR165" s="249"/>
      <c r="AS165" s="208"/>
    </row>
    <row r="166" spans="1:45" ht="14.25" customHeight="1">
      <c r="A166" s="57">
        <v>3</v>
      </c>
      <c r="B166" s="4" t="s">
        <v>129</v>
      </c>
      <c r="C166" s="263">
        <v>2027</v>
      </c>
      <c r="D166" s="264">
        <f>Population!L4</f>
        <v>382790.14839458436</v>
      </c>
      <c r="E166" s="264" t="str">
        <f t="shared" si="134"/>
        <v>Medium</v>
      </c>
      <c r="F166" s="268">
        <f t="shared" si="159"/>
        <v>4.8600000000000003</v>
      </c>
      <c r="G166" s="281">
        <f t="shared" si="132"/>
        <v>78763.405019461803</v>
      </c>
      <c r="H166" s="267">
        <f>'Area (Sq.km)'!N4</f>
        <v>701.86123750763159</v>
      </c>
      <c r="I166" s="267"/>
      <c r="J166" s="268">
        <f>D166*Variables!$C$21</f>
        <v>1312.9702089934244</v>
      </c>
      <c r="K166" s="282">
        <f t="shared" si="160"/>
        <v>1282.1974697201408</v>
      </c>
      <c r="L166" s="268">
        <f t="shared" si="135"/>
        <v>30.772739273283605</v>
      </c>
      <c r="M166" s="269"/>
      <c r="N166" s="270"/>
      <c r="O166" s="270"/>
      <c r="P166" s="270"/>
      <c r="Q166" s="270"/>
      <c r="R166" s="20"/>
      <c r="S166" s="271">
        <f>L166*(Variables!$C$22/100)</f>
        <v>1.6709179695900598</v>
      </c>
      <c r="T166" s="271">
        <f>L166*(Variables!$C$23/100)</f>
        <v>2.9241064467826048</v>
      </c>
      <c r="U166" s="271">
        <f>L166*(Variables!$C$24/100)</f>
        <v>3.0633496109151102</v>
      </c>
      <c r="V166" s="271">
        <f>L166*(Variables!$C$25/100)</f>
        <v>22.278906261200799</v>
      </c>
      <c r="W166" s="21">
        <f>(S166*Variables!$E$26+T166*Variables!$E$27+U166*Variables!$E$28+V166*Variables!$E$26)*Variables!$C$18</f>
        <v>64877595.034404546</v>
      </c>
      <c r="X166" s="20">
        <f>J166*Variables!$E$30*Variables!$C$18</f>
        <v>307878.38430686807</v>
      </c>
      <c r="Z166" s="272">
        <f>D166*(IF(D166&lt;50000,0,IF(D166&gt;Variables!$C$7,Variables!$C$36,IF(D166&gt;Variables!$C$8,Variables!$C$37,Variables!$C$38))))</f>
        <v>459.34817807350117</v>
      </c>
      <c r="AA166" s="283">
        <f t="shared" si="161"/>
        <v>448.58220514990353</v>
      </c>
      <c r="AB166" s="274">
        <f t="shared" si="136"/>
        <v>10.765972923597644</v>
      </c>
      <c r="AC166" s="21">
        <f>AB166*Variables!$E$41</f>
        <v>5787787.0437260931</v>
      </c>
      <c r="AD166" s="275">
        <f>ROUND(IF(D166&lt;50000,0,(H166/(3.14*Variables!$C$35^2))),0)</f>
        <v>894</v>
      </c>
      <c r="AE166" s="201">
        <f t="shared" si="162"/>
        <v>865</v>
      </c>
      <c r="AF166" s="276">
        <f t="shared" si="137"/>
        <v>29</v>
      </c>
      <c r="AG166" s="20">
        <f>AF166*Variables!$E$42*Variables!$C$18</f>
        <v>26910.144</v>
      </c>
      <c r="AH166" s="277">
        <f>ROUND((Z166)/Variables!$C$40,0)</f>
        <v>4</v>
      </c>
      <c r="AI166" s="204">
        <f t="shared" si="163"/>
        <v>4</v>
      </c>
      <c r="AJ166" s="278">
        <f t="shared" si="138"/>
        <v>0</v>
      </c>
      <c r="AK166" s="21">
        <f>AJ166*Variables!$E$43*Variables!$C$18</f>
        <v>0</v>
      </c>
      <c r="AL166" s="20">
        <f>Z166*Variables!$E$39*Variables!$C$18</f>
        <v>107299512.77896687</v>
      </c>
      <c r="AN166" s="284">
        <f t="shared" ref="AN166:AP166" si="177">AN146</f>
        <v>0.49566294919454768</v>
      </c>
      <c r="AO166" s="246">
        <f t="shared" si="177"/>
        <v>144.5353159851301</v>
      </c>
      <c r="AP166" s="284">
        <f t="shared" si="177"/>
        <v>10992.2</v>
      </c>
      <c r="AQ166" s="22">
        <f>IF(12*(AO166-Variables!$C$3*AP166)*(G166/5)&lt;0,0,12*(AO166-Variables!$C$3*AP166)*(G166/5))</f>
        <v>0</v>
      </c>
      <c r="AR166" s="249"/>
      <c r="AS166" s="208"/>
    </row>
    <row r="167" spans="1:45" ht="14.25" customHeight="1">
      <c r="A167" s="57">
        <v>4</v>
      </c>
      <c r="B167" s="4" t="s">
        <v>130</v>
      </c>
      <c r="C167" s="263">
        <v>2027</v>
      </c>
      <c r="D167" s="264">
        <f>Population!L5</f>
        <v>725668.06673120742</v>
      </c>
      <c r="E167" s="264" t="str">
        <f t="shared" si="134"/>
        <v>Medium</v>
      </c>
      <c r="F167" s="268">
        <f t="shared" si="159"/>
        <v>4.05</v>
      </c>
      <c r="G167" s="281">
        <f t="shared" si="132"/>
        <v>179177.30042745863</v>
      </c>
      <c r="H167" s="267">
        <f>'Area (Sq.km)'!N5</f>
        <v>150.28599127178717</v>
      </c>
      <c r="I167" s="267"/>
      <c r="J167" s="268">
        <f>D167*Variables!$C$21</f>
        <v>2489.0414688880414</v>
      </c>
      <c r="K167" s="282">
        <f t="shared" si="160"/>
        <v>2430.7045594609776</v>
      </c>
      <c r="L167" s="268">
        <f t="shared" si="135"/>
        <v>58.336909427063802</v>
      </c>
      <c r="M167" s="269"/>
      <c r="N167" s="270"/>
      <c r="O167" s="270"/>
      <c r="P167" s="270"/>
      <c r="Q167" s="270"/>
      <c r="R167" s="20"/>
      <c r="S167" s="271">
        <f>L167*(Variables!$C$22/100)</f>
        <v>3.1676149915147764</v>
      </c>
      <c r="T167" s="271">
        <f>L167*(Variables!$C$23/100)</f>
        <v>5.5433262351508583</v>
      </c>
      <c r="U167" s="271">
        <f>L167*(Variables!$C$24/100)</f>
        <v>5.8072941511104244</v>
      </c>
      <c r="V167" s="271">
        <f>L167*(Variables!$C$25/100)</f>
        <v>42.234866553530352</v>
      </c>
      <c r="W167" s="21">
        <f>(S167*Variables!$E$26+T167*Variables!$E$27+U167*Variables!$E$28+V167*Variables!$E$26)*Variables!$C$18</f>
        <v>122990623.34868735</v>
      </c>
      <c r="X167" s="20">
        <f>J167*Variables!$E$30*Variables!$C$18</f>
        <v>583655.33403955679</v>
      </c>
      <c r="Z167" s="272">
        <f>D167*(IF(D167&lt;50000,0,IF(D167&gt;Variables!$C$7,Variables!$C$36,IF(D167&gt;Variables!$C$8,Variables!$C$37,Variables!$C$38))))</f>
        <v>870.80168007744885</v>
      </c>
      <c r="AA167" s="283">
        <f t="shared" si="161"/>
        <v>850.39226570063352</v>
      </c>
      <c r="AB167" s="274">
        <f t="shared" si="136"/>
        <v>20.409414376815334</v>
      </c>
      <c r="AC167" s="21">
        <f>AB167*Variables!$E$41</f>
        <v>10972101.168975923</v>
      </c>
      <c r="AD167" s="275">
        <f>ROUND(IF(D167&lt;50000,0,(H167/(3.14*Variables!$C$35^2))),0)</f>
        <v>191</v>
      </c>
      <c r="AE167" s="201">
        <f t="shared" si="162"/>
        <v>185</v>
      </c>
      <c r="AF167" s="276">
        <f t="shared" si="137"/>
        <v>6</v>
      </c>
      <c r="AG167" s="20">
        <f>AF167*Variables!$E$42*Variables!$C$18</f>
        <v>5567.616</v>
      </c>
      <c r="AH167" s="277">
        <f>ROUND((Z167)/Variables!$C$40,0)</f>
        <v>7</v>
      </c>
      <c r="AI167" s="204">
        <f t="shared" si="163"/>
        <v>7</v>
      </c>
      <c r="AJ167" s="278">
        <f t="shared" si="138"/>
        <v>0</v>
      </c>
      <c r="AK167" s="21">
        <f>AJ167*Variables!$E$43*Variables!$C$18</f>
        <v>0</v>
      </c>
      <c r="AL167" s="20">
        <f>Z167*Variables!$E$39*Variables!$C$18</f>
        <v>203411269.40197656</v>
      </c>
      <c r="AN167" s="284">
        <f t="shared" ref="AN167:AP167" si="178">AN147</f>
        <v>0.74349442379182151</v>
      </c>
      <c r="AO167" s="246">
        <f t="shared" si="178"/>
        <v>180.66914498141261</v>
      </c>
      <c r="AP167" s="284">
        <f t="shared" si="178"/>
        <v>15389.079999999998</v>
      </c>
      <c r="AQ167" s="22">
        <f>IF(12*(AO167-Variables!$C$3*AP167)*(G167/5)&lt;0,0,12*(AO167-Variables!$C$3*AP167)*(G167/5))</f>
        <v>0</v>
      </c>
      <c r="AR167" s="249"/>
      <c r="AS167" s="208"/>
    </row>
    <row r="168" spans="1:45" ht="14.25" customHeight="1">
      <c r="A168" s="57">
        <v>5</v>
      </c>
      <c r="B168" s="4" t="s">
        <v>131</v>
      </c>
      <c r="C168" s="263">
        <v>2027</v>
      </c>
      <c r="D168" s="264">
        <f>Population!L6</f>
        <v>462363.18346083368</v>
      </c>
      <c r="E168" s="264" t="str">
        <f t="shared" si="134"/>
        <v>Medium</v>
      </c>
      <c r="F168" s="268">
        <f t="shared" si="159"/>
        <v>4.2</v>
      </c>
      <c r="G168" s="281">
        <f t="shared" si="132"/>
        <v>110086.47225257945</v>
      </c>
      <c r="H168" s="267">
        <f>'Area (Sq.km)'!N6</f>
        <v>1246.3184506195423</v>
      </c>
      <c r="I168" s="267"/>
      <c r="J168" s="268">
        <f>D168*Variables!$C$21</f>
        <v>1585.9057192706596</v>
      </c>
      <c r="K168" s="282">
        <f t="shared" si="160"/>
        <v>2336.5107121394235</v>
      </c>
      <c r="L168" s="268">
        <f t="shared" si="135"/>
        <v>0</v>
      </c>
      <c r="M168" s="269"/>
      <c r="N168" s="270"/>
      <c r="O168" s="270"/>
      <c r="P168" s="270"/>
      <c r="Q168" s="270"/>
      <c r="R168" s="20"/>
      <c r="S168" s="271">
        <f>L168*(Variables!$C$22/100)</f>
        <v>0</v>
      </c>
      <c r="T168" s="271">
        <f>L168*(Variables!$C$23/100)</f>
        <v>0</v>
      </c>
      <c r="U168" s="271">
        <f>L168*(Variables!$C$24/100)</f>
        <v>0</v>
      </c>
      <c r="V168" s="271">
        <f>L168*(Variables!$C$25/100)</f>
        <v>0</v>
      </c>
      <c r="W168" s="21">
        <f>(S168*Variables!$E$26+T168*Variables!$E$27+U168*Variables!$E$28+V168*Variables!$E$26)*Variables!$C$18</f>
        <v>0</v>
      </c>
      <c r="X168" s="20">
        <f>J168*Variables!$E$30*Variables!$C$18</f>
        <v>371879.03211177693</v>
      </c>
      <c r="Z168" s="272">
        <f>D168*(IF(D168&lt;50000,0,IF(D168&gt;Variables!$C$7,Variables!$C$36,IF(D168&gt;Variables!$C$8,Variables!$C$37,Variables!$C$38))))</f>
        <v>554.83582015300033</v>
      </c>
      <c r="AA168" s="283">
        <f t="shared" si="161"/>
        <v>541.83185561816435</v>
      </c>
      <c r="AB168" s="274">
        <f t="shared" si="136"/>
        <v>13.003964534835973</v>
      </c>
      <c r="AC168" s="21">
        <f>AB168*Variables!$E$41</f>
        <v>6990931.3339278186</v>
      </c>
      <c r="AD168" s="275">
        <f>ROUND(IF(D168&lt;50000,0,(H168/(3.14*Variables!$C$35^2))),0)</f>
        <v>1588</v>
      </c>
      <c r="AE168" s="201">
        <f t="shared" si="162"/>
        <v>1537</v>
      </c>
      <c r="AF168" s="276">
        <f t="shared" si="137"/>
        <v>51</v>
      </c>
      <c r="AG168" s="20">
        <f>AF168*Variables!$E$42*Variables!$C$18</f>
        <v>47324.735999999997</v>
      </c>
      <c r="AH168" s="277">
        <f>ROUND((Z168)/Variables!$C$40,0)</f>
        <v>4</v>
      </c>
      <c r="AI168" s="204">
        <f t="shared" si="163"/>
        <v>4</v>
      </c>
      <c r="AJ168" s="278">
        <f t="shared" si="138"/>
        <v>0</v>
      </c>
      <c r="AK168" s="21">
        <f>AJ168*Variables!$E$43*Variables!$C$18</f>
        <v>0</v>
      </c>
      <c r="AL168" s="20">
        <f>Z168*Variables!$E$39*Variables!$C$18</f>
        <v>129604548.39380978</v>
      </c>
      <c r="AN168" s="284">
        <f t="shared" ref="AN168:AP168" si="179">AN148</f>
        <v>0.49566294919454768</v>
      </c>
      <c r="AO168" s="246">
        <f t="shared" si="179"/>
        <v>124.90706319702601</v>
      </c>
      <c r="AP168" s="284">
        <f t="shared" si="179"/>
        <v>15389.079999999998</v>
      </c>
      <c r="AQ168" s="22">
        <f>IF(12*(AO168-Variables!$C$3*AP168)*(G168/5)&lt;0,0,12*(AO168-Variables!$C$3*AP168)*(G168/5))</f>
        <v>0</v>
      </c>
      <c r="AR168" s="249"/>
      <c r="AS168" s="208"/>
    </row>
    <row r="169" spans="1:45" ht="14.25" customHeight="1">
      <c r="A169" s="57">
        <v>6</v>
      </c>
      <c r="B169" s="4" t="s">
        <v>132</v>
      </c>
      <c r="C169" s="263">
        <v>2027</v>
      </c>
      <c r="D169" s="264">
        <f>Population!L7</f>
        <v>526644.18782730994</v>
      </c>
      <c r="E169" s="264" t="str">
        <f t="shared" si="134"/>
        <v>Medium</v>
      </c>
      <c r="F169" s="268">
        <f t="shared" si="159"/>
        <v>4.59</v>
      </c>
      <c r="G169" s="281">
        <f t="shared" si="132"/>
        <v>114737.29582294334</v>
      </c>
      <c r="H169" s="267">
        <f>'Area (Sq.km)'!N7</f>
        <v>1032.4938711250761</v>
      </c>
      <c r="I169" s="267"/>
      <c r="J169" s="268">
        <f>D169*Variables!$C$21</f>
        <v>1806.389564247673</v>
      </c>
      <c r="K169" s="282">
        <f t="shared" si="160"/>
        <v>1764.0523088356181</v>
      </c>
      <c r="L169" s="268">
        <f t="shared" si="135"/>
        <v>42.337255412054901</v>
      </c>
      <c r="M169" s="269"/>
      <c r="N169" s="270"/>
      <c r="O169" s="270"/>
      <c r="P169" s="270"/>
      <c r="Q169" s="270"/>
      <c r="R169" s="20"/>
      <c r="S169" s="271">
        <f>L169*(Variables!$C$22/100)</f>
        <v>2.2988554974871436</v>
      </c>
      <c r="T169" s="271">
        <f>L169*(Variables!$C$23/100)</f>
        <v>4.0229971206025015</v>
      </c>
      <c r="U169" s="271">
        <f>L169*(Variables!$C$24/100)</f>
        <v>4.214568412059764</v>
      </c>
      <c r="V169" s="271">
        <f>L169*(Variables!$C$25/100)</f>
        <v>30.651406633161919</v>
      </c>
      <c r="W169" s="21">
        <f>(S169*Variables!$E$26+T169*Variables!$E$27+U169*Variables!$E$28+V169*Variables!$E$26)*Variables!$C$18</f>
        <v>89258849.759797797</v>
      </c>
      <c r="X169" s="20">
        <f>J169*Variables!$E$30*Variables!$C$18</f>
        <v>423580.28892043681</v>
      </c>
      <c r="Z169" s="272">
        <f>D169*(IF(D169&lt;50000,0,IF(D169&gt;Variables!$C$7,Variables!$C$36,IF(D169&gt;Variables!$C$8,Variables!$C$37,Variables!$C$38))))</f>
        <v>631.97302539277189</v>
      </c>
      <c r="AA169" s="283">
        <f t="shared" si="161"/>
        <v>617.16115761012873</v>
      </c>
      <c r="AB169" s="274">
        <f t="shared" si="136"/>
        <v>14.811867782643162</v>
      </c>
      <c r="AC169" s="21">
        <f>AB169*Variables!$E$41</f>
        <v>7962860.1199489636</v>
      </c>
      <c r="AD169" s="275">
        <f>ROUND(IF(D169&lt;50000,0,(H169/(3.14*Variables!$C$35^2))),0)</f>
        <v>1315</v>
      </c>
      <c r="AE169" s="201">
        <f t="shared" si="162"/>
        <v>1273</v>
      </c>
      <c r="AF169" s="276">
        <f t="shared" si="137"/>
        <v>42</v>
      </c>
      <c r="AG169" s="20">
        <f>AF169*Variables!$E$42*Variables!$C$18</f>
        <v>38973.311999999998</v>
      </c>
      <c r="AH169" s="277">
        <f>ROUND((Z169)/Variables!$C$40,0)</f>
        <v>5</v>
      </c>
      <c r="AI169" s="204">
        <f t="shared" si="163"/>
        <v>5</v>
      </c>
      <c r="AJ169" s="278">
        <f t="shared" si="138"/>
        <v>0</v>
      </c>
      <c r="AK169" s="21">
        <f>AJ169*Variables!$E$43*Variables!$C$18</f>
        <v>0</v>
      </c>
      <c r="AL169" s="20">
        <f>Z169*Variables!$E$39*Variables!$C$18</f>
        <v>147623090.61176601</v>
      </c>
      <c r="AN169" s="284">
        <f t="shared" ref="AN169:AP169" si="180">AN149</f>
        <v>0.49566294919454768</v>
      </c>
      <c r="AO169" s="246">
        <f t="shared" si="180"/>
        <v>136.50557620817841</v>
      </c>
      <c r="AP169" s="284">
        <f t="shared" si="180"/>
        <v>15389.079999999998</v>
      </c>
      <c r="AQ169" s="22">
        <f>IF(12*(AO169-Variables!$C$3*AP169)*(G169/5)&lt;0,0,12*(AO169-Variables!$C$3*AP169)*(G169/5))</f>
        <v>0</v>
      </c>
      <c r="AR169" s="249"/>
      <c r="AS169" s="208"/>
    </row>
    <row r="170" spans="1:45" ht="14.25" customHeight="1">
      <c r="A170" s="57">
        <v>7</v>
      </c>
      <c r="B170" s="4" t="s">
        <v>133</v>
      </c>
      <c r="C170" s="263">
        <v>2027</v>
      </c>
      <c r="D170" s="264">
        <f>Population!L8</f>
        <v>296768.36011974997</v>
      </c>
      <c r="E170" s="264" t="str">
        <f t="shared" si="134"/>
        <v>Medium</v>
      </c>
      <c r="F170" s="268">
        <f t="shared" si="159"/>
        <v>3.94</v>
      </c>
      <c r="G170" s="281">
        <f t="shared" si="132"/>
        <v>75321.918812119286</v>
      </c>
      <c r="H170" s="267">
        <f>'Area (Sq.km)'!N8</f>
        <v>483.01707847089796</v>
      </c>
      <c r="I170" s="267"/>
      <c r="J170" s="268">
        <f>D170*Variables!$C$21</f>
        <v>1017.9154752107423</v>
      </c>
      <c r="K170" s="282">
        <f t="shared" si="160"/>
        <v>1811.420012647523</v>
      </c>
      <c r="L170" s="268">
        <f t="shared" si="135"/>
        <v>0</v>
      </c>
      <c r="M170" s="269"/>
      <c r="N170" s="270"/>
      <c r="O170" s="270"/>
      <c r="P170" s="270"/>
      <c r="Q170" s="270"/>
      <c r="R170" s="20"/>
      <c r="S170" s="271">
        <f>L170*(Variables!$C$22/100)</f>
        <v>0</v>
      </c>
      <c r="T170" s="271">
        <f>L170*(Variables!$C$23/100)</f>
        <v>0</v>
      </c>
      <c r="U170" s="271">
        <f>L170*(Variables!$C$24/100)</f>
        <v>0</v>
      </c>
      <c r="V170" s="271">
        <f>L170*(Variables!$C$25/100)</f>
        <v>0</v>
      </c>
      <c r="W170" s="21">
        <f>(S170*Variables!$E$26+T170*Variables!$E$27+U170*Variables!$E$28+V170*Variables!$E$26)*Variables!$C$18</f>
        <v>0</v>
      </c>
      <c r="X170" s="20">
        <f>J170*Variables!$E$30*Variables!$C$18</f>
        <v>238690.99978216694</v>
      </c>
      <c r="Z170" s="272">
        <f>D170*(IF(D170&lt;50000,0,IF(D170&gt;Variables!$C$7,Variables!$C$36,IF(D170&gt;Variables!$C$8,Variables!$C$37,Variables!$C$38))))</f>
        <v>356.12203214369993</v>
      </c>
      <c r="AA170" s="283">
        <f t="shared" si="161"/>
        <v>521</v>
      </c>
      <c r="AB170" s="274">
        <f t="shared" si="136"/>
        <v>0</v>
      </c>
      <c r="AC170" s="21">
        <f>AB170*Variables!$E$41</f>
        <v>0</v>
      </c>
      <c r="AD170" s="275">
        <f>ROUND(IF(D170&lt;50000,0,(H170/(3.14*Variables!$C$35^2))),0)</f>
        <v>615</v>
      </c>
      <c r="AE170" s="201">
        <f t="shared" si="162"/>
        <v>595</v>
      </c>
      <c r="AF170" s="276">
        <f t="shared" si="137"/>
        <v>20</v>
      </c>
      <c r="AG170" s="20">
        <f>AF170*Variables!$E$42*Variables!$C$18</f>
        <v>18558.719999999998</v>
      </c>
      <c r="AH170" s="277">
        <f>ROUND((Z170)/Variables!$C$40,0)</f>
        <v>3</v>
      </c>
      <c r="AI170" s="204">
        <f t="shared" si="163"/>
        <v>3</v>
      </c>
      <c r="AJ170" s="278">
        <f t="shared" si="138"/>
        <v>0</v>
      </c>
      <c r="AK170" s="21">
        <f>AJ170*Variables!$E$43*Variables!$C$18</f>
        <v>0</v>
      </c>
      <c r="AL170" s="20">
        <f>Z170*Variables!$E$39*Variables!$C$18</f>
        <v>83186833.785068929</v>
      </c>
      <c r="AN170" s="284">
        <f t="shared" ref="AN170:AP170" si="181">AN150</f>
        <v>0.49566294919454768</v>
      </c>
      <c r="AO170" s="246">
        <f t="shared" si="181"/>
        <v>117.17472118959107</v>
      </c>
      <c r="AP170" s="284">
        <f t="shared" si="181"/>
        <v>15389.079999999998</v>
      </c>
      <c r="AQ170" s="22">
        <f>IF(12*(AO170-Variables!$C$3*AP170)*(G170/5)&lt;0,0,12*(AO170-Variables!$C$3*AP170)*(G170/5))</f>
        <v>0</v>
      </c>
      <c r="AR170" s="249"/>
      <c r="AS170" s="208"/>
    </row>
    <row r="171" spans="1:45" ht="14.25" customHeight="1">
      <c r="A171" s="57">
        <v>8</v>
      </c>
      <c r="B171" s="57" t="s">
        <v>134</v>
      </c>
      <c r="C171" s="263">
        <v>2027</v>
      </c>
      <c r="D171" s="264">
        <f>Population!L9</f>
        <v>984586.48083138792</v>
      </c>
      <c r="E171" s="264" t="str">
        <f t="shared" si="134"/>
        <v>Medium</v>
      </c>
      <c r="F171" s="268">
        <f t="shared" si="159"/>
        <v>4.04</v>
      </c>
      <c r="G171" s="281">
        <f t="shared" si="132"/>
        <v>243709.52495826434</v>
      </c>
      <c r="H171" s="267">
        <f>'Area (Sq.km)'!N9</f>
        <v>606.18430092037283</v>
      </c>
      <c r="I171" s="267"/>
      <c r="J171" s="268">
        <f>D171*Variables!$C$21</f>
        <v>3377.1316292516603</v>
      </c>
      <c r="K171" s="282">
        <f t="shared" si="160"/>
        <v>3297.9801066910745</v>
      </c>
      <c r="L171" s="268">
        <f t="shared" si="135"/>
        <v>79.151522560585818</v>
      </c>
      <c r="M171" s="269"/>
      <c r="N171" s="270"/>
      <c r="O171" s="270"/>
      <c r="P171" s="270"/>
      <c r="Q171" s="270"/>
      <c r="R171" s="20"/>
      <c r="S171" s="271">
        <f>L171*(Variables!$C$22/100)</f>
        <v>4.2978202295340715</v>
      </c>
      <c r="T171" s="271">
        <f>L171*(Variables!$C$23/100)</f>
        <v>7.5211854016846251</v>
      </c>
      <c r="U171" s="271">
        <f>L171*(Variables!$C$24/100)</f>
        <v>7.879337087479132</v>
      </c>
      <c r="V171" s="271">
        <f>L171*(Variables!$C$25/100)</f>
        <v>57.304269727120953</v>
      </c>
      <c r="W171" s="21">
        <f>(S171*Variables!$E$26+T171*Variables!$E$27+U171*Variables!$E$28+V171*Variables!$E$26)*Variables!$C$18</f>
        <v>166873685.87626794</v>
      </c>
      <c r="X171" s="20">
        <f>J171*Variables!$E$30*Variables!$C$18</f>
        <v>791903.59574322181</v>
      </c>
      <c r="Z171" s="272">
        <f>D171*(IF(D171&lt;50000,0,IF(D171&gt;Variables!$C$7,Variables!$C$36,IF(D171&gt;Variables!$C$8,Variables!$C$37,Variables!$C$38))))</f>
        <v>1181.5037769976655</v>
      </c>
      <c r="AA171" s="283">
        <f t="shared" si="161"/>
        <v>1153.8122822242826</v>
      </c>
      <c r="AB171" s="274">
        <f t="shared" si="136"/>
        <v>27.691494773382828</v>
      </c>
      <c r="AC171" s="21">
        <f>AB171*Variables!$E$41</f>
        <v>14886947.590170609</v>
      </c>
      <c r="AD171" s="275">
        <f>ROUND(IF(D171&lt;50000,0,(H171/(3.14*Variables!$C$35^2))),0)</f>
        <v>772</v>
      </c>
      <c r="AE171" s="201">
        <f t="shared" si="162"/>
        <v>747</v>
      </c>
      <c r="AF171" s="276">
        <f t="shared" si="137"/>
        <v>25</v>
      </c>
      <c r="AG171" s="20">
        <f>AF171*Variables!$E$42*Variables!$C$18</f>
        <v>23198.399999999998</v>
      </c>
      <c r="AH171" s="277">
        <f>ROUND((Z171)/Variables!$C$40,0)</f>
        <v>9</v>
      </c>
      <c r="AI171" s="204">
        <f t="shared" si="163"/>
        <v>9</v>
      </c>
      <c r="AJ171" s="278">
        <f t="shared" si="138"/>
        <v>0</v>
      </c>
      <c r="AK171" s="21">
        <f>AJ171*Variables!$E$43*Variables!$C$18</f>
        <v>0</v>
      </c>
      <c r="AL171" s="20">
        <f>Z171*Variables!$E$39*Variables!$C$18</f>
        <v>275988423.74873465</v>
      </c>
      <c r="AN171" s="284">
        <f t="shared" ref="AN171:AP171" si="182">AN151</f>
        <v>0.49566294919454768</v>
      </c>
      <c r="AO171" s="246">
        <f t="shared" si="182"/>
        <v>120.14869888475835</v>
      </c>
      <c r="AP171" s="284">
        <f t="shared" si="182"/>
        <v>15389.079999999998</v>
      </c>
      <c r="AQ171" s="22">
        <f>IF(12*(AO171-Variables!$C$3*AP171)*(G171/5)&lt;0,0,12*(AO171-Variables!$C$3*AP171)*(G171/5))</f>
        <v>0</v>
      </c>
      <c r="AR171" s="249"/>
      <c r="AS171" s="208"/>
    </row>
    <row r="172" spans="1:45" ht="14.25" customHeight="1">
      <c r="A172" s="57">
        <v>9</v>
      </c>
      <c r="B172" s="4" t="s">
        <v>135</v>
      </c>
      <c r="C172" s="263">
        <v>2027</v>
      </c>
      <c r="D172" s="264">
        <f>Population!L10</f>
        <v>17291.45847574656</v>
      </c>
      <c r="E172" s="264" t="str">
        <f t="shared" si="134"/>
        <v>Small</v>
      </c>
      <c r="F172" s="268">
        <f t="shared" si="159"/>
        <v>4.26</v>
      </c>
      <c r="G172" s="281">
        <f t="shared" si="132"/>
        <v>4059.0278112081128</v>
      </c>
      <c r="H172" s="267">
        <f>'Area (Sq.km)'!N10</f>
        <v>34.036580001799599</v>
      </c>
      <c r="I172" s="267"/>
      <c r="J172" s="268">
        <f>D172*Variables!$C$21</f>
        <v>59.309702571810696</v>
      </c>
      <c r="K172" s="282">
        <f t="shared" si="160"/>
        <v>79.09</v>
      </c>
      <c r="L172" s="268">
        <f t="shared" si="135"/>
        <v>0</v>
      </c>
      <c r="M172" s="269"/>
      <c r="N172" s="270"/>
      <c r="O172" s="270"/>
      <c r="P172" s="270"/>
      <c r="Q172" s="270"/>
      <c r="R172" s="20"/>
      <c r="S172" s="271">
        <f>L172*(Variables!$C$22/100)</f>
        <v>0</v>
      </c>
      <c r="T172" s="271">
        <f>L172*(Variables!$C$23/100)</f>
        <v>0</v>
      </c>
      <c r="U172" s="271">
        <f>L172*(Variables!$C$24/100)</f>
        <v>0</v>
      </c>
      <c r="V172" s="271">
        <f>L172*(Variables!$C$25/100)</f>
        <v>0</v>
      </c>
      <c r="W172" s="21">
        <f>(S172*Variables!$E$26+T172*Variables!$E$27+U172*Variables!$E$28+V172*Variables!$E$26)*Variables!$C$18</f>
        <v>0</v>
      </c>
      <c r="X172" s="20">
        <f>J172*Variables!$E$30*Variables!$C$18</f>
        <v>13907.532156063889</v>
      </c>
      <c r="Z172" s="272">
        <f>D172*(IF(D172&lt;50000,0,IF(D172&gt;Variables!$C$7,Variables!$C$36,IF(D172&gt;Variables!$C$8,Variables!$C$37,Variables!$C$38))))</f>
        <v>0</v>
      </c>
      <c r="AA172" s="283">
        <f t="shared" si="161"/>
        <v>28</v>
      </c>
      <c r="AB172" s="274">
        <f t="shared" si="136"/>
        <v>0</v>
      </c>
      <c r="AC172" s="21">
        <f>AB172*Variables!$E$41</f>
        <v>0</v>
      </c>
      <c r="AD172" s="275">
        <f>ROUND(IF(D172&lt;50000,0,(H172/(3.14*Variables!$C$35^2))),0)</f>
        <v>0</v>
      </c>
      <c r="AE172" s="201">
        <f t="shared" si="162"/>
        <v>0</v>
      </c>
      <c r="AF172" s="276">
        <f t="shared" si="137"/>
        <v>0</v>
      </c>
      <c r="AG172" s="20">
        <f>AF172*Variables!$E$42*Variables!$C$18</f>
        <v>0</v>
      </c>
      <c r="AH172" s="277">
        <f>ROUND((Z172)/Variables!$C$40,0)</f>
        <v>0</v>
      </c>
      <c r="AI172" s="204">
        <f t="shared" si="163"/>
        <v>2</v>
      </c>
      <c r="AJ172" s="278">
        <f t="shared" si="138"/>
        <v>0</v>
      </c>
      <c r="AK172" s="21">
        <f>AJ172*Variables!$E$43*Variables!$C$18</f>
        <v>0</v>
      </c>
      <c r="AL172" s="20">
        <f>Z172*Variables!$E$39*Variables!$C$18</f>
        <v>0</v>
      </c>
      <c r="AN172" s="284">
        <f t="shared" ref="AN172:AP172" si="183">AN152</f>
        <v>0.74349442379182151</v>
      </c>
      <c r="AO172" s="246">
        <f t="shared" si="183"/>
        <v>190.03717472118959</v>
      </c>
      <c r="AP172" s="284">
        <f t="shared" si="183"/>
        <v>15389.079999999998</v>
      </c>
      <c r="AQ172" s="22">
        <f>IF(12*(AO172-Variables!$C$3*AP172)*(G172/5)&lt;0,0,12*(AO172-Variables!$C$3*AP172)*(G172/5))</f>
        <v>0</v>
      </c>
      <c r="AR172" s="249"/>
      <c r="AS172" s="208"/>
    </row>
    <row r="173" spans="1:45" ht="14.25" customHeight="1">
      <c r="A173" s="57">
        <v>10</v>
      </c>
      <c r="B173" s="4" t="s">
        <v>136</v>
      </c>
      <c r="C173" s="263">
        <v>2027</v>
      </c>
      <c r="D173" s="264">
        <f>Population!L11</f>
        <v>676539.91134057799</v>
      </c>
      <c r="E173" s="264" t="str">
        <f t="shared" si="134"/>
        <v>Medium</v>
      </c>
      <c r="F173" s="268">
        <f t="shared" si="159"/>
        <v>5.88</v>
      </c>
      <c r="G173" s="281">
        <f t="shared" si="132"/>
        <v>115057.80805111871</v>
      </c>
      <c r="H173" s="267">
        <f>'Area (Sq.km)'!N11</f>
        <v>611.29849718406626</v>
      </c>
      <c r="I173" s="267"/>
      <c r="J173" s="268">
        <f>D173*Variables!$C$21</f>
        <v>2320.5318958981825</v>
      </c>
      <c r="K173" s="282">
        <f t="shared" si="160"/>
        <v>2266.1444295880688</v>
      </c>
      <c r="L173" s="268">
        <f t="shared" si="135"/>
        <v>54.387466310113723</v>
      </c>
      <c r="M173" s="269"/>
      <c r="N173" s="270"/>
      <c r="O173" s="270"/>
      <c r="P173" s="270"/>
      <c r="Q173" s="270"/>
      <c r="R173" s="20"/>
      <c r="S173" s="271">
        <f>L173*(Variables!$C$22/100)</f>
        <v>2.9531655914993875</v>
      </c>
      <c r="T173" s="271">
        <f>L173*(Variables!$C$23/100)</f>
        <v>5.1680397851239279</v>
      </c>
      <c r="U173" s="271">
        <f>L173*(Variables!$C$24/100)</f>
        <v>5.4141369177488778</v>
      </c>
      <c r="V173" s="271">
        <f>L173*(Variables!$C$25/100)</f>
        <v>39.375541219991838</v>
      </c>
      <c r="W173" s="21">
        <f>(S173*Variables!$E$26+T173*Variables!$E$27+U173*Variables!$E$28+V173*Variables!$E$26)*Variables!$C$18</f>
        <v>114664085.73117475</v>
      </c>
      <c r="X173" s="20">
        <f>J173*Variables!$E$30*Variables!$C$18</f>
        <v>544141.52426916477</v>
      </c>
      <c r="Z173" s="272">
        <f>D173*(IF(D173&lt;50000,0,IF(D173&gt;Variables!$C$7,Variables!$C$36,IF(D173&gt;Variables!$C$8,Variables!$C$37,Variables!$C$38))))</f>
        <v>811.84789360869354</v>
      </c>
      <c r="AA173" s="283">
        <f t="shared" si="161"/>
        <v>792.82020860223975</v>
      </c>
      <c r="AB173" s="274">
        <f t="shared" si="136"/>
        <v>19.027685006453794</v>
      </c>
      <c r="AC173" s="21">
        <f>AB173*Variables!$E$41</f>
        <v>10229283.459469561</v>
      </c>
      <c r="AD173" s="275">
        <f>ROUND(IF(D173&lt;50000,0,(H173/(3.14*Variables!$C$35^2))),0)</f>
        <v>779</v>
      </c>
      <c r="AE173" s="201">
        <f t="shared" si="162"/>
        <v>754</v>
      </c>
      <c r="AF173" s="276">
        <f t="shared" si="137"/>
        <v>25</v>
      </c>
      <c r="AG173" s="20">
        <f>AF173*Variables!$E$42*Variables!$C$18</f>
        <v>23198.399999999998</v>
      </c>
      <c r="AH173" s="277">
        <f>ROUND((Z173)/Variables!$C$40,0)</f>
        <v>6</v>
      </c>
      <c r="AI173" s="204">
        <f t="shared" si="163"/>
        <v>6</v>
      </c>
      <c r="AJ173" s="278">
        <f t="shared" si="138"/>
        <v>0</v>
      </c>
      <c r="AK173" s="21">
        <f>AJ173*Variables!$E$43*Variables!$C$18</f>
        <v>0</v>
      </c>
      <c r="AL173" s="20">
        <f>Z173*Variables!$E$39*Variables!$C$18</f>
        <v>189640206.69502816</v>
      </c>
      <c r="AN173" s="284">
        <f t="shared" ref="AN173:AP173" si="184">AN153</f>
        <v>0.49566294919454768</v>
      </c>
      <c r="AO173" s="246">
        <f t="shared" si="184"/>
        <v>174.8698884758364</v>
      </c>
      <c r="AP173" s="284">
        <f t="shared" si="184"/>
        <v>10992.2</v>
      </c>
      <c r="AQ173" s="22">
        <f>IF(12*(AO173-Variables!$C$3*AP173)*(G173/5)&lt;0,0,12*(AO173-Variables!$C$3*AP173)*(G173/5))</f>
        <v>0</v>
      </c>
      <c r="AR173" s="249"/>
      <c r="AS173" s="208"/>
    </row>
    <row r="174" spans="1:45" ht="14.25" customHeight="1">
      <c r="A174" s="57">
        <v>11</v>
      </c>
      <c r="B174" s="4" t="s">
        <v>137</v>
      </c>
      <c r="C174" s="263">
        <v>2027</v>
      </c>
      <c r="D174" s="264">
        <f>Population!L12</f>
        <v>895876.83904933173</v>
      </c>
      <c r="E174" s="264" t="str">
        <f t="shared" si="134"/>
        <v>Medium</v>
      </c>
      <c r="F174" s="268">
        <f t="shared" si="159"/>
        <v>4.47</v>
      </c>
      <c r="G174" s="281">
        <f t="shared" si="132"/>
        <v>200419.87450768048</v>
      </c>
      <c r="H174" s="267">
        <f>'Area (Sq.km)'!N12</f>
        <v>752.40221297282153</v>
      </c>
      <c r="I174" s="267"/>
      <c r="J174" s="268">
        <f>D174*Variables!$C$21</f>
        <v>3072.8575579392077</v>
      </c>
      <c r="K174" s="282">
        <f t="shared" si="160"/>
        <v>3000.8374589250075</v>
      </c>
      <c r="L174" s="268">
        <f t="shared" si="135"/>
        <v>72.020099014200241</v>
      </c>
      <c r="M174" s="269"/>
      <c r="N174" s="270"/>
      <c r="O174" s="270"/>
      <c r="P174" s="270"/>
      <c r="Q174" s="270"/>
      <c r="R174" s="20"/>
      <c r="S174" s="271">
        <f>L174*(Variables!$C$22/100)</f>
        <v>3.910593611630782</v>
      </c>
      <c r="T174" s="271">
        <f>L174*(Variables!$C$23/100)</f>
        <v>6.843538820353869</v>
      </c>
      <c r="U174" s="271">
        <f>L174*(Variables!$C$24/100)</f>
        <v>7.1694216213231012</v>
      </c>
      <c r="V174" s="271">
        <f>L174*(Variables!$C$25/100)</f>
        <v>52.141248155077093</v>
      </c>
      <c r="W174" s="21">
        <f>(S174*Variables!$E$26+T174*Variables!$E$27+U174*Variables!$E$28+V174*Variables!$E$26)*Variables!$C$18</f>
        <v>151838637.98038876</v>
      </c>
      <c r="X174" s="20">
        <f>J174*Variables!$E$30*Variables!$C$18</f>
        <v>720554.36876116483</v>
      </c>
      <c r="Z174" s="272">
        <f>D174*(IF(D174&lt;50000,0,IF(D174&gt;Variables!$C$7,Variables!$C$36,IF(D174&gt;Variables!$C$8,Variables!$C$37,Variables!$C$38))))</f>
        <v>1075.0522068591979</v>
      </c>
      <c r="AA174" s="283">
        <f t="shared" si="161"/>
        <v>1049.8556707609355</v>
      </c>
      <c r="AB174" s="274">
        <f t="shared" si="136"/>
        <v>25.196536098262413</v>
      </c>
      <c r="AC174" s="21">
        <f>AB174*Variables!$E$41</f>
        <v>13545657.806425873</v>
      </c>
      <c r="AD174" s="275">
        <f>ROUND(IF(D174&lt;50000,0,(H174/(3.14*Variables!$C$35^2))),0)</f>
        <v>958</v>
      </c>
      <c r="AE174" s="201">
        <f t="shared" si="162"/>
        <v>928</v>
      </c>
      <c r="AF174" s="276">
        <f t="shared" si="137"/>
        <v>30</v>
      </c>
      <c r="AG174" s="20">
        <f>AF174*Variables!$E$42*Variables!$C$18</f>
        <v>27838.079999999998</v>
      </c>
      <c r="AH174" s="277">
        <f>ROUND((Z174)/Variables!$C$40,0)</f>
        <v>9</v>
      </c>
      <c r="AI174" s="204">
        <f t="shared" si="163"/>
        <v>8</v>
      </c>
      <c r="AJ174" s="278">
        <f t="shared" si="138"/>
        <v>1</v>
      </c>
      <c r="AK174" s="21">
        <f>AJ174*Variables!$E$43*Variables!$C$18</f>
        <v>763987.75199999998</v>
      </c>
      <c r="AL174" s="20">
        <f>Z174*Variables!$E$39*Variables!$C$18</f>
        <v>251122315.30280995</v>
      </c>
      <c r="AN174" s="284">
        <f t="shared" ref="AN174:AP174" si="185">AN154</f>
        <v>0.74349442379182151</v>
      </c>
      <c r="AO174" s="246">
        <f t="shared" si="185"/>
        <v>199.40520446096653</v>
      </c>
      <c r="AP174" s="284">
        <f t="shared" si="185"/>
        <v>15389.079999999998</v>
      </c>
      <c r="AQ174" s="22">
        <f>IF(12*(AO174-Variables!$C$3*AP174)*(G174/5)&lt;0,0,12*(AO174-Variables!$C$3*AP174)*(G174/5))</f>
        <v>0</v>
      </c>
      <c r="AR174" s="249"/>
      <c r="AS174" s="208"/>
    </row>
    <row r="175" spans="1:45" ht="14.25" customHeight="1">
      <c r="A175" s="57">
        <v>12</v>
      </c>
      <c r="B175" s="4" t="s">
        <v>138</v>
      </c>
      <c r="C175" s="263">
        <v>2027</v>
      </c>
      <c r="D175" s="264">
        <f>Population!L13</f>
        <v>663316.15098990325</v>
      </c>
      <c r="E175" s="264" t="str">
        <f t="shared" si="134"/>
        <v>Medium</v>
      </c>
      <c r="F175" s="268">
        <f t="shared" si="159"/>
        <v>3.93</v>
      </c>
      <c r="G175" s="281">
        <f t="shared" si="132"/>
        <v>168782.73562084051</v>
      </c>
      <c r="H175" s="267">
        <f>'Area (Sq.km)'!N13</f>
        <v>396.13822578268605</v>
      </c>
      <c r="I175" s="267"/>
      <c r="J175" s="268">
        <f>D175*Variables!$C$21</f>
        <v>2275.1743978953682</v>
      </c>
      <c r="K175" s="282">
        <f t="shared" si="160"/>
        <v>2221.8499979446951</v>
      </c>
      <c r="L175" s="268">
        <f t="shared" si="135"/>
        <v>53.324399950673069</v>
      </c>
      <c r="M175" s="269"/>
      <c r="N175" s="270"/>
      <c r="O175" s="270"/>
      <c r="P175" s="270"/>
      <c r="Q175" s="270"/>
      <c r="R175" s="20"/>
      <c r="S175" s="271">
        <f>L175*(Variables!$C$22/100)</f>
        <v>2.8954425312582659</v>
      </c>
      <c r="T175" s="271">
        <f>L175*(Variables!$C$23/100)</f>
        <v>5.0670244297019655</v>
      </c>
      <c r="U175" s="271">
        <f>L175*(Variables!$C$24/100)</f>
        <v>5.3083113073068215</v>
      </c>
      <c r="V175" s="271">
        <f>L175*(Variables!$C$25/100)</f>
        <v>38.605900416776883</v>
      </c>
      <c r="W175" s="21">
        <f>(S175*Variables!$E$26+T175*Variables!$E$27+U175*Variables!$E$28+V175*Variables!$E$26)*Variables!$C$18</f>
        <v>112422842.65723208</v>
      </c>
      <c r="X175" s="20">
        <f>J175*Variables!$E$30*Variables!$C$18</f>
        <v>533505.64456248481</v>
      </c>
      <c r="Z175" s="272">
        <f>D175*(IF(D175&lt;50000,0,IF(D175&gt;Variables!$C$7,Variables!$C$36,IF(D175&gt;Variables!$C$8,Variables!$C$37,Variables!$C$38))))</f>
        <v>795.97938118788386</v>
      </c>
      <c r="AA175" s="283">
        <f t="shared" si="161"/>
        <v>1351</v>
      </c>
      <c r="AB175" s="274">
        <f t="shared" si="136"/>
        <v>0</v>
      </c>
      <c r="AC175" s="21">
        <f>AB175*Variables!$E$41</f>
        <v>0</v>
      </c>
      <c r="AD175" s="275">
        <f>ROUND(IF(D175&lt;50000,0,(H175/(3.14*Variables!$C$35^2))),0)</f>
        <v>505</v>
      </c>
      <c r="AE175" s="201">
        <f t="shared" si="162"/>
        <v>488</v>
      </c>
      <c r="AF175" s="276">
        <f t="shared" si="137"/>
        <v>17</v>
      </c>
      <c r="AG175" s="20">
        <f>AF175*Variables!$E$42*Variables!$C$18</f>
        <v>15774.911999999998</v>
      </c>
      <c r="AH175" s="277">
        <f>ROUND((Z175)/Variables!$C$40,0)</f>
        <v>6</v>
      </c>
      <c r="AI175" s="204">
        <f t="shared" si="163"/>
        <v>6</v>
      </c>
      <c r="AJ175" s="278">
        <f t="shared" si="138"/>
        <v>0</v>
      </c>
      <c r="AK175" s="21">
        <f>AJ175*Variables!$E$43*Variables!$C$18</f>
        <v>0</v>
      </c>
      <c r="AL175" s="20">
        <f>Z175*Variables!$E$39*Variables!$C$18</f>
        <v>185933468.03238472</v>
      </c>
      <c r="AN175" s="284">
        <f t="shared" ref="AN175:AP175" si="186">AN155</f>
        <v>0.74349442379182151</v>
      </c>
      <c r="AO175" s="246">
        <f t="shared" si="186"/>
        <v>175.31598513011153</v>
      </c>
      <c r="AP175" s="284">
        <f t="shared" si="186"/>
        <v>19785.960000000003</v>
      </c>
      <c r="AQ175" s="22">
        <f>IF(12*(AO175-Variables!$C$3*AP175)*(G175/5)&lt;0,0,12*(AO175-Variables!$C$3*AP175)*(G175/5))</f>
        <v>0</v>
      </c>
      <c r="AR175" s="249"/>
      <c r="AS175" s="208"/>
    </row>
    <row r="176" spans="1:45" ht="14.25" customHeight="1">
      <c r="A176" s="57">
        <v>13</v>
      </c>
      <c r="B176" s="4" t="s">
        <v>139</v>
      </c>
      <c r="C176" s="263">
        <v>2027</v>
      </c>
      <c r="D176" s="264">
        <f>Population!L14</f>
        <v>505174.28447842121</v>
      </c>
      <c r="E176" s="264" t="str">
        <f t="shared" si="134"/>
        <v>Medium</v>
      </c>
      <c r="F176" s="268">
        <f t="shared" si="159"/>
        <v>4.78</v>
      </c>
      <c r="G176" s="281">
        <f t="shared" si="132"/>
        <v>105684.99675280778</v>
      </c>
      <c r="H176" s="267">
        <f>'Area (Sq.km)'!N14</f>
        <v>80.567638929284641</v>
      </c>
      <c r="I176" s="267"/>
      <c r="J176" s="268">
        <f>D176*Variables!$C$21</f>
        <v>1732.7477957609847</v>
      </c>
      <c r="K176" s="282">
        <f t="shared" si="160"/>
        <v>1692.1365192978367</v>
      </c>
      <c r="L176" s="268">
        <f t="shared" si="135"/>
        <v>40.611276463147988</v>
      </c>
      <c r="M176" s="269"/>
      <c r="N176" s="270"/>
      <c r="O176" s="270"/>
      <c r="P176" s="270"/>
      <c r="Q176" s="270"/>
      <c r="R176" s="20"/>
      <c r="S176" s="271">
        <f>L176*(Variables!$C$22/100)</f>
        <v>2.2051371835193474</v>
      </c>
      <c r="T176" s="271">
        <f>L176*(Variables!$C$23/100)</f>
        <v>3.8589900711588583</v>
      </c>
      <c r="U176" s="271">
        <f>L176*(Variables!$C$24/100)</f>
        <v>4.0427515031188044</v>
      </c>
      <c r="V176" s="271">
        <f>L176*(Variables!$C$25/100)</f>
        <v>29.401829113591301</v>
      </c>
      <c r="W176" s="21">
        <f>(S176*Variables!$E$26+T176*Variables!$E$27+U176*Variables!$E$28+V176*Variables!$E$26)*Variables!$C$18</f>
        <v>85620000.377860993</v>
      </c>
      <c r="X176" s="20">
        <f>J176*Variables!$E$30*Variables!$C$18</f>
        <v>406312.03062799323</v>
      </c>
      <c r="Z176" s="272">
        <f>D176*(IF(D176&lt;50000,0,IF(D176&gt;Variables!$C$7,Variables!$C$36,IF(D176&gt;Variables!$C$8,Variables!$C$37,Variables!$C$38))))</f>
        <v>606.20914137410534</v>
      </c>
      <c r="AA176" s="283">
        <f t="shared" si="161"/>
        <v>592.00111462314976</v>
      </c>
      <c r="AB176" s="274">
        <f t="shared" si="136"/>
        <v>14.208026750955582</v>
      </c>
      <c r="AC176" s="21">
        <f>AB176*Variables!$E$41</f>
        <v>7638235.1813137215</v>
      </c>
      <c r="AD176" s="275">
        <f>ROUND(IF(D176&lt;50000,0,(H176/(3.14*Variables!$C$35^2))),0)</f>
        <v>103</v>
      </c>
      <c r="AE176" s="201">
        <f t="shared" si="162"/>
        <v>99</v>
      </c>
      <c r="AF176" s="276">
        <f t="shared" si="137"/>
        <v>4</v>
      </c>
      <c r="AG176" s="20">
        <f>AF176*Variables!$E$42*Variables!$C$18</f>
        <v>3711.7439999999997</v>
      </c>
      <c r="AH176" s="277">
        <f>ROUND((Z176)/Variables!$C$40,0)</f>
        <v>5</v>
      </c>
      <c r="AI176" s="204">
        <f t="shared" si="163"/>
        <v>5</v>
      </c>
      <c r="AJ176" s="278">
        <f t="shared" si="138"/>
        <v>0</v>
      </c>
      <c r="AK176" s="21">
        <f>AJ176*Variables!$E$43*Variables!$C$18</f>
        <v>0</v>
      </c>
      <c r="AL176" s="20">
        <f>Z176*Variables!$E$39*Variables!$C$18</f>
        <v>141604884.08683583</v>
      </c>
      <c r="AN176" s="284">
        <f t="shared" ref="AN176:AP176" si="187">AN156</f>
        <v>0.74349442379182151</v>
      </c>
      <c r="AO176" s="246">
        <f t="shared" si="187"/>
        <v>213.23420074349443</v>
      </c>
      <c r="AP176" s="284">
        <f t="shared" si="187"/>
        <v>15389.079999999998</v>
      </c>
      <c r="AQ176" s="22">
        <f>IF(12*(AO176-Variables!$C$3*AP176)*(G176/5)&lt;0,0,12*(AO176-Variables!$C$3*AP176)*(G176/5))</f>
        <v>0</v>
      </c>
      <c r="AR176" s="249"/>
      <c r="AS176" s="208"/>
    </row>
    <row r="177" spans="1:45" ht="14.25" customHeight="1">
      <c r="A177" s="57">
        <v>14</v>
      </c>
      <c r="B177" s="4" t="s">
        <v>140</v>
      </c>
      <c r="C177" s="263">
        <v>2027</v>
      </c>
      <c r="D177" s="264">
        <f>Population!L15</f>
        <v>2377687.7837408991</v>
      </c>
      <c r="E177" s="264" t="str">
        <f t="shared" si="134"/>
        <v>Large</v>
      </c>
      <c r="F177" s="268">
        <f t="shared" si="159"/>
        <v>3.72</v>
      </c>
      <c r="G177" s="281">
        <f t="shared" si="132"/>
        <v>639163.38272604812</v>
      </c>
      <c r="H177" s="267">
        <f>'Area (Sq.km)'!N15</f>
        <v>211.60332594833059</v>
      </c>
      <c r="I177" s="267"/>
      <c r="J177" s="268">
        <f>D177*Variables!$C$21</f>
        <v>8155.4690982312832</v>
      </c>
      <c r="K177" s="282">
        <f t="shared" si="160"/>
        <v>7964.3252912414882</v>
      </c>
      <c r="L177" s="268">
        <f t="shared" si="135"/>
        <v>191.14380698979494</v>
      </c>
      <c r="M177" s="269"/>
      <c r="N177" s="270"/>
      <c r="O177" s="270"/>
      <c r="P177" s="270"/>
      <c r="Q177" s="270"/>
      <c r="R177" s="20"/>
      <c r="S177" s="271">
        <f>L177*(Variables!$C$22/100)</f>
        <v>10.378849248314657</v>
      </c>
      <c r="T177" s="271">
        <f>L177*(Variables!$C$23/100)</f>
        <v>18.16298618455065</v>
      </c>
      <c r="U177" s="271">
        <f>L177*(Variables!$C$24/100)</f>
        <v>19.027890288576874</v>
      </c>
      <c r="V177" s="271">
        <f>L177*(Variables!$C$25/100)</f>
        <v>138.38465664419542</v>
      </c>
      <c r="W177" s="21">
        <f>(S177*Variables!$E$26+T177*Variables!$E$27+U177*Variables!$E$28+V177*Variables!$E$26)*Variables!$C$18</f>
        <v>402984940.43994987</v>
      </c>
      <c r="X177" s="20">
        <f>J177*Variables!$E$30*Variables!$C$18</f>
        <v>1912375.9488442536</v>
      </c>
      <c r="Z177" s="272">
        <f>D177*(IF(D177&lt;50000,0,IF(D177&gt;Variables!$C$7,Variables!$C$36,IF(D177&gt;Variables!$C$8,Variables!$C$37,Variables!$C$38))))</f>
        <v>2853.2253404890785</v>
      </c>
      <c r="AA177" s="283">
        <f t="shared" si="161"/>
        <v>3200</v>
      </c>
      <c r="AB177" s="274">
        <f t="shared" si="136"/>
        <v>0</v>
      </c>
      <c r="AC177" s="21">
        <f>AB177*Variables!$E$41</f>
        <v>0</v>
      </c>
      <c r="AD177" s="275">
        <f>ROUND(IF(D177&lt;50000,0,(H177/(3.14*Variables!$C$35^2))),0)</f>
        <v>270</v>
      </c>
      <c r="AE177" s="201">
        <f t="shared" si="162"/>
        <v>261</v>
      </c>
      <c r="AF177" s="276">
        <f t="shared" si="137"/>
        <v>9</v>
      </c>
      <c r="AG177" s="20">
        <f>AF177*Variables!$E$42*Variables!$C$18</f>
        <v>8351.4239999999991</v>
      </c>
      <c r="AH177" s="277">
        <f>ROUND((Z177)/Variables!$C$40,0)</f>
        <v>23</v>
      </c>
      <c r="AI177" s="204">
        <f t="shared" si="163"/>
        <v>22</v>
      </c>
      <c r="AJ177" s="278">
        <f t="shared" si="138"/>
        <v>1</v>
      </c>
      <c r="AK177" s="21">
        <f>AJ177*Variables!$E$43*Variables!$C$18</f>
        <v>763987.75199999998</v>
      </c>
      <c r="AL177" s="20">
        <f>Z177*Variables!$E$39*Variables!$C$18</f>
        <v>666487217.0976423</v>
      </c>
      <c r="AN177" s="284">
        <f t="shared" ref="AN177:AP177" si="188">AN157</f>
        <v>0.74349442379182151</v>
      </c>
      <c r="AO177" s="246">
        <f t="shared" si="188"/>
        <v>165.94795539033458</v>
      </c>
      <c r="AP177" s="284">
        <f t="shared" si="188"/>
        <v>28579.719999999998</v>
      </c>
      <c r="AQ177" s="22">
        <f>IF(12*(AO177-Variables!$C$3*AP177)*(G177/5)&lt;0,0,12*(AO177-Variables!$C$3*AP177)*(G177/5))</f>
        <v>0</v>
      </c>
      <c r="AR177" s="249"/>
      <c r="AS177" s="208"/>
    </row>
    <row r="178" spans="1:45" ht="14.25" customHeight="1">
      <c r="A178" s="57">
        <v>15</v>
      </c>
      <c r="B178" s="4" t="s">
        <v>141</v>
      </c>
      <c r="C178" s="263">
        <v>2027</v>
      </c>
      <c r="D178" s="264">
        <f>Population!L16</f>
        <v>102853.7974038565</v>
      </c>
      <c r="E178" s="264" t="str">
        <f t="shared" si="134"/>
        <v>Medium</v>
      </c>
      <c r="F178" s="268">
        <f t="shared" si="159"/>
        <v>4.72</v>
      </c>
      <c r="G178" s="281">
        <f t="shared" si="132"/>
        <v>21791.058772003496</v>
      </c>
      <c r="H178" s="267">
        <f>'Area (Sq.km)'!N16</f>
        <v>42.107109280576843</v>
      </c>
      <c r="I178" s="267"/>
      <c r="J178" s="268">
        <f>D178*Variables!$C$21</f>
        <v>352.78852509522778</v>
      </c>
      <c r="K178" s="282">
        <f t="shared" si="160"/>
        <v>344.52004403830841</v>
      </c>
      <c r="L178" s="268">
        <f t="shared" si="135"/>
        <v>8.2684810569193701</v>
      </c>
      <c r="M178" s="269"/>
      <c r="N178" s="270"/>
      <c r="O178" s="270"/>
      <c r="P178" s="270"/>
      <c r="Q178" s="270"/>
      <c r="R178" s="20"/>
      <c r="S178" s="271">
        <f>L178*(Variables!$C$22/100)</f>
        <v>0.44896729720829154</v>
      </c>
      <c r="T178" s="271">
        <f>L178*(Variables!$C$23/100)</f>
        <v>0.78569277011451022</v>
      </c>
      <c r="U178" s="271">
        <f>L178*(Variables!$C$24/100)</f>
        <v>0.82310671154853465</v>
      </c>
      <c r="V178" s="271">
        <f>L178*(Variables!$C$25/100)</f>
        <v>5.9862306294438881</v>
      </c>
      <c r="W178" s="21">
        <f>(S178*Variables!$E$26+T178*Variables!$E$27+U178*Variables!$E$28+V178*Variables!$E$26)*Variables!$C$18</f>
        <v>17432285.140315343</v>
      </c>
      <c r="X178" s="20">
        <f>J178*Variables!$E$30*Variables!$C$18</f>
        <v>82725.381249579965</v>
      </c>
      <c r="Z178" s="272">
        <f>D178*(IF(D178&lt;50000,0,IF(D178&gt;Variables!$C$7,Variables!$C$36,IF(D178&gt;Variables!$C$8,Variables!$C$37,Variables!$C$38))))</f>
        <v>123.42455688462779</v>
      </c>
      <c r="AA178" s="283">
        <f t="shared" si="161"/>
        <v>120.53179383264433</v>
      </c>
      <c r="AB178" s="274">
        <f t="shared" si="136"/>
        <v>2.8927630519834651</v>
      </c>
      <c r="AC178" s="21">
        <f>AB178*Variables!$E$41</f>
        <v>1555149.4167463109</v>
      </c>
      <c r="AD178" s="275">
        <f>ROUND(IF(D178&lt;50000,0,(H178/(3.14*Variables!$C$35^2))),0)</f>
        <v>54</v>
      </c>
      <c r="AE178" s="201">
        <f t="shared" si="162"/>
        <v>52</v>
      </c>
      <c r="AF178" s="276">
        <f t="shared" si="137"/>
        <v>2</v>
      </c>
      <c r="AG178" s="20">
        <f>AF178*Variables!$E$42*Variables!$C$18</f>
        <v>1855.8719999999998</v>
      </c>
      <c r="AH178" s="277">
        <f>ROUND((Z178)/Variables!$C$40,0)</f>
        <v>1</v>
      </c>
      <c r="AI178" s="204">
        <f t="shared" si="163"/>
        <v>1</v>
      </c>
      <c r="AJ178" s="278">
        <f t="shared" si="138"/>
        <v>0</v>
      </c>
      <c r="AK178" s="21">
        <f>AJ178*Variables!$E$43*Variables!$C$18</f>
        <v>0</v>
      </c>
      <c r="AL178" s="20">
        <f>Z178*Variables!$E$39*Variables!$C$18</f>
        <v>28830842.160347797</v>
      </c>
      <c r="AN178" s="284">
        <f t="shared" ref="AN178:AP178" si="189">AN158</f>
        <v>0.74349442379182151</v>
      </c>
      <c r="AO178" s="246">
        <f t="shared" si="189"/>
        <v>210.55762081784385</v>
      </c>
      <c r="AP178" s="284">
        <f t="shared" si="189"/>
        <v>19785.960000000003</v>
      </c>
      <c r="AQ178" s="22">
        <f>IF(12*(AO178-Variables!$C$3*AP178)*(G178/5)&lt;0,0,12*(AO178-Variables!$C$3*AP178)*(G178/5))</f>
        <v>0</v>
      </c>
      <c r="AR178" s="249"/>
      <c r="AS178" s="208"/>
    </row>
    <row r="179" spans="1:45" ht="14.25" customHeight="1">
      <c r="A179" s="57">
        <v>16</v>
      </c>
      <c r="B179" s="4" t="s">
        <v>142</v>
      </c>
      <c r="C179" s="263">
        <v>2027</v>
      </c>
      <c r="D179" s="264">
        <f>Population!L17</f>
        <v>102307.5465518877</v>
      </c>
      <c r="E179" s="264" t="str">
        <f t="shared" si="134"/>
        <v>Medium</v>
      </c>
      <c r="F179" s="268">
        <f t="shared" si="159"/>
        <v>3.45</v>
      </c>
      <c r="G179" s="281">
        <f t="shared" si="132"/>
        <v>29654.361319387739</v>
      </c>
      <c r="H179" s="267">
        <f>'Area (Sq.km)'!N17</f>
        <v>211.60332594833054</v>
      </c>
      <c r="I179" s="267"/>
      <c r="J179" s="268">
        <f>D179*Variables!$C$21</f>
        <v>350.91488467297484</v>
      </c>
      <c r="K179" s="282">
        <f t="shared" si="160"/>
        <v>342.69031706345197</v>
      </c>
      <c r="L179" s="268">
        <f t="shared" si="135"/>
        <v>8.2245676095228646</v>
      </c>
      <c r="M179" s="269"/>
      <c r="N179" s="270"/>
      <c r="O179" s="270"/>
      <c r="P179" s="270"/>
      <c r="Q179" s="270"/>
      <c r="R179" s="20"/>
      <c r="S179" s="271">
        <f>L179*(Variables!$C$22/100)</f>
        <v>0.44658285662567587</v>
      </c>
      <c r="T179" s="271">
        <f>L179*(Variables!$C$23/100)</f>
        <v>0.78151999909493275</v>
      </c>
      <c r="U179" s="271">
        <f>L179*(Variables!$C$24/100)</f>
        <v>0.81873523714707253</v>
      </c>
      <c r="V179" s="271">
        <f>L179*(Variables!$C$25/100)</f>
        <v>5.9544380883423456</v>
      </c>
      <c r="W179" s="21">
        <f>(S179*Variables!$E$26+T179*Variables!$E$27+U179*Variables!$E$28+V179*Variables!$E$26)*Variables!$C$18</f>
        <v>17339703.234250564</v>
      </c>
      <c r="X179" s="20">
        <f>J179*Variables!$E$30*Variables!$C$18</f>
        <v>82286.031306965859</v>
      </c>
      <c r="Z179" s="272">
        <f>D179*(IF(D179&lt;50000,0,IF(D179&gt;Variables!$C$7,Variables!$C$36,IF(D179&gt;Variables!$C$8,Variables!$C$37,Variables!$C$38))))</f>
        <v>122.76905586226523</v>
      </c>
      <c r="AA179" s="283">
        <f t="shared" si="161"/>
        <v>250</v>
      </c>
      <c r="AB179" s="274">
        <f t="shared" si="136"/>
        <v>0</v>
      </c>
      <c r="AC179" s="21">
        <f>AB179*Variables!$E$41</f>
        <v>0</v>
      </c>
      <c r="AD179" s="275">
        <f>ROUND(IF(D179&lt;50000,0,(H179/(3.14*Variables!$C$35^2))),0)</f>
        <v>270</v>
      </c>
      <c r="AE179" s="201">
        <f t="shared" si="162"/>
        <v>261</v>
      </c>
      <c r="AF179" s="276">
        <f t="shared" si="137"/>
        <v>9</v>
      </c>
      <c r="AG179" s="20">
        <f>AF179*Variables!$E$42*Variables!$C$18</f>
        <v>8351.4239999999991</v>
      </c>
      <c r="AH179" s="277">
        <f>ROUND((Z179)/Variables!$C$40,0)</f>
        <v>1</v>
      </c>
      <c r="AI179" s="204">
        <f t="shared" si="163"/>
        <v>2</v>
      </c>
      <c r="AJ179" s="278">
        <f t="shared" si="138"/>
        <v>0</v>
      </c>
      <c r="AK179" s="21">
        <f>AJ179*Variables!$E$43*Variables!$C$18</f>
        <v>0</v>
      </c>
      <c r="AL179" s="20">
        <f>Z179*Variables!$E$39*Variables!$C$18</f>
        <v>28677723.145876896</v>
      </c>
      <c r="AN179" s="284">
        <f t="shared" ref="AN179:AP179" si="190">AN159</f>
        <v>0.99132589838909535</v>
      </c>
      <c r="AO179" s="246">
        <f t="shared" si="190"/>
        <v>205.20446096654274</v>
      </c>
      <c r="AP179" s="284">
        <f t="shared" si="190"/>
        <v>28579.719999999998</v>
      </c>
      <c r="AQ179" s="22">
        <f>IF(12*(AO179-Variables!$C$3*AP179)*(G179/5)&lt;0,0,12*(AO179-Variables!$C$3*AP179)*(G179/5))</f>
        <v>0</v>
      </c>
      <c r="AR179" s="249"/>
      <c r="AS179" s="208"/>
    </row>
    <row r="180" spans="1:45" ht="14.25" customHeight="1">
      <c r="A180" s="57">
        <v>17</v>
      </c>
      <c r="B180" s="263" t="s">
        <v>143</v>
      </c>
      <c r="C180" s="263">
        <v>2027</v>
      </c>
      <c r="D180" s="264">
        <f>Population!L18</f>
        <v>25673.790042533514</v>
      </c>
      <c r="E180" s="264" t="str">
        <f t="shared" si="134"/>
        <v>Small</v>
      </c>
      <c r="F180" s="268">
        <f t="shared" si="159"/>
        <v>4.78</v>
      </c>
      <c r="G180" s="281">
        <f t="shared" si="132"/>
        <v>5371.0857829568022</v>
      </c>
      <c r="H180" s="267">
        <f>'Area (Sq.km)'!N18</f>
        <v>103.83821084932377</v>
      </c>
      <c r="I180" s="267"/>
      <c r="J180" s="268">
        <f>D180*Variables!$C$21</f>
        <v>88.061099845889956</v>
      </c>
      <c r="K180" s="282">
        <f t="shared" si="160"/>
        <v>130.84589162580448</v>
      </c>
      <c r="L180" s="268">
        <f t="shared" si="135"/>
        <v>0</v>
      </c>
      <c r="M180" s="269"/>
      <c r="N180" s="270"/>
      <c r="O180" s="270"/>
      <c r="P180" s="270"/>
      <c r="Q180" s="270"/>
      <c r="R180" s="20"/>
      <c r="S180" s="271">
        <f>L180*(Variables!$C$22/100)</f>
        <v>0</v>
      </c>
      <c r="T180" s="271">
        <f>L180*(Variables!$C$23/100)</f>
        <v>0</v>
      </c>
      <c r="U180" s="271">
        <f>L180*(Variables!$C$24/100)</f>
        <v>0</v>
      </c>
      <c r="V180" s="271">
        <f>L180*(Variables!$C$25/100)</f>
        <v>0</v>
      </c>
      <c r="W180" s="21">
        <f>(S180*Variables!$E$26+T180*Variables!$E$27+U180*Variables!$E$28+V180*Variables!$E$26)*Variables!$C$18</f>
        <v>0</v>
      </c>
      <c r="X180" s="20">
        <f>J180*Variables!$E$30*Variables!$C$18</f>
        <v>20649.447302862733</v>
      </c>
      <c r="Z180" s="272">
        <f>D180*(IF(D180&lt;50000,0,IF(D180&gt;Variables!$C$7,Variables!$C$36,IF(D180&gt;Variables!$C$8,Variables!$C$37,Variables!$C$38))))</f>
        <v>0</v>
      </c>
      <c r="AA180" s="283">
        <f t="shared" si="161"/>
        <v>0</v>
      </c>
      <c r="AB180" s="274">
        <f t="shared" si="136"/>
        <v>0</v>
      </c>
      <c r="AC180" s="21">
        <f>AB180*Variables!$E$41</f>
        <v>0</v>
      </c>
      <c r="AD180" s="275">
        <f>ROUND(IF(D180&lt;50000,0,(H180/(3.14*Variables!$C$35^2))),0)</f>
        <v>0</v>
      </c>
      <c r="AE180" s="201">
        <f t="shared" si="162"/>
        <v>0</v>
      </c>
      <c r="AF180" s="276">
        <f t="shared" si="137"/>
        <v>0</v>
      </c>
      <c r="AG180" s="20">
        <f>AF180*Variables!$E$42*Variables!$C$18</f>
        <v>0</v>
      </c>
      <c r="AH180" s="277">
        <f>ROUND((Z180)/Variables!$C$40,0)</f>
        <v>0</v>
      </c>
      <c r="AI180" s="204">
        <f t="shared" si="163"/>
        <v>1</v>
      </c>
      <c r="AJ180" s="278">
        <f t="shared" si="138"/>
        <v>0</v>
      </c>
      <c r="AK180" s="21">
        <f>AJ180*Variables!$E$43*Variables!$C$18</f>
        <v>0</v>
      </c>
      <c r="AL180" s="20">
        <f>Z180*Variables!$E$39*Variables!$C$18</f>
        <v>0</v>
      </c>
      <c r="AN180" s="284">
        <f t="shared" ref="AN180:AP180" si="191">AN160</f>
        <v>0.74349442379182151</v>
      </c>
      <c r="AO180" s="246">
        <f t="shared" si="191"/>
        <v>213.23420074349443</v>
      </c>
      <c r="AP180" s="284">
        <f t="shared" si="191"/>
        <v>15389.079999999998</v>
      </c>
      <c r="AQ180" s="22">
        <f>IF(12*(AO180-Variables!$C$3*AP180)*(G180/5)&lt;0,0,12*(AO180-Variables!$C$3*AP180)*(G180/5))</f>
        <v>0</v>
      </c>
      <c r="AR180" s="249"/>
      <c r="AS180" s="208"/>
    </row>
    <row r="181" spans="1:45" ht="14.25" customHeight="1">
      <c r="A181" s="57">
        <v>18</v>
      </c>
      <c r="B181" s="263" t="s">
        <v>144</v>
      </c>
      <c r="C181" s="263">
        <v>2027</v>
      </c>
      <c r="D181" s="264">
        <f>Population!L19</f>
        <v>2090.7190142477016</v>
      </c>
      <c r="E181" s="264" t="str">
        <f t="shared" si="134"/>
        <v>Small</v>
      </c>
      <c r="F181" s="268">
        <f t="shared" si="159"/>
        <v>5.88</v>
      </c>
      <c r="G181" s="281">
        <f t="shared" si="132"/>
        <v>355.56445820539142</v>
      </c>
      <c r="H181" s="267">
        <f>'Area (Sq.km)'!N19</f>
        <v>43.146790991208377</v>
      </c>
      <c r="I181" s="267"/>
      <c r="J181" s="268">
        <f>D181*Variables!$C$21</f>
        <v>7.1711662188696161</v>
      </c>
      <c r="K181" s="282">
        <f t="shared" si="160"/>
        <v>10.655023024464171</v>
      </c>
      <c r="L181" s="268">
        <f t="shared" si="135"/>
        <v>0</v>
      </c>
      <c r="M181" s="269"/>
      <c r="N181" s="270"/>
      <c r="O181" s="270"/>
      <c r="P181" s="270"/>
      <c r="Q181" s="270"/>
      <c r="R181" s="20"/>
      <c r="S181" s="271">
        <f>L181*(Variables!$C$22/100)</f>
        <v>0</v>
      </c>
      <c r="T181" s="271">
        <f>L181*(Variables!$C$23/100)</f>
        <v>0</v>
      </c>
      <c r="U181" s="271">
        <f>L181*(Variables!$C$24/100)</f>
        <v>0</v>
      </c>
      <c r="V181" s="271">
        <f>L181*(Variables!$C$25/100)</f>
        <v>0</v>
      </c>
      <c r="W181" s="21">
        <f>(S181*Variables!$E$26+T181*Variables!$E$27+U181*Variables!$E$28+V181*Variables!$E$26)*Variables!$C$18</f>
        <v>0</v>
      </c>
      <c r="X181" s="20">
        <f>J181*Variables!$E$30*Variables!$C$18</f>
        <v>1681.5667666627364</v>
      </c>
      <c r="Z181" s="272">
        <f>D181*(IF(D181&lt;50000,0,IF(D181&gt;Variables!$C$7,Variables!$C$36,IF(D181&gt;Variables!$C$8,Variables!$C$37,Variables!$C$38))))</f>
        <v>0</v>
      </c>
      <c r="AA181" s="283">
        <f t="shared" si="161"/>
        <v>0</v>
      </c>
      <c r="AB181" s="274">
        <f t="shared" si="136"/>
        <v>0</v>
      </c>
      <c r="AC181" s="21">
        <f>AB181*Variables!$E$41</f>
        <v>0</v>
      </c>
      <c r="AD181" s="275">
        <f>ROUND(IF(D181&lt;50000,0,(H181/(3.14*Variables!$C$35^2))),0)</f>
        <v>0</v>
      </c>
      <c r="AE181" s="201">
        <f t="shared" si="162"/>
        <v>0</v>
      </c>
      <c r="AF181" s="276">
        <f t="shared" si="137"/>
        <v>0</v>
      </c>
      <c r="AG181" s="20">
        <f>AF181*Variables!$E$42*Variables!$C$18</f>
        <v>0</v>
      </c>
      <c r="AH181" s="277">
        <f>ROUND((Z181)/Variables!$C$40,0)</f>
        <v>0</v>
      </c>
      <c r="AI181" s="204">
        <f t="shared" si="163"/>
        <v>0</v>
      </c>
      <c r="AJ181" s="278">
        <f t="shared" si="138"/>
        <v>0</v>
      </c>
      <c r="AK181" s="21">
        <f>AJ181*Variables!$E$43*Variables!$C$18</f>
        <v>0</v>
      </c>
      <c r="AL181" s="20">
        <f>Z181*Variables!$E$39*Variables!$C$18</f>
        <v>0</v>
      </c>
      <c r="AN181" s="284">
        <f t="shared" ref="AN181:AP181" si="192">AN161</f>
        <v>0.74349442379182151</v>
      </c>
      <c r="AO181" s="246">
        <f t="shared" si="192"/>
        <v>262.30483271375465</v>
      </c>
      <c r="AP181" s="284">
        <f t="shared" si="192"/>
        <v>10992.2</v>
      </c>
      <c r="AQ181" s="22">
        <f>IF(12*(AO181-Variables!$C$3*AP181)*(G181/5)&lt;0,0,12*(AO181-Variables!$C$3*AP181)*(G181/5))</f>
        <v>0</v>
      </c>
      <c r="AR181" s="249"/>
      <c r="AS181" s="208"/>
    </row>
    <row r="182" spans="1:45" ht="14.25" customHeight="1">
      <c r="A182" s="57">
        <v>19</v>
      </c>
      <c r="B182" s="263" t="s">
        <v>147</v>
      </c>
      <c r="C182" s="263">
        <v>2027</v>
      </c>
      <c r="D182" s="264">
        <f>Population!L20</f>
        <v>30631.95188519825</v>
      </c>
      <c r="E182" s="264" t="str">
        <f t="shared" si="134"/>
        <v>Small</v>
      </c>
      <c r="F182" s="268">
        <f t="shared" si="159"/>
        <v>3.93</v>
      </c>
      <c r="G182" s="281">
        <f t="shared" si="132"/>
        <v>7794.3897926713098</v>
      </c>
      <c r="H182" s="267">
        <f>'Area (Sq.km)'!N20</f>
        <v>38.598183507195422</v>
      </c>
      <c r="I182" s="267"/>
      <c r="J182" s="268">
        <f>D182*Variables!$C$21</f>
        <v>105.06759496622999</v>
      </c>
      <c r="K182" s="282">
        <f t="shared" si="160"/>
        <v>102.60507320920898</v>
      </c>
      <c r="L182" s="268">
        <f t="shared" si="135"/>
        <v>2.4625217570210083</v>
      </c>
      <c r="M182" s="269"/>
      <c r="N182" s="270"/>
      <c r="O182" s="270"/>
      <c r="P182" s="270"/>
      <c r="Q182" s="270"/>
      <c r="R182" s="20"/>
      <c r="S182" s="271">
        <f>L182*(Variables!$C$22/100)</f>
        <v>0.13371158861652532</v>
      </c>
      <c r="T182" s="271">
        <f>L182*(Variables!$C$23/100)</f>
        <v>0.23399528007891932</v>
      </c>
      <c r="U182" s="271">
        <f>L182*(Variables!$C$24/100)</f>
        <v>0.24513791246362981</v>
      </c>
      <c r="V182" s="271">
        <f>L182*(Variables!$C$25/100)</f>
        <v>1.7828211815536712</v>
      </c>
      <c r="W182" s="21">
        <f>(S182*Variables!$E$26+T182*Variables!$E$27+U182*Variables!$E$28+V182*Variables!$E$26)*Variables!$C$18</f>
        <v>5191688.9132493492</v>
      </c>
      <c r="X182" s="20">
        <f>J182*Variables!$E$30*Variables!$C$18</f>
        <v>24637.300343631272</v>
      </c>
      <c r="Z182" s="272">
        <f>D182*(IF(D182&lt;50000,0,IF(D182&gt;Variables!$C$7,Variables!$C$36,IF(D182&gt;Variables!$C$8,Variables!$C$37,Variables!$C$38))))</f>
        <v>0</v>
      </c>
      <c r="AA182" s="283">
        <f t="shared" si="161"/>
        <v>41</v>
      </c>
      <c r="AB182" s="274">
        <f t="shared" si="136"/>
        <v>0</v>
      </c>
      <c r="AC182" s="21">
        <f>AB182*Variables!$E$41</f>
        <v>0</v>
      </c>
      <c r="AD182" s="275">
        <f>ROUND(IF(D182&lt;50000,0,(H182/(3.14*Variables!$C$35^2))),0)</f>
        <v>0</v>
      </c>
      <c r="AE182" s="201">
        <f t="shared" si="162"/>
        <v>0</v>
      </c>
      <c r="AF182" s="276">
        <f t="shared" si="137"/>
        <v>0</v>
      </c>
      <c r="AG182" s="20">
        <f>AF182*Variables!$E$42*Variables!$C$18</f>
        <v>0</v>
      </c>
      <c r="AH182" s="277">
        <f>ROUND((Z182)/Variables!$C$40,0)</f>
        <v>0</v>
      </c>
      <c r="AI182" s="204">
        <f t="shared" si="163"/>
        <v>0</v>
      </c>
      <c r="AJ182" s="278">
        <f t="shared" si="138"/>
        <v>0</v>
      </c>
      <c r="AK182" s="21">
        <f>AJ182*Variables!$E$43*Variables!$C$18</f>
        <v>0</v>
      </c>
      <c r="AL182" s="20">
        <f>Z182*Variables!$E$39*Variables!$C$18</f>
        <v>0</v>
      </c>
      <c r="AN182" s="284">
        <f t="shared" ref="AN182:AP182" si="193">AN162</f>
        <v>0.74349442379182151</v>
      </c>
      <c r="AO182" s="246">
        <f t="shared" si="193"/>
        <v>175.31598513011153</v>
      </c>
      <c r="AP182" s="284">
        <f t="shared" si="193"/>
        <v>19785.960000000003</v>
      </c>
      <c r="AQ182" s="22">
        <f>IF(12*(AO182-Variables!$C$3*AP182)*(G182/5)&lt;0,0,12*(AO182-Variables!$C$3*AP182)*(G182/5))</f>
        <v>0</v>
      </c>
      <c r="AR182" s="249"/>
      <c r="AS182" s="208"/>
    </row>
    <row r="183" spans="1:45" ht="14.25" customHeight="1">
      <c r="A183" s="57">
        <v>20</v>
      </c>
      <c r="B183" s="263" t="s">
        <v>150</v>
      </c>
      <c r="C183" s="263">
        <v>2027</v>
      </c>
      <c r="D183" s="264">
        <f>Population!L21</f>
        <v>3560.3582926952627</v>
      </c>
      <c r="E183" s="264" t="str">
        <f t="shared" si="134"/>
        <v>Small</v>
      </c>
      <c r="F183" s="268">
        <f t="shared" si="159"/>
        <v>3.94</v>
      </c>
      <c r="G183" s="281">
        <f t="shared" si="132"/>
        <v>903.64423672468592</v>
      </c>
      <c r="H183" s="267">
        <f>'Area (Sq.km)'!N21</f>
        <v>10.396817106315266</v>
      </c>
      <c r="I183" s="267"/>
      <c r="J183" s="268">
        <f>D183*Variables!$C$21</f>
        <v>12.21202894394475</v>
      </c>
      <c r="K183" s="282">
        <f t="shared" si="160"/>
        <v>11.925809515571045</v>
      </c>
      <c r="L183" s="268">
        <f t="shared" si="135"/>
        <v>0.2862194283737054</v>
      </c>
      <c r="M183" s="269"/>
      <c r="N183" s="270"/>
      <c r="O183" s="270"/>
      <c r="P183" s="270"/>
      <c r="Q183" s="270"/>
      <c r="R183" s="20"/>
      <c r="S183" s="271">
        <f>L183*(Variables!$C$22/100)</f>
        <v>1.5541326427531513E-2</v>
      </c>
      <c r="T183" s="271">
        <f>L183*(Variables!$C$23/100)</f>
        <v>2.719732124818015E-2</v>
      </c>
      <c r="U183" s="271">
        <f>L183*(Variables!$C$24/100)</f>
        <v>2.8492431783807778E-2</v>
      </c>
      <c r="V183" s="271">
        <f>L183*(Variables!$C$25/100)</f>
        <v>0.20721768570042018</v>
      </c>
      <c r="W183" s="21">
        <f>(S183*Variables!$E$26+T183*Variables!$E$27+U183*Variables!$E$28+V183*Variables!$E$26)*Variables!$C$18</f>
        <v>603431.10829686595</v>
      </c>
      <c r="X183" s="20">
        <f>J183*Variables!$E$30*Variables!$C$18</f>
        <v>2863.5986670656043</v>
      </c>
      <c r="Z183" s="272">
        <f>D183*(IF(D183&lt;50000,0,IF(D183&gt;Variables!$C$7,Variables!$C$36,IF(D183&gt;Variables!$C$8,Variables!$C$37,Variables!$C$38))))</f>
        <v>0</v>
      </c>
      <c r="AA183" s="283">
        <f t="shared" si="161"/>
        <v>0</v>
      </c>
      <c r="AB183" s="274">
        <f t="shared" si="136"/>
        <v>0</v>
      </c>
      <c r="AC183" s="21">
        <f>AB183*Variables!$E$41</f>
        <v>0</v>
      </c>
      <c r="AD183" s="275">
        <f>ROUND(IF(D183&lt;50000,0,(H183/(3.14*Variables!$C$35^2))),0)</f>
        <v>0</v>
      </c>
      <c r="AE183" s="201">
        <f t="shared" si="162"/>
        <v>0</v>
      </c>
      <c r="AF183" s="276">
        <f t="shared" si="137"/>
        <v>0</v>
      </c>
      <c r="AG183" s="20">
        <f>AF183*Variables!$E$42*Variables!$C$18</f>
        <v>0</v>
      </c>
      <c r="AH183" s="277">
        <f>ROUND((Z183)/Variables!$C$40,0)</f>
        <v>0</v>
      </c>
      <c r="AI183" s="204">
        <f t="shared" si="163"/>
        <v>0</v>
      </c>
      <c r="AJ183" s="278">
        <f t="shared" si="138"/>
        <v>0</v>
      </c>
      <c r="AK183" s="21">
        <f>AJ183*Variables!$E$43*Variables!$C$18</f>
        <v>0</v>
      </c>
      <c r="AL183" s="20">
        <f>Z183*Variables!$E$39*Variables!$C$18</f>
        <v>0</v>
      </c>
      <c r="AN183" s="284">
        <f t="shared" ref="AN183:AP183" si="194">AN163</f>
        <v>0.74349442379182151</v>
      </c>
      <c r="AO183" s="246">
        <f t="shared" si="194"/>
        <v>175.7620817843866</v>
      </c>
      <c r="AP183" s="284">
        <f t="shared" si="194"/>
        <v>15389.079999999998</v>
      </c>
      <c r="AQ183" s="22">
        <f>IF(12*(AO183-Variables!$C$3*AP183)*(G183/5)&lt;0,0,12*(AO183-Variables!$C$3*AP183)*(G183/5))</f>
        <v>0</v>
      </c>
      <c r="AR183" s="249"/>
      <c r="AS183" s="208"/>
    </row>
    <row r="184" spans="1:45" ht="14.25" customHeight="1">
      <c r="A184" s="57">
        <v>1</v>
      </c>
      <c r="B184" s="4" t="s">
        <v>100</v>
      </c>
      <c r="C184" s="263">
        <v>2028</v>
      </c>
      <c r="D184" s="264">
        <f>Population!M2</f>
        <v>789943.21648581256</v>
      </c>
      <c r="E184" s="264" t="str">
        <f t="shared" si="134"/>
        <v>Medium</v>
      </c>
      <c r="F184" s="268">
        <f t="shared" si="159"/>
        <v>4.17</v>
      </c>
      <c r="G184" s="266">
        <f t="shared" si="132"/>
        <v>189434.82409731718</v>
      </c>
      <c r="H184" s="267">
        <f>'Area (Sq.km)'!O2</f>
        <v>1914.7590980589939</v>
      </c>
      <c r="I184" s="267"/>
      <c r="J184" s="268">
        <f>D184*Variables!$C$21</f>
        <v>2709.5052325463371</v>
      </c>
      <c r="K184" s="282">
        <f t="shared" si="160"/>
        <v>2646.0012036585326</v>
      </c>
      <c r="L184" s="268">
        <f t="shared" si="135"/>
        <v>63.504028887804452</v>
      </c>
      <c r="M184" s="269"/>
      <c r="N184" s="270"/>
      <c r="O184" s="270"/>
      <c r="P184" s="270"/>
      <c r="Q184" s="270"/>
      <c r="R184" s="20"/>
      <c r="S184" s="271">
        <f>L184*(Variables!$C$22/100)</f>
        <v>3.4481825640436803</v>
      </c>
      <c r="T184" s="271">
        <f>L184*(Variables!$C$23/100)</f>
        <v>6.0343194870764405</v>
      </c>
      <c r="U184" s="271">
        <f>L184*(Variables!$C$24/100)</f>
        <v>6.3216680340800817</v>
      </c>
      <c r="V184" s="271">
        <f>L184*(Variables!$C$25/100)</f>
        <v>45.975767520582409</v>
      </c>
      <c r="W184" s="21">
        <f>(S184*Variables!$E$26+T184*Variables!$E$27+U184*Variables!$E$28+V184*Variables!$E$26)*Variables!$C$18</f>
        <v>133884365.40041831</v>
      </c>
      <c r="X184" s="20">
        <f>J184*Variables!$E$30*Variables!$C$18</f>
        <v>635351.88197979052</v>
      </c>
      <c r="Z184" s="272">
        <f>D184*(IF(D184&lt;50000,0,IF(D184&gt;Variables!$C$7,Variables!$C$36,IF(D184&gt;Variables!$C$8,Variables!$C$37,Variables!$C$38))))</f>
        <v>947.93185978297504</v>
      </c>
      <c r="AA184" s="283">
        <f t="shared" si="161"/>
        <v>925.71470681931169</v>
      </c>
      <c r="AB184" s="274">
        <f t="shared" si="136"/>
        <v>22.217152963663352</v>
      </c>
      <c r="AC184" s="21">
        <f>AB184*Variables!$E$41</f>
        <v>11943941.433265418</v>
      </c>
      <c r="AD184" s="275">
        <f>ROUND(IF(D184&lt;50000,0,(H184/(3.14*Variables!$C$35^2))),0)</f>
        <v>2439</v>
      </c>
      <c r="AE184" s="201">
        <f t="shared" si="162"/>
        <v>2361</v>
      </c>
      <c r="AF184" s="276">
        <f t="shared" si="137"/>
        <v>78</v>
      </c>
      <c r="AG184" s="20">
        <f>AF184*Variables!$E$42*Variables!$C$18</f>
        <v>72379.008000000002</v>
      </c>
      <c r="AH184" s="277">
        <f>ROUND((Z184)/Variables!$C$40,0)</f>
        <v>8</v>
      </c>
      <c r="AI184" s="204">
        <f t="shared" si="163"/>
        <v>17</v>
      </c>
      <c r="AJ184" s="278">
        <f t="shared" si="138"/>
        <v>0</v>
      </c>
      <c r="AK184" s="21">
        <f>AJ184*Variables!$E$43*Variables!$C$18</f>
        <v>0</v>
      </c>
      <c r="AL184" s="20">
        <f>Z184*Variables!$E$39*Variables!$C$18</f>
        <v>221428170.51970094</v>
      </c>
      <c r="AN184" s="284">
        <f t="shared" ref="AN184:AP184" si="195">AN164</f>
        <v>0.60223048327137552</v>
      </c>
      <c r="AO184" s="246">
        <f t="shared" si="195"/>
        <v>150.67806691449815</v>
      </c>
      <c r="AP184" s="284">
        <f t="shared" si="195"/>
        <v>19785.960000000003</v>
      </c>
      <c r="AQ184" s="22">
        <f>IF(12*(AO184-Variables!$C$3*AP184)*(G184/5)&lt;0,0,12*(AO184-Variables!$C$3*AP184)*(G184/5))</f>
        <v>0</v>
      </c>
      <c r="AR184" s="249"/>
      <c r="AS184" s="208"/>
    </row>
    <row r="185" spans="1:45" ht="14.25" customHeight="1">
      <c r="A185" s="57">
        <v>2</v>
      </c>
      <c r="B185" s="4" t="s">
        <v>123</v>
      </c>
      <c r="C185" s="263">
        <v>2028</v>
      </c>
      <c r="D185" s="264">
        <f>Population!M3</f>
        <v>547370.62730431452</v>
      </c>
      <c r="E185" s="264" t="str">
        <f t="shared" si="134"/>
        <v>Medium</v>
      </c>
      <c r="F185" s="268">
        <f t="shared" si="159"/>
        <v>4.29</v>
      </c>
      <c r="G185" s="281">
        <f t="shared" si="132"/>
        <v>127592.22081685653</v>
      </c>
      <c r="H185" s="267">
        <f>'Area (Sq.km)'!O3</f>
        <v>886.29980740818746</v>
      </c>
      <c r="I185" s="267"/>
      <c r="J185" s="268">
        <f>D185*Variables!$C$21</f>
        <v>1877.4812516537988</v>
      </c>
      <c r="K185" s="282">
        <f t="shared" si="160"/>
        <v>1833.4777848181632</v>
      </c>
      <c r="L185" s="268">
        <f t="shared" si="135"/>
        <v>44.003466835635663</v>
      </c>
      <c r="M185" s="269"/>
      <c r="N185" s="270"/>
      <c r="O185" s="270"/>
      <c r="P185" s="270"/>
      <c r="Q185" s="270"/>
      <c r="R185" s="20"/>
      <c r="S185" s="271">
        <f>L185*(Variables!$C$22/100)</f>
        <v>2.3893285159621174</v>
      </c>
      <c r="T185" s="271">
        <f>L185*(Variables!$C$23/100)</f>
        <v>4.1813249029337056</v>
      </c>
      <c r="U185" s="271">
        <f>L185*(Variables!$C$24/100)</f>
        <v>4.3804356125972159</v>
      </c>
      <c r="V185" s="271">
        <f>L185*(Variables!$C$25/100)</f>
        <v>31.857713546161566</v>
      </c>
      <c r="W185" s="21">
        <f>(S185*Variables!$E$26+T185*Variables!$E$27+U185*Variables!$E$28+V185*Variables!$E$26)*Variables!$C$18</f>
        <v>92771692.377439633</v>
      </c>
      <c r="X185" s="20">
        <f>J185*Variables!$E$30*Variables!$C$18</f>
        <v>440250.57870029926</v>
      </c>
      <c r="Z185" s="272">
        <f>D185*(IF(D185&lt;50000,0,IF(D185&gt;Variables!$C$7,Variables!$C$36,IF(D185&gt;Variables!$C$8,Variables!$C$37,Variables!$C$38))))</f>
        <v>656.84475276517742</v>
      </c>
      <c r="AA185" s="283">
        <f t="shared" si="161"/>
        <v>641.44995387224367</v>
      </c>
      <c r="AB185" s="274">
        <f t="shared" si="136"/>
        <v>15.39479889293375</v>
      </c>
      <c r="AC185" s="21">
        <f>AB185*Variables!$E$41</f>
        <v>8276243.8848411841</v>
      </c>
      <c r="AD185" s="275">
        <f>ROUND(IF(D185&lt;50000,0,(H185/(3.14*Variables!$C$35^2))),0)</f>
        <v>1129</v>
      </c>
      <c r="AE185" s="201">
        <f t="shared" si="162"/>
        <v>1093</v>
      </c>
      <c r="AF185" s="276">
        <f t="shared" si="137"/>
        <v>36</v>
      </c>
      <c r="AG185" s="20">
        <f>AF185*Variables!$E$42*Variables!$C$18</f>
        <v>33405.695999999996</v>
      </c>
      <c r="AH185" s="277">
        <f>ROUND((Z185)/Variables!$C$40,0)</f>
        <v>5</v>
      </c>
      <c r="AI185" s="204">
        <f t="shared" si="163"/>
        <v>5</v>
      </c>
      <c r="AJ185" s="278">
        <f t="shared" si="138"/>
        <v>0</v>
      </c>
      <c r="AK185" s="21">
        <f>AJ185*Variables!$E$43*Variables!$C$18</f>
        <v>0</v>
      </c>
      <c r="AL185" s="20">
        <f>Z185*Variables!$E$39*Variables!$C$18</f>
        <v>153432897.5434556</v>
      </c>
      <c r="AN185" s="284">
        <f t="shared" ref="AN185:AP185" si="196">AN165</f>
        <v>0.76827757125154894</v>
      </c>
      <c r="AO185" s="246">
        <f t="shared" si="196"/>
        <v>197.75464684014869</v>
      </c>
      <c r="AP185" s="284">
        <f t="shared" si="196"/>
        <v>10992.2</v>
      </c>
      <c r="AQ185" s="22">
        <f>IF(12*(AO185-Variables!$C$3*AP185)*(G185/5)&lt;0,0,12*(AO185-Variables!$C$3*AP185)*(G185/5))</f>
        <v>0</v>
      </c>
      <c r="AR185" s="249"/>
      <c r="AS185" s="208"/>
    </row>
    <row r="186" spans="1:45" ht="14.25" customHeight="1">
      <c r="A186" s="57">
        <v>3</v>
      </c>
      <c r="B186" s="4" t="s">
        <v>129</v>
      </c>
      <c r="C186" s="263">
        <v>2028</v>
      </c>
      <c r="D186" s="264">
        <f>Population!M4</f>
        <v>391977.11195605434</v>
      </c>
      <c r="E186" s="264" t="str">
        <f t="shared" si="134"/>
        <v>Medium</v>
      </c>
      <c r="F186" s="268">
        <f t="shared" si="159"/>
        <v>4.8600000000000003</v>
      </c>
      <c r="G186" s="281">
        <f t="shared" si="132"/>
        <v>80653.726739928868</v>
      </c>
      <c r="H186" s="267">
        <f>'Area (Sq.km)'!O4</f>
        <v>725.23300424602883</v>
      </c>
      <c r="I186" s="267"/>
      <c r="J186" s="268">
        <f>D186*Variables!$C$21</f>
        <v>1344.4814940092663</v>
      </c>
      <c r="K186" s="282">
        <f t="shared" si="160"/>
        <v>1312.9702089934244</v>
      </c>
      <c r="L186" s="268">
        <f t="shared" si="135"/>
        <v>31.51128501584185</v>
      </c>
      <c r="M186" s="269"/>
      <c r="N186" s="270"/>
      <c r="O186" s="270"/>
      <c r="P186" s="270"/>
      <c r="Q186" s="270"/>
      <c r="R186" s="20"/>
      <c r="S186" s="271">
        <f>L186*(Variables!$C$22/100)</f>
        <v>1.7110200008601908</v>
      </c>
      <c r="T186" s="271">
        <f>L186*(Variables!$C$23/100)</f>
        <v>2.9942850015053342</v>
      </c>
      <c r="U186" s="271">
        <f>L186*(Variables!$C$24/100)</f>
        <v>3.1368700015770168</v>
      </c>
      <c r="V186" s="271">
        <f>L186*(Variables!$C$25/100)</f>
        <v>22.813600011469212</v>
      </c>
      <c r="W186" s="21">
        <f>(S186*Variables!$E$26+T186*Variables!$E$27+U186*Variables!$E$28+V186*Variables!$E$26)*Variables!$C$18</f>
        <v>66434657.315229073</v>
      </c>
      <c r="X186" s="20">
        <f>J186*Variables!$E$30*Variables!$C$18</f>
        <v>315267.46553023282</v>
      </c>
      <c r="Z186" s="272">
        <f>D186*(IF(D186&lt;50000,0,IF(D186&gt;Variables!$C$7,Variables!$C$36,IF(D186&gt;Variables!$C$8,Variables!$C$37,Variables!$C$38))))</f>
        <v>470.37253434726517</v>
      </c>
      <c r="AA186" s="283">
        <f t="shared" si="161"/>
        <v>459.34817807350117</v>
      </c>
      <c r="AB186" s="274">
        <f t="shared" si="136"/>
        <v>11.024356273763999</v>
      </c>
      <c r="AC186" s="21">
        <f>AB186*Variables!$E$41</f>
        <v>5926693.9327755263</v>
      </c>
      <c r="AD186" s="275">
        <f>ROUND(IF(D186&lt;50000,0,(H186/(3.14*Variables!$C$35^2))),0)</f>
        <v>924</v>
      </c>
      <c r="AE186" s="201">
        <f t="shared" si="162"/>
        <v>894</v>
      </c>
      <c r="AF186" s="276">
        <f t="shared" si="137"/>
        <v>30</v>
      </c>
      <c r="AG186" s="20">
        <f>AF186*Variables!$E$42*Variables!$C$18</f>
        <v>27838.079999999998</v>
      </c>
      <c r="AH186" s="277">
        <f>ROUND((Z186)/Variables!$C$40,0)</f>
        <v>4</v>
      </c>
      <c r="AI186" s="204">
        <f t="shared" si="163"/>
        <v>4</v>
      </c>
      <c r="AJ186" s="278">
        <f t="shared" si="138"/>
        <v>0</v>
      </c>
      <c r="AK186" s="21">
        <f>AJ186*Variables!$E$43*Variables!$C$18</f>
        <v>0</v>
      </c>
      <c r="AL186" s="20">
        <f>Z186*Variables!$E$39*Variables!$C$18</f>
        <v>109874701.08566208</v>
      </c>
      <c r="AN186" s="284">
        <f t="shared" ref="AN186:AP186" si="197">AN166</f>
        <v>0.49566294919454768</v>
      </c>
      <c r="AO186" s="246">
        <f t="shared" si="197"/>
        <v>144.5353159851301</v>
      </c>
      <c r="AP186" s="284">
        <f t="shared" si="197"/>
        <v>10992.2</v>
      </c>
      <c r="AQ186" s="22">
        <f>IF(12*(AO186-Variables!$C$3*AP186)*(G186/5)&lt;0,0,12*(AO186-Variables!$C$3*AP186)*(G186/5))</f>
        <v>0</v>
      </c>
      <c r="AR186" s="249"/>
      <c r="AS186" s="208"/>
    </row>
    <row r="187" spans="1:45" ht="14.25" customHeight="1">
      <c r="A187" s="57">
        <v>4</v>
      </c>
      <c r="B187" s="4" t="s">
        <v>130</v>
      </c>
      <c r="C187" s="263">
        <v>2028</v>
      </c>
      <c r="D187" s="264">
        <f>Population!M5</f>
        <v>743084.10033275629</v>
      </c>
      <c r="E187" s="264" t="str">
        <f t="shared" si="134"/>
        <v>Medium</v>
      </c>
      <c r="F187" s="268">
        <f t="shared" si="159"/>
        <v>4.05</v>
      </c>
      <c r="G187" s="281">
        <f t="shared" si="132"/>
        <v>183477.55563771763</v>
      </c>
      <c r="H187" s="267">
        <f>'Area (Sq.km)'!O5</f>
        <v>155.29046928588298</v>
      </c>
      <c r="I187" s="267"/>
      <c r="J187" s="268">
        <f>D187*Variables!$C$21</f>
        <v>2548.7784641413541</v>
      </c>
      <c r="K187" s="282">
        <f t="shared" si="160"/>
        <v>2489.0414688880414</v>
      </c>
      <c r="L187" s="268">
        <f t="shared" si="135"/>
        <v>59.736995253312671</v>
      </c>
      <c r="M187" s="269"/>
      <c r="N187" s="270"/>
      <c r="O187" s="270"/>
      <c r="P187" s="270"/>
      <c r="Q187" s="270"/>
      <c r="R187" s="20"/>
      <c r="S187" s="271">
        <f>L187*(Variables!$C$22/100)</f>
        <v>3.2436377513110948</v>
      </c>
      <c r="T187" s="271">
        <f>L187*(Variables!$C$23/100)</f>
        <v>5.6763660647944167</v>
      </c>
      <c r="U187" s="271">
        <f>L187*(Variables!$C$24/100)</f>
        <v>5.9466692107370083</v>
      </c>
      <c r="V187" s="271">
        <f>L187*(Variables!$C$25/100)</f>
        <v>43.248503350814602</v>
      </c>
      <c r="W187" s="21">
        <f>(S187*Variables!$E$26+T187*Variables!$E$27+U187*Variables!$E$28+V187*Variables!$E$26)*Variables!$C$18</f>
        <v>125942398.30905445</v>
      </c>
      <c r="X187" s="20">
        <f>J187*Variables!$E$30*Variables!$C$18</f>
        <v>597663.06205650605</v>
      </c>
      <c r="Z187" s="272">
        <f>D187*(IF(D187&lt;50000,0,IF(D187&gt;Variables!$C$7,Variables!$C$36,IF(D187&gt;Variables!$C$8,Variables!$C$37,Variables!$C$38))))</f>
        <v>891.70092039930751</v>
      </c>
      <c r="AA187" s="283">
        <f t="shared" si="161"/>
        <v>870.80168007744885</v>
      </c>
      <c r="AB187" s="274">
        <f t="shared" si="136"/>
        <v>20.899240321858656</v>
      </c>
      <c r="AC187" s="21">
        <f>AB187*Variables!$E$41</f>
        <v>11235431.597031213</v>
      </c>
      <c r="AD187" s="275">
        <f>ROUND(IF(D187&lt;50000,0,(H187/(3.14*Variables!$C$35^2))),0)</f>
        <v>198</v>
      </c>
      <c r="AE187" s="201">
        <f t="shared" si="162"/>
        <v>191</v>
      </c>
      <c r="AF187" s="276">
        <f t="shared" si="137"/>
        <v>7</v>
      </c>
      <c r="AG187" s="20">
        <f>AF187*Variables!$E$42*Variables!$C$18</f>
        <v>6495.5519999999997</v>
      </c>
      <c r="AH187" s="277">
        <f>ROUND((Z187)/Variables!$C$40,0)</f>
        <v>7</v>
      </c>
      <c r="AI187" s="204">
        <f t="shared" si="163"/>
        <v>7</v>
      </c>
      <c r="AJ187" s="278">
        <f t="shared" si="138"/>
        <v>0</v>
      </c>
      <c r="AK187" s="21">
        <f>AJ187*Variables!$E$43*Variables!$C$18</f>
        <v>0</v>
      </c>
      <c r="AL187" s="20">
        <f>Z187*Variables!$E$39*Variables!$C$18</f>
        <v>208293139.86762401</v>
      </c>
      <c r="AN187" s="284">
        <f t="shared" ref="AN187:AP187" si="198">AN167</f>
        <v>0.74349442379182151</v>
      </c>
      <c r="AO187" s="246">
        <f t="shared" si="198"/>
        <v>180.66914498141261</v>
      </c>
      <c r="AP187" s="284">
        <f t="shared" si="198"/>
        <v>15389.079999999998</v>
      </c>
      <c r="AQ187" s="22">
        <f>IF(12*(AO187-Variables!$C$3*AP187)*(G187/5)&lt;0,0,12*(AO187-Variables!$C$3*AP187)*(G187/5))</f>
        <v>0</v>
      </c>
      <c r="AR187" s="249"/>
      <c r="AS187" s="208"/>
    </row>
    <row r="188" spans="1:45" ht="14.25" customHeight="1">
      <c r="A188" s="57">
        <v>5</v>
      </c>
      <c r="B188" s="4" t="s">
        <v>131</v>
      </c>
      <c r="C188" s="263">
        <v>2028</v>
      </c>
      <c r="D188" s="264">
        <f>Population!M6</f>
        <v>473459.89986389363</v>
      </c>
      <c r="E188" s="264" t="str">
        <f t="shared" si="134"/>
        <v>Medium</v>
      </c>
      <c r="F188" s="268">
        <f t="shared" si="159"/>
        <v>4.2</v>
      </c>
      <c r="G188" s="281">
        <f t="shared" si="132"/>
        <v>112728.54758664133</v>
      </c>
      <c r="H188" s="267">
        <f>'Area (Sq.km)'!O6</f>
        <v>1287.8204777340175</v>
      </c>
      <c r="I188" s="267"/>
      <c r="J188" s="268">
        <f>D188*Variables!$C$21</f>
        <v>1623.9674565331552</v>
      </c>
      <c r="K188" s="282">
        <f t="shared" si="160"/>
        <v>2336.5107121394235</v>
      </c>
      <c r="L188" s="268">
        <f t="shared" si="135"/>
        <v>0</v>
      </c>
      <c r="M188" s="269"/>
      <c r="N188" s="270"/>
      <c r="O188" s="270"/>
      <c r="P188" s="270"/>
      <c r="Q188" s="270"/>
      <c r="R188" s="20"/>
      <c r="S188" s="271">
        <f>L188*(Variables!$C$22/100)</f>
        <v>0</v>
      </c>
      <c r="T188" s="271">
        <f>L188*(Variables!$C$23/100)</f>
        <v>0</v>
      </c>
      <c r="U188" s="271">
        <f>L188*(Variables!$C$24/100)</f>
        <v>0</v>
      </c>
      <c r="V188" s="271">
        <f>L188*(Variables!$C$25/100)</f>
        <v>0</v>
      </c>
      <c r="W188" s="21">
        <f>(S188*Variables!$E$26+T188*Variables!$E$27+U188*Variables!$E$28+V188*Variables!$E$26)*Variables!$C$18</f>
        <v>0</v>
      </c>
      <c r="X188" s="20">
        <f>J188*Variables!$E$30*Variables!$C$18</f>
        <v>380804.12888245954</v>
      </c>
      <c r="Z188" s="272">
        <f>D188*(IF(D188&lt;50000,0,IF(D188&gt;Variables!$C$7,Variables!$C$36,IF(D188&gt;Variables!$C$8,Variables!$C$37,Variables!$C$38))))</f>
        <v>568.15187983667226</v>
      </c>
      <c r="AA188" s="283">
        <f t="shared" si="161"/>
        <v>554.83582015300033</v>
      </c>
      <c r="AB188" s="274">
        <f t="shared" si="136"/>
        <v>13.316059683671938</v>
      </c>
      <c r="AC188" s="21">
        <f>AB188*Variables!$E$41</f>
        <v>7158713.6859420333</v>
      </c>
      <c r="AD188" s="275">
        <f>ROUND(IF(D188&lt;50000,0,(H188/(3.14*Variables!$C$35^2))),0)</f>
        <v>1641</v>
      </c>
      <c r="AE188" s="201">
        <f t="shared" si="162"/>
        <v>1588</v>
      </c>
      <c r="AF188" s="276">
        <f t="shared" si="137"/>
        <v>53</v>
      </c>
      <c r="AG188" s="20">
        <f>AF188*Variables!$E$42*Variables!$C$18</f>
        <v>49180.608</v>
      </c>
      <c r="AH188" s="277">
        <f>ROUND((Z188)/Variables!$C$40,0)</f>
        <v>5</v>
      </c>
      <c r="AI188" s="204">
        <f t="shared" si="163"/>
        <v>4</v>
      </c>
      <c r="AJ188" s="278">
        <f t="shared" si="138"/>
        <v>1</v>
      </c>
      <c r="AK188" s="21">
        <f>AJ188*Variables!$E$43*Variables!$C$18</f>
        <v>763987.75199999998</v>
      </c>
      <c r="AL188" s="20">
        <f>Z188*Variables!$E$39*Variables!$C$18</f>
        <v>132715057.55526119</v>
      </c>
      <c r="AN188" s="284">
        <f t="shared" ref="AN188:AP188" si="199">AN168</f>
        <v>0.49566294919454768</v>
      </c>
      <c r="AO188" s="246">
        <f t="shared" si="199"/>
        <v>124.90706319702601</v>
      </c>
      <c r="AP188" s="284">
        <f t="shared" si="199"/>
        <v>15389.079999999998</v>
      </c>
      <c r="AQ188" s="22">
        <f>IF(12*(AO188-Variables!$C$3*AP188)*(G188/5)&lt;0,0,12*(AO188-Variables!$C$3*AP188)*(G188/5))</f>
        <v>0</v>
      </c>
      <c r="AR188" s="249"/>
      <c r="AS188" s="208"/>
    </row>
    <row r="189" spans="1:45" ht="14.25" customHeight="1">
      <c r="A189" s="57">
        <v>6</v>
      </c>
      <c r="B189" s="4" t="s">
        <v>132</v>
      </c>
      <c r="C189" s="263">
        <v>2028</v>
      </c>
      <c r="D189" s="264">
        <f>Population!M7</f>
        <v>539283.64833516523</v>
      </c>
      <c r="E189" s="264" t="str">
        <f t="shared" si="134"/>
        <v>Medium</v>
      </c>
      <c r="F189" s="268">
        <f t="shared" si="159"/>
        <v>4.59</v>
      </c>
      <c r="G189" s="281">
        <f t="shared" si="132"/>
        <v>117490.99092269395</v>
      </c>
      <c r="H189" s="267">
        <f>'Area (Sq.km)'!O7</f>
        <v>1066.8756044723286</v>
      </c>
      <c r="I189" s="267"/>
      <c r="J189" s="268">
        <f>D189*Variables!$C$21</f>
        <v>1849.7429137896168</v>
      </c>
      <c r="K189" s="282">
        <f t="shared" si="160"/>
        <v>1806.389564247673</v>
      </c>
      <c r="L189" s="268">
        <f t="shared" si="135"/>
        <v>43.353349541943771</v>
      </c>
      <c r="M189" s="269"/>
      <c r="N189" s="270"/>
      <c r="O189" s="270"/>
      <c r="P189" s="270"/>
      <c r="Q189" s="270"/>
      <c r="R189" s="20"/>
      <c r="S189" s="271">
        <f>L189*(Variables!$C$22/100)</f>
        <v>2.3540280294268108</v>
      </c>
      <c r="T189" s="271">
        <f>L189*(Variables!$C$23/100)</f>
        <v>4.1195490514969189</v>
      </c>
      <c r="U189" s="271">
        <f>L189*(Variables!$C$24/100)</f>
        <v>4.315718053949154</v>
      </c>
      <c r="V189" s="271">
        <f>L189*(Variables!$C$25/100)</f>
        <v>31.387040392357481</v>
      </c>
      <c r="W189" s="21">
        <f>(S189*Variables!$E$26+T189*Variables!$E$27+U189*Variables!$E$28+V189*Variables!$E$26)*Variables!$C$18</f>
        <v>91401062.154031992</v>
      </c>
      <c r="X189" s="20">
        <f>J189*Variables!$E$30*Variables!$C$18</f>
        <v>433746.2158545272</v>
      </c>
      <c r="Z189" s="272">
        <f>D189*(IF(D189&lt;50000,0,IF(D189&gt;Variables!$C$7,Variables!$C$36,IF(D189&gt;Variables!$C$8,Variables!$C$37,Variables!$C$38))))</f>
        <v>647.14037800219819</v>
      </c>
      <c r="AA189" s="283">
        <f t="shared" si="161"/>
        <v>631.97302539277189</v>
      </c>
      <c r="AB189" s="274">
        <f t="shared" si="136"/>
        <v>15.167352609426302</v>
      </c>
      <c r="AC189" s="21">
        <f>AB189*Variables!$E$41</f>
        <v>8153968.7628275799</v>
      </c>
      <c r="AD189" s="275">
        <f>ROUND(IF(D189&lt;50000,0,(H189/(3.14*Variables!$C$35^2))),0)</f>
        <v>1359</v>
      </c>
      <c r="AE189" s="201">
        <f t="shared" si="162"/>
        <v>1315</v>
      </c>
      <c r="AF189" s="276">
        <f t="shared" si="137"/>
        <v>44</v>
      </c>
      <c r="AG189" s="20">
        <f>AF189*Variables!$E$42*Variables!$C$18</f>
        <v>40829.184000000001</v>
      </c>
      <c r="AH189" s="277">
        <f>ROUND((Z189)/Variables!$C$40,0)</f>
        <v>5</v>
      </c>
      <c r="AI189" s="204">
        <f t="shared" si="163"/>
        <v>5</v>
      </c>
      <c r="AJ189" s="278">
        <f t="shared" si="138"/>
        <v>0</v>
      </c>
      <c r="AK189" s="21">
        <f>AJ189*Variables!$E$43*Variables!$C$18</f>
        <v>0</v>
      </c>
      <c r="AL189" s="20">
        <f>Z189*Variables!$E$39*Variables!$C$18</f>
        <v>151166044.78644833</v>
      </c>
      <c r="AN189" s="284">
        <f t="shared" ref="AN189:AP189" si="200">AN169</f>
        <v>0.49566294919454768</v>
      </c>
      <c r="AO189" s="246">
        <f t="shared" si="200"/>
        <v>136.50557620817841</v>
      </c>
      <c r="AP189" s="284">
        <f t="shared" si="200"/>
        <v>15389.079999999998</v>
      </c>
      <c r="AQ189" s="22">
        <f>IF(12*(AO189-Variables!$C$3*AP189)*(G189/5)&lt;0,0,12*(AO189-Variables!$C$3*AP189)*(G189/5))</f>
        <v>0</v>
      </c>
      <c r="AR189" s="249"/>
      <c r="AS189" s="208"/>
    </row>
    <row r="190" spans="1:45" ht="14.25" customHeight="1">
      <c r="A190" s="57">
        <v>7</v>
      </c>
      <c r="B190" s="4" t="s">
        <v>133</v>
      </c>
      <c r="C190" s="263">
        <v>2028</v>
      </c>
      <c r="D190" s="264">
        <f>Population!M8</f>
        <v>303890.80076262396</v>
      </c>
      <c r="E190" s="264" t="str">
        <f t="shared" si="134"/>
        <v>Medium</v>
      </c>
      <c r="F190" s="268">
        <f t="shared" si="159"/>
        <v>3.94</v>
      </c>
      <c r="G190" s="281">
        <f t="shared" si="132"/>
        <v>77129.644863610141</v>
      </c>
      <c r="H190" s="267">
        <f>'Area (Sq.km)'!O8</f>
        <v>499.10140096286528</v>
      </c>
      <c r="I190" s="267"/>
      <c r="J190" s="268">
        <f>D190*Variables!$C$21</f>
        <v>1042.3454466158</v>
      </c>
      <c r="K190" s="282">
        <f t="shared" si="160"/>
        <v>1811.420012647523</v>
      </c>
      <c r="L190" s="268">
        <f t="shared" si="135"/>
        <v>0</v>
      </c>
      <c r="M190" s="269"/>
      <c r="N190" s="270"/>
      <c r="O190" s="270"/>
      <c r="P190" s="270"/>
      <c r="Q190" s="270"/>
      <c r="R190" s="20"/>
      <c r="S190" s="271">
        <f>L190*(Variables!$C$22/100)</f>
        <v>0</v>
      </c>
      <c r="T190" s="271">
        <f>L190*(Variables!$C$23/100)</f>
        <v>0</v>
      </c>
      <c r="U190" s="271">
        <f>L190*(Variables!$C$24/100)</f>
        <v>0</v>
      </c>
      <c r="V190" s="271">
        <f>L190*(Variables!$C$25/100)</f>
        <v>0</v>
      </c>
      <c r="W190" s="21">
        <f>(S190*Variables!$E$26+T190*Variables!$E$27+U190*Variables!$E$28+V190*Variables!$E$26)*Variables!$C$18</f>
        <v>0</v>
      </c>
      <c r="X190" s="20">
        <f>J190*Variables!$E$30*Variables!$C$18</f>
        <v>244419.58377693893</v>
      </c>
      <c r="Z190" s="272">
        <f>D190*(IF(D190&lt;50000,0,IF(D190&gt;Variables!$C$7,Variables!$C$36,IF(D190&gt;Variables!$C$8,Variables!$C$37,Variables!$C$38))))</f>
        <v>364.66896091514872</v>
      </c>
      <c r="AA190" s="283">
        <f t="shared" si="161"/>
        <v>521</v>
      </c>
      <c r="AB190" s="274">
        <f t="shared" si="136"/>
        <v>0</v>
      </c>
      <c r="AC190" s="21">
        <f>AB190*Variables!$E$41</f>
        <v>0</v>
      </c>
      <c r="AD190" s="275">
        <f>ROUND(IF(D190&lt;50000,0,(H190/(3.14*Variables!$C$35^2))),0)</f>
        <v>636</v>
      </c>
      <c r="AE190" s="201">
        <f t="shared" si="162"/>
        <v>615</v>
      </c>
      <c r="AF190" s="276">
        <f t="shared" si="137"/>
        <v>21</v>
      </c>
      <c r="AG190" s="20">
        <f>AF190*Variables!$E$42*Variables!$C$18</f>
        <v>19486.655999999999</v>
      </c>
      <c r="AH190" s="277">
        <f>ROUND((Z190)/Variables!$C$40,0)</f>
        <v>3</v>
      </c>
      <c r="AI190" s="204">
        <f t="shared" si="163"/>
        <v>3</v>
      </c>
      <c r="AJ190" s="278">
        <f t="shared" si="138"/>
        <v>0</v>
      </c>
      <c r="AK190" s="21">
        <f>AJ190*Variables!$E$43*Variables!$C$18</f>
        <v>0</v>
      </c>
      <c r="AL190" s="20">
        <f>Z190*Variables!$E$39*Variables!$C$18</f>
        <v>85183317.795910582</v>
      </c>
      <c r="AN190" s="284">
        <f t="shared" ref="AN190:AP190" si="201">AN170</f>
        <v>0.49566294919454768</v>
      </c>
      <c r="AO190" s="246">
        <f t="shared" si="201"/>
        <v>117.17472118959107</v>
      </c>
      <c r="AP190" s="284">
        <f t="shared" si="201"/>
        <v>15389.079999999998</v>
      </c>
      <c r="AQ190" s="22">
        <f>IF(12*(AO190-Variables!$C$3*AP190)*(G190/5)&lt;0,0,12*(AO190-Variables!$C$3*AP190)*(G190/5))</f>
        <v>0</v>
      </c>
      <c r="AR190" s="249"/>
      <c r="AS190" s="208"/>
    </row>
    <row r="191" spans="1:45" ht="14.25" customHeight="1">
      <c r="A191" s="57">
        <v>8</v>
      </c>
      <c r="B191" s="57" t="s">
        <v>134</v>
      </c>
      <c r="C191" s="263">
        <v>2028</v>
      </c>
      <c r="D191" s="264">
        <f>Population!M9</f>
        <v>1008216.5563713411</v>
      </c>
      <c r="E191" s="264" t="str">
        <f t="shared" si="134"/>
        <v>Large</v>
      </c>
      <c r="F191" s="268">
        <f t="shared" si="159"/>
        <v>4.04</v>
      </c>
      <c r="G191" s="281">
        <f t="shared" si="132"/>
        <v>249558.55355726264</v>
      </c>
      <c r="H191" s="267">
        <f>'Area (Sq.km)'!O9</f>
        <v>626.37005463416926</v>
      </c>
      <c r="I191" s="267"/>
      <c r="J191" s="268">
        <f>D191*Variables!$C$21</f>
        <v>3458.1827883536998</v>
      </c>
      <c r="K191" s="282">
        <f t="shared" si="160"/>
        <v>3377.1316292516603</v>
      </c>
      <c r="L191" s="268">
        <f t="shared" si="135"/>
        <v>81.051159102039492</v>
      </c>
      <c r="M191" s="269"/>
      <c r="N191" s="270"/>
      <c r="O191" s="270"/>
      <c r="P191" s="270"/>
      <c r="Q191" s="270"/>
      <c r="R191" s="20"/>
      <c r="S191" s="271">
        <f>L191*(Variables!$C$22/100)</f>
        <v>4.4009679150428678</v>
      </c>
      <c r="T191" s="271">
        <f>L191*(Variables!$C$23/100)</f>
        <v>7.701693851325019</v>
      </c>
      <c r="U191" s="271">
        <f>L191*(Variables!$C$24/100)</f>
        <v>8.0684411775785918</v>
      </c>
      <c r="V191" s="271">
        <f>L191*(Variables!$C$25/100)</f>
        <v>58.679572200571577</v>
      </c>
      <c r="W191" s="21">
        <f>(S191*Variables!$E$26+T191*Variables!$E$27+U191*Variables!$E$28+V191*Variables!$E$26)*Variables!$C$18</f>
        <v>170878654.33729756</v>
      </c>
      <c r="X191" s="20">
        <f>J191*Variables!$E$30*Variables!$C$18</f>
        <v>810909.28204105899</v>
      </c>
      <c r="Z191" s="272">
        <f>D191*(IF(D191&lt;50000,0,IF(D191&gt;Variables!$C$7,Variables!$C$36,IF(D191&gt;Variables!$C$8,Variables!$C$37,Variables!$C$38))))</f>
        <v>1209.8598676456093</v>
      </c>
      <c r="AA191" s="283">
        <f t="shared" si="161"/>
        <v>1181.5037769976655</v>
      </c>
      <c r="AB191" s="274">
        <f t="shared" si="136"/>
        <v>28.356090647943802</v>
      </c>
      <c r="AC191" s="21">
        <f>AB191*Variables!$E$41</f>
        <v>15244234.332334587</v>
      </c>
      <c r="AD191" s="275">
        <f>ROUND(IF(D191&lt;50000,0,(H191/(3.14*Variables!$C$35^2))),0)</f>
        <v>798</v>
      </c>
      <c r="AE191" s="201">
        <f t="shared" si="162"/>
        <v>772</v>
      </c>
      <c r="AF191" s="276">
        <f t="shared" si="137"/>
        <v>26</v>
      </c>
      <c r="AG191" s="20">
        <f>AF191*Variables!$E$42*Variables!$C$18</f>
        <v>24126.335999999999</v>
      </c>
      <c r="AH191" s="277">
        <f>ROUND((Z191)/Variables!$C$40,0)</f>
        <v>10</v>
      </c>
      <c r="AI191" s="204">
        <f t="shared" si="163"/>
        <v>9</v>
      </c>
      <c r="AJ191" s="278">
        <f t="shared" si="138"/>
        <v>1</v>
      </c>
      <c r="AK191" s="21">
        <f>AJ191*Variables!$E$43*Variables!$C$18</f>
        <v>763987.75199999998</v>
      </c>
      <c r="AL191" s="20">
        <f>Z191*Variables!$E$39*Variables!$C$18</f>
        <v>282612145.91870421</v>
      </c>
      <c r="AN191" s="284">
        <f t="shared" ref="AN191:AP191" si="202">AN171</f>
        <v>0.49566294919454768</v>
      </c>
      <c r="AO191" s="246">
        <f t="shared" si="202"/>
        <v>120.14869888475835</v>
      </c>
      <c r="AP191" s="284">
        <f t="shared" si="202"/>
        <v>15389.079999999998</v>
      </c>
      <c r="AQ191" s="22">
        <f>IF(12*(AO191-Variables!$C$3*AP191)*(G191/5)&lt;0,0,12*(AO191-Variables!$C$3*AP191)*(G191/5))</f>
        <v>0</v>
      </c>
      <c r="AR191" s="249"/>
      <c r="AS191" s="208"/>
    </row>
    <row r="192" spans="1:45" ht="14.25" customHeight="1">
      <c r="A192" s="57">
        <v>9</v>
      </c>
      <c r="B192" s="4" t="s">
        <v>135</v>
      </c>
      <c r="C192" s="263">
        <v>2028</v>
      </c>
      <c r="D192" s="264">
        <f>Population!M10</f>
        <v>17706.453479164476</v>
      </c>
      <c r="E192" s="264" t="str">
        <f t="shared" si="134"/>
        <v>Small</v>
      </c>
      <c r="F192" s="268">
        <f t="shared" si="159"/>
        <v>4.26</v>
      </c>
      <c r="G192" s="281">
        <f t="shared" si="132"/>
        <v>4156.4444786771073</v>
      </c>
      <c r="H192" s="267">
        <f>'Area (Sq.km)'!O10</f>
        <v>35.169987812152158</v>
      </c>
      <c r="I192" s="267"/>
      <c r="J192" s="268">
        <f>D192*Variables!$C$21</f>
        <v>60.733135433534152</v>
      </c>
      <c r="K192" s="282">
        <f t="shared" si="160"/>
        <v>79.09</v>
      </c>
      <c r="L192" s="268">
        <f t="shared" si="135"/>
        <v>0</v>
      </c>
      <c r="M192" s="269"/>
      <c r="N192" s="270"/>
      <c r="O192" s="270"/>
      <c r="P192" s="270"/>
      <c r="Q192" s="270"/>
      <c r="R192" s="20"/>
      <c r="S192" s="271">
        <f>L192*(Variables!$C$22/100)</f>
        <v>0</v>
      </c>
      <c r="T192" s="271">
        <f>L192*(Variables!$C$23/100)</f>
        <v>0</v>
      </c>
      <c r="U192" s="271">
        <f>L192*(Variables!$C$24/100)</f>
        <v>0</v>
      </c>
      <c r="V192" s="271">
        <f>L192*(Variables!$C$25/100)</f>
        <v>0</v>
      </c>
      <c r="W192" s="21">
        <f>(S192*Variables!$E$26+T192*Variables!$E$27+U192*Variables!$E$28+V192*Variables!$E$26)*Variables!$C$18</f>
        <v>0</v>
      </c>
      <c r="X192" s="20">
        <f>J192*Variables!$E$30*Variables!$C$18</f>
        <v>14241.312927809422</v>
      </c>
      <c r="Z192" s="272">
        <f>D192*(IF(D192&lt;50000,0,IF(D192&gt;Variables!$C$7,Variables!$C$36,IF(D192&gt;Variables!$C$8,Variables!$C$37,Variables!$C$38))))</f>
        <v>0</v>
      </c>
      <c r="AA192" s="283">
        <f t="shared" si="161"/>
        <v>28</v>
      </c>
      <c r="AB192" s="274">
        <f t="shared" si="136"/>
        <v>0</v>
      </c>
      <c r="AC192" s="21">
        <f>AB192*Variables!$E$41</f>
        <v>0</v>
      </c>
      <c r="AD192" s="275">
        <f>ROUND(IF(D192&lt;50000,0,(H192/(3.14*Variables!$C$35^2))),0)</f>
        <v>0</v>
      </c>
      <c r="AE192" s="201">
        <f t="shared" si="162"/>
        <v>0</v>
      </c>
      <c r="AF192" s="276">
        <f t="shared" si="137"/>
        <v>0</v>
      </c>
      <c r="AG192" s="20">
        <f>AF192*Variables!$E$42*Variables!$C$18</f>
        <v>0</v>
      </c>
      <c r="AH192" s="277">
        <f>ROUND((Z192)/Variables!$C$40,0)</f>
        <v>0</v>
      </c>
      <c r="AI192" s="204">
        <f t="shared" si="163"/>
        <v>2</v>
      </c>
      <c r="AJ192" s="278">
        <f t="shared" si="138"/>
        <v>0</v>
      </c>
      <c r="AK192" s="21">
        <f>AJ192*Variables!$E$43*Variables!$C$18</f>
        <v>0</v>
      </c>
      <c r="AL192" s="20">
        <f>Z192*Variables!$E$39*Variables!$C$18</f>
        <v>0</v>
      </c>
      <c r="AN192" s="284">
        <f t="shared" ref="AN192:AP192" si="203">AN172</f>
        <v>0.74349442379182151</v>
      </c>
      <c r="AO192" s="246">
        <f t="shared" si="203"/>
        <v>190.03717472118959</v>
      </c>
      <c r="AP192" s="284">
        <f t="shared" si="203"/>
        <v>15389.079999999998</v>
      </c>
      <c r="AQ192" s="22">
        <f>IF(12*(AO192-Variables!$C$3*AP192)*(G192/5)&lt;0,0,12*(AO192-Variables!$C$3*AP192)*(G192/5))</f>
        <v>0</v>
      </c>
      <c r="AR192" s="249"/>
      <c r="AS192" s="208"/>
    </row>
    <row r="193" spans="1:45" ht="14.25" customHeight="1">
      <c r="A193" s="57">
        <v>10</v>
      </c>
      <c r="B193" s="4" t="s">
        <v>136</v>
      </c>
      <c r="C193" s="263">
        <v>2028</v>
      </c>
      <c r="D193" s="264">
        <f>Population!M11</f>
        <v>692776.86921275186</v>
      </c>
      <c r="E193" s="264" t="str">
        <f t="shared" si="134"/>
        <v>Medium</v>
      </c>
      <c r="F193" s="268">
        <f t="shared" si="159"/>
        <v>5.88</v>
      </c>
      <c r="G193" s="281">
        <f t="shared" si="132"/>
        <v>117819.19544434556</v>
      </c>
      <c r="H193" s="267">
        <f>'Area (Sq.km)'!O11</f>
        <v>631.65455208525111</v>
      </c>
      <c r="I193" s="267"/>
      <c r="J193" s="268">
        <f>D193*Variables!$C$21</f>
        <v>2376.2246613997386</v>
      </c>
      <c r="K193" s="282">
        <f t="shared" si="160"/>
        <v>2320.5318958981825</v>
      </c>
      <c r="L193" s="268">
        <f t="shared" si="135"/>
        <v>55.692765501556096</v>
      </c>
      <c r="M193" s="269"/>
      <c r="N193" s="270"/>
      <c r="O193" s="270"/>
      <c r="P193" s="270"/>
      <c r="Q193" s="270"/>
      <c r="R193" s="20"/>
      <c r="S193" s="271">
        <f>L193*(Variables!$C$22/100)</f>
        <v>3.0240415656953532</v>
      </c>
      <c r="T193" s="271">
        <f>L193*(Variables!$C$23/100)</f>
        <v>5.2920727399668683</v>
      </c>
      <c r="U193" s="271">
        <f>L193*(Variables!$C$24/100)</f>
        <v>5.5440762037748152</v>
      </c>
      <c r="V193" s="271">
        <f>L193*(Variables!$C$25/100)</f>
        <v>40.320554209271378</v>
      </c>
      <c r="W193" s="21">
        <f>(S193*Variables!$E$26+T193*Variables!$E$27+U193*Variables!$E$28+V193*Variables!$E$26)*Variables!$C$18</f>
        <v>117416023.78872216</v>
      </c>
      <c r="X193" s="20">
        <f>J193*Variables!$E$30*Variables!$C$18</f>
        <v>557200.92085162469</v>
      </c>
      <c r="Z193" s="272">
        <f>D193*(IF(D193&lt;50000,0,IF(D193&gt;Variables!$C$7,Variables!$C$36,IF(D193&gt;Variables!$C$8,Variables!$C$37,Variables!$C$38))))</f>
        <v>831.33224305530211</v>
      </c>
      <c r="AA193" s="283">
        <f t="shared" si="161"/>
        <v>811.84789360869354</v>
      </c>
      <c r="AB193" s="274">
        <f t="shared" si="136"/>
        <v>19.484349446608576</v>
      </c>
      <c r="AC193" s="21">
        <f>AB193*Variables!$E$41</f>
        <v>10474786.262496769</v>
      </c>
      <c r="AD193" s="275">
        <f>ROUND(IF(D193&lt;50000,0,(H193/(3.14*Variables!$C$35^2))),0)</f>
        <v>805</v>
      </c>
      <c r="AE193" s="201">
        <f t="shared" si="162"/>
        <v>779</v>
      </c>
      <c r="AF193" s="276">
        <f t="shared" si="137"/>
        <v>26</v>
      </c>
      <c r="AG193" s="20">
        <f>AF193*Variables!$E$42*Variables!$C$18</f>
        <v>24126.335999999999</v>
      </c>
      <c r="AH193" s="277">
        <f>ROUND((Z193)/Variables!$C$40,0)</f>
        <v>7</v>
      </c>
      <c r="AI193" s="204">
        <f t="shared" si="163"/>
        <v>6</v>
      </c>
      <c r="AJ193" s="278">
        <f t="shared" si="138"/>
        <v>1</v>
      </c>
      <c r="AK193" s="21">
        <f>AJ193*Variables!$E$43*Variables!$C$18</f>
        <v>763987.75199999998</v>
      </c>
      <c r="AL193" s="20">
        <f>Z193*Variables!$E$39*Variables!$C$18</f>
        <v>194191571.65570882</v>
      </c>
      <c r="AN193" s="284">
        <f t="shared" ref="AN193:AP193" si="204">AN173</f>
        <v>0.49566294919454768</v>
      </c>
      <c r="AO193" s="246">
        <f t="shared" si="204"/>
        <v>174.8698884758364</v>
      </c>
      <c r="AP193" s="284">
        <f t="shared" si="204"/>
        <v>10992.2</v>
      </c>
      <c r="AQ193" s="22">
        <f>IF(12*(AO193-Variables!$C$3*AP193)*(G193/5)&lt;0,0,12*(AO193-Variables!$C$3*AP193)*(G193/5))</f>
        <v>0</v>
      </c>
      <c r="AR193" s="249"/>
      <c r="AS193" s="208"/>
    </row>
    <row r="194" spans="1:45" ht="14.25" customHeight="1">
      <c r="A194" s="57">
        <v>11</v>
      </c>
      <c r="B194" s="4" t="s">
        <v>137</v>
      </c>
      <c r="C194" s="263">
        <v>2028</v>
      </c>
      <c r="D194" s="264">
        <f>Population!M12</f>
        <v>917377.88318651554</v>
      </c>
      <c r="E194" s="264" t="str">
        <f t="shared" si="134"/>
        <v>Medium</v>
      </c>
      <c r="F194" s="268">
        <f t="shared" si="159"/>
        <v>4.47</v>
      </c>
      <c r="G194" s="281">
        <f t="shared" si="132"/>
        <v>205229.95149586478</v>
      </c>
      <c r="H194" s="267">
        <f>'Area (Sq.km)'!O12</f>
        <v>777.45697889421717</v>
      </c>
      <c r="I194" s="267"/>
      <c r="J194" s="268">
        <f>D194*Variables!$C$21</f>
        <v>3146.6061393297482</v>
      </c>
      <c r="K194" s="282">
        <f t="shared" si="160"/>
        <v>3072.8575579392077</v>
      </c>
      <c r="L194" s="268">
        <f t="shared" si="135"/>
        <v>73.748581390540494</v>
      </c>
      <c r="M194" s="269"/>
      <c r="N194" s="270"/>
      <c r="O194" s="270"/>
      <c r="P194" s="270"/>
      <c r="Q194" s="270"/>
      <c r="R194" s="20"/>
      <c r="S194" s="271">
        <f>L194*(Variables!$C$22/100)</f>
        <v>4.0044478583098906</v>
      </c>
      <c r="T194" s="271">
        <f>L194*(Variables!$C$23/100)</f>
        <v>7.0077837520423092</v>
      </c>
      <c r="U194" s="271">
        <f>L194*(Variables!$C$24/100)</f>
        <v>7.3414877402348004</v>
      </c>
      <c r="V194" s="271">
        <f>L194*(Variables!$C$25/100)</f>
        <v>53.392638110798543</v>
      </c>
      <c r="W194" s="21">
        <f>(S194*Variables!$E$26+T194*Variables!$E$27+U194*Variables!$E$28+V194*Variables!$E$26)*Variables!$C$18</f>
        <v>155482765.29191694</v>
      </c>
      <c r="X194" s="20">
        <f>J194*Variables!$E$30*Variables!$C$18</f>
        <v>737847.67361143266</v>
      </c>
      <c r="Z194" s="272">
        <f>D194*(IF(D194&lt;50000,0,IF(D194&gt;Variables!$C$7,Variables!$C$36,IF(D194&gt;Variables!$C$8,Variables!$C$37,Variables!$C$38))))</f>
        <v>1100.8534598238186</v>
      </c>
      <c r="AA194" s="283">
        <f t="shared" si="161"/>
        <v>1075.0522068591979</v>
      </c>
      <c r="AB194" s="274">
        <f t="shared" si="136"/>
        <v>25.801252964620744</v>
      </c>
      <c r="AC194" s="21">
        <f>AB194*Variables!$E$41</f>
        <v>13870753.593780112</v>
      </c>
      <c r="AD194" s="275">
        <f>ROUND(IF(D194&lt;50000,0,(H194/(3.14*Variables!$C$35^2))),0)</f>
        <v>990</v>
      </c>
      <c r="AE194" s="201">
        <f t="shared" si="162"/>
        <v>958</v>
      </c>
      <c r="AF194" s="276">
        <f t="shared" si="137"/>
        <v>32</v>
      </c>
      <c r="AG194" s="20">
        <f>AF194*Variables!$E$42*Variables!$C$18</f>
        <v>29693.951999999997</v>
      </c>
      <c r="AH194" s="277">
        <f>ROUND((Z194)/Variables!$C$40,0)</f>
        <v>9</v>
      </c>
      <c r="AI194" s="204">
        <f t="shared" si="163"/>
        <v>9</v>
      </c>
      <c r="AJ194" s="278">
        <f t="shared" si="138"/>
        <v>0</v>
      </c>
      <c r="AK194" s="21">
        <f>AJ194*Variables!$E$43*Variables!$C$18</f>
        <v>0</v>
      </c>
      <c r="AL194" s="20">
        <f>Z194*Variables!$E$39*Variables!$C$18</f>
        <v>257149250.87007737</v>
      </c>
      <c r="AN194" s="284">
        <f t="shared" ref="AN194:AP194" si="205">AN174</f>
        <v>0.74349442379182151</v>
      </c>
      <c r="AO194" s="246">
        <f t="shared" si="205"/>
        <v>199.40520446096653</v>
      </c>
      <c r="AP194" s="284">
        <f t="shared" si="205"/>
        <v>15389.079999999998</v>
      </c>
      <c r="AQ194" s="22">
        <f>IF(12*(AO194-Variables!$C$3*AP194)*(G194/5)&lt;0,0,12*(AO194-Variables!$C$3*AP194)*(G194/5))</f>
        <v>0</v>
      </c>
      <c r="AR194" s="249"/>
      <c r="AS194" s="208"/>
    </row>
    <row r="195" spans="1:45" ht="14.25" customHeight="1">
      <c r="A195" s="57">
        <v>12</v>
      </c>
      <c r="B195" s="4" t="s">
        <v>138</v>
      </c>
      <c r="C195" s="263">
        <v>2028</v>
      </c>
      <c r="D195" s="264">
        <f>Population!M13</f>
        <v>679235.7386136608</v>
      </c>
      <c r="E195" s="264" t="str">
        <f t="shared" si="134"/>
        <v>Medium</v>
      </c>
      <c r="F195" s="268">
        <f t="shared" si="159"/>
        <v>3.93</v>
      </c>
      <c r="G195" s="281">
        <f t="shared" si="132"/>
        <v>172833.52127574064</v>
      </c>
      <c r="H195" s="267">
        <f>'Area (Sq.km)'!O13</f>
        <v>409.3295087804949</v>
      </c>
      <c r="I195" s="267"/>
      <c r="J195" s="268">
        <f>D195*Variables!$C$21</f>
        <v>2329.7785834448564</v>
      </c>
      <c r="K195" s="282">
        <f t="shared" si="160"/>
        <v>2275.1743978953682</v>
      </c>
      <c r="L195" s="268">
        <f t="shared" si="135"/>
        <v>54.604185549488193</v>
      </c>
      <c r="M195" s="269"/>
      <c r="N195" s="270"/>
      <c r="O195" s="270"/>
      <c r="P195" s="270"/>
      <c r="Q195" s="270"/>
      <c r="R195" s="20"/>
      <c r="S195" s="271">
        <f>L195*(Variables!$C$22/100)</f>
        <v>2.9649331520084083</v>
      </c>
      <c r="T195" s="271">
        <f>L195*(Variables!$C$23/100)</f>
        <v>5.1886330160147152</v>
      </c>
      <c r="U195" s="271">
        <f>L195*(Variables!$C$24/100)</f>
        <v>5.4357107786820826</v>
      </c>
      <c r="V195" s="271">
        <f>L195*(Variables!$C$25/100)</f>
        <v>39.532442026778781</v>
      </c>
      <c r="W195" s="21">
        <f>(S195*Variables!$E$26+T195*Variables!$E$27+U195*Variables!$E$28+V195*Variables!$E$26)*Variables!$C$18</f>
        <v>115120990.8810035</v>
      </c>
      <c r="X195" s="20">
        <f>J195*Variables!$E$30*Variables!$C$18</f>
        <v>546309.78003198432</v>
      </c>
      <c r="Z195" s="272">
        <f>D195*(IF(D195&lt;50000,0,IF(D195&gt;Variables!$C$7,Variables!$C$36,IF(D195&gt;Variables!$C$8,Variables!$C$37,Variables!$C$38))))</f>
        <v>815.0828863363929</v>
      </c>
      <c r="AA195" s="283">
        <f t="shared" si="161"/>
        <v>1351</v>
      </c>
      <c r="AB195" s="274">
        <f t="shared" si="136"/>
        <v>0</v>
      </c>
      <c r="AC195" s="21">
        <f>AB195*Variables!$E$41</f>
        <v>0</v>
      </c>
      <c r="AD195" s="275">
        <f>ROUND(IF(D195&lt;50000,0,(H195/(3.14*Variables!$C$35^2))),0)</f>
        <v>521</v>
      </c>
      <c r="AE195" s="201">
        <f t="shared" si="162"/>
        <v>505</v>
      </c>
      <c r="AF195" s="276">
        <f t="shared" si="137"/>
        <v>16</v>
      </c>
      <c r="AG195" s="20">
        <f>AF195*Variables!$E$42*Variables!$C$18</f>
        <v>14846.975999999999</v>
      </c>
      <c r="AH195" s="277">
        <f>ROUND((Z195)/Variables!$C$40,0)</f>
        <v>7</v>
      </c>
      <c r="AI195" s="204">
        <f t="shared" si="163"/>
        <v>6</v>
      </c>
      <c r="AJ195" s="278">
        <f t="shared" si="138"/>
        <v>1</v>
      </c>
      <c r="AK195" s="21">
        <f>AJ195*Variables!$E$43*Variables!$C$18</f>
        <v>763987.75199999998</v>
      </c>
      <c r="AL195" s="20">
        <f>Z195*Variables!$E$39*Variables!$C$18</f>
        <v>190395871.26516193</v>
      </c>
      <c r="AN195" s="284">
        <f t="shared" ref="AN195:AP195" si="206">AN175</f>
        <v>0.74349442379182151</v>
      </c>
      <c r="AO195" s="246">
        <f t="shared" si="206"/>
        <v>175.31598513011153</v>
      </c>
      <c r="AP195" s="284">
        <f t="shared" si="206"/>
        <v>19785.960000000003</v>
      </c>
      <c r="AQ195" s="22">
        <f>IF(12*(AO195-Variables!$C$3*AP195)*(G195/5)&lt;0,0,12*(AO195-Variables!$C$3*AP195)*(G195/5))</f>
        <v>0</v>
      </c>
      <c r="AR195" s="249"/>
      <c r="AS195" s="208"/>
    </row>
    <row r="196" spans="1:45" ht="14.25" customHeight="1">
      <c r="A196" s="57">
        <v>13</v>
      </c>
      <c r="B196" s="4" t="s">
        <v>139</v>
      </c>
      <c r="C196" s="263">
        <v>2028</v>
      </c>
      <c r="D196" s="264">
        <f>Population!M14</f>
        <v>517298.46730590326</v>
      </c>
      <c r="E196" s="264" t="str">
        <f t="shared" si="134"/>
        <v>Medium</v>
      </c>
      <c r="F196" s="268">
        <f t="shared" si="159"/>
        <v>4.78</v>
      </c>
      <c r="G196" s="281">
        <f t="shared" ref="G196:G243" si="207">D196/F196</f>
        <v>108221.43667487515</v>
      </c>
      <c r="H196" s="267">
        <f>'Area (Sq.km)'!O14</f>
        <v>83.250516915829934</v>
      </c>
      <c r="I196" s="267"/>
      <c r="J196" s="268">
        <f>D196*Variables!$C$21</f>
        <v>1774.3337428592481</v>
      </c>
      <c r="K196" s="282">
        <f t="shared" si="160"/>
        <v>1732.7477957609847</v>
      </c>
      <c r="L196" s="268">
        <f t="shared" si="135"/>
        <v>41.585947098263432</v>
      </c>
      <c r="M196" s="269"/>
      <c r="N196" s="270"/>
      <c r="O196" s="270"/>
      <c r="P196" s="270"/>
      <c r="Q196" s="270"/>
      <c r="R196" s="20"/>
      <c r="S196" s="271">
        <f>L196*(Variables!$C$22/100)</f>
        <v>2.2580604759238061</v>
      </c>
      <c r="T196" s="271">
        <f>L196*(Variables!$C$23/100)</f>
        <v>3.9516058328666608</v>
      </c>
      <c r="U196" s="271">
        <f>L196*(Variables!$C$24/100)</f>
        <v>4.1397775391936449</v>
      </c>
      <c r="V196" s="271">
        <f>L196*(Variables!$C$25/100)</f>
        <v>30.107473012317417</v>
      </c>
      <c r="W196" s="21">
        <f>(S196*Variables!$E$26+T196*Variables!$E$27+U196*Variables!$E$28+V196*Variables!$E$26)*Variables!$C$18</f>
        <v>87674880.386929438</v>
      </c>
      <c r="X196" s="20">
        <f>J196*Variables!$E$30*Variables!$C$18</f>
        <v>416063.51936306502</v>
      </c>
      <c r="Z196" s="272">
        <f>D196*(IF(D196&lt;50000,0,IF(D196&gt;Variables!$C$7,Variables!$C$36,IF(D196&gt;Variables!$C$8,Variables!$C$37,Variables!$C$38))))</f>
        <v>620.75816076708384</v>
      </c>
      <c r="AA196" s="283">
        <f t="shared" si="161"/>
        <v>606.20914137410534</v>
      </c>
      <c r="AB196" s="274">
        <f t="shared" si="136"/>
        <v>14.549019392978494</v>
      </c>
      <c r="AC196" s="21">
        <f>AB196*Variables!$E$41</f>
        <v>7821552.8256652383</v>
      </c>
      <c r="AD196" s="275">
        <f>ROUND(IF(D196&lt;50000,0,(H196/(3.14*Variables!$C$35^2))),0)</f>
        <v>106</v>
      </c>
      <c r="AE196" s="201">
        <f t="shared" si="162"/>
        <v>103</v>
      </c>
      <c r="AF196" s="276">
        <f t="shared" si="137"/>
        <v>3</v>
      </c>
      <c r="AG196" s="20">
        <f>AF196*Variables!$E$42*Variables!$C$18</f>
        <v>2783.808</v>
      </c>
      <c r="AH196" s="277">
        <f>ROUND((Z196)/Variables!$C$40,0)</f>
        <v>5</v>
      </c>
      <c r="AI196" s="204">
        <f t="shared" si="163"/>
        <v>5</v>
      </c>
      <c r="AJ196" s="278">
        <f t="shared" si="138"/>
        <v>0</v>
      </c>
      <c r="AK196" s="21">
        <f>AJ196*Variables!$E$43*Variables!$C$18</f>
        <v>0</v>
      </c>
      <c r="AL196" s="20">
        <f>Z196*Variables!$E$39*Variables!$C$18</f>
        <v>145003401.3049199</v>
      </c>
      <c r="AN196" s="284">
        <f t="shared" ref="AN196:AP196" si="208">AN176</f>
        <v>0.74349442379182151</v>
      </c>
      <c r="AO196" s="246">
        <f t="shared" si="208"/>
        <v>213.23420074349443</v>
      </c>
      <c r="AP196" s="284">
        <f t="shared" si="208"/>
        <v>15389.079999999998</v>
      </c>
      <c r="AQ196" s="22">
        <f>IF(12*(AO196-Variables!$C$3*AP196)*(G196/5)&lt;0,0,12*(AO196-Variables!$C$3*AP196)*(G196/5))</f>
        <v>0</v>
      </c>
      <c r="AR196" s="249"/>
      <c r="AS196" s="208"/>
    </row>
    <row r="197" spans="1:45" ht="14.25" customHeight="1">
      <c r="A197" s="57">
        <v>14</v>
      </c>
      <c r="B197" s="4" t="s">
        <v>140</v>
      </c>
      <c r="C197" s="263">
        <v>2028</v>
      </c>
      <c r="D197" s="264">
        <f>Population!M15</f>
        <v>2434752.2905506804</v>
      </c>
      <c r="E197" s="264" t="str">
        <f t="shared" ref="E197:E243" si="209">IF(D197&lt;100000,"Small",IF(D197&lt;1000000,"Medium","Large"))</f>
        <v>Large</v>
      </c>
      <c r="F197" s="268">
        <f t="shared" si="159"/>
        <v>3.72</v>
      </c>
      <c r="G197" s="281">
        <f t="shared" si="207"/>
        <v>654503.30391147314</v>
      </c>
      <c r="H197" s="267">
        <f>'Area (Sq.km)'!O15</f>
        <v>218.64965264489456</v>
      </c>
      <c r="I197" s="267"/>
      <c r="J197" s="268">
        <f>D197*Variables!$C$21</f>
        <v>8351.2003565888335</v>
      </c>
      <c r="K197" s="282">
        <f t="shared" si="160"/>
        <v>8155.4690982312832</v>
      </c>
      <c r="L197" s="268">
        <f t="shared" ref="L197:L243" si="210">IF(J197-K197&gt;0,J197-K197,0)</f>
        <v>195.73125835755036</v>
      </c>
      <c r="M197" s="269"/>
      <c r="N197" s="270"/>
      <c r="O197" s="270"/>
      <c r="P197" s="270"/>
      <c r="Q197" s="270"/>
      <c r="R197" s="20"/>
      <c r="S197" s="271">
        <f>L197*(Variables!$C$22/100)</f>
        <v>10.627941630274227</v>
      </c>
      <c r="T197" s="271">
        <f>L197*(Variables!$C$23/100)</f>
        <v>18.598897852979899</v>
      </c>
      <c r="U197" s="271">
        <f>L197*(Variables!$C$24/100)</f>
        <v>19.484559655502753</v>
      </c>
      <c r="V197" s="271">
        <f>L197*(Variables!$C$25/100)</f>
        <v>141.70588840365636</v>
      </c>
      <c r="W197" s="21">
        <f>(S197*Variables!$E$26+T197*Variables!$E$27+U197*Variables!$E$28+V197*Variables!$E$26)*Variables!$C$18</f>
        <v>412656579.01050943</v>
      </c>
      <c r="X197" s="20">
        <f>J197*Variables!$E$30*Variables!$C$18</f>
        <v>1958272.9716165157</v>
      </c>
      <c r="Z197" s="272">
        <f>D197*(IF(D197&lt;50000,0,IF(D197&gt;Variables!$C$7,Variables!$C$36,IF(D197&gt;Variables!$C$8,Variables!$C$37,Variables!$C$38))))</f>
        <v>2921.7027486608163</v>
      </c>
      <c r="AA197" s="283">
        <f t="shared" si="161"/>
        <v>3200</v>
      </c>
      <c r="AB197" s="274">
        <f t="shared" ref="AB197:AB243" si="211">IF(Z197&gt;AA197,Z197-AA197,0)</f>
        <v>0</v>
      </c>
      <c r="AC197" s="21">
        <f>AB197*Variables!$E$41</f>
        <v>0</v>
      </c>
      <c r="AD197" s="275">
        <f>ROUND(IF(D197&lt;50000,0,(H197/(3.14*Variables!$C$35^2))),0)</f>
        <v>279</v>
      </c>
      <c r="AE197" s="201">
        <f t="shared" si="162"/>
        <v>270</v>
      </c>
      <c r="AF197" s="276">
        <f t="shared" ref="AF197:AF243" si="212">IF(AD197&gt;AE197,AD197-AE197,0)</f>
        <v>9</v>
      </c>
      <c r="AG197" s="20">
        <f>AF197*Variables!$E$42*Variables!$C$18</f>
        <v>8351.4239999999991</v>
      </c>
      <c r="AH197" s="277">
        <f>ROUND((Z197)/Variables!$C$40,0)</f>
        <v>23</v>
      </c>
      <c r="AI197" s="204">
        <f t="shared" si="163"/>
        <v>23</v>
      </c>
      <c r="AJ197" s="278">
        <f t="shared" ref="AJ197:AJ243" si="213">IF(AH197&gt;AI197,AH197-AI197,0)</f>
        <v>0</v>
      </c>
      <c r="AK197" s="21">
        <f>AJ197*Variables!$E$43*Variables!$C$18</f>
        <v>0</v>
      </c>
      <c r="AL197" s="20">
        <f>Z197*Variables!$E$39*Variables!$C$18</f>
        <v>682482910.30798566</v>
      </c>
      <c r="AN197" s="284">
        <f t="shared" ref="AN197:AP197" si="214">AN177</f>
        <v>0.74349442379182151</v>
      </c>
      <c r="AO197" s="246">
        <f t="shared" si="214"/>
        <v>165.94795539033458</v>
      </c>
      <c r="AP197" s="284">
        <f t="shared" si="214"/>
        <v>28579.719999999998</v>
      </c>
      <c r="AQ197" s="22">
        <f>IF(12*(AO197-Variables!$C$3*AP197)*(G197/5)&lt;0,0,12*(AO197-Variables!$C$3*AP197)*(G197/5))</f>
        <v>0</v>
      </c>
      <c r="AR197" s="249"/>
      <c r="AS197" s="208"/>
    </row>
    <row r="198" spans="1:45" ht="14.25" customHeight="1">
      <c r="A198" s="57">
        <v>15</v>
      </c>
      <c r="B198" s="4" t="s">
        <v>141</v>
      </c>
      <c r="C198" s="263">
        <v>2028</v>
      </c>
      <c r="D198" s="264">
        <f>Population!M16</f>
        <v>105322.28854154905</v>
      </c>
      <c r="E198" s="264" t="str">
        <f t="shared" si="209"/>
        <v>Medium</v>
      </c>
      <c r="F198" s="268">
        <f t="shared" si="159"/>
        <v>4.72</v>
      </c>
      <c r="G198" s="281">
        <f t="shared" si="207"/>
        <v>22314.044182531579</v>
      </c>
      <c r="H198" s="267">
        <f>'Area (Sq.km)'!O16</f>
        <v>43.509263272765565</v>
      </c>
      <c r="I198" s="267"/>
      <c r="J198" s="268">
        <f>D198*Variables!$C$21</f>
        <v>361.2554496975132</v>
      </c>
      <c r="K198" s="282">
        <f t="shared" si="160"/>
        <v>352.78852509522778</v>
      </c>
      <c r="L198" s="268">
        <f t="shared" si="210"/>
        <v>8.4669246022854168</v>
      </c>
      <c r="M198" s="269"/>
      <c r="N198" s="270"/>
      <c r="O198" s="270"/>
      <c r="P198" s="270"/>
      <c r="Q198" s="270"/>
      <c r="R198" s="20"/>
      <c r="S198" s="271">
        <f>L198*(Variables!$C$22/100)</f>
        <v>0.45974251234128954</v>
      </c>
      <c r="T198" s="271">
        <f>L198*(Variables!$C$23/100)</f>
        <v>0.80454939659725677</v>
      </c>
      <c r="U198" s="271">
        <f>L198*(Variables!$C$24/100)</f>
        <v>0.84286127262569766</v>
      </c>
      <c r="V198" s="271">
        <f>L198*(Variables!$C$25/100)</f>
        <v>6.129900164550528</v>
      </c>
      <c r="W198" s="21">
        <f>(S198*Variables!$E$26+T198*Variables!$E$27+U198*Variables!$E$28+V198*Variables!$E$26)*Variables!$C$18</f>
        <v>17850659.983682875</v>
      </c>
      <c r="X198" s="20">
        <f>J198*Variables!$E$30*Variables!$C$18</f>
        <v>84710.790399569873</v>
      </c>
      <c r="Z198" s="272">
        <f>D198*(IF(D198&lt;50000,0,IF(D198&gt;Variables!$C$7,Variables!$C$36,IF(D198&gt;Variables!$C$8,Variables!$C$37,Variables!$C$38))))</f>
        <v>126.38674624985885</v>
      </c>
      <c r="AA198" s="283">
        <f t="shared" si="161"/>
        <v>123.42455688462779</v>
      </c>
      <c r="AB198" s="274">
        <f t="shared" si="211"/>
        <v>2.9621893652310547</v>
      </c>
      <c r="AC198" s="21">
        <f>AB198*Variables!$E$41</f>
        <v>1592473.0027482151</v>
      </c>
      <c r="AD198" s="275">
        <f>ROUND(IF(D198&lt;50000,0,(H198/(3.14*Variables!$C$35^2))),0)</f>
        <v>55</v>
      </c>
      <c r="AE198" s="201">
        <f t="shared" si="162"/>
        <v>54</v>
      </c>
      <c r="AF198" s="276">
        <f t="shared" si="212"/>
        <v>1</v>
      </c>
      <c r="AG198" s="20">
        <f>AF198*Variables!$E$42*Variables!$C$18</f>
        <v>927.93599999999992</v>
      </c>
      <c r="AH198" s="277">
        <f>ROUND((Z198)/Variables!$C$40,0)</f>
        <v>1</v>
      </c>
      <c r="AI198" s="204">
        <f t="shared" si="163"/>
        <v>1</v>
      </c>
      <c r="AJ198" s="278">
        <f t="shared" si="213"/>
        <v>0</v>
      </c>
      <c r="AK198" s="21">
        <f>AJ198*Variables!$E$43*Variables!$C$18</f>
        <v>0</v>
      </c>
      <c r="AL198" s="20">
        <f>Z198*Variables!$E$39*Variables!$C$18</f>
        <v>29522782.372196142</v>
      </c>
      <c r="AN198" s="284">
        <f t="shared" ref="AN198:AP198" si="215">AN178</f>
        <v>0.74349442379182151</v>
      </c>
      <c r="AO198" s="246">
        <f t="shared" si="215"/>
        <v>210.55762081784385</v>
      </c>
      <c r="AP198" s="284">
        <f t="shared" si="215"/>
        <v>19785.960000000003</v>
      </c>
      <c r="AQ198" s="22">
        <f>IF(12*(AO198-Variables!$C$3*AP198)*(G198/5)&lt;0,0,12*(AO198-Variables!$C$3*AP198)*(G198/5))</f>
        <v>0</v>
      </c>
      <c r="AR198" s="249"/>
      <c r="AS198" s="208"/>
    </row>
    <row r="199" spans="1:45" ht="14.25" customHeight="1">
      <c r="A199" s="57">
        <v>16</v>
      </c>
      <c r="B199" s="4" t="s">
        <v>142</v>
      </c>
      <c r="C199" s="263">
        <v>2028</v>
      </c>
      <c r="D199" s="264">
        <f>Population!M17</f>
        <v>104762.927669133</v>
      </c>
      <c r="E199" s="264" t="str">
        <f t="shared" si="209"/>
        <v>Medium</v>
      </c>
      <c r="F199" s="268">
        <f t="shared" si="159"/>
        <v>3.45</v>
      </c>
      <c r="G199" s="281">
        <f t="shared" si="207"/>
        <v>30366.065991053041</v>
      </c>
      <c r="H199" s="267">
        <f>'Area (Sq.km)'!O17</f>
        <v>218.6496526448945</v>
      </c>
      <c r="I199" s="267"/>
      <c r="J199" s="268">
        <f>D199*Variables!$C$21</f>
        <v>359.33684190512616</v>
      </c>
      <c r="K199" s="282">
        <f t="shared" si="160"/>
        <v>350.91488467297484</v>
      </c>
      <c r="L199" s="268">
        <f t="shared" si="210"/>
        <v>8.4219572321513283</v>
      </c>
      <c r="M199" s="269"/>
      <c r="N199" s="270"/>
      <c r="O199" s="270"/>
      <c r="P199" s="270"/>
      <c r="Q199" s="270"/>
      <c r="R199" s="20"/>
      <c r="S199" s="271">
        <f>L199*(Variables!$C$22/100)</f>
        <v>0.45730084518468744</v>
      </c>
      <c r="T199" s="271">
        <f>L199*(Variables!$C$23/100)</f>
        <v>0.8002764790732031</v>
      </c>
      <c r="U199" s="271">
        <f>L199*(Variables!$C$24/100)</f>
        <v>0.8383848828385938</v>
      </c>
      <c r="V199" s="271">
        <f>L199*(Variables!$C$25/100)</f>
        <v>6.0973446024625</v>
      </c>
      <c r="W199" s="21">
        <f>(S199*Variables!$E$26+T199*Variables!$E$27+U199*Variables!$E$28+V199*Variables!$E$26)*Variables!$C$18</f>
        <v>17755856.111872397</v>
      </c>
      <c r="X199" s="20">
        <f>J199*Variables!$E$30*Variables!$C$18</f>
        <v>84260.896058333019</v>
      </c>
      <c r="Z199" s="272">
        <f>D199*(IF(D199&lt;50000,0,IF(D199&gt;Variables!$C$7,Variables!$C$36,IF(D199&gt;Variables!$C$8,Variables!$C$37,Variables!$C$38))))</f>
        <v>125.71551320295958</v>
      </c>
      <c r="AA199" s="283">
        <f t="shared" si="161"/>
        <v>250</v>
      </c>
      <c r="AB199" s="274">
        <f t="shared" si="211"/>
        <v>0</v>
      </c>
      <c r="AC199" s="21">
        <f>AB199*Variables!$E$41</f>
        <v>0</v>
      </c>
      <c r="AD199" s="275">
        <f>ROUND(IF(D199&lt;50000,0,(H199/(3.14*Variables!$C$35^2))),0)</f>
        <v>279</v>
      </c>
      <c r="AE199" s="201">
        <f t="shared" si="162"/>
        <v>270</v>
      </c>
      <c r="AF199" s="276">
        <f t="shared" si="212"/>
        <v>9</v>
      </c>
      <c r="AG199" s="20">
        <f>AF199*Variables!$E$42*Variables!$C$18</f>
        <v>8351.4239999999991</v>
      </c>
      <c r="AH199" s="277">
        <f>ROUND((Z199)/Variables!$C$40,0)</f>
        <v>1</v>
      </c>
      <c r="AI199" s="204">
        <f t="shared" si="163"/>
        <v>2</v>
      </c>
      <c r="AJ199" s="278">
        <f t="shared" si="213"/>
        <v>0</v>
      </c>
      <c r="AK199" s="21">
        <f>AJ199*Variables!$E$43*Variables!$C$18</f>
        <v>0</v>
      </c>
      <c r="AL199" s="20">
        <f>Z199*Variables!$E$39*Variables!$C$18</f>
        <v>29365988.50137794</v>
      </c>
      <c r="AN199" s="284">
        <f t="shared" ref="AN199:AP199" si="216">AN179</f>
        <v>0.99132589838909535</v>
      </c>
      <c r="AO199" s="246">
        <f t="shared" si="216"/>
        <v>205.20446096654274</v>
      </c>
      <c r="AP199" s="284">
        <f t="shared" si="216"/>
        <v>28579.719999999998</v>
      </c>
      <c r="AQ199" s="22">
        <f>IF(12*(AO199-Variables!$C$3*AP199)*(G199/5)&lt;0,0,12*(AO199-Variables!$C$3*AP199)*(G199/5))</f>
        <v>0</v>
      </c>
      <c r="AR199" s="249"/>
      <c r="AS199" s="208"/>
    </row>
    <row r="200" spans="1:45" ht="14.25" customHeight="1">
      <c r="A200" s="57">
        <v>17</v>
      </c>
      <c r="B200" s="263" t="s">
        <v>143</v>
      </c>
      <c r="C200" s="263">
        <v>2028</v>
      </c>
      <c r="D200" s="264">
        <f>Population!M18</f>
        <v>26289.961003554316</v>
      </c>
      <c r="E200" s="264" t="str">
        <f t="shared" si="209"/>
        <v>Small</v>
      </c>
      <c r="F200" s="268">
        <f t="shared" si="159"/>
        <v>4.78</v>
      </c>
      <c r="G200" s="281">
        <f t="shared" si="207"/>
        <v>5499.9918417477647</v>
      </c>
      <c r="H200" s="267">
        <f>'Area (Sq.km)'!O18</f>
        <v>107.29599183623363</v>
      </c>
      <c r="I200" s="267"/>
      <c r="J200" s="268">
        <f>D200*Variables!$C$21</f>
        <v>90.174566242191304</v>
      </c>
      <c r="K200" s="282">
        <f t="shared" si="160"/>
        <v>130.84589162580448</v>
      </c>
      <c r="L200" s="268">
        <f t="shared" si="210"/>
        <v>0</v>
      </c>
      <c r="M200" s="269"/>
      <c r="N200" s="270"/>
      <c r="O200" s="270"/>
      <c r="P200" s="270"/>
      <c r="Q200" s="270"/>
      <c r="R200" s="20"/>
      <c r="S200" s="271">
        <f>L200*(Variables!$C$22/100)</f>
        <v>0</v>
      </c>
      <c r="T200" s="271">
        <f>L200*(Variables!$C$23/100)</f>
        <v>0</v>
      </c>
      <c r="U200" s="271">
        <f>L200*(Variables!$C$24/100)</f>
        <v>0</v>
      </c>
      <c r="V200" s="271">
        <f>L200*(Variables!$C$25/100)</f>
        <v>0</v>
      </c>
      <c r="W200" s="21">
        <f>(S200*Variables!$E$26+T200*Variables!$E$27+U200*Variables!$E$28+V200*Variables!$E$26)*Variables!$C$18</f>
        <v>0</v>
      </c>
      <c r="X200" s="20">
        <f>J200*Variables!$E$30*Variables!$C$18</f>
        <v>21145.034038131438</v>
      </c>
      <c r="Z200" s="272">
        <f>D200*(IF(D200&lt;50000,0,IF(D200&gt;Variables!$C$7,Variables!$C$36,IF(D200&gt;Variables!$C$8,Variables!$C$37,Variables!$C$38))))</f>
        <v>0</v>
      </c>
      <c r="AA200" s="283">
        <f t="shared" si="161"/>
        <v>0</v>
      </c>
      <c r="AB200" s="274">
        <f t="shared" si="211"/>
        <v>0</v>
      </c>
      <c r="AC200" s="21">
        <f>AB200*Variables!$E$41</f>
        <v>0</v>
      </c>
      <c r="AD200" s="275">
        <f>ROUND(IF(D200&lt;50000,0,(H200/(3.14*Variables!$C$35^2))),0)</f>
        <v>0</v>
      </c>
      <c r="AE200" s="201">
        <f t="shared" si="162"/>
        <v>0</v>
      </c>
      <c r="AF200" s="276">
        <f t="shared" si="212"/>
        <v>0</v>
      </c>
      <c r="AG200" s="20">
        <f>AF200*Variables!$E$42*Variables!$C$18</f>
        <v>0</v>
      </c>
      <c r="AH200" s="277">
        <f>ROUND((Z200)/Variables!$C$40,0)</f>
        <v>0</v>
      </c>
      <c r="AI200" s="204">
        <f t="shared" si="163"/>
        <v>1</v>
      </c>
      <c r="AJ200" s="278">
        <f t="shared" si="213"/>
        <v>0</v>
      </c>
      <c r="AK200" s="21">
        <f>AJ200*Variables!$E$43*Variables!$C$18</f>
        <v>0</v>
      </c>
      <c r="AL200" s="20">
        <f>Z200*Variables!$E$39*Variables!$C$18</f>
        <v>0</v>
      </c>
      <c r="AN200" s="284">
        <f t="shared" ref="AN200:AP200" si="217">AN180</f>
        <v>0.74349442379182151</v>
      </c>
      <c r="AO200" s="246">
        <f t="shared" si="217"/>
        <v>213.23420074349443</v>
      </c>
      <c r="AP200" s="284">
        <f t="shared" si="217"/>
        <v>15389.079999999998</v>
      </c>
      <c r="AQ200" s="22">
        <f>IF(12*(AO200-Variables!$C$3*AP200)*(G200/5)&lt;0,0,12*(AO200-Variables!$C$3*AP200)*(G200/5))</f>
        <v>0</v>
      </c>
      <c r="AR200" s="249"/>
      <c r="AS200" s="208"/>
    </row>
    <row r="201" spans="1:45" ht="14.25" customHeight="1">
      <c r="A201" s="57">
        <v>18</v>
      </c>
      <c r="B201" s="263" t="s">
        <v>144</v>
      </c>
      <c r="C201" s="263">
        <v>2028</v>
      </c>
      <c r="D201" s="264">
        <f>Population!M19</f>
        <v>2140.8962705896461</v>
      </c>
      <c r="E201" s="264" t="str">
        <f t="shared" si="209"/>
        <v>Small</v>
      </c>
      <c r="F201" s="268">
        <f t="shared" si="159"/>
        <v>5.88</v>
      </c>
      <c r="G201" s="281">
        <f t="shared" si="207"/>
        <v>364.09800520232079</v>
      </c>
      <c r="H201" s="267">
        <f>'Area (Sq.km)'!O19</f>
        <v>44.583566069623991</v>
      </c>
      <c r="I201" s="267"/>
      <c r="J201" s="268">
        <f>D201*Variables!$C$21</f>
        <v>7.3432742081224855</v>
      </c>
      <c r="K201" s="282">
        <f t="shared" si="160"/>
        <v>10.655023024464171</v>
      </c>
      <c r="L201" s="268">
        <f t="shared" si="210"/>
        <v>0</v>
      </c>
      <c r="M201" s="269"/>
      <c r="N201" s="270"/>
      <c r="O201" s="270"/>
      <c r="P201" s="270"/>
      <c r="Q201" s="270"/>
      <c r="R201" s="20"/>
      <c r="S201" s="271">
        <f>L201*(Variables!$C$22/100)</f>
        <v>0</v>
      </c>
      <c r="T201" s="271">
        <f>L201*(Variables!$C$23/100)</f>
        <v>0</v>
      </c>
      <c r="U201" s="271">
        <f>L201*(Variables!$C$24/100)</f>
        <v>0</v>
      </c>
      <c r="V201" s="271">
        <f>L201*(Variables!$C$25/100)</f>
        <v>0</v>
      </c>
      <c r="W201" s="21">
        <f>(S201*Variables!$E$26+T201*Variables!$E$27+U201*Variables!$E$28+V201*Variables!$E$26)*Variables!$C$18</f>
        <v>0</v>
      </c>
      <c r="X201" s="20">
        <f>J201*Variables!$E$30*Variables!$C$18</f>
        <v>1721.9243690626415</v>
      </c>
      <c r="Z201" s="272">
        <f>D201*(IF(D201&lt;50000,0,IF(D201&gt;Variables!$C$7,Variables!$C$36,IF(D201&gt;Variables!$C$8,Variables!$C$37,Variables!$C$38))))</f>
        <v>0</v>
      </c>
      <c r="AA201" s="283">
        <f t="shared" si="161"/>
        <v>0</v>
      </c>
      <c r="AB201" s="274">
        <f t="shared" si="211"/>
        <v>0</v>
      </c>
      <c r="AC201" s="21">
        <f>AB201*Variables!$E$41</f>
        <v>0</v>
      </c>
      <c r="AD201" s="275">
        <f>ROUND(IF(D201&lt;50000,0,(H201/(3.14*Variables!$C$35^2))),0)</f>
        <v>0</v>
      </c>
      <c r="AE201" s="201">
        <f t="shared" si="162"/>
        <v>0</v>
      </c>
      <c r="AF201" s="276">
        <f t="shared" si="212"/>
        <v>0</v>
      </c>
      <c r="AG201" s="20">
        <f>AF201*Variables!$E$42*Variables!$C$18</f>
        <v>0</v>
      </c>
      <c r="AH201" s="277">
        <f>ROUND((Z201)/Variables!$C$40,0)</f>
        <v>0</v>
      </c>
      <c r="AI201" s="204">
        <f t="shared" si="163"/>
        <v>0</v>
      </c>
      <c r="AJ201" s="278">
        <f t="shared" si="213"/>
        <v>0</v>
      </c>
      <c r="AK201" s="21">
        <f>AJ201*Variables!$E$43*Variables!$C$18</f>
        <v>0</v>
      </c>
      <c r="AL201" s="20">
        <f>Z201*Variables!$E$39*Variables!$C$18</f>
        <v>0</v>
      </c>
      <c r="AN201" s="284">
        <f t="shared" ref="AN201:AP201" si="218">AN181</f>
        <v>0.74349442379182151</v>
      </c>
      <c r="AO201" s="246">
        <f t="shared" si="218"/>
        <v>262.30483271375465</v>
      </c>
      <c r="AP201" s="284">
        <f t="shared" si="218"/>
        <v>10992.2</v>
      </c>
      <c r="AQ201" s="22">
        <f>IF(12*(AO201-Variables!$C$3*AP201)*(G201/5)&lt;0,0,12*(AO201-Variables!$C$3*AP201)*(G201/5))</f>
        <v>0</v>
      </c>
      <c r="AR201" s="249"/>
      <c r="AS201" s="208"/>
    </row>
    <row r="202" spans="1:45" ht="14.25" customHeight="1">
      <c r="A202" s="57">
        <v>19</v>
      </c>
      <c r="B202" s="263" t="s">
        <v>147</v>
      </c>
      <c r="C202" s="263">
        <v>2028</v>
      </c>
      <c r="D202" s="264">
        <f>Population!M20</f>
        <v>31367.118730443006</v>
      </c>
      <c r="E202" s="264" t="str">
        <f t="shared" si="209"/>
        <v>Small</v>
      </c>
      <c r="F202" s="268">
        <f t="shared" si="159"/>
        <v>3.93</v>
      </c>
      <c r="G202" s="281">
        <f t="shared" si="207"/>
        <v>7981.4551476954211</v>
      </c>
      <c r="H202" s="267">
        <f>'Area (Sq.km)'!O20</f>
        <v>39.883491333368418</v>
      </c>
      <c r="I202" s="267"/>
      <c r="J202" s="268">
        <f>D202*Variables!$C$21</f>
        <v>107.5892172454195</v>
      </c>
      <c r="K202" s="282">
        <f t="shared" si="160"/>
        <v>105.06759496622999</v>
      </c>
      <c r="L202" s="268">
        <f t="shared" si="210"/>
        <v>2.5216222791895149</v>
      </c>
      <c r="M202" s="269"/>
      <c r="N202" s="270"/>
      <c r="O202" s="270"/>
      <c r="P202" s="270"/>
      <c r="Q202" s="270"/>
      <c r="R202" s="20"/>
      <c r="S202" s="271">
        <f>L202*(Variables!$C$22/100)</f>
        <v>0.13692066674332207</v>
      </c>
      <c r="T202" s="271">
        <f>L202*(Variables!$C$23/100)</f>
        <v>0.23961116680081362</v>
      </c>
      <c r="U202" s="271">
        <f>L202*(Variables!$C$24/100)</f>
        <v>0.25102122236275715</v>
      </c>
      <c r="V202" s="271">
        <f>L202*(Variables!$C$25/100)</f>
        <v>1.825608889910961</v>
      </c>
      <c r="W202" s="21">
        <f>(S202*Variables!$E$26+T202*Variables!$E$27+U202*Variables!$E$28+V202*Variables!$E$26)*Variables!$C$18</f>
        <v>5316289.4471673388</v>
      </c>
      <c r="X202" s="20">
        <f>J202*Variables!$E$30*Variables!$C$18</f>
        <v>25228.595551878418</v>
      </c>
      <c r="Z202" s="272">
        <f>D202*(IF(D202&lt;50000,0,IF(D202&gt;Variables!$C$7,Variables!$C$36,IF(D202&gt;Variables!$C$8,Variables!$C$37,Variables!$C$38))))</f>
        <v>0</v>
      </c>
      <c r="AA202" s="283">
        <f t="shared" si="161"/>
        <v>41</v>
      </c>
      <c r="AB202" s="274">
        <f t="shared" si="211"/>
        <v>0</v>
      </c>
      <c r="AC202" s="21">
        <f>AB202*Variables!$E$41</f>
        <v>0</v>
      </c>
      <c r="AD202" s="275">
        <f>ROUND(IF(D202&lt;50000,0,(H202/(3.14*Variables!$C$35^2))),0)</f>
        <v>0</v>
      </c>
      <c r="AE202" s="201">
        <f t="shared" si="162"/>
        <v>0</v>
      </c>
      <c r="AF202" s="276">
        <f t="shared" si="212"/>
        <v>0</v>
      </c>
      <c r="AG202" s="20">
        <f>AF202*Variables!$E$42*Variables!$C$18</f>
        <v>0</v>
      </c>
      <c r="AH202" s="277">
        <f>ROUND((Z202)/Variables!$C$40,0)</f>
        <v>0</v>
      </c>
      <c r="AI202" s="204">
        <f t="shared" si="163"/>
        <v>0</v>
      </c>
      <c r="AJ202" s="278">
        <f t="shared" si="213"/>
        <v>0</v>
      </c>
      <c r="AK202" s="21">
        <f>AJ202*Variables!$E$43*Variables!$C$18</f>
        <v>0</v>
      </c>
      <c r="AL202" s="20">
        <f>Z202*Variables!$E$39*Variables!$C$18</f>
        <v>0</v>
      </c>
      <c r="AN202" s="284">
        <f t="shared" ref="AN202:AP202" si="219">AN182</f>
        <v>0.74349442379182151</v>
      </c>
      <c r="AO202" s="246">
        <f t="shared" si="219"/>
        <v>175.31598513011153</v>
      </c>
      <c r="AP202" s="284">
        <f t="shared" si="219"/>
        <v>19785.960000000003</v>
      </c>
      <c r="AQ202" s="22">
        <f>IF(12*(AO202-Variables!$C$3*AP202)*(G202/5)&lt;0,0,12*(AO202-Variables!$C$3*AP202)*(G202/5))</f>
        <v>0</v>
      </c>
      <c r="AR202" s="249"/>
      <c r="AS202" s="208"/>
    </row>
    <row r="203" spans="1:45" ht="14.25" customHeight="1">
      <c r="A203" s="57">
        <v>20</v>
      </c>
      <c r="B203" s="263" t="s">
        <v>150</v>
      </c>
      <c r="C203" s="263">
        <v>2028</v>
      </c>
      <c r="D203" s="264">
        <f>Population!M21</f>
        <v>3645.8068917199485</v>
      </c>
      <c r="E203" s="264" t="str">
        <f t="shared" si="209"/>
        <v>Small</v>
      </c>
      <c r="F203" s="268">
        <f t="shared" si="159"/>
        <v>3.94</v>
      </c>
      <c r="G203" s="281">
        <f t="shared" si="207"/>
        <v>925.33169840607832</v>
      </c>
      <c r="H203" s="267">
        <f>'Area (Sq.km)'!O21</f>
        <v>10.743027968584087</v>
      </c>
      <c r="I203" s="267"/>
      <c r="J203" s="268">
        <f>D203*Variables!$C$21</f>
        <v>12.505117638599422</v>
      </c>
      <c r="K203" s="282">
        <f t="shared" si="160"/>
        <v>12.21202894394475</v>
      </c>
      <c r="L203" s="268">
        <f t="shared" si="210"/>
        <v>0.29308869465467247</v>
      </c>
      <c r="M203" s="269"/>
      <c r="N203" s="270"/>
      <c r="O203" s="270"/>
      <c r="P203" s="270"/>
      <c r="Q203" s="270"/>
      <c r="R203" s="20"/>
      <c r="S203" s="271">
        <f>L203*(Variables!$C$22/100)</f>
        <v>1.5914318261792168E-2</v>
      </c>
      <c r="T203" s="271">
        <f>L203*(Variables!$C$23/100)</f>
        <v>2.7850056958136298E-2</v>
      </c>
      <c r="U203" s="271">
        <f>L203*(Variables!$C$24/100)</f>
        <v>2.9176250146618982E-2</v>
      </c>
      <c r="V203" s="271">
        <f>L203*(Variables!$C$25/100)</f>
        <v>0.21219091015722893</v>
      </c>
      <c r="W203" s="21">
        <f>(S203*Variables!$E$26+T203*Variables!$E$27+U203*Variables!$E$28+V203*Variables!$E$26)*Variables!$C$18</f>
        <v>617913.45489598683</v>
      </c>
      <c r="X203" s="20">
        <f>J203*Variables!$E$30*Variables!$C$18</f>
        <v>2932.3250350751782</v>
      </c>
      <c r="Z203" s="272">
        <f>D203*(IF(D203&lt;50000,0,IF(D203&gt;Variables!$C$7,Variables!$C$36,IF(D203&gt;Variables!$C$8,Variables!$C$37,Variables!$C$38))))</f>
        <v>0</v>
      </c>
      <c r="AA203" s="283">
        <f t="shared" si="161"/>
        <v>0</v>
      </c>
      <c r="AB203" s="274">
        <f t="shared" si="211"/>
        <v>0</v>
      </c>
      <c r="AC203" s="21">
        <f>AB203*Variables!$E$41</f>
        <v>0</v>
      </c>
      <c r="AD203" s="275">
        <f>ROUND(IF(D203&lt;50000,0,(H203/(3.14*Variables!$C$35^2))),0)</f>
        <v>0</v>
      </c>
      <c r="AE203" s="201">
        <f t="shared" si="162"/>
        <v>0</v>
      </c>
      <c r="AF203" s="276">
        <f t="shared" si="212"/>
        <v>0</v>
      </c>
      <c r="AG203" s="20">
        <f>AF203*Variables!$E$42*Variables!$C$18</f>
        <v>0</v>
      </c>
      <c r="AH203" s="277">
        <f>ROUND((Z203)/Variables!$C$40,0)</f>
        <v>0</v>
      </c>
      <c r="AI203" s="204">
        <f t="shared" si="163"/>
        <v>0</v>
      </c>
      <c r="AJ203" s="278">
        <f t="shared" si="213"/>
        <v>0</v>
      </c>
      <c r="AK203" s="21">
        <f>AJ203*Variables!$E$43*Variables!$C$18</f>
        <v>0</v>
      </c>
      <c r="AL203" s="20">
        <f>Z203*Variables!$E$39*Variables!$C$18</f>
        <v>0</v>
      </c>
      <c r="AN203" s="284">
        <f t="shared" ref="AN203:AP203" si="220">AN183</f>
        <v>0.74349442379182151</v>
      </c>
      <c r="AO203" s="246">
        <f t="shared" si="220"/>
        <v>175.7620817843866</v>
      </c>
      <c r="AP203" s="284">
        <f t="shared" si="220"/>
        <v>15389.079999999998</v>
      </c>
      <c r="AQ203" s="22">
        <f>IF(12*(AO203-Variables!$C$3*AP203)*(G203/5)&lt;0,0,12*(AO203-Variables!$C$3*AP203)*(G203/5))</f>
        <v>0</v>
      </c>
      <c r="AR203" s="249"/>
      <c r="AS203" s="208"/>
    </row>
    <row r="204" spans="1:45" ht="14.25" customHeight="1">
      <c r="A204" s="57">
        <v>1</v>
      </c>
      <c r="B204" s="4" t="s">
        <v>100</v>
      </c>
      <c r="C204" s="263">
        <v>2029</v>
      </c>
      <c r="D204" s="264">
        <f>Population!N2</f>
        <v>808901.85368147225</v>
      </c>
      <c r="E204" s="264" t="str">
        <f t="shared" si="209"/>
        <v>Medium</v>
      </c>
      <c r="F204" s="268">
        <f t="shared" si="159"/>
        <v>4.17</v>
      </c>
      <c r="G204" s="266">
        <f t="shared" si="207"/>
        <v>193981.25987565282</v>
      </c>
      <c r="H204" s="267">
        <f>'Area (Sq.km)'!P2</f>
        <v>1978.5199963798286</v>
      </c>
      <c r="I204" s="267"/>
      <c r="J204" s="268">
        <f>D204*Variables!$C$21</f>
        <v>2774.5333581274499</v>
      </c>
      <c r="K204" s="282">
        <f t="shared" si="160"/>
        <v>2709.5052325463371</v>
      </c>
      <c r="L204" s="268">
        <f t="shared" si="210"/>
        <v>65.028125581112818</v>
      </c>
      <c r="M204" s="269"/>
      <c r="N204" s="270"/>
      <c r="O204" s="270"/>
      <c r="P204" s="270"/>
      <c r="Q204" s="270"/>
      <c r="R204" s="20"/>
      <c r="S204" s="271">
        <f>L204*(Variables!$C$22/100)</f>
        <v>3.530938945580786</v>
      </c>
      <c r="T204" s="271">
        <f>L204*(Variables!$C$23/100)</f>
        <v>6.1791431547663764</v>
      </c>
      <c r="U204" s="271">
        <f>L204*(Variables!$C$24/100)</f>
        <v>6.4733880668981092</v>
      </c>
      <c r="V204" s="271">
        <f>L204*(Variables!$C$25/100)</f>
        <v>47.079185941077149</v>
      </c>
      <c r="W204" s="21">
        <f>(S204*Variables!$E$26+T204*Variables!$E$27+U204*Variables!$E$28+V204*Variables!$E$26)*Variables!$C$18</f>
        <v>137097590.17003056</v>
      </c>
      <c r="X204" s="20">
        <f>J204*Variables!$E$30*Variables!$C$18</f>
        <v>650600.32714730571</v>
      </c>
      <c r="Z204" s="272">
        <f>D204*(IF(D204&lt;50000,0,IF(D204&gt;Variables!$C$7,Variables!$C$36,IF(D204&gt;Variables!$C$8,Variables!$C$37,Variables!$C$38))))</f>
        <v>970.68222441776663</v>
      </c>
      <c r="AA204" s="283">
        <f t="shared" si="161"/>
        <v>947.93185978297504</v>
      </c>
      <c r="AB204" s="274">
        <f t="shared" si="211"/>
        <v>22.750364634791595</v>
      </c>
      <c r="AC204" s="21">
        <f>AB204*Variables!$E$41</f>
        <v>12230596.027663961</v>
      </c>
      <c r="AD204" s="275">
        <f>ROUND(IF(D204&lt;50000,0,(H204/(3.14*Variables!$C$35^2))),0)</f>
        <v>2520</v>
      </c>
      <c r="AE204" s="201">
        <f t="shared" si="162"/>
        <v>2439</v>
      </c>
      <c r="AF204" s="276">
        <f t="shared" si="212"/>
        <v>81</v>
      </c>
      <c r="AG204" s="20">
        <f>AF204*Variables!$E$42*Variables!$C$18</f>
        <v>75162.815999999992</v>
      </c>
      <c r="AH204" s="277">
        <f>ROUND((Z204)/Variables!$C$40,0)</f>
        <v>8</v>
      </c>
      <c r="AI204" s="204">
        <f t="shared" si="163"/>
        <v>17</v>
      </c>
      <c r="AJ204" s="278">
        <f t="shared" si="213"/>
        <v>0</v>
      </c>
      <c r="AK204" s="21">
        <f>AJ204*Variables!$E$43*Variables!$C$18</f>
        <v>0</v>
      </c>
      <c r="AL204" s="20">
        <f>Z204*Variables!$E$39*Variables!$C$18</f>
        <v>226742446.61217383</v>
      </c>
      <c r="AN204" s="284">
        <f t="shared" ref="AN204:AP204" si="221">AN184</f>
        <v>0.60223048327137552</v>
      </c>
      <c r="AO204" s="246">
        <f t="shared" si="221"/>
        <v>150.67806691449815</v>
      </c>
      <c r="AP204" s="284">
        <f t="shared" si="221"/>
        <v>19785.960000000003</v>
      </c>
      <c r="AQ204" s="22">
        <f>IF(12*(AO204-Variables!$C$3*AP204)*(G204/5)&lt;0,0,12*(AO204-Variables!$C$3*AP204)*(G204/5))</f>
        <v>0</v>
      </c>
      <c r="AR204" s="249"/>
      <c r="AS204" s="208"/>
    </row>
    <row r="205" spans="1:45" ht="14.25" customHeight="1">
      <c r="A205" s="57">
        <v>2</v>
      </c>
      <c r="B205" s="4" t="s">
        <v>123</v>
      </c>
      <c r="C205" s="263">
        <v>2029</v>
      </c>
      <c r="D205" s="264">
        <f>Population!N3</f>
        <v>560507.52235961822</v>
      </c>
      <c r="E205" s="264" t="str">
        <f t="shared" si="209"/>
        <v>Medium</v>
      </c>
      <c r="F205" s="268">
        <f t="shared" si="159"/>
        <v>4.29</v>
      </c>
      <c r="G205" s="281">
        <f t="shared" si="207"/>
        <v>130654.43411646113</v>
      </c>
      <c r="H205" s="267">
        <f>'Area (Sq.km)'!P3</f>
        <v>915.81332269019583</v>
      </c>
      <c r="I205" s="267"/>
      <c r="J205" s="268">
        <f>D205*Variables!$C$21</f>
        <v>1922.5408016934905</v>
      </c>
      <c r="K205" s="282">
        <f t="shared" si="160"/>
        <v>1877.4812516537988</v>
      </c>
      <c r="L205" s="268">
        <f t="shared" si="210"/>
        <v>45.059550039691658</v>
      </c>
      <c r="M205" s="269"/>
      <c r="N205" s="270"/>
      <c r="O205" s="270"/>
      <c r="P205" s="270"/>
      <c r="Q205" s="270"/>
      <c r="R205" s="20"/>
      <c r="S205" s="271">
        <f>L205*(Variables!$C$22/100)</f>
        <v>2.446672400345248</v>
      </c>
      <c r="T205" s="271">
        <f>L205*(Variables!$C$23/100)</f>
        <v>4.2816767006041845</v>
      </c>
      <c r="U205" s="271">
        <f>L205*(Variables!$C$24/100)</f>
        <v>4.4855660672996223</v>
      </c>
      <c r="V205" s="271">
        <f>L205*(Variables!$C$25/100)</f>
        <v>32.622298671269981</v>
      </c>
      <c r="W205" s="21">
        <f>(S205*Variables!$E$26+T205*Variables!$E$27+U205*Variables!$E$28+V205*Variables!$E$26)*Variables!$C$18</f>
        <v>94998212.994499728</v>
      </c>
      <c r="X205" s="20">
        <f>J205*Variables!$E$30*Variables!$C$18</f>
        <v>450816.59258910659</v>
      </c>
      <c r="Z205" s="272">
        <f>D205*(IF(D205&lt;50000,0,IF(D205&gt;Variables!$C$7,Variables!$C$36,IF(D205&gt;Variables!$C$8,Variables!$C$37,Variables!$C$38))))</f>
        <v>672.60902683154177</v>
      </c>
      <c r="AA205" s="283">
        <f t="shared" si="161"/>
        <v>656.84475276517742</v>
      </c>
      <c r="AB205" s="274">
        <f t="shared" si="211"/>
        <v>15.764274066364351</v>
      </c>
      <c r="AC205" s="21">
        <f>AB205*Variables!$E$41</f>
        <v>8474873.7380774748</v>
      </c>
      <c r="AD205" s="275">
        <f>ROUND(IF(D205&lt;50000,0,(H205/(3.14*Variables!$C$35^2))),0)</f>
        <v>1167</v>
      </c>
      <c r="AE205" s="201">
        <f t="shared" si="162"/>
        <v>1129</v>
      </c>
      <c r="AF205" s="276">
        <f t="shared" si="212"/>
        <v>38</v>
      </c>
      <c r="AG205" s="20">
        <f>AF205*Variables!$E$42*Variables!$C$18</f>
        <v>35261.567999999999</v>
      </c>
      <c r="AH205" s="277">
        <f>ROUND((Z205)/Variables!$C$40,0)</f>
        <v>5</v>
      </c>
      <c r="AI205" s="204">
        <f t="shared" si="163"/>
        <v>5</v>
      </c>
      <c r="AJ205" s="278">
        <f t="shared" si="213"/>
        <v>0</v>
      </c>
      <c r="AK205" s="21">
        <f>AJ205*Variables!$E$43*Variables!$C$18</f>
        <v>0</v>
      </c>
      <c r="AL205" s="20">
        <f>Z205*Variables!$E$39*Variables!$C$18</f>
        <v>157115287.08449855</v>
      </c>
      <c r="AN205" s="284">
        <f t="shared" ref="AN205:AP205" si="222">AN185</f>
        <v>0.76827757125154894</v>
      </c>
      <c r="AO205" s="246">
        <f t="shared" si="222"/>
        <v>197.75464684014869</v>
      </c>
      <c r="AP205" s="284">
        <f t="shared" si="222"/>
        <v>10992.2</v>
      </c>
      <c r="AQ205" s="22">
        <f>IF(12*(AO205-Variables!$C$3*AP205)*(G205/5)&lt;0,0,12*(AO205-Variables!$C$3*AP205)*(G205/5))</f>
        <v>0</v>
      </c>
      <c r="AR205" s="249"/>
      <c r="AS205" s="208"/>
    </row>
    <row r="206" spans="1:45" ht="14.25" customHeight="1">
      <c r="A206" s="57">
        <v>3</v>
      </c>
      <c r="B206" s="4" t="s">
        <v>129</v>
      </c>
      <c r="C206" s="263">
        <v>2029</v>
      </c>
      <c r="D206" s="264">
        <f>Population!N4</f>
        <v>401384.56264299975</v>
      </c>
      <c r="E206" s="264" t="str">
        <f t="shared" si="209"/>
        <v>Medium</v>
      </c>
      <c r="F206" s="268">
        <f t="shared" si="159"/>
        <v>4.8600000000000003</v>
      </c>
      <c r="G206" s="281">
        <f t="shared" si="207"/>
        <v>82589.416181687193</v>
      </c>
      <c r="H206" s="267">
        <f>'Area (Sq.km)'!P4</f>
        <v>749.38304374160828</v>
      </c>
      <c r="I206" s="267"/>
      <c r="J206" s="268">
        <f>D206*Variables!$C$21</f>
        <v>1376.749049865489</v>
      </c>
      <c r="K206" s="282">
        <f t="shared" si="160"/>
        <v>1344.4814940092663</v>
      </c>
      <c r="L206" s="268">
        <f t="shared" si="210"/>
        <v>32.267555856222771</v>
      </c>
      <c r="M206" s="269"/>
      <c r="N206" s="270"/>
      <c r="O206" s="270"/>
      <c r="P206" s="270"/>
      <c r="Q206" s="270"/>
      <c r="R206" s="20"/>
      <c r="S206" s="271">
        <f>L206*(Variables!$C$22/100)</f>
        <v>1.7520844808808742</v>
      </c>
      <c r="T206" s="271">
        <f>L206*(Variables!$C$23/100)</f>
        <v>3.0661478415415302</v>
      </c>
      <c r="U206" s="271">
        <f>L206*(Variables!$C$24/100)</f>
        <v>3.2121548816149366</v>
      </c>
      <c r="V206" s="271">
        <f>L206*(Variables!$C$25/100)</f>
        <v>23.361126411744991</v>
      </c>
      <c r="W206" s="21">
        <f>(S206*Variables!$E$26+T206*Variables!$E$27+U206*Variables!$E$28+V206*Variables!$E$26)*Variables!$C$18</f>
        <v>68029089.090796083</v>
      </c>
      <c r="X206" s="20">
        <f>J206*Variables!$E$30*Variables!$C$18</f>
        <v>322833.88470295852</v>
      </c>
      <c r="Z206" s="272">
        <f>D206*(IF(D206&lt;50000,0,IF(D206&gt;Variables!$C$7,Variables!$C$36,IF(D206&gt;Variables!$C$8,Variables!$C$37,Variables!$C$38))))</f>
        <v>481.66147517159965</v>
      </c>
      <c r="AA206" s="283">
        <f t="shared" si="161"/>
        <v>470.37253434726517</v>
      </c>
      <c r="AB206" s="274">
        <f t="shared" si="211"/>
        <v>11.288940824334475</v>
      </c>
      <c r="AC206" s="21">
        <f>AB206*Variables!$E$41</f>
        <v>6068934.5871622134</v>
      </c>
      <c r="AD206" s="275">
        <f>ROUND(IF(D206&lt;50000,0,(H206/(3.14*Variables!$C$35^2))),0)</f>
        <v>955</v>
      </c>
      <c r="AE206" s="201">
        <f t="shared" si="162"/>
        <v>924</v>
      </c>
      <c r="AF206" s="276">
        <f t="shared" si="212"/>
        <v>31</v>
      </c>
      <c r="AG206" s="20">
        <f>AF206*Variables!$E$42*Variables!$C$18</f>
        <v>28766.016</v>
      </c>
      <c r="AH206" s="277">
        <f>ROUND((Z206)/Variables!$C$40,0)</f>
        <v>4</v>
      </c>
      <c r="AI206" s="204">
        <f t="shared" si="163"/>
        <v>4</v>
      </c>
      <c r="AJ206" s="278">
        <f t="shared" si="213"/>
        <v>0</v>
      </c>
      <c r="AK206" s="21">
        <f>AJ206*Variables!$E$43*Variables!$C$18</f>
        <v>0</v>
      </c>
      <c r="AL206" s="20">
        <f>Z206*Variables!$E$39*Variables!$C$18</f>
        <v>112511693.91171801</v>
      </c>
      <c r="AN206" s="284">
        <f t="shared" ref="AN206:AP206" si="223">AN186</f>
        <v>0.49566294919454768</v>
      </c>
      <c r="AO206" s="246">
        <f t="shared" si="223"/>
        <v>144.5353159851301</v>
      </c>
      <c r="AP206" s="284">
        <f t="shared" si="223"/>
        <v>10992.2</v>
      </c>
      <c r="AQ206" s="22">
        <f>IF(12*(AO206-Variables!$C$3*AP206)*(G206/5)&lt;0,0,12*(AO206-Variables!$C$3*AP206)*(G206/5))</f>
        <v>0</v>
      </c>
      <c r="AR206" s="249"/>
      <c r="AS206" s="208"/>
    </row>
    <row r="207" spans="1:45" ht="14.25" customHeight="1">
      <c r="A207" s="57">
        <v>4</v>
      </c>
      <c r="B207" s="4" t="s">
        <v>130</v>
      </c>
      <c r="C207" s="263">
        <v>2029</v>
      </c>
      <c r="D207" s="264">
        <f>Population!N5</f>
        <v>760918.11874074268</v>
      </c>
      <c r="E207" s="264" t="str">
        <f t="shared" si="209"/>
        <v>Medium</v>
      </c>
      <c r="F207" s="268">
        <f t="shared" si="159"/>
        <v>4.05</v>
      </c>
      <c r="G207" s="281">
        <f t="shared" si="207"/>
        <v>187881.0169730229</v>
      </c>
      <c r="H207" s="267">
        <f>'Area (Sq.km)'!P5</f>
        <v>160.46159490287005</v>
      </c>
      <c r="I207" s="267"/>
      <c r="J207" s="268">
        <f>D207*Variables!$C$21</f>
        <v>2609.9491472807472</v>
      </c>
      <c r="K207" s="282">
        <f t="shared" si="160"/>
        <v>2548.7784641413541</v>
      </c>
      <c r="L207" s="268">
        <f t="shared" si="210"/>
        <v>61.170683139393077</v>
      </c>
      <c r="M207" s="269"/>
      <c r="N207" s="270"/>
      <c r="O207" s="270"/>
      <c r="P207" s="270"/>
      <c r="Q207" s="270"/>
      <c r="R207" s="20"/>
      <c r="S207" s="271">
        <f>L207*(Variables!$C$22/100)</f>
        <v>3.3214850573426102</v>
      </c>
      <c r="T207" s="271">
        <f>L207*(Variables!$C$23/100)</f>
        <v>5.812598850349568</v>
      </c>
      <c r="U207" s="271">
        <f>L207*(Variables!$C$24/100)</f>
        <v>6.0893892717947864</v>
      </c>
      <c r="V207" s="271">
        <f>L207*(Variables!$C$25/100)</f>
        <v>44.286467431234804</v>
      </c>
      <c r="W207" s="21">
        <f>(S207*Variables!$E$26+T207*Variables!$E$27+U207*Variables!$E$28+V207*Variables!$E$26)*Variables!$C$18</f>
        <v>128965015.86847365</v>
      </c>
      <c r="X207" s="20">
        <f>J207*Variables!$E$30*Variables!$C$18</f>
        <v>612006.97554586234</v>
      </c>
      <c r="Z207" s="272">
        <f>D207*(IF(D207&lt;50000,0,IF(D207&gt;Variables!$C$7,Variables!$C$36,IF(D207&gt;Variables!$C$8,Variables!$C$37,Variables!$C$38))))</f>
        <v>913.10174248889109</v>
      </c>
      <c r="AA207" s="283">
        <f t="shared" si="161"/>
        <v>891.70092039930751</v>
      </c>
      <c r="AB207" s="274">
        <f t="shared" si="211"/>
        <v>21.400822089583585</v>
      </c>
      <c r="AC207" s="21">
        <f>AB207*Variables!$E$41</f>
        <v>11505081.955360135</v>
      </c>
      <c r="AD207" s="275">
        <f>ROUND(IF(D207&lt;50000,0,(H207/(3.14*Variables!$C$35^2))),0)</f>
        <v>204</v>
      </c>
      <c r="AE207" s="201">
        <f t="shared" si="162"/>
        <v>198</v>
      </c>
      <c r="AF207" s="276">
        <f t="shared" si="212"/>
        <v>6</v>
      </c>
      <c r="AG207" s="20">
        <f>AF207*Variables!$E$42*Variables!$C$18</f>
        <v>5567.616</v>
      </c>
      <c r="AH207" s="277">
        <f>ROUND((Z207)/Variables!$C$40,0)</f>
        <v>7</v>
      </c>
      <c r="AI207" s="204">
        <f t="shared" si="163"/>
        <v>7</v>
      </c>
      <c r="AJ207" s="278">
        <f t="shared" si="213"/>
        <v>0</v>
      </c>
      <c r="AK207" s="21">
        <f>AJ207*Variables!$E$43*Variables!$C$18</f>
        <v>0</v>
      </c>
      <c r="AL207" s="20">
        <f>Z207*Variables!$E$39*Variables!$C$18</f>
        <v>213292175.22444701</v>
      </c>
      <c r="AN207" s="284">
        <f t="shared" ref="AN207:AP207" si="224">AN187</f>
        <v>0.74349442379182151</v>
      </c>
      <c r="AO207" s="246">
        <f t="shared" si="224"/>
        <v>180.66914498141261</v>
      </c>
      <c r="AP207" s="284">
        <f t="shared" si="224"/>
        <v>15389.079999999998</v>
      </c>
      <c r="AQ207" s="22">
        <f>IF(12*(AO207-Variables!$C$3*AP207)*(G207/5)&lt;0,0,12*(AO207-Variables!$C$3*AP207)*(G207/5))</f>
        <v>0</v>
      </c>
      <c r="AR207" s="249"/>
      <c r="AS207" s="208"/>
    </row>
    <row r="208" spans="1:45" ht="14.25" customHeight="1">
      <c r="A208" s="57">
        <v>5</v>
      </c>
      <c r="B208" s="4" t="s">
        <v>131</v>
      </c>
      <c r="C208" s="263">
        <v>2029</v>
      </c>
      <c r="D208" s="264">
        <f>Population!N6</f>
        <v>484822.93746062717</v>
      </c>
      <c r="E208" s="264" t="str">
        <f t="shared" si="209"/>
        <v>Medium</v>
      </c>
      <c r="F208" s="268">
        <f t="shared" si="159"/>
        <v>4.2</v>
      </c>
      <c r="G208" s="281">
        <f t="shared" si="207"/>
        <v>115434.03272872075</v>
      </c>
      <c r="H208" s="267">
        <f>'Area (Sq.km)'!P6</f>
        <v>1330.7045097877237</v>
      </c>
      <c r="I208" s="267"/>
      <c r="J208" s="268">
        <f>D208*Variables!$C$21</f>
        <v>1662.9426754899512</v>
      </c>
      <c r="K208" s="282">
        <f t="shared" si="160"/>
        <v>2336.5107121394235</v>
      </c>
      <c r="L208" s="268">
        <f t="shared" si="210"/>
        <v>0</v>
      </c>
      <c r="M208" s="269"/>
      <c r="N208" s="270"/>
      <c r="O208" s="270"/>
      <c r="P208" s="270"/>
      <c r="Q208" s="270"/>
      <c r="R208" s="20"/>
      <c r="S208" s="271">
        <f>L208*(Variables!$C$22/100)</f>
        <v>0</v>
      </c>
      <c r="T208" s="271">
        <f>L208*(Variables!$C$23/100)</f>
        <v>0</v>
      </c>
      <c r="U208" s="271">
        <f>L208*(Variables!$C$24/100)</f>
        <v>0</v>
      </c>
      <c r="V208" s="271">
        <f>L208*(Variables!$C$25/100)</f>
        <v>0</v>
      </c>
      <c r="W208" s="21">
        <f>(S208*Variables!$E$26+T208*Variables!$E$27+U208*Variables!$E$28+V208*Variables!$E$26)*Variables!$C$18</f>
        <v>0</v>
      </c>
      <c r="X208" s="20">
        <f>J208*Variables!$E$30*Variables!$C$18</f>
        <v>389943.42797563865</v>
      </c>
      <c r="Z208" s="272">
        <f>D208*(IF(D208&lt;50000,0,IF(D208&gt;Variables!$C$7,Variables!$C$36,IF(D208&gt;Variables!$C$8,Variables!$C$37,Variables!$C$38))))</f>
        <v>581.78752495275251</v>
      </c>
      <c r="AA208" s="283">
        <f t="shared" si="161"/>
        <v>568.15187983667226</v>
      </c>
      <c r="AB208" s="274">
        <f t="shared" si="211"/>
        <v>13.635645116080241</v>
      </c>
      <c r="AC208" s="21">
        <f>AB208*Variables!$E$41</f>
        <v>7330522.8144047372</v>
      </c>
      <c r="AD208" s="275">
        <f>ROUND(IF(D208&lt;50000,0,(H208/(3.14*Variables!$C$35^2))),0)</f>
        <v>1695</v>
      </c>
      <c r="AE208" s="201">
        <f t="shared" si="162"/>
        <v>1641</v>
      </c>
      <c r="AF208" s="276">
        <f t="shared" si="212"/>
        <v>54</v>
      </c>
      <c r="AG208" s="20">
        <f>AF208*Variables!$E$42*Variables!$C$18</f>
        <v>50108.543999999994</v>
      </c>
      <c r="AH208" s="277">
        <f>ROUND((Z208)/Variables!$C$40,0)</f>
        <v>5</v>
      </c>
      <c r="AI208" s="204">
        <f t="shared" si="163"/>
        <v>5</v>
      </c>
      <c r="AJ208" s="278">
        <f t="shared" si="213"/>
        <v>0</v>
      </c>
      <c r="AK208" s="21">
        <f>AJ208*Variables!$E$43*Variables!$C$18</f>
        <v>0</v>
      </c>
      <c r="AL208" s="20">
        <f>Z208*Variables!$E$39*Variables!$C$18</f>
        <v>135900218.93658748</v>
      </c>
      <c r="AN208" s="284">
        <f t="shared" ref="AN208:AP208" si="225">AN188</f>
        <v>0.49566294919454768</v>
      </c>
      <c r="AO208" s="246">
        <f t="shared" si="225"/>
        <v>124.90706319702601</v>
      </c>
      <c r="AP208" s="284">
        <f t="shared" si="225"/>
        <v>15389.079999999998</v>
      </c>
      <c r="AQ208" s="22">
        <f>IF(12*(AO208-Variables!$C$3*AP208)*(G208/5)&lt;0,0,12*(AO208-Variables!$C$3*AP208)*(G208/5))</f>
        <v>0</v>
      </c>
      <c r="AR208" s="249"/>
      <c r="AS208" s="208"/>
    </row>
    <row r="209" spans="1:45" ht="14.25" customHeight="1">
      <c r="A209" s="57">
        <v>6</v>
      </c>
      <c r="B209" s="4" t="s">
        <v>132</v>
      </c>
      <c r="C209" s="263">
        <v>2029</v>
      </c>
      <c r="D209" s="264">
        <f>Population!N7</f>
        <v>552226.45589520934</v>
      </c>
      <c r="E209" s="264" t="str">
        <f t="shared" si="209"/>
        <v>Medium</v>
      </c>
      <c r="F209" s="268">
        <f t="shared" si="159"/>
        <v>4.59</v>
      </c>
      <c r="G209" s="281">
        <f t="shared" si="207"/>
        <v>120310.77470483864</v>
      </c>
      <c r="H209" s="267">
        <f>'Area (Sq.km)'!P7</f>
        <v>1102.4022391318515</v>
      </c>
      <c r="I209" s="267"/>
      <c r="J209" s="268">
        <f>D209*Variables!$C$21</f>
        <v>1894.1367437205679</v>
      </c>
      <c r="K209" s="282">
        <f t="shared" si="160"/>
        <v>1849.7429137896168</v>
      </c>
      <c r="L209" s="268">
        <f t="shared" si="210"/>
        <v>44.393829930951142</v>
      </c>
      <c r="M209" s="269"/>
      <c r="N209" s="270"/>
      <c r="O209" s="270"/>
      <c r="P209" s="270"/>
      <c r="Q209" s="270"/>
      <c r="R209" s="20"/>
      <c r="S209" s="271">
        <f>L209*(Variables!$C$22/100)</f>
        <v>2.4105247021330936</v>
      </c>
      <c r="T209" s="271">
        <f>L209*(Variables!$C$23/100)</f>
        <v>4.2184182287329142</v>
      </c>
      <c r="U209" s="271">
        <f>L209*(Variables!$C$24/100)</f>
        <v>4.4192952872440054</v>
      </c>
      <c r="V209" s="271">
        <f>L209*(Variables!$C$25/100)</f>
        <v>32.140329361774583</v>
      </c>
      <c r="W209" s="21">
        <f>(S209*Variables!$E$26+T209*Variables!$E$27+U209*Variables!$E$28+V209*Variables!$E$26)*Variables!$C$18</f>
        <v>93594687.645730272</v>
      </c>
      <c r="X209" s="20">
        <f>J209*Variables!$E$30*Variables!$C$18</f>
        <v>444156.12503503595</v>
      </c>
      <c r="Z209" s="272">
        <f>D209*(IF(D209&lt;50000,0,IF(D209&gt;Variables!$C$7,Variables!$C$36,IF(D209&gt;Variables!$C$8,Variables!$C$37,Variables!$C$38))))</f>
        <v>662.67174707425113</v>
      </c>
      <c r="AA209" s="283">
        <f t="shared" si="161"/>
        <v>647.14037800219819</v>
      </c>
      <c r="AB209" s="274">
        <f t="shared" si="211"/>
        <v>15.531369072052939</v>
      </c>
      <c r="AC209" s="21">
        <f>AB209*Variables!$E$41</f>
        <v>8349664.0131356604</v>
      </c>
      <c r="AD209" s="275">
        <f>ROUND(IF(D209&lt;50000,0,(H209/(3.14*Variables!$C$35^2))),0)</f>
        <v>1404</v>
      </c>
      <c r="AE209" s="201">
        <f t="shared" si="162"/>
        <v>1359</v>
      </c>
      <c r="AF209" s="276">
        <f t="shared" si="212"/>
        <v>45</v>
      </c>
      <c r="AG209" s="20">
        <f>AF209*Variables!$E$42*Variables!$C$18</f>
        <v>41757.119999999995</v>
      </c>
      <c r="AH209" s="277">
        <f>ROUND((Z209)/Variables!$C$40,0)</f>
        <v>5</v>
      </c>
      <c r="AI209" s="204">
        <f t="shared" si="163"/>
        <v>5</v>
      </c>
      <c r="AJ209" s="278">
        <f t="shared" si="213"/>
        <v>0</v>
      </c>
      <c r="AK209" s="21">
        <f>AJ209*Variables!$E$43*Variables!$C$18</f>
        <v>0</v>
      </c>
      <c r="AL209" s="20">
        <f>Z209*Variables!$E$39*Variables!$C$18</f>
        <v>154794029.86132315</v>
      </c>
      <c r="AN209" s="284">
        <f t="shared" ref="AN209:AP209" si="226">AN189</f>
        <v>0.49566294919454768</v>
      </c>
      <c r="AO209" s="246">
        <f t="shared" si="226"/>
        <v>136.50557620817841</v>
      </c>
      <c r="AP209" s="284">
        <f t="shared" si="226"/>
        <v>15389.079999999998</v>
      </c>
      <c r="AQ209" s="22">
        <f>IF(12*(AO209-Variables!$C$3*AP209)*(G209/5)&lt;0,0,12*(AO209-Variables!$C$3*AP209)*(G209/5))</f>
        <v>0</v>
      </c>
      <c r="AR209" s="249"/>
      <c r="AS209" s="208"/>
    </row>
    <row r="210" spans="1:45" ht="14.25" customHeight="1">
      <c r="A210" s="57">
        <v>7</v>
      </c>
      <c r="B210" s="4" t="s">
        <v>133</v>
      </c>
      <c r="C210" s="263">
        <v>2029</v>
      </c>
      <c r="D210" s="264">
        <f>Population!N8</f>
        <v>311184.17998092697</v>
      </c>
      <c r="E210" s="264" t="str">
        <f t="shared" si="209"/>
        <v>Medium</v>
      </c>
      <c r="F210" s="268">
        <f t="shared" si="159"/>
        <v>3.94</v>
      </c>
      <c r="G210" s="281">
        <f t="shared" si="207"/>
        <v>78980.756340336797</v>
      </c>
      <c r="H210" s="267">
        <f>'Area (Sq.km)'!P8</f>
        <v>515.72132652469634</v>
      </c>
      <c r="I210" s="267"/>
      <c r="J210" s="268">
        <f>D210*Variables!$C$21</f>
        <v>1067.3617373345794</v>
      </c>
      <c r="K210" s="282">
        <f t="shared" si="160"/>
        <v>1811.420012647523</v>
      </c>
      <c r="L210" s="268">
        <f t="shared" si="210"/>
        <v>0</v>
      </c>
      <c r="M210" s="269"/>
      <c r="N210" s="270"/>
      <c r="O210" s="270"/>
      <c r="P210" s="270"/>
      <c r="Q210" s="270"/>
      <c r="R210" s="20"/>
      <c r="S210" s="271">
        <f>L210*(Variables!$C$22/100)</f>
        <v>0</v>
      </c>
      <c r="T210" s="271">
        <f>L210*(Variables!$C$23/100)</f>
        <v>0</v>
      </c>
      <c r="U210" s="271">
        <f>L210*(Variables!$C$24/100)</f>
        <v>0</v>
      </c>
      <c r="V210" s="271">
        <f>L210*(Variables!$C$25/100)</f>
        <v>0</v>
      </c>
      <c r="W210" s="21">
        <f>(S210*Variables!$E$26+T210*Variables!$E$27+U210*Variables!$E$28+V210*Variables!$E$26)*Variables!$C$18</f>
        <v>0</v>
      </c>
      <c r="X210" s="20">
        <f>J210*Variables!$E$30*Variables!$C$18</f>
        <v>250285.65378758553</v>
      </c>
      <c r="Z210" s="272">
        <f>D210*(IF(D210&lt;50000,0,IF(D210&gt;Variables!$C$7,Variables!$C$36,IF(D210&gt;Variables!$C$8,Variables!$C$37,Variables!$C$38))))</f>
        <v>373.42101597711235</v>
      </c>
      <c r="AA210" s="283">
        <f t="shared" si="161"/>
        <v>521</v>
      </c>
      <c r="AB210" s="274">
        <f t="shared" si="211"/>
        <v>0</v>
      </c>
      <c r="AC210" s="21">
        <f>AB210*Variables!$E$41</f>
        <v>0</v>
      </c>
      <c r="AD210" s="275">
        <f>ROUND(IF(D210&lt;50000,0,(H210/(3.14*Variables!$C$35^2))),0)</f>
        <v>657</v>
      </c>
      <c r="AE210" s="201">
        <f t="shared" si="162"/>
        <v>636</v>
      </c>
      <c r="AF210" s="276">
        <f t="shared" si="212"/>
        <v>21</v>
      </c>
      <c r="AG210" s="20">
        <f>AF210*Variables!$E$42*Variables!$C$18</f>
        <v>19486.655999999999</v>
      </c>
      <c r="AH210" s="277">
        <f>ROUND((Z210)/Variables!$C$40,0)</f>
        <v>3</v>
      </c>
      <c r="AI210" s="204">
        <f t="shared" si="163"/>
        <v>3</v>
      </c>
      <c r="AJ210" s="278">
        <f t="shared" si="213"/>
        <v>0</v>
      </c>
      <c r="AK210" s="21">
        <f>AJ210*Variables!$E$43*Variables!$C$18</f>
        <v>0</v>
      </c>
      <c r="AL210" s="20">
        <f>Z210*Variables!$E$39*Variables!$C$18</f>
        <v>87227717.42301245</v>
      </c>
      <c r="AN210" s="284">
        <f t="shared" ref="AN210:AP210" si="227">AN190</f>
        <v>0.49566294919454768</v>
      </c>
      <c r="AO210" s="246">
        <f t="shared" si="227"/>
        <v>117.17472118959107</v>
      </c>
      <c r="AP210" s="284">
        <f t="shared" si="227"/>
        <v>15389.079999999998</v>
      </c>
      <c r="AQ210" s="22">
        <f>IF(12*(AO210-Variables!$C$3*AP210)*(G210/5)&lt;0,0,12*(AO210-Variables!$C$3*AP210)*(G210/5))</f>
        <v>0</v>
      </c>
      <c r="AR210" s="249"/>
      <c r="AS210" s="208"/>
    </row>
    <row r="211" spans="1:45" ht="14.25" customHeight="1">
      <c r="A211" s="57">
        <v>8</v>
      </c>
      <c r="B211" s="57" t="s">
        <v>134</v>
      </c>
      <c r="C211" s="263">
        <v>2029</v>
      </c>
      <c r="D211" s="264">
        <f>Population!N9</f>
        <v>1032413.7537242535</v>
      </c>
      <c r="E211" s="264" t="str">
        <f t="shared" si="209"/>
        <v>Large</v>
      </c>
      <c r="F211" s="268">
        <f t="shared" si="159"/>
        <v>4.04</v>
      </c>
      <c r="G211" s="281">
        <f t="shared" si="207"/>
        <v>255547.95884263702</v>
      </c>
      <c r="H211" s="267">
        <f>'Area (Sq.km)'!P9</f>
        <v>647.2279878359127</v>
      </c>
      <c r="I211" s="267"/>
      <c r="J211" s="268">
        <f>D211*Variables!$C$21</f>
        <v>3541.1791752741892</v>
      </c>
      <c r="K211" s="282">
        <f t="shared" si="160"/>
        <v>3458.1827883536998</v>
      </c>
      <c r="L211" s="268">
        <f t="shared" si="210"/>
        <v>82.996386920489385</v>
      </c>
      <c r="M211" s="269"/>
      <c r="N211" s="270"/>
      <c r="O211" s="270"/>
      <c r="P211" s="270"/>
      <c r="Q211" s="270"/>
      <c r="R211" s="20"/>
      <c r="S211" s="271">
        <f>L211*(Variables!$C$22/100)</f>
        <v>4.5065911450039478</v>
      </c>
      <c r="T211" s="271">
        <f>L211*(Variables!$C$23/100)</f>
        <v>7.8865345037569092</v>
      </c>
      <c r="U211" s="271">
        <f>L211*(Variables!$C$24/100)</f>
        <v>8.2620837658405737</v>
      </c>
      <c r="V211" s="271">
        <f>L211*(Variables!$C$25/100)</f>
        <v>60.087881933385979</v>
      </c>
      <c r="W211" s="21">
        <f>(S211*Variables!$E$26+T211*Variables!$E$27+U211*Variables!$E$28+V211*Variables!$E$26)*Variables!$C$18</f>
        <v>174979742.04139471</v>
      </c>
      <c r="X211" s="20">
        <f>J211*Variables!$E$30*Variables!$C$18</f>
        <v>830371.10481004464</v>
      </c>
      <c r="Z211" s="272">
        <f>D211*(IF(D211&lt;50000,0,IF(D211&gt;Variables!$C$7,Variables!$C$36,IF(D211&gt;Variables!$C$8,Variables!$C$37,Variables!$C$38))))</f>
        <v>1238.896504469104</v>
      </c>
      <c r="AA211" s="283">
        <f t="shared" si="161"/>
        <v>1209.8598676456093</v>
      </c>
      <c r="AB211" s="274">
        <f t="shared" si="211"/>
        <v>29.036636823494746</v>
      </c>
      <c r="AC211" s="21">
        <f>AB211*Variables!$E$41</f>
        <v>15610095.956310775</v>
      </c>
      <c r="AD211" s="275">
        <f>ROUND(IF(D211&lt;50000,0,(H211/(3.14*Variables!$C$35^2))),0)</f>
        <v>824</v>
      </c>
      <c r="AE211" s="201">
        <f t="shared" si="162"/>
        <v>798</v>
      </c>
      <c r="AF211" s="276">
        <f t="shared" si="212"/>
        <v>26</v>
      </c>
      <c r="AG211" s="20">
        <f>AF211*Variables!$E$42*Variables!$C$18</f>
        <v>24126.335999999999</v>
      </c>
      <c r="AH211" s="277">
        <f>ROUND((Z211)/Variables!$C$40,0)</f>
        <v>10</v>
      </c>
      <c r="AI211" s="204">
        <f t="shared" si="163"/>
        <v>10</v>
      </c>
      <c r="AJ211" s="278">
        <f t="shared" si="213"/>
        <v>0</v>
      </c>
      <c r="AK211" s="21">
        <f>AJ211*Variables!$E$43*Variables!$C$18</f>
        <v>0</v>
      </c>
      <c r="AL211" s="20">
        <f>Z211*Variables!$E$39*Variables!$C$18</f>
        <v>289394837.42075312</v>
      </c>
      <c r="AN211" s="284">
        <f t="shared" ref="AN211:AP211" si="228">AN191</f>
        <v>0.49566294919454768</v>
      </c>
      <c r="AO211" s="246">
        <f t="shared" si="228"/>
        <v>120.14869888475835</v>
      </c>
      <c r="AP211" s="284">
        <f t="shared" si="228"/>
        <v>15389.079999999998</v>
      </c>
      <c r="AQ211" s="22">
        <f>IF(12*(AO211-Variables!$C$3*AP211)*(G211/5)&lt;0,0,12*(AO211-Variables!$C$3*AP211)*(G211/5))</f>
        <v>0</v>
      </c>
      <c r="AR211" s="249"/>
      <c r="AS211" s="208"/>
    </row>
    <row r="212" spans="1:45" ht="14.25" customHeight="1">
      <c r="A212" s="57">
        <v>9</v>
      </c>
      <c r="B212" s="4" t="s">
        <v>135</v>
      </c>
      <c r="C212" s="263">
        <v>2029</v>
      </c>
      <c r="D212" s="264">
        <f>Population!N10</f>
        <v>18131.408362664428</v>
      </c>
      <c r="E212" s="264" t="str">
        <f t="shared" si="209"/>
        <v>Small</v>
      </c>
      <c r="F212" s="268">
        <f t="shared" si="159"/>
        <v>4.26</v>
      </c>
      <c r="G212" s="281">
        <f t="shared" si="207"/>
        <v>4256.1991461653588</v>
      </c>
      <c r="H212" s="267">
        <f>'Area (Sq.km)'!P10</f>
        <v>36.341137759479132</v>
      </c>
      <c r="I212" s="267"/>
      <c r="J212" s="268">
        <f>D212*Variables!$C$21</f>
        <v>62.190730683938988</v>
      </c>
      <c r="K212" s="282">
        <f t="shared" si="160"/>
        <v>79.09</v>
      </c>
      <c r="L212" s="268">
        <f t="shared" si="210"/>
        <v>0</v>
      </c>
      <c r="M212" s="269"/>
      <c r="N212" s="270"/>
      <c r="O212" s="270"/>
      <c r="P212" s="270"/>
      <c r="Q212" s="270"/>
      <c r="R212" s="20"/>
      <c r="S212" s="271">
        <f>L212*(Variables!$C$22/100)</f>
        <v>0</v>
      </c>
      <c r="T212" s="271">
        <f>L212*(Variables!$C$23/100)</f>
        <v>0</v>
      </c>
      <c r="U212" s="271">
        <f>L212*(Variables!$C$24/100)</f>
        <v>0</v>
      </c>
      <c r="V212" s="271">
        <f>L212*(Variables!$C$25/100)</f>
        <v>0</v>
      </c>
      <c r="W212" s="21">
        <f>(S212*Variables!$E$26+T212*Variables!$E$27+U212*Variables!$E$28+V212*Variables!$E$26)*Variables!$C$18</f>
        <v>0</v>
      </c>
      <c r="X212" s="20">
        <f>J212*Variables!$E$30*Variables!$C$18</f>
        <v>14583.104438076851</v>
      </c>
      <c r="Z212" s="272">
        <f>D212*(IF(D212&lt;50000,0,IF(D212&gt;Variables!$C$7,Variables!$C$36,IF(D212&gt;Variables!$C$8,Variables!$C$37,Variables!$C$38))))</f>
        <v>0</v>
      </c>
      <c r="AA212" s="283">
        <f t="shared" si="161"/>
        <v>28</v>
      </c>
      <c r="AB212" s="274">
        <f t="shared" si="211"/>
        <v>0</v>
      </c>
      <c r="AC212" s="21">
        <f>AB212*Variables!$E$41</f>
        <v>0</v>
      </c>
      <c r="AD212" s="275">
        <f>ROUND(IF(D212&lt;50000,0,(H212/(3.14*Variables!$C$35^2))),0)</f>
        <v>0</v>
      </c>
      <c r="AE212" s="201">
        <f t="shared" si="162"/>
        <v>0</v>
      </c>
      <c r="AF212" s="276">
        <f t="shared" si="212"/>
        <v>0</v>
      </c>
      <c r="AG212" s="20">
        <f>AF212*Variables!$E$42*Variables!$C$18</f>
        <v>0</v>
      </c>
      <c r="AH212" s="277">
        <f>ROUND((Z212)/Variables!$C$40,0)</f>
        <v>0</v>
      </c>
      <c r="AI212" s="204">
        <f t="shared" si="163"/>
        <v>2</v>
      </c>
      <c r="AJ212" s="278">
        <f t="shared" si="213"/>
        <v>0</v>
      </c>
      <c r="AK212" s="21">
        <f>AJ212*Variables!$E$43*Variables!$C$18</f>
        <v>0</v>
      </c>
      <c r="AL212" s="20">
        <f>Z212*Variables!$E$39*Variables!$C$18</f>
        <v>0</v>
      </c>
      <c r="AN212" s="284">
        <f t="shared" ref="AN212:AP212" si="229">AN192</f>
        <v>0.74349442379182151</v>
      </c>
      <c r="AO212" s="246">
        <f t="shared" si="229"/>
        <v>190.03717472118959</v>
      </c>
      <c r="AP212" s="284">
        <f t="shared" si="229"/>
        <v>15389.079999999998</v>
      </c>
      <c r="AQ212" s="22">
        <f>IF(12*(AO212-Variables!$C$3*AP212)*(G212/5)&lt;0,0,12*(AO212-Variables!$C$3*AP212)*(G212/5))</f>
        <v>0</v>
      </c>
      <c r="AR212" s="249"/>
      <c r="AS212" s="208"/>
    </row>
    <row r="213" spans="1:45" ht="14.25" customHeight="1">
      <c r="A213" s="57">
        <v>10</v>
      </c>
      <c r="B213" s="4" t="s">
        <v>136</v>
      </c>
      <c r="C213" s="263">
        <v>2029</v>
      </c>
      <c r="D213" s="264">
        <f>Population!N11</f>
        <v>709403.51407385804</v>
      </c>
      <c r="E213" s="264" t="str">
        <f t="shared" si="209"/>
        <v>Medium</v>
      </c>
      <c r="F213" s="268">
        <f t="shared" si="159"/>
        <v>5.88</v>
      </c>
      <c r="G213" s="281">
        <f t="shared" si="207"/>
        <v>120646.85613500988</v>
      </c>
      <c r="H213" s="267">
        <f>'Area (Sq.km)'!P11</f>
        <v>652.68845745236854</v>
      </c>
      <c r="I213" s="267"/>
      <c r="J213" s="268">
        <f>D213*Variables!$C$21</f>
        <v>2433.2540532733328</v>
      </c>
      <c r="K213" s="282">
        <f t="shared" si="160"/>
        <v>2376.2246613997386</v>
      </c>
      <c r="L213" s="268">
        <f t="shared" si="210"/>
        <v>57.02939187359425</v>
      </c>
      <c r="M213" s="269"/>
      <c r="N213" s="270"/>
      <c r="O213" s="270"/>
      <c r="P213" s="270"/>
      <c r="Q213" s="270"/>
      <c r="R213" s="20"/>
      <c r="S213" s="271">
        <f>L213*(Variables!$C$22/100)</f>
        <v>3.0966185632720857</v>
      </c>
      <c r="T213" s="271">
        <f>L213*(Variables!$C$23/100)</f>
        <v>5.4190824857261504</v>
      </c>
      <c r="U213" s="271">
        <f>L213*(Variables!$C$24/100)</f>
        <v>5.6771340326654913</v>
      </c>
      <c r="V213" s="271">
        <f>L213*(Variables!$C$25/100)</f>
        <v>41.288247510294475</v>
      </c>
      <c r="W213" s="21">
        <f>(S213*Variables!$E$26+T213*Variables!$E$27+U213*Variables!$E$28+V213*Variables!$E$26)*Variables!$C$18</f>
        <v>120234008.3596532</v>
      </c>
      <c r="X213" s="20">
        <f>J213*Variables!$E$30*Variables!$C$18</f>
        <v>570573.7429520638</v>
      </c>
      <c r="Z213" s="272">
        <f>D213*(IF(D213&lt;50000,0,IF(D213&gt;Variables!$C$7,Variables!$C$36,IF(D213&gt;Variables!$C$8,Variables!$C$37,Variables!$C$38))))</f>
        <v>851.28421688862954</v>
      </c>
      <c r="AA213" s="283">
        <f t="shared" si="161"/>
        <v>831.33224305530211</v>
      </c>
      <c r="AB213" s="274">
        <f t="shared" si="211"/>
        <v>19.951973833327429</v>
      </c>
      <c r="AC213" s="21">
        <f>AB213*Variables!$E$41</f>
        <v>10726181.132796826</v>
      </c>
      <c r="AD213" s="275">
        <f>ROUND(IF(D213&lt;50000,0,(H213/(3.14*Variables!$C$35^2))),0)</f>
        <v>831</v>
      </c>
      <c r="AE213" s="201">
        <f t="shared" si="162"/>
        <v>805</v>
      </c>
      <c r="AF213" s="276">
        <f t="shared" si="212"/>
        <v>26</v>
      </c>
      <c r="AG213" s="20">
        <f>AF213*Variables!$E$42*Variables!$C$18</f>
        <v>24126.335999999999</v>
      </c>
      <c r="AH213" s="277">
        <f>ROUND((Z213)/Variables!$C$40,0)</f>
        <v>7</v>
      </c>
      <c r="AI213" s="204">
        <f t="shared" si="163"/>
        <v>7</v>
      </c>
      <c r="AJ213" s="278">
        <f t="shared" si="213"/>
        <v>0</v>
      </c>
      <c r="AK213" s="21">
        <f>AJ213*Variables!$E$43*Variables!$C$18</f>
        <v>0</v>
      </c>
      <c r="AL213" s="20">
        <f>Z213*Variables!$E$39*Variables!$C$18</f>
        <v>198852169.37544587</v>
      </c>
      <c r="AN213" s="284">
        <f t="shared" ref="AN213:AP213" si="230">AN193</f>
        <v>0.49566294919454768</v>
      </c>
      <c r="AO213" s="246">
        <f t="shared" si="230"/>
        <v>174.8698884758364</v>
      </c>
      <c r="AP213" s="284">
        <f t="shared" si="230"/>
        <v>10992.2</v>
      </c>
      <c r="AQ213" s="22">
        <f>IF(12*(AO213-Variables!$C$3*AP213)*(G213/5)&lt;0,0,12*(AO213-Variables!$C$3*AP213)*(G213/5))</f>
        <v>0</v>
      </c>
      <c r="AR213" s="249"/>
      <c r="AS213" s="208"/>
    </row>
    <row r="214" spans="1:45" ht="14.25" customHeight="1">
      <c r="A214" s="57">
        <v>11</v>
      </c>
      <c r="B214" s="4" t="s">
        <v>137</v>
      </c>
      <c r="C214" s="263">
        <v>2029</v>
      </c>
      <c r="D214" s="264">
        <f>Population!N12</f>
        <v>939394.95238299214</v>
      </c>
      <c r="E214" s="264" t="str">
        <f t="shared" si="209"/>
        <v>Medium</v>
      </c>
      <c r="F214" s="268">
        <f t="shared" si="159"/>
        <v>4.47</v>
      </c>
      <c r="G214" s="281">
        <f t="shared" si="207"/>
        <v>210155.47033176559</v>
      </c>
      <c r="H214" s="267">
        <f>'Area (Sq.km)'!P12</f>
        <v>803.34606093610341</v>
      </c>
      <c r="I214" s="267"/>
      <c r="J214" s="268">
        <f>D214*Variables!$C$21</f>
        <v>3222.1246866736628</v>
      </c>
      <c r="K214" s="282">
        <f t="shared" si="160"/>
        <v>3146.6061393297482</v>
      </c>
      <c r="L214" s="268">
        <f t="shared" si="210"/>
        <v>75.518547343914634</v>
      </c>
      <c r="M214" s="269"/>
      <c r="N214" s="270"/>
      <c r="O214" s="270"/>
      <c r="P214" s="270"/>
      <c r="Q214" s="270"/>
      <c r="R214" s="20"/>
      <c r="S214" s="271">
        <f>L214*(Variables!$C$22/100)</f>
        <v>4.1005546069093919</v>
      </c>
      <c r="T214" s="271">
        <f>L214*(Variables!$C$23/100)</f>
        <v>7.1759705620914351</v>
      </c>
      <c r="U214" s="271">
        <f>L214*(Variables!$C$24/100)</f>
        <v>7.5176834460005519</v>
      </c>
      <c r="V214" s="271">
        <f>L214*(Variables!$C$25/100)</f>
        <v>54.674061425458554</v>
      </c>
      <c r="W214" s="21">
        <f>(S214*Variables!$E$26+T214*Variables!$E$27+U214*Variables!$E$28+V214*Variables!$E$26)*Variables!$C$18</f>
        <v>159214351.65892541</v>
      </c>
      <c r="X214" s="20">
        <f>J214*Variables!$E$30*Variables!$C$18</f>
        <v>755556.01777810708</v>
      </c>
      <c r="Z214" s="272">
        <f>D214*(IF(D214&lt;50000,0,IF(D214&gt;Variables!$C$7,Variables!$C$36,IF(D214&gt;Variables!$C$8,Variables!$C$37,Variables!$C$38))))</f>
        <v>1127.2739428595905</v>
      </c>
      <c r="AA214" s="283">
        <f t="shared" si="161"/>
        <v>1100.8534598238186</v>
      </c>
      <c r="AB214" s="274">
        <f t="shared" si="211"/>
        <v>26.420483035771895</v>
      </c>
      <c r="AC214" s="21">
        <f>AB214*Variables!$E$41</f>
        <v>14203651.68003097</v>
      </c>
      <c r="AD214" s="275">
        <f>ROUND(IF(D214&lt;50000,0,(H214/(3.14*Variables!$C$35^2))),0)</f>
        <v>1023</v>
      </c>
      <c r="AE214" s="201">
        <f t="shared" si="162"/>
        <v>990</v>
      </c>
      <c r="AF214" s="276">
        <f t="shared" si="212"/>
        <v>33</v>
      </c>
      <c r="AG214" s="20">
        <f>AF214*Variables!$E$42*Variables!$C$18</f>
        <v>30621.887999999999</v>
      </c>
      <c r="AH214" s="277">
        <f>ROUND((Z214)/Variables!$C$40,0)</f>
        <v>9</v>
      </c>
      <c r="AI214" s="204">
        <f t="shared" si="163"/>
        <v>9</v>
      </c>
      <c r="AJ214" s="278">
        <f t="shared" si="213"/>
        <v>0</v>
      </c>
      <c r="AK214" s="21">
        <f>AJ214*Variables!$E$43*Variables!$C$18</f>
        <v>0</v>
      </c>
      <c r="AL214" s="20">
        <f>Z214*Variables!$E$39*Variables!$C$18</f>
        <v>263320832.89095932</v>
      </c>
      <c r="AN214" s="284">
        <f t="shared" ref="AN214:AP214" si="231">AN194</f>
        <v>0.74349442379182151</v>
      </c>
      <c r="AO214" s="246">
        <f t="shared" si="231"/>
        <v>199.40520446096653</v>
      </c>
      <c r="AP214" s="284">
        <f t="shared" si="231"/>
        <v>15389.079999999998</v>
      </c>
      <c r="AQ214" s="22">
        <f>IF(12*(AO214-Variables!$C$3*AP214)*(G214/5)&lt;0,0,12*(AO214-Variables!$C$3*AP214)*(G214/5))</f>
        <v>0</v>
      </c>
      <c r="AR214" s="249"/>
      <c r="AS214" s="208"/>
    </row>
    <row r="215" spans="1:45" ht="14.25" customHeight="1">
      <c r="A215" s="57">
        <v>12</v>
      </c>
      <c r="B215" s="4" t="s">
        <v>138</v>
      </c>
      <c r="C215" s="263">
        <v>2029</v>
      </c>
      <c r="D215" s="264">
        <f>Population!N13</f>
        <v>695537.3963403888</v>
      </c>
      <c r="E215" s="264" t="str">
        <f t="shared" si="209"/>
        <v>Medium</v>
      </c>
      <c r="F215" s="268">
        <f t="shared" si="159"/>
        <v>3.93</v>
      </c>
      <c r="G215" s="281">
        <f t="shared" si="207"/>
        <v>176981.52578635846</v>
      </c>
      <c r="H215" s="267">
        <f>'Area (Sq.km)'!P13</f>
        <v>422.96005750880613</v>
      </c>
      <c r="I215" s="267"/>
      <c r="J215" s="268">
        <f>D215*Variables!$C$21</f>
        <v>2385.6932694475336</v>
      </c>
      <c r="K215" s="282">
        <f t="shared" si="160"/>
        <v>2329.7785834448564</v>
      </c>
      <c r="L215" s="268">
        <f t="shared" si="210"/>
        <v>55.914686002677172</v>
      </c>
      <c r="M215" s="269"/>
      <c r="N215" s="270"/>
      <c r="O215" s="270"/>
      <c r="P215" s="270"/>
      <c r="Q215" s="270"/>
      <c r="R215" s="20"/>
      <c r="S215" s="271">
        <f>L215*(Variables!$C$22/100)</f>
        <v>3.0360915476566785</v>
      </c>
      <c r="T215" s="271">
        <f>L215*(Variables!$C$23/100)</f>
        <v>5.3131602083991885</v>
      </c>
      <c r="U215" s="271">
        <f>L215*(Variables!$C$24/100)</f>
        <v>5.5661678373705783</v>
      </c>
      <c r="V215" s="271">
        <f>L215*(Variables!$C$25/100)</f>
        <v>40.481220635422389</v>
      </c>
      <c r="W215" s="21">
        <f>(S215*Variables!$E$26+T215*Variables!$E$27+U215*Variables!$E$28+V215*Variables!$E$26)*Variables!$C$18</f>
        <v>117883894.66215025</v>
      </c>
      <c r="X215" s="20">
        <f>J215*Variables!$E$30*Variables!$C$18</f>
        <v>559421.2147527521</v>
      </c>
      <c r="Z215" s="272">
        <f>D215*(IF(D215&lt;50000,0,IF(D215&gt;Variables!$C$7,Variables!$C$36,IF(D215&gt;Variables!$C$8,Variables!$C$37,Variables!$C$38))))</f>
        <v>834.64487560846646</v>
      </c>
      <c r="AA215" s="283">
        <f t="shared" si="161"/>
        <v>1351</v>
      </c>
      <c r="AB215" s="274">
        <f t="shared" si="211"/>
        <v>0</v>
      </c>
      <c r="AC215" s="21">
        <f>AB215*Variables!$E$41</f>
        <v>0</v>
      </c>
      <c r="AD215" s="275">
        <f>ROUND(IF(D215&lt;50000,0,(H215/(3.14*Variables!$C$35^2))),0)</f>
        <v>539</v>
      </c>
      <c r="AE215" s="201">
        <f t="shared" si="162"/>
        <v>521</v>
      </c>
      <c r="AF215" s="276">
        <f t="shared" si="212"/>
        <v>18</v>
      </c>
      <c r="AG215" s="20">
        <f>AF215*Variables!$E$42*Variables!$C$18</f>
        <v>16702.847999999998</v>
      </c>
      <c r="AH215" s="277">
        <f>ROUND((Z215)/Variables!$C$40,0)</f>
        <v>7</v>
      </c>
      <c r="AI215" s="204">
        <f t="shared" si="163"/>
        <v>7</v>
      </c>
      <c r="AJ215" s="278">
        <f t="shared" si="213"/>
        <v>0</v>
      </c>
      <c r="AK215" s="21">
        <f>AJ215*Variables!$E$43*Variables!$C$18</f>
        <v>0</v>
      </c>
      <c r="AL215" s="20">
        <f>Z215*Variables!$E$39*Variables!$C$18</f>
        <v>194965372.17552584</v>
      </c>
      <c r="AN215" s="284">
        <f t="shared" ref="AN215:AP215" si="232">AN195</f>
        <v>0.74349442379182151</v>
      </c>
      <c r="AO215" s="246">
        <f t="shared" si="232"/>
        <v>175.31598513011153</v>
      </c>
      <c r="AP215" s="284">
        <f t="shared" si="232"/>
        <v>19785.960000000003</v>
      </c>
      <c r="AQ215" s="22">
        <f>IF(12*(AO215-Variables!$C$3*AP215)*(G215/5)&lt;0,0,12*(AO215-Variables!$C$3*AP215)*(G215/5))</f>
        <v>0</v>
      </c>
      <c r="AR215" s="249"/>
      <c r="AS215" s="208"/>
    </row>
    <row r="216" spans="1:45" ht="14.25" customHeight="1">
      <c r="A216" s="57">
        <v>13</v>
      </c>
      <c r="B216" s="4" t="s">
        <v>139</v>
      </c>
      <c r="C216" s="263">
        <v>2029</v>
      </c>
      <c r="D216" s="264">
        <f>Population!N14</f>
        <v>529713.63052124507</v>
      </c>
      <c r="E216" s="264" t="str">
        <f t="shared" si="209"/>
        <v>Medium</v>
      </c>
      <c r="F216" s="268">
        <f t="shared" si="159"/>
        <v>4.78</v>
      </c>
      <c r="G216" s="281">
        <f t="shared" si="207"/>
        <v>110818.75115507218</v>
      </c>
      <c r="H216" s="267">
        <f>'Area (Sq.km)'!P14</f>
        <v>86.022733927154263</v>
      </c>
      <c r="I216" s="267"/>
      <c r="J216" s="268">
        <f>D216*Variables!$C$21</f>
        <v>1816.9177526878705</v>
      </c>
      <c r="K216" s="282">
        <f t="shared" si="160"/>
        <v>1774.3337428592481</v>
      </c>
      <c r="L216" s="268">
        <f t="shared" si="210"/>
        <v>42.584009828622357</v>
      </c>
      <c r="M216" s="269"/>
      <c r="N216" s="270"/>
      <c r="O216" s="270"/>
      <c r="P216" s="270"/>
      <c r="Q216" s="270"/>
      <c r="R216" s="20"/>
      <c r="S216" s="271">
        <f>L216*(Variables!$C$22/100)</f>
        <v>2.3122539273460099</v>
      </c>
      <c r="T216" s="271">
        <f>L216*(Variables!$C$23/100)</f>
        <v>4.0464443728555182</v>
      </c>
      <c r="U216" s="271">
        <f>L216*(Variables!$C$24/100)</f>
        <v>4.2391322001343523</v>
      </c>
      <c r="V216" s="271">
        <f>L216*(Variables!$C$25/100)</f>
        <v>30.830052364613469</v>
      </c>
      <c r="W216" s="21">
        <f>(S216*Variables!$E$26+T216*Variables!$E$27+U216*Variables!$E$28+V216*Variables!$E$26)*Variables!$C$18</f>
        <v>89779077.516217008</v>
      </c>
      <c r="X216" s="20">
        <f>J216*Variables!$E$30*Variables!$C$18</f>
        <v>426049.04382777872</v>
      </c>
      <c r="Z216" s="272">
        <f>D216*(IF(D216&lt;50000,0,IF(D216&gt;Variables!$C$7,Variables!$C$36,IF(D216&gt;Variables!$C$8,Variables!$C$37,Variables!$C$38))))</f>
        <v>635.65635662549403</v>
      </c>
      <c r="AA216" s="283">
        <f t="shared" si="161"/>
        <v>620.75816076708384</v>
      </c>
      <c r="AB216" s="274">
        <f t="shared" si="211"/>
        <v>14.89819585841019</v>
      </c>
      <c r="AC216" s="21">
        <f>AB216*Variables!$E$41</f>
        <v>8009270.0934813181</v>
      </c>
      <c r="AD216" s="275">
        <f>ROUND(IF(D216&lt;50000,0,(H216/(3.14*Variables!$C$35^2))),0)</f>
        <v>110</v>
      </c>
      <c r="AE216" s="201">
        <f t="shared" si="162"/>
        <v>106</v>
      </c>
      <c r="AF216" s="276">
        <f t="shared" si="212"/>
        <v>4</v>
      </c>
      <c r="AG216" s="20">
        <f>AF216*Variables!$E$42*Variables!$C$18</f>
        <v>3711.7439999999997</v>
      </c>
      <c r="AH216" s="277">
        <f>ROUND((Z216)/Variables!$C$40,0)</f>
        <v>5</v>
      </c>
      <c r="AI216" s="204">
        <f t="shared" si="163"/>
        <v>5</v>
      </c>
      <c r="AJ216" s="278">
        <f t="shared" si="213"/>
        <v>0</v>
      </c>
      <c r="AK216" s="21">
        <f>AJ216*Variables!$E$43*Variables!$C$18</f>
        <v>0</v>
      </c>
      <c r="AL216" s="20">
        <f>Z216*Variables!$E$39*Variables!$C$18</f>
        <v>148483482.93623802</v>
      </c>
      <c r="AN216" s="284">
        <f t="shared" ref="AN216:AP216" si="233">AN196</f>
        <v>0.74349442379182151</v>
      </c>
      <c r="AO216" s="246">
        <f t="shared" si="233"/>
        <v>213.23420074349443</v>
      </c>
      <c r="AP216" s="284">
        <f t="shared" si="233"/>
        <v>15389.079999999998</v>
      </c>
      <c r="AQ216" s="22">
        <f>IF(12*(AO216-Variables!$C$3*AP216)*(G216/5)&lt;0,0,12*(AO216-Variables!$C$3*AP216)*(G216/5))</f>
        <v>0</v>
      </c>
      <c r="AR216" s="249"/>
      <c r="AS216" s="208"/>
    </row>
    <row r="217" spans="1:45" ht="14.25" customHeight="1">
      <c r="A217" s="57">
        <v>14</v>
      </c>
      <c r="B217" s="4" t="s">
        <v>140</v>
      </c>
      <c r="C217" s="263">
        <v>2029</v>
      </c>
      <c r="D217" s="264">
        <f>Population!N15</f>
        <v>2493186.3455238971</v>
      </c>
      <c r="E217" s="264" t="str">
        <f t="shared" si="209"/>
        <v>Large</v>
      </c>
      <c r="F217" s="268">
        <f t="shared" ref="F217:F243" si="234">F197</f>
        <v>3.72</v>
      </c>
      <c r="G217" s="281">
        <f t="shared" si="207"/>
        <v>670211.38320534863</v>
      </c>
      <c r="H217" s="267">
        <f>'Area (Sq.km)'!P15</f>
        <v>225.93061988735829</v>
      </c>
      <c r="I217" s="267"/>
      <c r="J217" s="268">
        <f>D217*Variables!$C$21</f>
        <v>8551.6291651469674</v>
      </c>
      <c r="K217" s="282">
        <f t="shared" ref="K217:K243" si="235">K197+L197</f>
        <v>8351.2003565888335</v>
      </c>
      <c r="L217" s="268">
        <f t="shared" si="210"/>
        <v>200.42880855813382</v>
      </c>
      <c r="M217" s="269"/>
      <c r="N217" s="270"/>
      <c r="O217" s="270"/>
      <c r="P217" s="270"/>
      <c r="Q217" s="270"/>
      <c r="R217" s="20"/>
      <c r="S217" s="271">
        <f>L217*(Variables!$C$22/100)</f>
        <v>10.883012229400931</v>
      </c>
      <c r="T217" s="271">
        <f>L217*(Variables!$C$23/100)</f>
        <v>19.045271401451629</v>
      </c>
      <c r="U217" s="271">
        <f>L217*(Variables!$C$24/100)</f>
        <v>19.952189087235041</v>
      </c>
      <c r="V217" s="271">
        <f>L217*(Variables!$C$25/100)</f>
        <v>145.10682972534576</v>
      </c>
      <c r="W217" s="21">
        <f>(S217*Variables!$E$26+T217*Variables!$E$27+U217*Variables!$E$28+V217*Variables!$E$26)*Variables!$C$18</f>
        <v>422560336.90676641</v>
      </c>
      <c r="X217" s="20">
        <f>J217*Variables!$E$30*Variables!$C$18</f>
        <v>2005271.5229353125</v>
      </c>
      <c r="Z217" s="272">
        <f>D217*(IF(D217&lt;50000,0,IF(D217&gt;Variables!$C$7,Variables!$C$36,IF(D217&gt;Variables!$C$8,Variables!$C$37,Variables!$C$38))))</f>
        <v>2991.8236146286763</v>
      </c>
      <c r="AA217" s="283">
        <f t="shared" ref="AA217:AA243" si="236">AA197+AB197</f>
        <v>3200</v>
      </c>
      <c r="AB217" s="274">
        <f t="shared" si="211"/>
        <v>0</v>
      </c>
      <c r="AC217" s="21">
        <f>AB217*Variables!$E$41</f>
        <v>0</v>
      </c>
      <c r="AD217" s="275">
        <f>ROUND(IF(D217&lt;50000,0,(H217/(3.14*Variables!$C$35^2))),0)</f>
        <v>288</v>
      </c>
      <c r="AE217" s="201">
        <f t="shared" ref="AE217:AE243" si="237">AE197+AF197</f>
        <v>279</v>
      </c>
      <c r="AF217" s="276">
        <f t="shared" si="212"/>
        <v>9</v>
      </c>
      <c r="AG217" s="20">
        <f>AF217*Variables!$E$42*Variables!$C$18</f>
        <v>8351.4239999999991</v>
      </c>
      <c r="AH217" s="277">
        <f>ROUND((Z217)/Variables!$C$40,0)</f>
        <v>24</v>
      </c>
      <c r="AI217" s="204">
        <f t="shared" ref="AI217:AI243" si="238">AI197+AJ197</f>
        <v>23</v>
      </c>
      <c r="AJ217" s="278">
        <f t="shared" si="213"/>
        <v>1</v>
      </c>
      <c r="AK217" s="21">
        <f>AJ217*Variables!$E$43*Variables!$C$18</f>
        <v>763987.75199999998</v>
      </c>
      <c r="AL217" s="20">
        <f>Z217*Variables!$E$39*Variables!$C$18</f>
        <v>698862500.15537751</v>
      </c>
      <c r="AN217" s="284">
        <f t="shared" ref="AN217:AP217" si="239">AN197</f>
        <v>0.74349442379182151</v>
      </c>
      <c r="AO217" s="246">
        <f t="shared" si="239"/>
        <v>165.94795539033458</v>
      </c>
      <c r="AP217" s="284">
        <f t="shared" si="239"/>
        <v>28579.719999999998</v>
      </c>
      <c r="AQ217" s="22">
        <f>IF(12*(AO217-Variables!$C$3*AP217)*(G217/5)&lt;0,0,12*(AO217-Variables!$C$3*AP217)*(G217/5))</f>
        <v>0</v>
      </c>
      <c r="AR217" s="249"/>
      <c r="AS217" s="208"/>
    </row>
    <row r="218" spans="1:45" ht="14.25" customHeight="1">
      <c r="A218" s="57">
        <v>15</v>
      </c>
      <c r="B218" s="4" t="s">
        <v>141</v>
      </c>
      <c r="C218" s="263">
        <v>2029</v>
      </c>
      <c r="D218" s="264">
        <f>Population!N16</f>
        <v>107850.02346654625</v>
      </c>
      <c r="E218" s="264" t="str">
        <f t="shared" si="209"/>
        <v>Medium</v>
      </c>
      <c r="F218" s="268">
        <f t="shared" si="234"/>
        <v>4.72</v>
      </c>
      <c r="G218" s="281">
        <f t="shared" si="207"/>
        <v>22849.581242912343</v>
      </c>
      <c r="H218" s="267">
        <f>'Area (Sq.km)'!P16</f>
        <v>44.958108568427797</v>
      </c>
      <c r="I218" s="267"/>
      <c r="J218" s="268">
        <f>D218*Variables!$C$21</f>
        <v>369.92558049025359</v>
      </c>
      <c r="K218" s="282">
        <f t="shared" si="235"/>
        <v>361.2554496975132</v>
      </c>
      <c r="L218" s="268">
        <f t="shared" si="210"/>
        <v>8.6701307927403946</v>
      </c>
      <c r="M218" s="269"/>
      <c r="N218" s="270"/>
      <c r="O218" s="270"/>
      <c r="P218" s="270"/>
      <c r="Q218" s="270"/>
      <c r="R218" s="20"/>
      <c r="S218" s="271">
        <f>L218*(Variables!$C$22/100)</f>
        <v>0.47077633263748742</v>
      </c>
      <c r="T218" s="271">
        <f>L218*(Variables!$C$23/100)</f>
        <v>0.82385858211560303</v>
      </c>
      <c r="U218" s="271">
        <f>L218*(Variables!$C$24/100)</f>
        <v>0.86308994316872711</v>
      </c>
      <c r="V218" s="271">
        <f>L218*(Variables!$C$25/100)</f>
        <v>6.2770177684998334</v>
      </c>
      <c r="W218" s="21">
        <f>(S218*Variables!$E$26+T218*Variables!$E$27+U218*Variables!$E$28+V218*Variables!$E$26)*Variables!$C$18</f>
        <v>18279075.823291533</v>
      </c>
      <c r="X218" s="20">
        <f>J218*Variables!$E$30*Variables!$C$18</f>
        <v>86743.849369159565</v>
      </c>
      <c r="Z218" s="272">
        <f>D218*(IF(D218&lt;50000,0,IF(D218&gt;Variables!$C$7,Variables!$C$36,IF(D218&gt;Variables!$C$8,Variables!$C$37,Variables!$C$38))))</f>
        <v>129.42002815985549</v>
      </c>
      <c r="AA218" s="283">
        <f t="shared" si="236"/>
        <v>126.38674624985885</v>
      </c>
      <c r="AB218" s="274">
        <f t="shared" si="211"/>
        <v>3.0332819099966457</v>
      </c>
      <c r="AC218" s="21">
        <f>AB218*Variables!$E$41</f>
        <v>1630692.3548141967</v>
      </c>
      <c r="AD218" s="275">
        <f>ROUND(IF(D218&lt;50000,0,(H218/(3.14*Variables!$C$35^2))),0)</f>
        <v>57</v>
      </c>
      <c r="AE218" s="201">
        <f t="shared" si="237"/>
        <v>55</v>
      </c>
      <c r="AF218" s="276">
        <f t="shared" si="212"/>
        <v>2</v>
      </c>
      <c r="AG218" s="20">
        <f>AF218*Variables!$E$42*Variables!$C$18</f>
        <v>1855.8719999999998</v>
      </c>
      <c r="AH218" s="277">
        <f>ROUND((Z218)/Variables!$C$40,0)</f>
        <v>1</v>
      </c>
      <c r="AI218" s="204">
        <f t="shared" si="238"/>
        <v>1</v>
      </c>
      <c r="AJ218" s="278">
        <f t="shared" si="213"/>
        <v>0</v>
      </c>
      <c r="AK218" s="21">
        <f>AJ218*Variables!$E$43*Variables!$C$18</f>
        <v>0</v>
      </c>
      <c r="AL218" s="20">
        <f>Z218*Variables!$E$39*Variables!$C$18</f>
        <v>30231329.149128854</v>
      </c>
      <c r="AN218" s="284">
        <f t="shared" ref="AN218:AP218" si="240">AN198</f>
        <v>0.74349442379182151</v>
      </c>
      <c r="AO218" s="246">
        <f t="shared" si="240"/>
        <v>210.55762081784385</v>
      </c>
      <c r="AP218" s="284">
        <f t="shared" si="240"/>
        <v>19785.960000000003</v>
      </c>
      <c r="AQ218" s="22">
        <f>IF(12*(AO218-Variables!$C$3*AP218)*(G218/5)&lt;0,0,12*(AO218-Variables!$C$3*AP218)*(G218/5))</f>
        <v>0</v>
      </c>
      <c r="AR218" s="249"/>
      <c r="AS218" s="208"/>
    </row>
    <row r="219" spans="1:45" ht="14.25" customHeight="1">
      <c r="A219" s="57">
        <v>16</v>
      </c>
      <c r="B219" s="4" t="s">
        <v>142</v>
      </c>
      <c r="C219" s="263">
        <v>2029</v>
      </c>
      <c r="D219" s="264">
        <f>Population!N17</f>
        <v>107277.23793319221</v>
      </c>
      <c r="E219" s="264" t="str">
        <f t="shared" si="209"/>
        <v>Medium</v>
      </c>
      <c r="F219" s="268">
        <f t="shared" si="234"/>
        <v>3.45</v>
      </c>
      <c r="G219" s="281">
        <f t="shared" si="207"/>
        <v>31094.851574838322</v>
      </c>
      <c r="H219" s="267">
        <f>'Area (Sq.km)'!P17</f>
        <v>225.93061988735823</v>
      </c>
      <c r="I219" s="267"/>
      <c r="J219" s="268">
        <f>D219*Variables!$C$21</f>
        <v>367.9609261108493</v>
      </c>
      <c r="K219" s="282">
        <f t="shared" si="235"/>
        <v>359.33684190512616</v>
      </c>
      <c r="L219" s="268">
        <f t="shared" si="210"/>
        <v>8.6240842057231362</v>
      </c>
      <c r="M219" s="269"/>
      <c r="N219" s="270"/>
      <c r="O219" s="270"/>
      <c r="P219" s="270"/>
      <c r="Q219" s="270"/>
      <c r="R219" s="20"/>
      <c r="S219" s="271">
        <f>L219*(Variables!$C$22/100)</f>
        <v>0.46827606546912953</v>
      </c>
      <c r="T219" s="271">
        <f>L219*(Variables!$C$23/100)</f>
        <v>0.81948311457097667</v>
      </c>
      <c r="U219" s="271">
        <f>L219*(Variables!$C$24/100)</f>
        <v>0.85850612002673765</v>
      </c>
      <c r="V219" s="271">
        <f>L219*(Variables!$C$25/100)</f>
        <v>6.2436808729217272</v>
      </c>
      <c r="W219" s="21">
        <f>(S219*Variables!$E$26+T219*Variables!$E$27+U219*Variables!$E$28+V219*Variables!$E$26)*Variables!$C$18</f>
        <v>18181996.658557709</v>
      </c>
      <c r="X219" s="20">
        <f>J219*Variables!$E$30*Variables!$C$18</f>
        <v>86283.157563733053</v>
      </c>
      <c r="Z219" s="272">
        <f>D219*(IF(D219&lt;50000,0,IF(D219&gt;Variables!$C$7,Variables!$C$36,IF(D219&gt;Variables!$C$8,Variables!$C$37,Variables!$C$38))))</f>
        <v>128.73268551983065</v>
      </c>
      <c r="AA219" s="283">
        <f t="shared" si="236"/>
        <v>250</v>
      </c>
      <c r="AB219" s="274">
        <f t="shared" si="211"/>
        <v>0</v>
      </c>
      <c r="AC219" s="21">
        <f>AB219*Variables!$E$41</f>
        <v>0</v>
      </c>
      <c r="AD219" s="275">
        <f>ROUND(IF(D219&lt;50000,0,(H219/(3.14*Variables!$C$35^2))),0)</f>
        <v>288</v>
      </c>
      <c r="AE219" s="201">
        <f t="shared" si="237"/>
        <v>279</v>
      </c>
      <c r="AF219" s="276">
        <f t="shared" si="212"/>
        <v>9</v>
      </c>
      <c r="AG219" s="20">
        <f>AF219*Variables!$E$42*Variables!$C$18</f>
        <v>8351.4239999999991</v>
      </c>
      <c r="AH219" s="277">
        <f>ROUND((Z219)/Variables!$C$40,0)</f>
        <v>1</v>
      </c>
      <c r="AI219" s="204">
        <f t="shared" si="238"/>
        <v>2</v>
      </c>
      <c r="AJ219" s="278">
        <f t="shared" si="213"/>
        <v>0</v>
      </c>
      <c r="AK219" s="21">
        <f>AJ219*Variables!$E$43*Variables!$C$18</f>
        <v>0</v>
      </c>
      <c r="AL219" s="20">
        <f>Z219*Variables!$E$39*Variables!$C$18</f>
        <v>30070772.22541102</v>
      </c>
      <c r="AN219" s="284">
        <f t="shared" ref="AN219:AP219" si="241">AN199</f>
        <v>0.99132589838909535</v>
      </c>
      <c r="AO219" s="246">
        <f t="shared" si="241"/>
        <v>205.20446096654274</v>
      </c>
      <c r="AP219" s="284">
        <f t="shared" si="241"/>
        <v>28579.719999999998</v>
      </c>
      <c r="AQ219" s="22">
        <f>IF(12*(AO219-Variables!$C$3*AP219)*(G219/5)&lt;0,0,12*(AO219-Variables!$C$3*AP219)*(G219/5))</f>
        <v>0</v>
      </c>
      <c r="AR219" s="249"/>
      <c r="AS219" s="208"/>
    </row>
    <row r="220" spans="1:45" ht="14.25" customHeight="1">
      <c r="A220" s="57">
        <v>17</v>
      </c>
      <c r="B220" s="263" t="s">
        <v>143</v>
      </c>
      <c r="C220" s="263">
        <v>2029</v>
      </c>
      <c r="D220" s="264">
        <f>Population!N18</f>
        <v>26920.920067639625</v>
      </c>
      <c r="E220" s="264" t="str">
        <f t="shared" si="209"/>
        <v>Small</v>
      </c>
      <c r="F220" s="268">
        <f t="shared" si="234"/>
        <v>4.78</v>
      </c>
      <c r="G220" s="281">
        <f t="shared" si="207"/>
        <v>5631.9916459497117</v>
      </c>
      <c r="H220" s="267">
        <f>'Area (Sq.km)'!P18</f>
        <v>110.86891588325254</v>
      </c>
      <c r="I220" s="267"/>
      <c r="J220" s="268">
        <f>D220*Variables!$C$21</f>
        <v>92.338755832003912</v>
      </c>
      <c r="K220" s="282">
        <f t="shared" si="235"/>
        <v>130.84589162580448</v>
      </c>
      <c r="L220" s="268">
        <f t="shared" si="210"/>
        <v>0</v>
      </c>
      <c r="M220" s="269"/>
      <c r="N220" s="270"/>
      <c r="O220" s="270"/>
      <c r="P220" s="270"/>
      <c r="Q220" s="270"/>
      <c r="R220" s="20"/>
      <c r="S220" s="271">
        <f>L220*(Variables!$C$22/100)</f>
        <v>0</v>
      </c>
      <c r="T220" s="271">
        <f>L220*(Variables!$C$23/100)</f>
        <v>0</v>
      </c>
      <c r="U220" s="271">
        <f>L220*(Variables!$C$24/100)</f>
        <v>0</v>
      </c>
      <c r="V220" s="271">
        <f>L220*(Variables!$C$25/100)</f>
        <v>0</v>
      </c>
      <c r="W220" s="21">
        <f>(S220*Variables!$E$26+T220*Variables!$E$27+U220*Variables!$E$28+V220*Variables!$E$26)*Variables!$C$18</f>
        <v>0</v>
      </c>
      <c r="X220" s="20">
        <f>J220*Variables!$E$30*Variables!$C$18</f>
        <v>21652.514855046596</v>
      </c>
      <c r="Z220" s="272">
        <f>D220*(IF(D220&lt;50000,0,IF(D220&gt;Variables!$C$7,Variables!$C$36,IF(D220&gt;Variables!$C$8,Variables!$C$37,Variables!$C$38))))</f>
        <v>0</v>
      </c>
      <c r="AA220" s="283">
        <f t="shared" si="236"/>
        <v>0</v>
      </c>
      <c r="AB220" s="274">
        <f t="shared" si="211"/>
        <v>0</v>
      </c>
      <c r="AC220" s="21">
        <f>AB220*Variables!$E$41</f>
        <v>0</v>
      </c>
      <c r="AD220" s="275">
        <f>ROUND(IF(D220&lt;50000,0,(H220/(3.14*Variables!$C$35^2))),0)</f>
        <v>0</v>
      </c>
      <c r="AE220" s="201">
        <f t="shared" si="237"/>
        <v>0</v>
      </c>
      <c r="AF220" s="276">
        <f t="shared" si="212"/>
        <v>0</v>
      </c>
      <c r="AG220" s="20">
        <f>AF220*Variables!$E$42*Variables!$C$18</f>
        <v>0</v>
      </c>
      <c r="AH220" s="277">
        <f>ROUND((Z220)/Variables!$C$40,0)</f>
        <v>0</v>
      </c>
      <c r="AI220" s="204">
        <f t="shared" si="238"/>
        <v>1</v>
      </c>
      <c r="AJ220" s="278">
        <f t="shared" si="213"/>
        <v>0</v>
      </c>
      <c r="AK220" s="21">
        <f>AJ220*Variables!$E$43*Variables!$C$18</f>
        <v>0</v>
      </c>
      <c r="AL220" s="20">
        <f>Z220*Variables!$E$39*Variables!$C$18</f>
        <v>0</v>
      </c>
      <c r="AN220" s="284">
        <f t="shared" ref="AN220:AP220" si="242">AN200</f>
        <v>0.74349442379182151</v>
      </c>
      <c r="AO220" s="246">
        <f t="shared" si="242"/>
        <v>213.23420074349443</v>
      </c>
      <c r="AP220" s="284">
        <f t="shared" si="242"/>
        <v>15389.079999999998</v>
      </c>
      <c r="AQ220" s="22">
        <f>IF(12*(AO220-Variables!$C$3*AP220)*(G220/5)&lt;0,0,12*(AO220-Variables!$C$3*AP220)*(G220/5))</f>
        <v>0</v>
      </c>
      <c r="AR220" s="249"/>
      <c r="AS220" s="208"/>
    </row>
    <row r="221" spans="1:45" ht="14.25" customHeight="1">
      <c r="A221" s="57">
        <v>18</v>
      </c>
      <c r="B221" s="263" t="s">
        <v>144</v>
      </c>
      <c r="C221" s="263">
        <v>2029</v>
      </c>
      <c r="D221" s="264">
        <f>Population!N19</f>
        <v>2192.2777810837983</v>
      </c>
      <c r="E221" s="264" t="str">
        <f t="shared" si="209"/>
        <v>Small</v>
      </c>
      <c r="F221" s="268">
        <f t="shared" si="234"/>
        <v>5.88</v>
      </c>
      <c r="G221" s="281">
        <f t="shared" si="207"/>
        <v>372.83635732717659</v>
      </c>
      <c r="H221" s="267">
        <f>'Area (Sq.km)'!P19</f>
        <v>46.068185323203821</v>
      </c>
      <c r="I221" s="267"/>
      <c r="J221" s="268">
        <f>D221*Variables!$C$21</f>
        <v>7.519512789117428</v>
      </c>
      <c r="K221" s="282">
        <f t="shared" si="235"/>
        <v>10.655023024464171</v>
      </c>
      <c r="L221" s="268">
        <f t="shared" si="210"/>
        <v>0</v>
      </c>
      <c r="M221" s="269"/>
      <c r="N221" s="270"/>
      <c r="O221" s="270"/>
      <c r="P221" s="270"/>
      <c r="Q221" s="270"/>
      <c r="R221" s="20"/>
      <c r="S221" s="271">
        <f>L221*(Variables!$C$22/100)</f>
        <v>0</v>
      </c>
      <c r="T221" s="271">
        <f>L221*(Variables!$C$23/100)</f>
        <v>0</v>
      </c>
      <c r="U221" s="271">
        <f>L221*(Variables!$C$24/100)</f>
        <v>0</v>
      </c>
      <c r="V221" s="271">
        <f>L221*(Variables!$C$25/100)</f>
        <v>0</v>
      </c>
      <c r="W221" s="21">
        <f>(S221*Variables!$E$26+T221*Variables!$E$27+U221*Variables!$E$28+V221*Variables!$E$26)*Variables!$C$18</f>
        <v>0</v>
      </c>
      <c r="X221" s="20">
        <f>J221*Variables!$E$30*Variables!$C$18</f>
        <v>1763.2505539201454</v>
      </c>
      <c r="Z221" s="272">
        <f>D221*(IF(D221&lt;50000,0,IF(D221&gt;Variables!$C$7,Variables!$C$36,IF(D221&gt;Variables!$C$8,Variables!$C$37,Variables!$C$38))))</f>
        <v>0</v>
      </c>
      <c r="AA221" s="283">
        <f t="shared" si="236"/>
        <v>0</v>
      </c>
      <c r="AB221" s="274">
        <f t="shared" si="211"/>
        <v>0</v>
      </c>
      <c r="AC221" s="21">
        <f>AB221*Variables!$E$41</f>
        <v>0</v>
      </c>
      <c r="AD221" s="275">
        <f>ROUND(IF(D221&lt;50000,0,(H221/(3.14*Variables!$C$35^2))),0)</f>
        <v>0</v>
      </c>
      <c r="AE221" s="201">
        <f t="shared" si="237"/>
        <v>0</v>
      </c>
      <c r="AF221" s="276">
        <f t="shared" si="212"/>
        <v>0</v>
      </c>
      <c r="AG221" s="20">
        <f>AF221*Variables!$E$42*Variables!$C$18</f>
        <v>0</v>
      </c>
      <c r="AH221" s="277">
        <f>ROUND((Z221)/Variables!$C$40,0)</f>
        <v>0</v>
      </c>
      <c r="AI221" s="204">
        <f t="shared" si="238"/>
        <v>0</v>
      </c>
      <c r="AJ221" s="278">
        <f t="shared" si="213"/>
        <v>0</v>
      </c>
      <c r="AK221" s="21">
        <f>AJ221*Variables!$E$43*Variables!$C$18</f>
        <v>0</v>
      </c>
      <c r="AL221" s="20">
        <f>Z221*Variables!$E$39*Variables!$C$18</f>
        <v>0</v>
      </c>
      <c r="AN221" s="284">
        <f t="shared" ref="AN221:AP221" si="243">AN201</f>
        <v>0.74349442379182151</v>
      </c>
      <c r="AO221" s="246">
        <f t="shared" si="243"/>
        <v>262.30483271375465</v>
      </c>
      <c r="AP221" s="284">
        <f t="shared" si="243"/>
        <v>10992.2</v>
      </c>
      <c r="AQ221" s="22">
        <f>IF(12*(AO221-Variables!$C$3*AP221)*(G221/5)&lt;0,0,12*(AO221-Variables!$C$3*AP221)*(G221/5))</f>
        <v>0</v>
      </c>
      <c r="AR221" s="249"/>
      <c r="AS221" s="208"/>
    </row>
    <row r="222" spans="1:45" ht="14.25" customHeight="1">
      <c r="A222" s="57">
        <v>19</v>
      </c>
      <c r="B222" s="263" t="s">
        <v>147</v>
      </c>
      <c r="C222" s="263">
        <v>2029</v>
      </c>
      <c r="D222" s="264">
        <f>Population!N20</f>
        <v>32119.929579973643</v>
      </c>
      <c r="E222" s="264" t="str">
        <f t="shared" si="209"/>
        <v>Small</v>
      </c>
      <c r="F222" s="268">
        <f t="shared" si="234"/>
        <v>3.93</v>
      </c>
      <c r="G222" s="281">
        <f t="shared" si="207"/>
        <v>8173.0100712401127</v>
      </c>
      <c r="H222" s="267">
        <f>'Area (Sq.km)'!P20</f>
        <v>41.211599521058794</v>
      </c>
      <c r="I222" s="267"/>
      <c r="J222" s="268">
        <f>D222*Variables!$C$21</f>
        <v>110.17135845930959</v>
      </c>
      <c r="K222" s="282">
        <f t="shared" si="235"/>
        <v>107.5892172454195</v>
      </c>
      <c r="L222" s="268">
        <f t="shared" si="210"/>
        <v>2.5821412138900826</v>
      </c>
      <c r="M222" s="269"/>
      <c r="N222" s="270"/>
      <c r="O222" s="270"/>
      <c r="P222" s="270"/>
      <c r="Q222" s="270"/>
      <c r="R222" s="20"/>
      <c r="S222" s="271">
        <f>L222*(Variables!$C$22/100)</f>
        <v>0.14020676274516283</v>
      </c>
      <c r="T222" s="271">
        <f>L222*(Variables!$C$23/100)</f>
        <v>0.24536183480403498</v>
      </c>
      <c r="U222" s="271">
        <f>L222*(Variables!$C$24/100)</f>
        <v>0.25704573169946526</v>
      </c>
      <c r="V222" s="271">
        <f>L222*(Variables!$C$25/100)</f>
        <v>1.869423503268838</v>
      </c>
      <c r="W222" s="21">
        <f>(S222*Variables!$E$26+T222*Variables!$E$27+U222*Variables!$E$28+V222*Variables!$E$26)*Variables!$C$18</f>
        <v>5443880.3938993951</v>
      </c>
      <c r="X222" s="20">
        <f>J222*Variables!$E$30*Variables!$C$18</f>
        <v>25834.081845123506</v>
      </c>
      <c r="Z222" s="272">
        <f>D222*(IF(D222&lt;50000,0,IF(D222&gt;Variables!$C$7,Variables!$C$36,IF(D222&gt;Variables!$C$8,Variables!$C$37,Variables!$C$38))))</f>
        <v>0</v>
      </c>
      <c r="AA222" s="283">
        <f t="shared" si="236"/>
        <v>41</v>
      </c>
      <c r="AB222" s="274">
        <f t="shared" si="211"/>
        <v>0</v>
      </c>
      <c r="AC222" s="21">
        <f>AB222*Variables!$E$41</f>
        <v>0</v>
      </c>
      <c r="AD222" s="275">
        <f>ROUND(IF(D222&lt;50000,0,(H222/(3.14*Variables!$C$35^2))),0)</f>
        <v>0</v>
      </c>
      <c r="AE222" s="201">
        <f t="shared" si="237"/>
        <v>0</v>
      </c>
      <c r="AF222" s="276">
        <f t="shared" si="212"/>
        <v>0</v>
      </c>
      <c r="AG222" s="20">
        <f>AF222*Variables!$E$42*Variables!$C$18</f>
        <v>0</v>
      </c>
      <c r="AH222" s="277">
        <f>ROUND((Z222)/Variables!$C$40,0)</f>
        <v>0</v>
      </c>
      <c r="AI222" s="204">
        <f t="shared" si="238"/>
        <v>0</v>
      </c>
      <c r="AJ222" s="278">
        <f t="shared" si="213"/>
        <v>0</v>
      </c>
      <c r="AK222" s="21">
        <f>AJ222*Variables!$E$43*Variables!$C$18</f>
        <v>0</v>
      </c>
      <c r="AL222" s="20">
        <f>Z222*Variables!$E$39*Variables!$C$18</f>
        <v>0</v>
      </c>
      <c r="AN222" s="284">
        <f t="shared" ref="AN222:AP222" si="244">AN202</f>
        <v>0.74349442379182151</v>
      </c>
      <c r="AO222" s="246">
        <f t="shared" si="244"/>
        <v>175.31598513011153</v>
      </c>
      <c r="AP222" s="284">
        <f t="shared" si="244"/>
        <v>19785.960000000003</v>
      </c>
      <c r="AQ222" s="22">
        <f>IF(12*(AO222-Variables!$C$3*AP222)*(G222/5)&lt;0,0,12*(AO222-Variables!$C$3*AP222)*(G222/5))</f>
        <v>0</v>
      </c>
      <c r="AR222" s="249"/>
      <c r="AS222" s="208"/>
    </row>
    <row r="223" spans="1:45" ht="14.25" customHeight="1">
      <c r="A223" s="57">
        <v>20</v>
      </c>
      <c r="B223" s="263" t="s">
        <v>150</v>
      </c>
      <c r="C223" s="263">
        <v>2029</v>
      </c>
      <c r="D223" s="264">
        <f>Population!N21</f>
        <v>3733.3062571212281</v>
      </c>
      <c r="E223" s="264" t="str">
        <f t="shared" si="209"/>
        <v>Small</v>
      </c>
      <c r="F223" s="268">
        <f t="shared" si="234"/>
        <v>3.94</v>
      </c>
      <c r="G223" s="281">
        <f t="shared" si="207"/>
        <v>947.53965916782442</v>
      </c>
      <c r="H223" s="267">
        <f>'Area (Sq.km)'!P21</f>
        <v>11.100767547759947</v>
      </c>
      <c r="I223" s="267"/>
      <c r="J223" s="268">
        <f>D223*Variables!$C$21</f>
        <v>12.805240461925813</v>
      </c>
      <c r="K223" s="282">
        <f t="shared" si="235"/>
        <v>12.505117638599422</v>
      </c>
      <c r="L223" s="268">
        <f t="shared" si="210"/>
        <v>0.30012282332639018</v>
      </c>
      <c r="M223" s="269"/>
      <c r="N223" s="270"/>
      <c r="O223" s="270"/>
      <c r="P223" s="270"/>
      <c r="Q223" s="270"/>
      <c r="R223" s="20"/>
      <c r="S223" s="271">
        <f>L223*(Variables!$C$22/100)</f>
        <v>1.6296261900075482E-2</v>
      </c>
      <c r="T223" s="271">
        <f>L223*(Variables!$C$23/100)</f>
        <v>2.8518458325132098E-2</v>
      </c>
      <c r="U223" s="271">
        <f>L223*(Variables!$C$24/100)</f>
        <v>2.9876480150138392E-2</v>
      </c>
      <c r="V223" s="271">
        <f>L223*(Variables!$C$25/100)</f>
        <v>0.21728349200100647</v>
      </c>
      <c r="W223" s="21">
        <f>(S223*Variables!$E$26+T223*Variables!$E$27+U223*Variables!$E$28+V223*Variables!$E$26)*Variables!$C$18</f>
        <v>632743.37781350233</v>
      </c>
      <c r="X223" s="20">
        <f>J223*Variables!$E$30*Variables!$C$18</f>
        <v>3002.7008359169836</v>
      </c>
      <c r="Z223" s="272">
        <f>D223*(IF(D223&lt;50000,0,IF(D223&gt;Variables!$C$7,Variables!$C$36,IF(D223&gt;Variables!$C$8,Variables!$C$37,Variables!$C$38))))</f>
        <v>0</v>
      </c>
      <c r="AA223" s="283">
        <f t="shared" si="236"/>
        <v>0</v>
      </c>
      <c r="AB223" s="274">
        <f t="shared" si="211"/>
        <v>0</v>
      </c>
      <c r="AC223" s="21">
        <f>AB223*Variables!$E$41</f>
        <v>0</v>
      </c>
      <c r="AD223" s="275">
        <f>ROUND(IF(D223&lt;50000,0,(H223/(3.14*Variables!$C$35^2))),0)</f>
        <v>0</v>
      </c>
      <c r="AE223" s="201">
        <f t="shared" si="237"/>
        <v>0</v>
      </c>
      <c r="AF223" s="276">
        <f t="shared" si="212"/>
        <v>0</v>
      </c>
      <c r="AG223" s="20">
        <f>AF223*Variables!$E$42*Variables!$C$18</f>
        <v>0</v>
      </c>
      <c r="AH223" s="277">
        <f>ROUND((Z223)/Variables!$C$40,0)</f>
        <v>0</v>
      </c>
      <c r="AI223" s="204">
        <f t="shared" si="238"/>
        <v>0</v>
      </c>
      <c r="AJ223" s="278">
        <f t="shared" si="213"/>
        <v>0</v>
      </c>
      <c r="AK223" s="21">
        <f>AJ223*Variables!$E$43*Variables!$C$18</f>
        <v>0</v>
      </c>
      <c r="AL223" s="20">
        <f>Z223*Variables!$E$39*Variables!$C$18</f>
        <v>0</v>
      </c>
      <c r="AN223" s="284">
        <f t="shared" ref="AN223:AP223" si="245">AN203</f>
        <v>0.74349442379182151</v>
      </c>
      <c r="AO223" s="246">
        <f t="shared" si="245"/>
        <v>175.7620817843866</v>
      </c>
      <c r="AP223" s="284">
        <f t="shared" si="245"/>
        <v>15389.079999999998</v>
      </c>
      <c r="AQ223" s="22">
        <f>IF(12*(AO223-Variables!$C$3*AP223)*(G223/5)&lt;0,0,12*(AO223-Variables!$C$3*AP223)*(G223/5))</f>
        <v>0</v>
      </c>
      <c r="AR223" s="249"/>
      <c r="AS223" s="208"/>
    </row>
    <row r="224" spans="1:45" ht="14.25" customHeight="1">
      <c r="A224" s="57">
        <v>1</v>
      </c>
      <c r="B224" s="4" t="s">
        <v>100</v>
      </c>
      <c r="C224" s="263">
        <v>2030</v>
      </c>
      <c r="D224" s="264">
        <f>Population!O2</f>
        <v>828315.49816982751</v>
      </c>
      <c r="E224" s="264" t="str">
        <f t="shared" si="209"/>
        <v>Medium</v>
      </c>
      <c r="F224" s="268">
        <f t="shared" si="234"/>
        <v>4.17</v>
      </c>
      <c r="G224" s="266">
        <f t="shared" si="207"/>
        <v>198636.81011266846</v>
      </c>
      <c r="H224" s="267">
        <f>'Area (Sq.km)'!Q2</f>
        <v>2044.4041133127594</v>
      </c>
      <c r="I224" s="267"/>
      <c r="J224" s="268">
        <f>D224*Variables!$C$21</f>
        <v>2841.1221587225082</v>
      </c>
      <c r="K224" s="282">
        <f t="shared" si="235"/>
        <v>2774.5333581274499</v>
      </c>
      <c r="L224" s="268">
        <f t="shared" si="210"/>
        <v>66.588800595058274</v>
      </c>
      <c r="M224" s="269"/>
      <c r="N224" s="270"/>
      <c r="O224" s="270"/>
      <c r="P224" s="270"/>
      <c r="Q224" s="270"/>
      <c r="R224" s="20"/>
      <c r="S224" s="271">
        <f>L224*(Variables!$C$22/100)</f>
        <v>3.6156814802746569</v>
      </c>
      <c r="T224" s="271">
        <f>L224*(Variables!$C$23/100)</f>
        <v>6.3274425904806497</v>
      </c>
      <c r="U224" s="271">
        <f>L224*(Variables!$C$24/100)</f>
        <v>6.6287493805035389</v>
      </c>
      <c r="V224" s="271">
        <f>L224*(Variables!$C$25/100)</f>
        <v>48.209086403662099</v>
      </c>
      <c r="W224" s="21">
        <f>(S224*Variables!$E$26+T224*Variables!$E$27+U224*Variables!$E$28+V224*Variables!$E$26)*Variables!$C$18</f>
        <v>140387932.33410868</v>
      </c>
      <c r="X224" s="20">
        <f>J224*Variables!$E$30*Variables!$C$18</f>
        <v>666214.73499884084</v>
      </c>
      <c r="Z224" s="272">
        <f>D224*(IF(D224&lt;50000,0,IF(D224&gt;Variables!$C$7,Variables!$C$36,IF(D224&gt;Variables!$C$8,Variables!$C$37,Variables!$C$38))))</f>
        <v>993.97859780379292</v>
      </c>
      <c r="AA224" s="283">
        <f t="shared" si="236"/>
        <v>970.68222441776663</v>
      </c>
      <c r="AB224" s="274">
        <f t="shared" si="211"/>
        <v>23.296373386026289</v>
      </c>
      <c r="AC224" s="21">
        <f>AB224*Variables!$E$41</f>
        <v>12524130.332327733</v>
      </c>
      <c r="AD224" s="275">
        <f>ROUND(IF(D224&lt;50000,0,(H224/(3.14*Variables!$C$35^2))),0)</f>
        <v>2604</v>
      </c>
      <c r="AE224" s="201">
        <f t="shared" si="237"/>
        <v>2520</v>
      </c>
      <c r="AF224" s="276">
        <f t="shared" si="212"/>
        <v>84</v>
      </c>
      <c r="AG224" s="20">
        <f>AF224*Variables!$E$42*Variables!$C$18</f>
        <v>77946.623999999996</v>
      </c>
      <c r="AH224" s="277">
        <f>ROUND((Z224)/Variables!$C$40,0)</f>
        <v>8</v>
      </c>
      <c r="AI224" s="204">
        <f t="shared" si="238"/>
        <v>17</v>
      </c>
      <c r="AJ224" s="278">
        <f t="shared" si="213"/>
        <v>0</v>
      </c>
      <c r="AK224" s="21">
        <f>AJ224*Variables!$E$43*Variables!$C$18</f>
        <v>0</v>
      </c>
      <c r="AL224" s="20">
        <f>Z224*Variables!$E$39*Variables!$C$18</f>
        <v>232184265.33086598</v>
      </c>
      <c r="AN224" s="284">
        <f t="shared" ref="AN224:AP224" si="246">AN204</f>
        <v>0.60223048327137552</v>
      </c>
      <c r="AO224" s="246">
        <f t="shared" si="246"/>
        <v>150.67806691449815</v>
      </c>
      <c r="AP224" s="284">
        <f t="shared" si="246"/>
        <v>19785.960000000003</v>
      </c>
      <c r="AQ224" s="22">
        <f>IF(12*(AO224-Variables!$C$3*AP224)*(G224/5)&lt;0,0,12*(AO224-Variables!$C$3*AP224)*(G224/5))</f>
        <v>0</v>
      </c>
      <c r="AR224" s="249"/>
      <c r="AS224" s="208"/>
    </row>
    <row r="225" spans="1:45" ht="14.25" customHeight="1">
      <c r="A225" s="57">
        <v>2</v>
      </c>
      <c r="B225" s="4" t="s">
        <v>123</v>
      </c>
      <c r="C225" s="263">
        <v>2030</v>
      </c>
      <c r="D225" s="264">
        <f>Population!O3</f>
        <v>573959.70289624901</v>
      </c>
      <c r="E225" s="264" t="str">
        <f t="shared" si="209"/>
        <v>Medium</v>
      </c>
      <c r="F225" s="268">
        <f t="shared" si="234"/>
        <v>4.29</v>
      </c>
      <c r="G225" s="281">
        <f t="shared" si="207"/>
        <v>133790.14053525619</v>
      </c>
      <c r="H225" s="267">
        <f>'Area (Sq.km)'!Q3</f>
        <v>946.30962909663026</v>
      </c>
      <c r="I225" s="267"/>
      <c r="J225" s="268">
        <f>D225*Variables!$C$21</f>
        <v>1968.6817809341342</v>
      </c>
      <c r="K225" s="282">
        <f t="shared" si="235"/>
        <v>1922.5408016934905</v>
      </c>
      <c r="L225" s="268">
        <f t="shared" si="210"/>
        <v>46.140979240643674</v>
      </c>
      <c r="M225" s="269"/>
      <c r="N225" s="270"/>
      <c r="O225" s="270"/>
      <c r="P225" s="270"/>
      <c r="Q225" s="270"/>
      <c r="R225" s="20"/>
      <c r="S225" s="271">
        <f>L225*(Variables!$C$22/100)</f>
        <v>2.5053925379535023</v>
      </c>
      <c r="T225" s="271">
        <f>L225*(Variables!$C$23/100)</f>
        <v>4.3844369414186293</v>
      </c>
      <c r="U225" s="271">
        <f>L225*(Variables!$C$24/100)</f>
        <v>4.5932196529147555</v>
      </c>
      <c r="V225" s="271">
        <f>L225*(Variables!$C$25/100)</f>
        <v>33.405233839380031</v>
      </c>
      <c r="W225" s="21">
        <f>(S225*Variables!$E$26+T225*Variables!$E$27+U225*Variables!$E$28+V225*Variables!$E$26)*Variables!$C$18</f>
        <v>97278170.106366485</v>
      </c>
      <c r="X225" s="20">
        <f>J225*Variables!$E$30*Variables!$C$18</f>
        <v>461636.19081124506</v>
      </c>
      <c r="Z225" s="272">
        <f>D225*(IF(D225&lt;50000,0,IF(D225&gt;Variables!$C$7,Variables!$C$36,IF(D225&gt;Variables!$C$8,Variables!$C$37,Variables!$C$38))))</f>
        <v>688.75164347549878</v>
      </c>
      <c r="AA225" s="283">
        <f t="shared" si="236"/>
        <v>672.60902683154177</v>
      </c>
      <c r="AB225" s="274">
        <f t="shared" si="211"/>
        <v>16.142616643957012</v>
      </c>
      <c r="AC225" s="21">
        <f>AB225*Variables!$E$41</f>
        <v>8678270.7077912893</v>
      </c>
      <c r="AD225" s="275">
        <f>ROUND(IF(D225&lt;50000,0,(H225/(3.14*Variables!$C$35^2))),0)</f>
        <v>1205</v>
      </c>
      <c r="AE225" s="201">
        <f t="shared" si="237"/>
        <v>1167</v>
      </c>
      <c r="AF225" s="276">
        <f t="shared" si="212"/>
        <v>38</v>
      </c>
      <c r="AG225" s="20">
        <f>AF225*Variables!$E$42*Variables!$C$18</f>
        <v>35261.567999999999</v>
      </c>
      <c r="AH225" s="277">
        <f>ROUND((Z225)/Variables!$C$40,0)</f>
        <v>6</v>
      </c>
      <c r="AI225" s="204">
        <f t="shared" si="238"/>
        <v>5</v>
      </c>
      <c r="AJ225" s="278">
        <f t="shared" si="213"/>
        <v>1</v>
      </c>
      <c r="AK225" s="21">
        <f>AJ225*Variables!$E$43*Variables!$C$18</f>
        <v>763987.75199999998</v>
      </c>
      <c r="AL225" s="20">
        <f>Z225*Variables!$E$39*Variables!$C$18</f>
        <v>160886053.97452652</v>
      </c>
      <c r="AN225" s="284">
        <f t="shared" ref="AN225:AP225" si="247">AN205</f>
        <v>0.76827757125154894</v>
      </c>
      <c r="AO225" s="246">
        <f t="shared" si="247"/>
        <v>197.75464684014869</v>
      </c>
      <c r="AP225" s="284">
        <f t="shared" si="247"/>
        <v>10992.2</v>
      </c>
      <c r="AQ225" s="22">
        <f>IF(12*(AO225-Variables!$C$3*AP225)*(G225/5)&lt;0,0,12*(AO225-Variables!$C$3*AP225)*(G225/5))</f>
        <v>0</v>
      </c>
      <c r="AR225" s="249"/>
      <c r="AS225" s="208"/>
    </row>
    <row r="226" spans="1:45" ht="14.25" customHeight="1">
      <c r="A226" s="57">
        <v>3</v>
      </c>
      <c r="B226" s="4" t="s">
        <v>129</v>
      </c>
      <c r="C226" s="263">
        <v>2030</v>
      </c>
      <c r="D226" s="264">
        <f>Population!O4</f>
        <v>411017.79214643169</v>
      </c>
      <c r="E226" s="264" t="str">
        <f t="shared" si="209"/>
        <v>Medium</v>
      </c>
      <c r="F226" s="268">
        <f t="shared" si="234"/>
        <v>4.8600000000000003</v>
      </c>
      <c r="G226" s="281">
        <f t="shared" si="207"/>
        <v>84571.562170047662</v>
      </c>
      <c r="H226" s="267">
        <f>'Area (Sq.km)'!Q4</f>
        <v>774.33727224158099</v>
      </c>
      <c r="I226" s="267"/>
      <c r="J226" s="268">
        <f>D226*Variables!$C$21</f>
        <v>1409.7910270622606</v>
      </c>
      <c r="K226" s="282">
        <f t="shared" si="235"/>
        <v>1376.749049865489</v>
      </c>
      <c r="L226" s="268">
        <f t="shared" si="210"/>
        <v>33.041977196771541</v>
      </c>
      <c r="M226" s="269"/>
      <c r="N226" s="270"/>
      <c r="O226" s="270"/>
      <c r="P226" s="270"/>
      <c r="Q226" s="270"/>
      <c r="R226" s="20"/>
      <c r="S226" s="271">
        <f>L226*(Variables!$C$22/100)</f>
        <v>1.794134508421984</v>
      </c>
      <c r="T226" s="271">
        <f>L226*(Variables!$C$23/100)</f>
        <v>3.1397353897384721</v>
      </c>
      <c r="U226" s="271">
        <f>L226*(Variables!$C$24/100)</f>
        <v>3.2892465987736377</v>
      </c>
      <c r="V226" s="271">
        <f>L226*(Variables!$C$25/100)</f>
        <v>23.921793445626456</v>
      </c>
      <c r="W226" s="21">
        <f>(S226*Variables!$E$26+T226*Variables!$E$27+U226*Variables!$E$28+V226*Variables!$E$26)*Variables!$C$18</f>
        <v>69661787.228973985</v>
      </c>
      <c r="X226" s="20">
        <f>J226*Variables!$E$30*Variables!$C$18</f>
        <v>330581.89793582947</v>
      </c>
      <c r="Z226" s="272">
        <f>D226*(IF(D226&lt;50000,0,IF(D226&gt;Variables!$C$7,Variables!$C$36,IF(D226&gt;Variables!$C$8,Variables!$C$37,Variables!$C$38))))</f>
        <v>493.22135057571796</v>
      </c>
      <c r="AA226" s="283">
        <f t="shared" si="236"/>
        <v>481.66147517159965</v>
      </c>
      <c r="AB226" s="274">
        <f t="shared" si="211"/>
        <v>11.559875404118316</v>
      </c>
      <c r="AC226" s="21">
        <f>AB226*Variables!$E$41</f>
        <v>6214589.0172540061</v>
      </c>
      <c r="AD226" s="275">
        <f>ROUND(IF(D226&lt;50000,0,(H226/(3.14*Variables!$C$35^2))),0)</f>
        <v>986</v>
      </c>
      <c r="AE226" s="201">
        <f t="shared" si="237"/>
        <v>955</v>
      </c>
      <c r="AF226" s="276">
        <f t="shared" si="212"/>
        <v>31</v>
      </c>
      <c r="AG226" s="20">
        <f>AF226*Variables!$E$42*Variables!$C$18</f>
        <v>28766.016</v>
      </c>
      <c r="AH226" s="277">
        <f>ROUND((Z226)/Variables!$C$40,0)</f>
        <v>4</v>
      </c>
      <c r="AI226" s="204">
        <f t="shared" si="238"/>
        <v>4</v>
      </c>
      <c r="AJ226" s="278">
        <f t="shared" si="213"/>
        <v>0</v>
      </c>
      <c r="AK226" s="21">
        <f>AJ226*Variables!$E$43*Variables!$C$18</f>
        <v>0</v>
      </c>
      <c r="AL226" s="20">
        <f>Z226*Variables!$E$39*Variables!$C$18</f>
        <v>115211974.5655992</v>
      </c>
      <c r="AN226" s="284">
        <f t="shared" ref="AN226:AP226" si="248">AN206</f>
        <v>0.49566294919454768</v>
      </c>
      <c r="AO226" s="246">
        <f t="shared" si="248"/>
        <v>144.5353159851301</v>
      </c>
      <c r="AP226" s="284">
        <f t="shared" si="248"/>
        <v>10992.2</v>
      </c>
      <c r="AQ226" s="22">
        <f>IF(12*(AO226-Variables!$C$3*AP226)*(G226/5)&lt;0,0,12*(AO226-Variables!$C$3*AP226)*(G226/5))</f>
        <v>0</v>
      </c>
      <c r="AR226" s="249"/>
      <c r="AS226" s="208"/>
    </row>
    <row r="227" spans="1:45" ht="14.25" customHeight="1">
      <c r="A227" s="57">
        <v>4</v>
      </c>
      <c r="B227" s="4" t="s">
        <v>130</v>
      </c>
      <c r="C227" s="263">
        <v>2030</v>
      </c>
      <c r="D227" s="264">
        <f>Population!O5</f>
        <v>779180.15359052038</v>
      </c>
      <c r="E227" s="264" t="str">
        <f t="shared" si="209"/>
        <v>Medium</v>
      </c>
      <c r="F227" s="268">
        <f t="shared" si="234"/>
        <v>4.05</v>
      </c>
      <c r="G227" s="281">
        <f t="shared" si="207"/>
        <v>192390.16138037542</v>
      </c>
      <c r="H227" s="267">
        <f>'Area (Sq.km)'!Q5</f>
        <v>165.80491743747621</v>
      </c>
      <c r="I227" s="267"/>
      <c r="J227" s="268">
        <f>D227*Variables!$C$21</f>
        <v>2672.5879268154849</v>
      </c>
      <c r="K227" s="282">
        <f t="shared" si="235"/>
        <v>2609.9491472807472</v>
      </c>
      <c r="L227" s="268">
        <f t="shared" si="210"/>
        <v>62.638779534737751</v>
      </c>
      <c r="M227" s="269"/>
      <c r="N227" s="270"/>
      <c r="O227" s="270"/>
      <c r="P227" s="270"/>
      <c r="Q227" s="270"/>
      <c r="R227" s="20"/>
      <c r="S227" s="271">
        <f>L227*(Variables!$C$22/100)</f>
        <v>3.4012006987187915</v>
      </c>
      <c r="T227" s="271">
        <f>L227*(Variables!$C$23/100)</f>
        <v>5.9521012227578858</v>
      </c>
      <c r="U227" s="271">
        <f>L227*(Variables!$C$24/100)</f>
        <v>6.2355346143177854</v>
      </c>
      <c r="V227" s="271">
        <f>L227*(Variables!$C$25/100)</f>
        <v>45.349342649583889</v>
      </c>
      <c r="W227" s="21">
        <f>(S227*Variables!$E$26+T227*Variables!$E$27+U227*Variables!$E$28+V227*Variables!$E$26)*Variables!$C$18</f>
        <v>132060176.24931541</v>
      </c>
      <c r="X227" s="20">
        <f>J227*Variables!$E$30*Variables!$C$18</f>
        <v>626695.14295896306</v>
      </c>
      <c r="Z227" s="272">
        <f>D227*(IF(D227&lt;50000,0,IF(D227&gt;Variables!$C$7,Variables!$C$36,IF(D227&gt;Variables!$C$8,Variables!$C$37,Variables!$C$38))))</f>
        <v>935.01618430862436</v>
      </c>
      <c r="AA227" s="283">
        <f t="shared" si="236"/>
        <v>913.10174248889109</v>
      </c>
      <c r="AB227" s="274">
        <f t="shared" si="211"/>
        <v>21.91444181973327</v>
      </c>
      <c r="AC227" s="21">
        <f>AB227*Variables!$E$41</f>
        <v>11781203.922288606</v>
      </c>
      <c r="AD227" s="275">
        <f>ROUND(IF(D227&lt;50000,0,(H227/(3.14*Variables!$C$35^2))),0)</f>
        <v>211</v>
      </c>
      <c r="AE227" s="201">
        <f t="shared" si="237"/>
        <v>204</v>
      </c>
      <c r="AF227" s="276">
        <f t="shared" si="212"/>
        <v>7</v>
      </c>
      <c r="AG227" s="20">
        <f>AF227*Variables!$E$42*Variables!$C$18</f>
        <v>6495.5519999999997</v>
      </c>
      <c r="AH227" s="277">
        <f>ROUND((Z227)/Variables!$C$40,0)</f>
        <v>7</v>
      </c>
      <c r="AI227" s="204">
        <f t="shared" si="238"/>
        <v>7</v>
      </c>
      <c r="AJ227" s="278">
        <f t="shared" si="213"/>
        <v>0</v>
      </c>
      <c r="AK227" s="21">
        <f>AJ227*Variables!$E$43*Variables!$C$18</f>
        <v>0</v>
      </c>
      <c r="AL227" s="20">
        <f>Z227*Variables!$E$39*Variables!$C$18</f>
        <v>218411187.42983371</v>
      </c>
      <c r="AN227" s="284">
        <f t="shared" ref="AN227:AP227" si="249">AN207</f>
        <v>0.74349442379182151</v>
      </c>
      <c r="AO227" s="246">
        <f t="shared" si="249"/>
        <v>180.66914498141261</v>
      </c>
      <c r="AP227" s="284">
        <f t="shared" si="249"/>
        <v>15389.079999999998</v>
      </c>
      <c r="AQ227" s="22">
        <f>IF(12*(AO227-Variables!$C$3*AP227)*(G227/5)&lt;0,0,12*(AO227-Variables!$C$3*AP227)*(G227/5))</f>
        <v>0</v>
      </c>
      <c r="AR227" s="249"/>
      <c r="AS227" s="208"/>
    </row>
    <row r="228" spans="1:45" ht="14.25" customHeight="1">
      <c r="A228" s="57">
        <v>5</v>
      </c>
      <c r="B228" s="4" t="s">
        <v>131</v>
      </c>
      <c r="C228" s="263">
        <v>2030</v>
      </c>
      <c r="D228" s="264">
        <f>Population!O6</f>
        <v>496458.6879596822</v>
      </c>
      <c r="E228" s="264" t="str">
        <f t="shared" si="209"/>
        <v>Medium</v>
      </c>
      <c r="F228" s="268">
        <f t="shared" si="234"/>
        <v>4.2</v>
      </c>
      <c r="G228" s="281">
        <f t="shared" si="207"/>
        <v>118204.44951421003</v>
      </c>
      <c r="H228" s="267">
        <f>'Area (Sq.km)'!Q6</f>
        <v>1375.01656712677</v>
      </c>
      <c r="I228" s="267"/>
      <c r="J228" s="268">
        <f>D228*Variables!$C$21</f>
        <v>1702.8532997017098</v>
      </c>
      <c r="K228" s="282">
        <f t="shared" si="235"/>
        <v>2336.5107121394235</v>
      </c>
      <c r="L228" s="268">
        <f t="shared" si="210"/>
        <v>0</v>
      </c>
      <c r="M228" s="269"/>
      <c r="N228" s="270"/>
      <c r="O228" s="270"/>
      <c r="P228" s="270"/>
      <c r="Q228" s="270"/>
      <c r="R228" s="20"/>
      <c r="S228" s="271">
        <f>L228*(Variables!$C$22/100)</f>
        <v>0</v>
      </c>
      <c r="T228" s="271">
        <f>L228*(Variables!$C$23/100)</f>
        <v>0</v>
      </c>
      <c r="U228" s="271">
        <f>L228*(Variables!$C$24/100)</f>
        <v>0</v>
      </c>
      <c r="V228" s="271">
        <f>L228*(Variables!$C$25/100)</f>
        <v>0</v>
      </c>
      <c r="W228" s="21">
        <f>(S228*Variables!$E$26+T228*Variables!$E$27+U228*Variables!$E$28+V228*Variables!$E$26)*Variables!$C$18</f>
        <v>0</v>
      </c>
      <c r="X228" s="20">
        <f>J228*Variables!$E$30*Variables!$C$18</f>
        <v>399302.07024705387</v>
      </c>
      <c r="Z228" s="272">
        <f>D228*(IF(D228&lt;50000,0,IF(D228&gt;Variables!$C$7,Variables!$C$36,IF(D228&gt;Variables!$C$8,Variables!$C$37,Variables!$C$38))))</f>
        <v>595.7504255516186</v>
      </c>
      <c r="AA228" s="283">
        <f t="shared" si="236"/>
        <v>581.78752495275251</v>
      </c>
      <c r="AB228" s="274">
        <f t="shared" si="211"/>
        <v>13.962900598866099</v>
      </c>
      <c r="AC228" s="21">
        <f>AB228*Variables!$E$41</f>
        <v>7506455.3619504152</v>
      </c>
      <c r="AD228" s="275">
        <f>ROUND(IF(D228&lt;50000,0,(H228/(3.14*Variables!$C$35^2))),0)</f>
        <v>1752</v>
      </c>
      <c r="AE228" s="201">
        <f t="shared" si="237"/>
        <v>1695</v>
      </c>
      <c r="AF228" s="276">
        <f t="shared" si="212"/>
        <v>57</v>
      </c>
      <c r="AG228" s="20">
        <f>AF228*Variables!$E$42*Variables!$C$18</f>
        <v>52892.351999999999</v>
      </c>
      <c r="AH228" s="277">
        <f>ROUND((Z228)/Variables!$C$40,0)</f>
        <v>5</v>
      </c>
      <c r="AI228" s="204">
        <f t="shared" si="238"/>
        <v>5</v>
      </c>
      <c r="AJ228" s="278">
        <f t="shared" si="213"/>
        <v>0</v>
      </c>
      <c r="AK228" s="21">
        <f>AJ228*Variables!$E$43*Variables!$C$18</f>
        <v>0</v>
      </c>
      <c r="AL228" s="20">
        <f>Z228*Variables!$E$39*Variables!$C$18</f>
        <v>139161824.19106558</v>
      </c>
      <c r="AN228" s="284">
        <f t="shared" ref="AN228:AP228" si="250">AN208</f>
        <v>0.49566294919454768</v>
      </c>
      <c r="AO228" s="246">
        <f t="shared" si="250"/>
        <v>124.90706319702601</v>
      </c>
      <c r="AP228" s="284">
        <f t="shared" si="250"/>
        <v>15389.079999999998</v>
      </c>
      <c r="AQ228" s="22">
        <f>IF(12*(AO228-Variables!$C$3*AP228)*(G228/5)&lt;0,0,12*(AO228-Variables!$C$3*AP228)*(G228/5))</f>
        <v>0</v>
      </c>
      <c r="AR228" s="249"/>
      <c r="AS228" s="208"/>
    </row>
    <row r="229" spans="1:45" ht="14.25" customHeight="1">
      <c r="A229" s="57">
        <v>6</v>
      </c>
      <c r="B229" s="4" t="s">
        <v>132</v>
      </c>
      <c r="C229" s="263">
        <v>2030</v>
      </c>
      <c r="D229" s="264">
        <f>Population!O7</f>
        <v>565479.89083669428</v>
      </c>
      <c r="E229" s="264" t="str">
        <f t="shared" si="209"/>
        <v>Medium</v>
      </c>
      <c r="F229" s="268">
        <f t="shared" si="234"/>
        <v>4.59</v>
      </c>
      <c r="G229" s="281">
        <f t="shared" si="207"/>
        <v>123198.23329775475</v>
      </c>
      <c r="H229" s="267">
        <f>'Area (Sq.km)'!Q7</f>
        <v>1139.1118999707526</v>
      </c>
      <c r="I229" s="267"/>
      <c r="J229" s="268">
        <f>D229*Variables!$C$21</f>
        <v>1939.5960255698612</v>
      </c>
      <c r="K229" s="282">
        <f t="shared" si="235"/>
        <v>1894.1367437205679</v>
      </c>
      <c r="L229" s="268">
        <f t="shared" si="210"/>
        <v>45.459281849293347</v>
      </c>
      <c r="M229" s="269"/>
      <c r="N229" s="270"/>
      <c r="O229" s="270"/>
      <c r="P229" s="270"/>
      <c r="Q229" s="270"/>
      <c r="R229" s="20"/>
      <c r="S229" s="271">
        <f>L229*(Variables!$C$22/100)</f>
        <v>2.4683772949842537</v>
      </c>
      <c r="T229" s="271">
        <f>L229*(Variables!$C$23/100)</f>
        <v>4.3196602662224448</v>
      </c>
      <c r="U229" s="271">
        <f>L229*(Variables!$C$24/100)</f>
        <v>4.5253583741377996</v>
      </c>
      <c r="V229" s="271">
        <f>L229*(Variables!$C$25/100)</f>
        <v>32.91169726645672</v>
      </c>
      <c r="W229" s="21">
        <f>(S229*Variables!$E$26+T229*Variables!$E$27+U229*Variables!$E$28+V229*Variables!$E$26)*Variables!$C$18</f>
        <v>95840960.149226487</v>
      </c>
      <c r="X229" s="20">
        <f>J229*Variables!$E$30*Variables!$C$18</f>
        <v>454815.87203587679</v>
      </c>
      <c r="Z229" s="272">
        <f>D229*(IF(D229&lt;50000,0,IF(D229&gt;Variables!$C$7,Variables!$C$36,IF(D229&gt;Variables!$C$8,Variables!$C$37,Variables!$C$38))))</f>
        <v>678.57586900403305</v>
      </c>
      <c r="AA229" s="283">
        <f t="shared" si="236"/>
        <v>662.67174707425113</v>
      </c>
      <c r="AB229" s="274">
        <f t="shared" si="211"/>
        <v>15.904121929781923</v>
      </c>
      <c r="AC229" s="21">
        <f>AB229*Variables!$E$41</f>
        <v>8550055.9494507611</v>
      </c>
      <c r="AD229" s="275">
        <f>ROUND(IF(D229&lt;50000,0,(H229/(3.14*Variables!$C$35^2))),0)</f>
        <v>1451</v>
      </c>
      <c r="AE229" s="201">
        <f t="shared" si="237"/>
        <v>1404</v>
      </c>
      <c r="AF229" s="276">
        <f t="shared" si="212"/>
        <v>47</v>
      </c>
      <c r="AG229" s="20">
        <f>AF229*Variables!$E$42*Variables!$C$18</f>
        <v>43612.991999999998</v>
      </c>
      <c r="AH229" s="277">
        <f>ROUND((Z229)/Variables!$C$40,0)</f>
        <v>5</v>
      </c>
      <c r="AI229" s="204">
        <f t="shared" si="238"/>
        <v>5</v>
      </c>
      <c r="AJ229" s="278">
        <f t="shared" si="213"/>
        <v>0</v>
      </c>
      <c r="AK229" s="21">
        <f>AJ229*Variables!$E$43*Variables!$C$18</f>
        <v>0</v>
      </c>
      <c r="AL229" s="20">
        <f>Z229*Variables!$E$39*Variables!$C$18</f>
        <v>158509086.57799488</v>
      </c>
      <c r="AN229" s="284">
        <f t="shared" ref="AN229:AP229" si="251">AN209</f>
        <v>0.49566294919454768</v>
      </c>
      <c r="AO229" s="246">
        <f t="shared" si="251"/>
        <v>136.50557620817841</v>
      </c>
      <c r="AP229" s="284">
        <f t="shared" si="251"/>
        <v>15389.079999999998</v>
      </c>
      <c r="AQ229" s="22">
        <f>IF(12*(AO229-Variables!$C$3*AP229)*(G229/5)&lt;0,0,12*(AO229-Variables!$C$3*AP229)*(G229/5))</f>
        <v>0</v>
      </c>
      <c r="AR229" s="249"/>
      <c r="AS229" s="208"/>
    </row>
    <row r="230" spans="1:45" ht="14.25" customHeight="1">
      <c r="A230" s="57">
        <v>7</v>
      </c>
      <c r="B230" s="4" t="s">
        <v>133</v>
      </c>
      <c r="C230" s="263">
        <v>2030</v>
      </c>
      <c r="D230" s="264">
        <f>Population!O8</f>
        <v>318652.6003004692</v>
      </c>
      <c r="E230" s="264" t="str">
        <f t="shared" si="209"/>
        <v>Medium</v>
      </c>
      <c r="F230" s="268">
        <f t="shared" si="234"/>
        <v>3.94</v>
      </c>
      <c r="G230" s="281">
        <f t="shared" si="207"/>
        <v>80876.29449250488</v>
      </c>
      <c r="H230" s="267">
        <f>'Area (Sq.km)'!Q8</f>
        <v>532.89469057647727</v>
      </c>
      <c r="I230" s="267"/>
      <c r="J230" s="268">
        <f>D230*Variables!$C$21</f>
        <v>1092.9784190306093</v>
      </c>
      <c r="K230" s="282">
        <f t="shared" si="235"/>
        <v>1811.420012647523</v>
      </c>
      <c r="L230" s="268">
        <f t="shared" si="210"/>
        <v>0</v>
      </c>
      <c r="M230" s="269"/>
      <c r="N230" s="270"/>
      <c r="O230" s="270"/>
      <c r="P230" s="270"/>
      <c r="Q230" s="270"/>
      <c r="R230" s="20"/>
      <c r="S230" s="271">
        <f>L230*(Variables!$C$22/100)</f>
        <v>0</v>
      </c>
      <c r="T230" s="271">
        <f>L230*(Variables!$C$23/100)</f>
        <v>0</v>
      </c>
      <c r="U230" s="271">
        <f>L230*(Variables!$C$24/100)</f>
        <v>0</v>
      </c>
      <c r="V230" s="271">
        <f>L230*(Variables!$C$25/100)</f>
        <v>0</v>
      </c>
      <c r="W230" s="21">
        <f>(S230*Variables!$E$26+T230*Variables!$E$27+U230*Variables!$E$28+V230*Variables!$E$26)*Variables!$C$18</f>
        <v>0</v>
      </c>
      <c r="X230" s="20">
        <f>J230*Variables!$E$30*Variables!$C$18</f>
        <v>256292.50947848757</v>
      </c>
      <c r="Z230" s="272">
        <f>D230*(IF(D230&lt;50000,0,IF(D230&gt;Variables!$C$7,Variables!$C$36,IF(D230&gt;Variables!$C$8,Variables!$C$37,Variables!$C$38))))</f>
        <v>382.383120360563</v>
      </c>
      <c r="AA230" s="283">
        <f t="shared" si="236"/>
        <v>521</v>
      </c>
      <c r="AB230" s="274">
        <f t="shared" si="211"/>
        <v>0</v>
      </c>
      <c r="AC230" s="21">
        <f>AB230*Variables!$E$41</f>
        <v>0</v>
      </c>
      <c r="AD230" s="275">
        <f>ROUND(IF(D230&lt;50000,0,(H230/(3.14*Variables!$C$35^2))),0)</f>
        <v>679</v>
      </c>
      <c r="AE230" s="201">
        <f t="shared" si="237"/>
        <v>657</v>
      </c>
      <c r="AF230" s="276">
        <f t="shared" si="212"/>
        <v>22</v>
      </c>
      <c r="AG230" s="20">
        <f>AF230*Variables!$E$42*Variables!$C$18</f>
        <v>20414.592000000001</v>
      </c>
      <c r="AH230" s="277">
        <f>ROUND((Z230)/Variables!$C$40,0)</f>
        <v>3</v>
      </c>
      <c r="AI230" s="204">
        <f t="shared" si="238"/>
        <v>3</v>
      </c>
      <c r="AJ230" s="278">
        <f t="shared" si="213"/>
        <v>0</v>
      </c>
      <c r="AK230" s="21">
        <f>AJ230*Variables!$E$43*Variables!$C$18</f>
        <v>0</v>
      </c>
      <c r="AL230" s="20">
        <f>Z230*Variables!$E$39*Variables!$C$18</f>
        <v>89321182.641164735</v>
      </c>
      <c r="AN230" s="284">
        <f t="shared" ref="AN230:AP230" si="252">AN210</f>
        <v>0.49566294919454768</v>
      </c>
      <c r="AO230" s="246">
        <f t="shared" si="252"/>
        <v>117.17472118959107</v>
      </c>
      <c r="AP230" s="284">
        <f t="shared" si="252"/>
        <v>15389.079999999998</v>
      </c>
      <c r="AQ230" s="22">
        <f>IF(12*(AO230-Variables!$C$3*AP230)*(G230/5)&lt;0,0,12*(AO230-Variables!$C$3*AP230)*(G230/5))</f>
        <v>0</v>
      </c>
      <c r="AR230" s="249"/>
      <c r="AS230" s="208"/>
    </row>
    <row r="231" spans="1:45" ht="14.25" customHeight="1">
      <c r="A231" s="57">
        <v>8</v>
      </c>
      <c r="B231" s="57" t="s">
        <v>134</v>
      </c>
      <c r="C231" s="263">
        <v>2030</v>
      </c>
      <c r="D231" s="264">
        <f>Population!O9</f>
        <v>1057191.6838136355</v>
      </c>
      <c r="E231" s="264" t="str">
        <f t="shared" si="209"/>
        <v>Large</v>
      </c>
      <c r="F231" s="268">
        <f t="shared" si="234"/>
        <v>4.04</v>
      </c>
      <c r="G231" s="281">
        <f t="shared" si="207"/>
        <v>261681.10985486026</v>
      </c>
      <c r="H231" s="267">
        <f>'Area (Sq.km)'!Q9</f>
        <v>668.78048389906621</v>
      </c>
      <c r="I231" s="267"/>
      <c r="J231" s="268">
        <f>D231*Variables!$C$21</f>
        <v>3626.1674754807696</v>
      </c>
      <c r="K231" s="282">
        <f t="shared" si="235"/>
        <v>3541.1791752741892</v>
      </c>
      <c r="L231" s="268">
        <f t="shared" si="210"/>
        <v>84.988300206580334</v>
      </c>
      <c r="M231" s="269"/>
      <c r="N231" s="270"/>
      <c r="O231" s="270"/>
      <c r="P231" s="270"/>
      <c r="Q231" s="270"/>
      <c r="R231" s="20"/>
      <c r="S231" s="271">
        <f>L231*(Variables!$C$22/100)</f>
        <v>4.6147493324839992</v>
      </c>
      <c r="T231" s="271">
        <f>L231*(Variables!$C$23/100)</f>
        <v>8.0758113318469995</v>
      </c>
      <c r="U231" s="271">
        <f>L231*(Variables!$C$24/100)</f>
        <v>8.460373776220667</v>
      </c>
      <c r="V231" s="271">
        <f>L231*(Variables!$C$25/100)</f>
        <v>61.529991099786663</v>
      </c>
      <c r="W231" s="21">
        <f>(S231*Variables!$E$26+T231*Variables!$E$27+U231*Variables!$E$28+V231*Variables!$E$26)*Variables!$C$18</f>
        <v>179179255.8503865</v>
      </c>
      <c r="X231" s="20">
        <f>J231*Variables!$E$30*Variables!$C$18</f>
        <v>850300.01132548566</v>
      </c>
      <c r="Z231" s="272">
        <f>D231*(IF(D231&lt;50000,0,IF(D231&gt;Variables!$C$7,Variables!$C$36,IF(D231&gt;Variables!$C$8,Variables!$C$37,Variables!$C$38))))</f>
        <v>1268.6300205763625</v>
      </c>
      <c r="AA231" s="283">
        <f t="shared" si="236"/>
        <v>1238.896504469104</v>
      </c>
      <c r="AB231" s="274">
        <f t="shared" si="211"/>
        <v>29.733516107258538</v>
      </c>
      <c r="AC231" s="21">
        <f>AB231*Variables!$E$41</f>
        <v>15984738.259262189</v>
      </c>
      <c r="AD231" s="275">
        <f>ROUND(IF(D231&lt;50000,0,(H231/(3.14*Variables!$C$35^2))),0)</f>
        <v>852</v>
      </c>
      <c r="AE231" s="201">
        <f t="shared" si="237"/>
        <v>824</v>
      </c>
      <c r="AF231" s="276">
        <f t="shared" si="212"/>
        <v>28</v>
      </c>
      <c r="AG231" s="20">
        <f>AF231*Variables!$E$42*Variables!$C$18</f>
        <v>25982.207999999999</v>
      </c>
      <c r="AH231" s="277">
        <f>ROUND((Z231)/Variables!$C$40,0)</f>
        <v>10</v>
      </c>
      <c r="AI231" s="204">
        <f t="shared" si="238"/>
        <v>10</v>
      </c>
      <c r="AJ231" s="278">
        <f t="shared" si="213"/>
        <v>0</v>
      </c>
      <c r="AK231" s="21">
        <f>AJ231*Variables!$E$43*Variables!$C$18</f>
        <v>0</v>
      </c>
      <c r="AL231" s="20">
        <f>Z231*Variables!$E$39*Variables!$C$18</f>
        <v>296340313.51885122</v>
      </c>
      <c r="AN231" s="284">
        <f t="shared" ref="AN231:AP231" si="253">AN211</f>
        <v>0.49566294919454768</v>
      </c>
      <c r="AO231" s="246">
        <f t="shared" si="253"/>
        <v>120.14869888475835</v>
      </c>
      <c r="AP231" s="284">
        <f t="shared" si="253"/>
        <v>15389.079999999998</v>
      </c>
      <c r="AQ231" s="22">
        <f>IF(12*(AO231-Variables!$C$3*AP231)*(G231/5)&lt;0,0,12*(AO231-Variables!$C$3*AP231)*(G231/5))</f>
        <v>0</v>
      </c>
      <c r="AR231" s="249"/>
      <c r="AS231" s="208"/>
    </row>
    <row r="232" spans="1:45" ht="14.25" customHeight="1">
      <c r="A232" s="57">
        <v>9</v>
      </c>
      <c r="B232" s="4" t="s">
        <v>135</v>
      </c>
      <c r="C232" s="263">
        <v>2030</v>
      </c>
      <c r="D232" s="264">
        <f>Population!O10</f>
        <v>18566.56216336837</v>
      </c>
      <c r="E232" s="264" t="str">
        <f t="shared" si="209"/>
        <v>Small</v>
      </c>
      <c r="F232" s="268">
        <f t="shared" si="234"/>
        <v>4.26</v>
      </c>
      <c r="G232" s="281">
        <f t="shared" si="207"/>
        <v>4358.3479256733262</v>
      </c>
      <c r="H232" s="267">
        <f>'Area (Sq.km)'!Q10</f>
        <v>37.551286645516271</v>
      </c>
      <c r="I232" s="267"/>
      <c r="J232" s="268">
        <f>D232*Variables!$C$21</f>
        <v>63.683308220353503</v>
      </c>
      <c r="K232" s="282">
        <f t="shared" si="235"/>
        <v>79.09</v>
      </c>
      <c r="L232" s="268">
        <f t="shared" si="210"/>
        <v>0</v>
      </c>
      <c r="M232" s="269"/>
      <c r="N232" s="270"/>
      <c r="O232" s="270"/>
      <c r="P232" s="270"/>
      <c r="Q232" s="270"/>
      <c r="R232" s="20"/>
      <c r="S232" s="271">
        <f>L232*(Variables!$C$22/100)</f>
        <v>0</v>
      </c>
      <c r="T232" s="271">
        <f>L232*(Variables!$C$23/100)</f>
        <v>0</v>
      </c>
      <c r="U232" s="271">
        <f>L232*(Variables!$C$24/100)</f>
        <v>0</v>
      </c>
      <c r="V232" s="271">
        <f>L232*(Variables!$C$25/100)</f>
        <v>0</v>
      </c>
      <c r="W232" s="21">
        <f>(S232*Variables!$E$26+T232*Variables!$E$27+U232*Variables!$E$28+V232*Variables!$E$26)*Variables!$C$18</f>
        <v>0</v>
      </c>
      <c r="X232" s="20">
        <f>J232*Variables!$E$30*Variables!$C$18</f>
        <v>14933.098944590693</v>
      </c>
      <c r="Z232" s="272">
        <f>D232*(IF(D232&lt;50000,0,IF(D232&gt;Variables!$C$7,Variables!$C$36,IF(D232&gt;Variables!$C$8,Variables!$C$37,Variables!$C$38))))</f>
        <v>0</v>
      </c>
      <c r="AA232" s="283">
        <f t="shared" si="236"/>
        <v>28</v>
      </c>
      <c r="AB232" s="274">
        <f t="shared" si="211"/>
        <v>0</v>
      </c>
      <c r="AC232" s="21">
        <f>AB232*Variables!$E$41</f>
        <v>0</v>
      </c>
      <c r="AD232" s="275">
        <f>ROUND(IF(D232&lt;50000,0,(H232/(3.14*Variables!$C$35^2))),0)</f>
        <v>0</v>
      </c>
      <c r="AE232" s="201">
        <f t="shared" si="237"/>
        <v>0</v>
      </c>
      <c r="AF232" s="276">
        <f t="shared" si="212"/>
        <v>0</v>
      </c>
      <c r="AG232" s="20">
        <f>AF232*Variables!$E$42*Variables!$C$18</f>
        <v>0</v>
      </c>
      <c r="AH232" s="277">
        <f>ROUND((Z232)/Variables!$C$40,0)</f>
        <v>0</v>
      </c>
      <c r="AI232" s="204">
        <f t="shared" si="238"/>
        <v>2</v>
      </c>
      <c r="AJ232" s="278">
        <f t="shared" si="213"/>
        <v>0</v>
      </c>
      <c r="AK232" s="21">
        <f>AJ232*Variables!$E$43*Variables!$C$18</f>
        <v>0</v>
      </c>
      <c r="AL232" s="20">
        <f>Z232*Variables!$E$39*Variables!$C$18</f>
        <v>0</v>
      </c>
      <c r="AN232" s="284">
        <f t="shared" ref="AN232:AP232" si="254">AN212</f>
        <v>0.74349442379182151</v>
      </c>
      <c r="AO232" s="246">
        <f t="shared" si="254"/>
        <v>190.03717472118959</v>
      </c>
      <c r="AP232" s="284">
        <f t="shared" si="254"/>
        <v>15389.079999999998</v>
      </c>
      <c r="AQ232" s="22">
        <f>IF(12*(AO232-Variables!$C$3*AP232)*(G232/5)&lt;0,0,12*(AO232-Variables!$C$3*AP232)*(G232/5))</f>
        <v>0</v>
      </c>
      <c r="AR232" s="249"/>
      <c r="AS232" s="208"/>
    </row>
    <row r="233" spans="1:45" ht="14.25" customHeight="1">
      <c r="A233" s="57">
        <v>10</v>
      </c>
      <c r="B233" s="4" t="s">
        <v>136</v>
      </c>
      <c r="C233" s="263">
        <v>2030</v>
      </c>
      <c r="D233" s="264">
        <f>Population!O11</f>
        <v>726429.19841163047</v>
      </c>
      <c r="E233" s="264" t="str">
        <f t="shared" si="209"/>
        <v>Medium</v>
      </c>
      <c r="F233" s="268">
        <f t="shared" si="234"/>
        <v>5.88</v>
      </c>
      <c r="G233" s="281">
        <f t="shared" si="207"/>
        <v>123542.38068225008</v>
      </c>
      <c r="H233" s="267">
        <f>'Area (Sq.km)'!Q11</f>
        <v>674.42278550073172</v>
      </c>
      <c r="I233" s="267"/>
      <c r="J233" s="268">
        <f>D233*Variables!$C$21</f>
        <v>2491.6521505518926</v>
      </c>
      <c r="K233" s="282">
        <f t="shared" si="235"/>
        <v>2433.2540532733328</v>
      </c>
      <c r="L233" s="268">
        <f t="shared" si="210"/>
        <v>58.398097278559817</v>
      </c>
      <c r="M233" s="269"/>
      <c r="N233" s="270"/>
      <c r="O233" s="270"/>
      <c r="P233" s="270"/>
      <c r="Q233" s="270"/>
      <c r="R233" s="20"/>
      <c r="S233" s="271">
        <f>L233*(Variables!$C$22/100)</f>
        <v>3.1709374087905782</v>
      </c>
      <c r="T233" s="271">
        <f>L233*(Variables!$C$23/100)</f>
        <v>5.5491404653835117</v>
      </c>
      <c r="U233" s="271">
        <f>L233*(Variables!$C$24/100)</f>
        <v>5.8133852494493938</v>
      </c>
      <c r="V233" s="271">
        <f>L233*(Variables!$C$25/100)</f>
        <v>42.279165450541043</v>
      </c>
      <c r="W233" s="21">
        <f>(S233*Variables!$E$26+T233*Variables!$E$27+U233*Variables!$E$28+V233*Variables!$E$26)*Variables!$C$18</f>
        <v>123119624.56028342</v>
      </c>
      <c r="X233" s="20">
        <f>J233*Variables!$E$30*Variables!$C$18</f>
        <v>584267.51278291328</v>
      </c>
      <c r="Z233" s="272">
        <f>D233*(IF(D233&lt;50000,0,IF(D233&gt;Variables!$C$7,Variables!$C$36,IF(D233&gt;Variables!$C$8,Variables!$C$37,Variables!$C$38))))</f>
        <v>871.71503809395654</v>
      </c>
      <c r="AA233" s="283">
        <f t="shared" si="236"/>
        <v>851.28421688862954</v>
      </c>
      <c r="AB233" s="274">
        <f t="shared" si="211"/>
        <v>20.430821205326993</v>
      </c>
      <c r="AC233" s="21">
        <f>AB233*Variables!$E$41</f>
        <v>10983609.479983792</v>
      </c>
      <c r="AD233" s="275">
        <f>ROUND(IF(D233&lt;50000,0,(H233/(3.14*Variables!$C$35^2))),0)</f>
        <v>859</v>
      </c>
      <c r="AE233" s="201">
        <f t="shared" si="237"/>
        <v>831</v>
      </c>
      <c r="AF233" s="276">
        <f t="shared" si="212"/>
        <v>28</v>
      </c>
      <c r="AG233" s="20">
        <f>AF233*Variables!$E$42*Variables!$C$18</f>
        <v>25982.207999999999</v>
      </c>
      <c r="AH233" s="277">
        <f>ROUND((Z233)/Variables!$C$40,0)</f>
        <v>7</v>
      </c>
      <c r="AI233" s="204">
        <f t="shared" si="238"/>
        <v>7</v>
      </c>
      <c r="AJ233" s="278">
        <f t="shared" si="213"/>
        <v>0</v>
      </c>
      <c r="AK233" s="21">
        <f>AJ233*Variables!$E$43*Variables!$C$18</f>
        <v>0</v>
      </c>
      <c r="AL233" s="20">
        <f>Z233*Variables!$E$39*Variables!$C$18</f>
        <v>203624621.44045654</v>
      </c>
      <c r="AN233" s="284">
        <f t="shared" ref="AN233:AP233" si="255">AN213</f>
        <v>0.49566294919454768</v>
      </c>
      <c r="AO233" s="246">
        <f t="shared" si="255"/>
        <v>174.8698884758364</v>
      </c>
      <c r="AP233" s="284">
        <f t="shared" si="255"/>
        <v>10992.2</v>
      </c>
      <c r="AQ233" s="22">
        <f>IF(12*(AO233-Variables!$C$3*AP233)*(G233/5)&lt;0,0,12*(AO233-Variables!$C$3*AP233)*(G233/5))</f>
        <v>0</v>
      </c>
      <c r="AR233" s="249"/>
      <c r="AS233" s="208"/>
    </row>
    <row r="234" spans="1:45" ht="14.25" customHeight="1">
      <c r="A234" s="57">
        <v>11</v>
      </c>
      <c r="B234" s="4" t="s">
        <v>137</v>
      </c>
      <c r="C234" s="263">
        <v>2030</v>
      </c>
      <c r="D234" s="264">
        <f>Population!O12</f>
        <v>961940.43124018377</v>
      </c>
      <c r="E234" s="264" t="str">
        <f t="shared" si="209"/>
        <v>Medium</v>
      </c>
      <c r="F234" s="268">
        <f t="shared" si="234"/>
        <v>4.47</v>
      </c>
      <c r="G234" s="281">
        <f t="shared" si="207"/>
        <v>215199.20161972792</v>
      </c>
      <c r="H234" s="267">
        <f>'Area (Sq.km)'!Q12</f>
        <v>830.09724157272422</v>
      </c>
      <c r="I234" s="267"/>
      <c r="J234" s="268">
        <f>D234*Variables!$C$21</f>
        <v>3299.4556791538303</v>
      </c>
      <c r="K234" s="282">
        <f t="shared" si="235"/>
        <v>3222.1246866736628</v>
      </c>
      <c r="L234" s="268">
        <f t="shared" si="210"/>
        <v>77.330992480167424</v>
      </c>
      <c r="M234" s="269"/>
      <c r="N234" s="270"/>
      <c r="O234" s="270"/>
      <c r="P234" s="270"/>
      <c r="Q234" s="270"/>
      <c r="R234" s="20"/>
      <c r="S234" s="271">
        <f>L234*(Variables!$C$22/100)</f>
        <v>4.1989679174751542</v>
      </c>
      <c r="T234" s="271">
        <f>L234*(Variables!$C$23/100)</f>
        <v>7.3481938555815196</v>
      </c>
      <c r="U234" s="271">
        <f>L234*(Variables!$C$24/100)</f>
        <v>7.6981078487044501</v>
      </c>
      <c r="V234" s="271">
        <f>L234*(Variables!$C$25/100)</f>
        <v>55.98623889966872</v>
      </c>
      <c r="W234" s="21">
        <f>(S234*Variables!$E$26+T234*Variables!$E$27+U234*Variables!$E$28+V234*Variables!$E$26)*Variables!$C$18</f>
        <v>163035496.09873718</v>
      </c>
      <c r="X234" s="20">
        <f>J234*Variables!$E$30*Variables!$C$18</f>
        <v>773689.36220478162</v>
      </c>
      <c r="Z234" s="272">
        <f>D234*(IF(D234&lt;50000,0,IF(D234&gt;Variables!$C$7,Variables!$C$36,IF(D234&gt;Variables!$C$8,Variables!$C$37,Variables!$C$38))))</f>
        <v>1154.3285174882203</v>
      </c>
      <c r="AA234" s="283">
        <f t="shared" si="236"/>
        <v>1127.2739428595905</v>
      </c>
      <c r="AB234" s="274">
        <f t="shared" si="211"/>
        <v>27.05457462862978</v>
      </c>
      <c r="AC234" s="21">
        <f>AB234*Variables!$E$41</f>
        <v>14544539.32035137</v>
      </c>
      <c r="AD234" s="275">
        <f>ROUND(IF(D234&lt;50000,0,(H234/(3.14*Variables!$C$35^2))),0)</f>
        <v>1057</v>
      </c>
      <c r="AE234" s="201">
        <f t="shared" si="237"/>
        <v>1023</v>
      </c>
      <c r="AF234" s="276">
        <f t="shared" si="212"/>
        <v>34</v>
      </c>
      <c r="AG234" s="20">
        <f>AF234*Variables!$E$42*Variables!$C$18</f>
        <v>31549.823999999997</v>
      </c>
      <c r="AH234" s="277">
        <f>ROUND((Z234)/Variables!$C$40,0)</f>
        <v>9</v>
      </c>
      <c r="AI234" s="204">
        <f t="shared" si="238"/>
        <v>9</v>
      </c>
      <c r="AJ234" s="278">
        <f t="shared" si="213"/>
        <v>0</v>
      </c>
      <c r="AK234" s="21">
        <f>AJ234*Variables!$E$43*Variables!$C$18</f>
        <v>0</v>
      </c>
      <c r="AL234" s="20">
        <f>Z234*Variables!$E$39*Variables!$C$18</f>
        <v>269640532.88034225</v>
      </c>
      <c r="AN234" s="284">
        <f t="shared" ref="AN234:AP234" si="256">AN214</f>
        <v>0.74349442379182151</v>
      </c>
      <c r="AO234" s="246">
        <f t="shared" si="256"/>
        <v>199.40520446096653</v>
      </c>
      <c r="AP234" s="284">
        <f t="shared" si="256"/>
        <v>15389.079999999998</v>
      </c>
      <c r="AQ234" s="22">
        <f>IF(12*(AO234-Variables!$C$3*AP234)*(G234/5)&lt;0,0,12*(AO234-Variables!$C$3*AP234)*(G234/5))</f>
        <v>0</v>
      </c>
      <c r="AR234" s="249"/>
      <c r="AS234" s="208"/>
    </row>
    <row r="235" spans="1:45" ht="14.25" customHeight="1">
      <c r="A235" s="57">
        <v>12</v>
      </c>
      <c r="B235" s="4" t="s">
        <v>138</v>
      </c>
      <c r="C235" s="263">
        <v>2030</v>
      </c>
      <c r="D235" s="264">
        <f>Population!O13</f>
        <v>712230.29385255801</v>
      </c>
      <c r="E235" s="264" t="str">
        <f t="shared" si="209"/>
        <v>Medium</v>
      </c>
      <c r="F235" s="268">
        <f t="shared" si="234"/>
        <v>3.93</v>
      </c>
      <c r="G235" s="281">
        <f t="shared" si="207"/>
        <v>181229.08240523105</v>
      </c>
      <c r="H235" s="267">
        <f>'Area (Sq.km)'!Q13</f>
        <v>437.04449938346863</v>
      </c>
      <c r="I235" s="267"/>
      <c r="J235" s="268">
        <f>D235*Variables!$C$21</f>
        <v>2442.9499079142738</v>
      </c>
      <c r="K235" s="282">
        <f t="shared" si="235"/>
        <v>2385.6932694475336</v>
      </c>
      <c r="L235" s="268">
        <f t="shared" si="210"/>
        <v>57.256638466740242</v>
      </c>
      <c r="M235" s="269"/>
      <c r="N235" s="270"/>
      <c r="O235" s="270"/>
      <c r="P235" s="270"/>
      <c r="Q235" s="270"/>
      <c r="R235" s="20"/>
      <c r="S235" s="271">
        <f>L235*(Variables!$C$22/100)</f>
        <v>3.1089577448003749</v>
      </c>
      <c r="T235" s="271">
        <f>L235*(Variables!$C$23/100)</f>
        <v>5.4406760534006562</v>
      </c>
      <c r="U235" s="271">
        <f>L235*(Variables!$C$24/100)</f>
        <v>5.6997558654673544</v>
      </c>
      <c r="V235" s="271">
        <f>L235*(Variables!$C$25/100)</f>
        <v>41.452769930671664</v>
      </c>
      <c r="W235" s="21">
        <f>(S235*Variables!$E$26+T235*Variables!$E$27+U235*Variables!$E$28+V235*Variables!$E$26)*Variables!$C$18</f>
        <v>120713108.13403934</v>
      </c>
      <c r="X235" s="20">
        <f>J235*Variables!$E$30*Variables!$C$18</f>
        <v>572847.32390681806</v>
      </c>
      <c r="Z235" s="272">
        <f>D235*(IF(D235&lt;50000,0,IF(D235&gt;Variables!$C$7,Variables!$C$36,IF(D235&gt;Variables!$C$8,Variables!$C$37,Variables!$C$38))))</f>
        <v>854.67635262306953</v>
      </c>
      <c r="AA235" s="283">
        <f t="shared" si="236"/>
        <v>1351</v>
      </c>
      <c r="AB235" s="274">
        <f t="shared" si="211"/>
        <v>0</v>
      </c>
      <c r="AC235" s="21">
        <f>AB235*Variables!$E$41</f>
        <v>0</v>
      </c>
      <c r="AD235" s="275">
        <f>ROUND(IF(D235&lt;50000,0,(H235/(3.14*Variables!$C$35^2))),0)</f>
        <v>557</v>
      </c>
      <c r="AE235" s="201">
        <f t="shared" si="237"/>
        <v>539</v>
      </c>
      <c r="AF235" s="276">
        <f t="shared" si="212"/>
        <v>18</v>
      </c>
      <c r="AG235" s="20">
        <f>AF235*Variables!$E$42*Variables!$C$18</f>
        <v>16702.847999999998</v>
      </c>
      <c r="AH235" s="277">
        <f>ROUND((Z235)/Variables!$C$40,0)</f>
        <v>7</v>
      </c>
      <c r="AI235" s="204">
        <f t="shared" si="238"/>
        <v>7</v>
      </c>
      <c r="AJ235" s="278">
        <f t="shared" si="213"/>
        <v>0</v>
      </c>
      <c r="AK235" s="21">
        <f>AJ235*Variables!$E$43*Variables!$C$18</f>
        <v>0</v>
      </c>
      <c r="AL235" s="20">
        <f>Z235*Variables!$E$39*Variables!$C$18</f>
        <v>199644541.10773844</v>
      </c>
      <c r="AN235" s="284">
        <f t="shared" ref="AN235:AP235" si="257">AN215</f>
        <v>0.74349442379182151</v>
      </c>
      <c r="AO235" s="246">
        <f t="shared" si="257"/>
        <v>175.31598513011153</v>
      </c>
      <c r="AP235" s="284">
        <f t="shared" si="257"/>
        <v>19785.960000000003</v>
      </c>
      <c r="AQ235" s="22">
        <f>IF(12*(AO235-Variables!$C$3*AP235)*(G235/5)&lt;0,0,12*(AO235-Variables!$C$3*AP235)*(G235/5))</f>
        <v>0</v>
      </c>
      <c r="AR235" s="249"/>
      <c r="AS235" s="208"/>
    </row>
    <row r="236" spans="1:45" ht="14.25" customHeight="1">
      <c r="A236" s="57">
        <v>13</v>
      </c>
      <c r="B236" s="4" t="s">
        <v>139</v>
      </c>
      <c r="C236" s="263">
        <v>2030</v>
      </c>
      <c r="D236" s="264">
        <f>Population!O14</f>
        <v>542426.7576537549</v>
      </c>
      <c r="E236" s="264" t="str">
        <f t="shared" si="209"/>
        <v>Medium</v>
      </c>
      <c r="F236" s="268">
        <f t="shared" si="234"/>
        <v>4.78</v>
      </c>
      <c r="G236" s="281">
        <f t="shared" si="207"/>
        <v>113478.40118279391</v>
      </c>
      <c r="H236" s="267">
        <f>'Area (Sq.km)'!Q14</f>
        <v>88.887264925737597</v>
      </c>
      <c r="I236" s="267"/>
      <c r="J236" s="268">
        <f>D236*Variables!$C$21</f>
        <v>1860.5237787523793</v>
      </c>
      <c r="K236" s="282">
        <f t="shared" si="235"/>
        <v>1816.9177526878705</v>
      </c>
      <c r="L236" s="268">
        <f t="shared" si="210"/>
        <v>43.606026064508796</v>
      </c>
      <c r="M236" s="269"/>
      <c r="N236" s="270"/>
      <c r="O236" s="270"/>
      <c r="P236" s="270"/>
      <c r="Q236" s="270"/>
      <c r="R236" s="20"/>
      <c r="S236" s="271">
        <f>L236*(Variables!$C$22/100)</f>
        <v>2.3677480216022873</v>
      </c>
      <c r="T236" s="271">
        <f>L236*(Variables!$C$23/100)</f>
        <v>4.1435590378040033</v>
      </c>
      <c r="U236" s="271">
        <f>L236*(Variables!$C$24/100)</f>
        <v>4.3408713729375279</v>
      </c>
      <c r="V236" s="271">
        <f>L236*(Variables!$C$25/100)</f>
        <v>31.569973621363832</v>
      </c>
      <c r="W236" s="21">
        <f>(S236*Variables!$E$26+T236*Variables!$E$27+U236*Variables!$E$28+V236*Variables!$E$26)*Variables!$C$18</f>
        <v>91933775.376605168</v>
      </c>
      <c r="X236" s="20">
        <f>J236*Variables!$E$30*Variables!$C$18</f>
        <v>436274.22087964544</v>
      </c>
      <c r="Z236" s="272">
        <f>D236*(IF(D236&lt;50000,0,IF(D236&gt;Variables!$C$7,Variables!$C$36,IF(D236&gt;Variables!$C$8,Variables!$C$37,Variables!$C$38))))</f>
        <v>650.91210918450588</v>
      </c>
      <c r="AA236" s="283">
        <f t="shared" si="236"/>
        <v>635.65635662549403</v>
      </c>
      <c r="AB236" s="274">
        <f t="shared" si="211"/>
        <v>15.255752559011853</v>
      </c>
      <c r="AC236" s="21">
        <f>AB236*Variables!$E$41</f>
        <v>8201492.5757247722</v>
      </c>
      <c r="AD236" s="275">
        <f>ROUND(IF(D236&lt;50000,0,(H236/(3.14*Variables!$C$35^2))),0)</f>
        <v>113</v>
      </c>
      <c r="AE236" s="201">
        <f t="shared" si="237"/>
        <v>110</v>
      </c>
      <c r="AF236" s="276">
        <f t="shared" si="212"/>
        <v>3</v>
      </c>
      <c r="AG236" s="20">
        <f>AF236*Variables!$E$42*Variables!$C$18</f>
        <v>2783.808</v>
      </c>
      <c r="AH236" s="277">
        <f>ROUND((Z236)/Variables!$C$40,0)</f>
        <v>5</v>
      </c>
      <c r="AI236" s="204">
        <f t="shared" si="238"/>
        <v>5</v>
      </c>
      <c r="AJ236" s="278">
        <f t="shared" si="213"/>
        <v>0</v>
      </c>
      <c r="AK236" s="21">
        <f>AJ236*Variables!$E$43*Variables!$C$18</f>
        <v>0</v>
      </c>
      <c r="AL236" s="20">
        <f>Z236*Variables!$E$39*Variables!$C$18</f>
        <v>152047086.52670771</v>
      </c>
      <c r="AN236" s="284">
        <f t="shared" ref="AN236:AP236" si="258">AN216</f>
        <v>0.74349442379182151</v>
      </c>
      <c r="AO236" s="246">
        <f t="shared" si="258"/>
        <v>213.23420074349443</v>
      </c>
      <c r="AP236" s="284">
        <f t="shared" si="258"/>
        <v>15389.079999999998</v>
      </c>
      <c r="AQ236" s="22">
        <f>IF(12*(AO236-Variables!$C$3*AP236)*(G236/5)&lt;0,0,12*(AO236-Variables!$C$3*AP236)*(G236/5))</f>
        <v>0</v>
      </c>
      <c r="AR236" s="249"/>
      <c r="AS236" s="208"/>
    </row>
    <row r="237" spans="1:45" ht="14.25" customHeight="1">
      <c r="A237" s="57">
        <v>14</v>
      </c>
      <c r="B237" s="4" t="s">
        <v>140</v>
      </c>
      <c r="C237" s="263">
        <v>2030</v>
      </c>
      <c r="D237" s="264">
        <f>Population!O15</f>
        <v>2553022.8178164703</v>
      </c>
      <c r="E237" s="264" t="str">
        <f t="shared" si="209"/>
        <v>Large</v>
      </c>
      <c r="F237" s="268">
        <f t="shared" si="234"/>
        <v>3.72</v>
      </c>
      <c r="G237" s="281">
        <f t="shared" si="207"/>
        <v>686296.45640227688</v>
      </c>
      <c r="H237" s="267">
        <f>'Area (Sq.km)'!Q15</f>
        <v>233.4540411348687</v>
      </c>
      <c r="I237" s="267"/>
      <c r="J237" s="268">
        <f>D237*Variables!$C$21</f>
        <v>8756.8682651104937</v>
      </c>
      <c r="K237" s="282">
        <f t="shared" si="235"/>
        <v>8551.6291651469674</v>
      </c>
      <c r="L237" s="268">
        <f t="shared" si="210"/>
        <v>205.23909996352631</v>
      </c>
      <c r="M237" s="269"/>
      <c r="N237" s="270"/>
      <c r="O237" s="270"/>
      <c r="P237" s="270"/>
      <c r="Q237" s="270"/>
      <c r="R237" s="20"/>
      <c r="S237" s="271">
        <f>L237*(Variables!$C$22/100)</f>
        <v>11.144204522906405</v>
      </c>
      <c r="T237" s="271">
        <f>L237*(Variables!$C$23/100)</f>
        <v>19.502357915086211</v>
      </c>
      <c r="U237" s="271">
        <f>L237*(Variables!$C$24/100)</f>
        <v>20.431041625328412</v>
      </c>
      <c r="V237" s="271">
        <f>L237*(Variables!$C$25/100)</f>
        <v>148.58939363875209</v>
      </c>
      <c r="W237" s="21">
        <f>(S237*Variables!$E$26+T237*Variables!$E$27+U237*Variables!$E$28+V237*Variables!$E$26)*Variables!$C$18</f>
        <v>432701784.99252313</v>
      </c>
      <c r="X237" s="20">
        <f>J237*Variables!$E$30*Variables!$C$18</f>
        <v>2053398.0394857596</v>
      </c>
      <c r="Z237" s="272">
        <f>D237*(IF(D237&lt;50000,0,IF(D237&gt;Variables!$C$7,Variables!$C$36,IF(D237&gt;Variables!$C$8,Variables!$C$37,Variables!$C$38))))</f>
        <v>3063.6273813797638</v>
      </c>
      <c r="AA237" s="283">
        <f t="shared" si="236"/>
        <v>3200</v>
      </c>
      <c r="AB237" s="274">
        <f t="shared" si="211"/>
        <v>0</v>
      </c>
      <c r="AC237" s="21">
        <f>AB237*Variables!$E$41</f>
        <v>0</v>
      </c>
      <c r="AD237" s="275">
        <f>ROUND(IF(D237&lt;50000,0,(H237/(3.14*Variables!$C$35^2))),0)</f>
        <v>297</v>
      </c>
      <c r="AE237" s="201">
        <f t="shared" si="237"/>
        <v>288</v>
      </c>
      <c r="AF237" s="276">
        <f t="shared" si="212"/>
        <v>9</v>
      </c>
      <c r="AG237" s="20">
        <f>AF237*Variables!$E$42*Variables!$C$18</f>
        <v>8351.4239999999991</v>
      </c>
      <c r="AH237" s="277">
        <f>ROUND((Z237)/Variables!$C$40,0)</f>
        <v>25</v>
      </c>
      <c r="AI237" s="204">
        <f t="shared" si="238"/>
        <v>24</v>
      </c>
      <c r="AJ237" s="278">
        <f t="shared" si="213"/>
        <v>1</v>
      </c>
      <c r="AK237" s="21">
        <f>AJ237*Variables!$E$43*Variables!$C$18</f>
        <v>763987.75199999998</v>
      </c>
      <c r="AL237" s="20">
        <f>Z237*Variables!$E$39*Variables!$C$18</f>
        <v>715635200.15910625</v>
      </c>
      <c r="AN237" s="284">
        <f t="shared" ref="AN237:AP237" si="259">AN217</f>
        <v>0.74349442379182151</v>
      </c>
      <c r="AO237" s="246">
        <f t="shared" si="259"/>
        <v>165.94795539033458</v>
      </c>
      <c r="AP237" s="284">
        <f t="shared" si="259"/>
        <v>28579.719999999998</v>
      </c>
      <c r="AQ237" s="22">
        <f>IF(12*(AO237-Variables!$C$3*AP237)*(G237/5)&lt;0,0,12*(AO237-Variables!$C$3*AP237)*(G237/5))</f>
        <v>0</v>
      </c>
      <c r="AR237" s="249"/>
      <c r="AS237" s="208"/>
    </row>
    <row r="238" spans="1:45" ht="14.25" customHeight="1">
      <c r="A238" s="57">
        <v>15</v>
      </c>
      <c r="B238" s="4" t="s">
        <v>141</v>
      </c>
      <c r="C238" s="263">
        <v>2030</v>
      </c>
      <c r="D238" s="264">
        <f>Population!O16</f>
        <v>110438.42402974334</v>
      </c>
      <c r="E238" s="264" t="str">
        <f t="shared" si="209"/>
        <v>Medium</v>
      </c>
      <c r="F238" s="268">
        <f t="shared" si="234"/>
        <v>4.72</v>
      </c>
      <c r="G238" s="281">
        <f t="shared" si="207"/>
        <v>23397.971192742236</v>
      </c>
      <c r="H238" s="267">
        <f>'Area (Sq.km)'!Q16</f>
        <v>46.455199973834574</v>
      </c>
      <c r="I238" s="267"/>
      <c r="J238" s="268">
        <f>D238*Variables!$C$21</f>
        <v>378.80379442201968</v>
      </c>
      <c r="K238" s="282">
        <f t="shared" si="235"/>
        <v>369.92558049025359</v>
      </c>
      <c r="L238" s="268">
        <f t="shared" si="210"/>
        <v>8.8782139317660835</v>
      </c>
      <c r="M238" s="269"/>
      <c r="N238" s="270"/>
      <c r="O238" s="270"/>
      <c r="P238" s="270"/>
      <c r="Q238" s="270"/>
      <c r="R238" s="20"/>
      <c r="S238" s="271">
        <f>L238*(Variables!$C$22/100)</f>
        <v>0.48207496462078275</v>
      </c>
      <c r="T238" s="271">
        <f>L238*(Variables!$C$23/100)</f>
        <v>0.84363118808636994</v>
      </c>
      <c r="U238" s="271">
        <f>L238*(Variables!$C$24/100)</f>
        <v>0.88380410180476854</v>
      </c>
      <c r="V238" s="271">
        <f>L238*(Variables!$C$25/100)</f>
        <v>6.4276661949437708</v>
      </c>
      <c r="W238" s="21">
        <f>(S238*Variables!$E$26+T238*Variables!$E$27+U238*Variables!$E$28+V238*Variables!$E$26)*Variables!$C$18</f>
        <v>18717773.643050361</v>
      </c>
      <c r="X238" s="20">
        <f>J238*Variables!$E$30*Variables!$C$18</f>
        <v>88825.701754019392</v>
      </c>
      <c r="Z238" s="272">
        <f>D238*(IF(D238&lt;50000,0,IF(D238&gt;Variables!$C$7,Variables!$C$36,IF(D238&gt;Variables!$C$8,Variables!$C$37,Variables!$C$38))))</f>
        <v>132.52610883569199</v>
      </c>
      <c r="AA238" s="283">
        <f t="shared" si="236"/>
        <v>129.42002815985549</v>
      </c>
      <c r="AB238" s="274">
        <f t="shared" si="211"/>
        <v>3.1060806758364947</v>
      </c>
      <c r="AC238" s="21">
        <f>AB238*Variables!$E$41</f>
        <v>1669828.9713296995</v>
      </c>
      <c r="AD238" s="275">
        <f>ROUND(IF(D238&lt;50000,0,(H238/(3.14*Variables!$C$35^2))),0)</f>
        <v>59</v>
      </c>
      <c r="AE238" s="201">
        <f t="shared" si="237"/>
        <v>57</v>
      </c>
      <c r="AF238" s="276">
        <f t="shared" si="212"/>
        <v>2</v>
      </c>
      <c r="AG238" s="20">
        <f>AF238*Variables!$E$42*Variables!$C$18</f>
        <v>1855.8719999999998</v>
      </c>
      <c r="AH238" s="277">
        <f>ROUND((Z238)/Variables!$C$40,0)</f>
        <v>1</v>
      </c>
      <c r="AI238" s="204">
        <f t="shared" si="238"/>
        <v>1</v>
      </c>
      <c r="AJ238" s="278">
        <f t="shared" si="213"/>
        <v>0</v>
      </c>
      <c r="AK238" s="21">
        <f>AJ238*Variables!$E$43*Variables!$C$18</f>
        <v>0</v>
      </c>
      <c r="AL238" s="20">
        <f>Z238*Variables!$E$39*Variables!$C$18</f>
        <v>30956881.04870794</v>
      </c>
      <c r="AN238" s="284">
        <f t="shared" ref="AN238:AP238" si="260">AN218</f>
        <v>0.74349442379182151</v>
      </c>
      <c r="AO238" s="246">
        <f t="shared" si="260"/>
        <v>210.55762081784385</v>
      </c>
      <c r="AP238" s="284">
        <f t="shared" si="260"/>
        <v>19785.960000000003</v>
      </c>
      <c r="AQ238" s="22">
        <f>IF(12*(AO238-Variables!$C$3*AP238)*(G238/5)&lt;0,0,12*(AO238-Variables!$C$3*AP238)*(G238/5))</f>
        <v>0</v>
      </c>
      <c r="AR238" s="249"/>
      <c r="AS238" s="208"/>
    </row>
    <row r="239" spans="1:45" ht="14.25" customHeight="1">
      <c r="A239" s="57">
        <v>16</v>
      </c>
      <c r="B239" s="4" t="s">
        <v>142</v>
      </c>
      <c r="C239" s="263">
        <v>2030</v>
      </c>
      <c r="D239" s="264">
        <f>Population!O17</f>
        <v>109851.89164358881</v>
      </c>
      <c r="E239" s="264" t="str">
        <f t="shared" si="209"/>
        <v>Medium</v>
      </c>
      <c r="F239" s="268">
        <f t="shared" si="234"/>
        <v>3.45</v>
      </c>
      <c r="G239" s="281">
        <f t="shared" si="207"/>
        <v>31841.128012634435</v>
      </c>
      <c r="H239" s="267">
        <f>'Area (Sq.km)'!Q17</f>
        <v>233.45404113486862</v>
      </c>
      <c r="I239" s="267"/>
      <c r="J239" s="268">
        <f>D239*Variables!$C$21</f>
        <v>376.79198833750962</v>
      </c>
      <c r="K239" s="282">
        <f t="shared" si="235"/>
        <v>367.9609261108493</v>
      </c>
      <c r="L239" s="268">
        <f t="shared" si="210"/>
        <v>8.8310622266603218</v>
      </c>
      <c r="M239" s="269"/>
      <c r="N239" s="270"/>
      <c r="O239" s="270"/>
      <c r="P239" s="270"/>
      <c r="Q239" s="270"/>
      <c r="R239" s="20"/>
      <c r="S239" s="271">
        <f>L239*(Variables!$C$22/100)</f>
        <v>0.47951469104037941</v>
      </c>
      <c r="T239" s="271">
        <f>L239*(Variables!$C$23/100)</f>
        <v>0.83915070932066405</v>
      </c>
      <c r="U239" s="271">
        <f>L239*(Variables!$C$24/100)</f>
        <v>0.87911026690736238</v>
      </c>
      <c r="V239" s="271">
        <f>L239*(Variables!$C$25/100)</f>
        <v>6.3935292138717257</v>
      </c>
      <c r="W239" s="21">
        <f>(S239*Variables!$E$26+T239*Variables!$E$27+U239*Variables!$E$28+V239*Variables!$E$26)*Variables!$C$18</f>
        <v>18618364.578362733</v>
      </c>
      <c r="X239" s="20">
        <f>J239*Variables!$E$30*Variables!$C$18</f>
        <v>88353.95334526262</v>
      </c>
      <c r="Z239" s="272">
        <f>D239*(IF(D239&lt;50000,0,IF(D239&gt;Variables!$C$7,Variables!$C$36,IF(D239&gt;Variables!$C$8,Variables!$C$37,Variables!$C$38))))</f>
        <v>131.82226997230657</v>
      </c>
      <c r="AA239" s="283">
        <f t="shared" si="236"/>
        <v>250</v>
      </c>
      <c r="AB239" s="274">
        <f t="shared" si="211"/>
        <v>0</v>
      </c>
      <c r="AC239" s="21">
        <f>AB239*Variables!$E$41</f>
        <v>0</v>
      </c>
      <c r="AD239" s="275">
        <f>ROUND(IF(D239&lt;50000,0,(H239/(3.14*Variables!$C$35^2))),0)</f>
        <v>297</v>
      </c>
      <c r="AE239" s="201">
        <f t="shared" si="237"/>
        <v>288</v>
      </c>
      <c r="AF239" s="276">
        <f t="shared" si="212"/>
        <v>9</v>
      </c>
      <c r="AG239" s="20">
        <f>AF239*Variables!$E$42*Variables!$C$18</f>
        <v>8351.4239999999991</v>
      </c>
      <c r="AH239" s="277">
        <f>ROUND((Z239)/Variables!$C$40,0)</f>
        <v>1</v>
      </c>
      <c r="AI239" s="204">
        <f t="shared" si="238"/>
        <v>2</v>
      </c>
      <c r="AJ239" s="278">
        <f t="shared" si="213"/>
        <v>0</v>
      </c>
      <c r="AK239" s="21">
        <f>AJ239*Variables!$E$43*Variables!$C$18</f>
        <v>0</v>
      </c>
      <c r="AL239" s="20">
        <f>Z239*Variables!$E$39*Variables!$C$18</f>
        <v>30792470.758820884</v>
      </c>
      <c r="AN239" s="284">
        <f t="shared" ref="AN239:AP239" si="261">AN219</f>
        <v>0.99132589838909535</v>
      </c>
      <c r="AO239" s="246">
        <f t="shared" si="261"/>
        <v>205.20446096654274</v>
      </c>
      <c r="AP239" s="284">
        <f t="shared" si="261"/>
        <v>28579.719999999998</v>
      </c>
      <c r="AQ239" s="22">
        <f>IF(12*(AO239-Variables!$C$3*AP239)*(G239/5)&lt;0,0,12*(AO239-Variables!$C$3*AP239)*(G239/5))</f>
        <v>0</v>
      </c>
      <c r="AR239" s="249"/>
      <c r="AS239" s="208"/>
    </row>
    <row r="240" spans="1:45" ht="14.25" customHeight="1">
      <c r="A240" s="57">
        <v>17</v>
      </c>
      <c r="B240" s="263" t="s">
        <v>143</v>
      </c>
      <c r="C240" s="263">
        <v>2030</v>
      </c>
      <c r="D240" s="264">
        <f>Population!O18</f>
        <v>27567.022149262975</v>
      </c>
      <c r="E240" s="264" t="str">
        <f t="shared" si="209"/>
        <v>Small</v>
      </c>
      <c r="F240" s="268">
        <f t="shared" si="234"/>
        <v>4.78</v>
      </c>
      <c r="G240" s="281">
        <f t="shared" si="207"/>
        <v>5767.1594454525048</v>
      </c>
      <c r="H240" s="267">
        <f>'Area (Sq.km)'!Q18</f>
        <v>114.56081721942543</v>
      </c>
      <c r="I240" s="267"/>
      <c r="J240" s="268">
        <f>D240*Variables!$C$21</f>
        <v>94.554885971971999</v>
      </c>
      <c r="K240" s="282">
        <f t="shared" si="235"/>
        <v>130.84589162580448</v>
      </c>
      <c r="L240" s="268">
        <f t="shared" si="210"/>
        <v>0</v>
      </c>
      <c r="M240" s="269"/>
      <c r="N240" s="270"/>
      <c r="O240" s="270"/>
      <c r="P240" s="270"/>
      <c r="Q240" s="270"/>
      <c r="R240" s="20"/>
      <c r="S240" s="271">
        <f>L240*(Variables!$C$22/100)</f>
        <v>0</v>
      </c>
      <c r="T240" s="271">
        <f>L240*(Variables!$C$23/100)</f>
        <v>0</v>
      </c>
      <c r="U240" s="271">
        <f>L240*(Variables!$C$24/100)</f>
        <v>0</v>
      </c>
      <c r="V240" s="271">
        <f>L240*(Variables!$C$25/100)</f>
        <v>0</v>
      </c>
      <c r="W240" s="21">
        <f>(S240*Variables!$E$26+T240*Variables!$E$27+U240*Variables!$E$28+V240*Variables!$E$26)*Variables!$C$18</f>
        <v>0</v>
      </c>
      <c r="X240" s="20">
        <f>J240*Variables!$E$30*Variables!$C$18</f>
        <v>22172.175211567712</v>
      </c>
      <c r="Z240" s="272">
        <f>D240*(IF(D240&lt;50000,0,IF(D240&gt;Variables!$C$7,Variables!$C$36,IF(D240&gt;Variables!$C$8,Variables!$C$37,Variables!$C$38))))</f>
        <v>0</v>
      </c>
      <c r="AA240" s="283">
        <f t="shared" si="236"/>
        <v>0</v>
      </c>
      <c r="AB240" s="274">
        <f t="shared" si="211"/>
        <v>0</v>
      </c>
      <c r="AC240" s="21">
        <f>AB240*Variables!$E$41</f>
        <v>0</v>
      </c>
      <c r="AD240" s="275">
        <f>ROUND(IF(D240&lt;50000,0,(H240/(3.14*Variables!$C$35^2))),0)</f>
        <v>0</v>
      </c>
      <c r="AE240" s="201">
        <f t="shared" si="237"/>
        <v>0</v>
      </c>
      <c r="AF240" s="276">
        <f t="shared" si="212"/>
        <v>0</v>
      </c>
      <c r="AG240" s="20">
        <f>AF240*Variables!$E$42*Variables!$C$18</f>
        <v>0</v>
      </c>
      <c r="AH240" s="277">
        <f>ROUND((Z240)/Variables!$C$40,0)</f>
        <v>0</v>
      </c>
      <c r="AI240" s="204">
        <f t="shared" si="238"/>
        <v>1</v>
      </c>
      <c r="AJ240" s="278">
        <f t="shared" si="213"/>
        <v>0</v>
      </c>
      <c r="AK240" s="21">
        <f>AJ240*Variables!$E$43*Variables!$C$18</f>
        <v>0</v>
      </c>
      <c r="AL240" s="20">
        <f>Z240*Variables!$E$39*Variables!$C$18</f>
        <v>0</v>
      </c>
      <c r="AN240" s="284">
        <f t="shared" ref="AN240:AP240" si="262">AN220</f>
        <v>0.74349442379182151</v>
      </c>
      <c r="AO240" s="246">
        <f t="shared" si="262"/>
        <v>213.23420074349443</v>
      </c>
      <c r="AP240" s="284">
        <f t="shared" si="262"/>
        <v>15389.079999999998</v>
      </c>
      <c r="AQ240" s="22">
        <f>IF(12*(AO240-Variables!$C$3*AP240)*(G240/5)&lt;0,0,12*(AO240-Variables!$C$3*AP240)*(G240/5))</f>
        <v>0</v>
      </c>
      <c r="AR240" s="249"/>
      <c r="AS240" s="208"/>
    </row>
    <row r="241" spans="1:45" ht="14.25" customHeight="1">
      <c r="A241" s="57">
        <v>18</v>
      </c>
      <c r="B241" s="263" t="s">
        <v>144</v>
      </c>
      <c r="C241" s="263">
        <v>2030</v>
      </c>
      <c r="D241" s="264">
        <f>Population!O19</f>
        <v>2244.892447829809</v>
      </c>
      <c r="E241" s="264" t="str">
        <f t="shared" si="209"/>
        <v>Small</v>
      </c>
      <c r="F241" s="268">
        <f t="shared" si="234"/>
        <v>5.88</v>
      </c>
      <c r="G241" s="281">
        <f t="shared" si="207"/>
        <v>381.78442990302875</v>
      </c>
      <c r="H241" s="267">
        <f>'Area (Sq.km)'!Q19</f>
        <v>47.602241948497173</v>
      </c>
      <c r="I241" s="267"/>
      <c r="J241" s="268">
        <f>D241*Variables!$C$21</f>
        <v>7.6999810960562449</v>
      </c>
      <c r="K241" s="282">
        <f t="shared" si="235"/>
        <v>10.655023024464171</v>
      </c>
      <c r="L241" s="268">
        <f t="shared" si="210"/>
        <v>0</v>
      </c>
      <c r="M241" s="269"/>
      <c r="N241" s="270"/>
      <c r="O241" s="270"/>
      <c r="P241" s="270"/>
      <c r="Q241" s="270"/>
      <c r="R241" s="20"/>
      <c r="S241" s="271">
        <f>L241*(Variables!$C$22/100)</f>
        <v>0</v>
      </c>
      <c r="T241" s="271">
        <f>L241*(Variables!$C$23/100)</f>
        <v>0</v>
      </c>
      <c r="U241" s="271">
        <f>L241*(Variables!$C$24/100)</f>
        <v>0</v>
      </c>
      <c r="V241" s="271">
        <f>L241*(Variables!$C$25/100)</f>
        <v>0</v>
      </c>
      <c r="W241" s="21">
        <f>(S241*Variables!$E$26+T241*Variables!$E$27+U241*Variables!$E$28+V241*Variables!$E$26)*Variables!$C$18</f>
        <v>0</v>
      </c>
      <c r="X241" s="20">
        <f>J241*Variables!$E$30*Variables!$C$18</f>
        <v>1805.5685672142288</v>
      </c>
      <c r="Z241" s="272">
        <f>D241*(IF(D241&lt;50000,0,IF(D241&gt;Variables!$C$7,Variables!$C$36,IF(D241&gt;Variables!$C$8,Variables!$C$37,Variables!$C$38))))</f>
        <v>0</v>
      </c>
      <c r="AA241" s="283">
        <f t="shared" si="236"/>
        <v>0</v>
      </c>
      <c r="AB241" s="274">
        <f t="shared" si="211"/>
        <v>0</v>
      </c>
      <c r="AC241" s="21">
        <f>AB241*Variables!$E$41</f>
        <v>0</v>
      </c>
      <c r="AD241" s="275">
        <f>ROUND(IF(D241&lt;50000,0,(H241/(3.14*Variables!$C$35^2))),0)</f>
        <v>0</v>
      </c>
      <c r="AE241" s="201">
        <f t="shared" si="237"/>
        <v>0</v>
      </c>
      <c r="AF241" s="276">
        <f t="shared" si="212"/>
        <v>0</v>
      </c>
      <c r="AG241" s="20">
        <f>AF241*Variables!$E$42*Variables!$C$18</f>
        <v>0</v>
      </c>
      <c r="AH241" s="277">
        <f>ROUND((Z241)/Variables!$C$40,0)</f>
        <v>0</v>
      </c>
      <c r="AI241" s="204">
        <f t="shared" si="238"/>
        <v>0</v>
      </c>
      <c r="AJ241" s="278">
        <f t="shared" si="213"/>
        <v>0</v>
      </c>
      <c r="AK241" s="21">
        <f>AJ241*Variables!$E$43*Variables!$C$18</f>
        <v>0</v>
      </c>
      <c r="AL241" s="20">
        <f>Z241*Variables!$E$39*Variables!$C$18</f>
        <v>0</v>
      </c>
      <c r="AN241" s="284">
        <f t="shared" ref="AN241:AP241" si="263">AN221</f>
        <v>0.74349442379182151</v>
      </c>
      <c r="AO241" s="246">
        <f t="shared" si="263"/>
        <v>262.30483271375465</v>
      </c>
      <c r="AP241" s="284">
        <f t="shared" si="263"/>
        <v>10992.2</v>
      </c>
      <c r="AQ241" s="22">
        <f>IF(12*(AO241-Variables!$C$3*AP241)*(G241/5)&lt;0,0,12*(AO241-Variables!$C$3*AP241)*(G241/5))</f>
        <v>0</v>
      </c>
      <c r="AR241" s="249"/>
      <c r="AS241" s="208"/>
    </row>
    <row r="242" spans="1:45" ht="14.25" customHeight="1">
      <c r="A242" s="57">
        <v>19</v>
      </c>
      <c r="B242" s="263" t="s">
        <v>147</v>
      </c>
      <c r="C242" s="263">
        <v>2030</v>
      </c>
      <c r="D242" s="264">
        <f>Population!O20</f>
        <v>32890.807889893011</v>
      </c>
      <c r="E242" s="264" t="str">
        <f t="shared" si="209"/>
        <v>Small</v>
      </c>
      <c r="F242" s="268">
        <f t="shared" si="234"/>
        <v>3.93</v>
      </c>
      <c r="G242" s="281">
        <f t="shared" si="207"/>
        <v>8369.1623129498748</v>
      </c>
      <c r="H242" s="267">
        <f>'Area (Sq.km)'!Q20</f>
        <v>42.583933309348339</v>
      </c>
      <c r="I242" s="267"/>
      <c r="J242" s="268">
        <f>D242*Variables!$C$21</f>
        <v>112.81547106233302</v>
      </c>
      <c r="K242" s="282">
        <f t="shared" si="235"/>
        <v>110.17135845930959</v>
      </c>
      <c r="L242" s="268">
        <f t="shared" si="210"/>
        <v>2.6441126030234301</v>
      </c>
      <c r="M242" s="269"/>
      <c r="N242" s="270"/>
      <c r="O242" s="270"/>
      <c r="P242" s="270"/>
      <c r="Q242" s="270"/>
      <c r="R242" s="20"/>
      <c r="S242" s="271">
        <f>L242*(Variables!$C$22/100)</f>
        <v>0.14357172505104596</v>
      </c>
      <c r="T242" s="271">
        <f>L242*(Variables!$C$23/100)</f>
        <v>0.25125051883933047</v>
      </c>
      <c r="U242" s="271">
        <f>L242*(Variables!$C$24/100)</f>
        <v>0.26321482926025097</v>
      </c>
      <c r="V242" s="271">
        <f>L242*(Variables!$C$25/100)</f>
        <v>1.9142896673472796</v>
      </c>
      <c r="W242" s="21">
        <f>(S242*Variables!$E$26+T242*Variables!$E$27+U242*Variables!$E$28+V242*Variables!$E$26)*Variables!$C$18</f>
        <v>5574533.5233529499</v>
      </c>
      <c r="X242" s="20">
        <f>J242*Variables!$E$30*Variables!$C$18</f>
        <v>26454.099809406467</v>
      </c>
      <c r="Z242" s="272">
        <f>D242*(IF(D242&lt;50000,0,IF(D242&gt;Variables!$C$7,Variables!$C$36,IF(D242&gt;Variables!$C$8,Variables!$C$37,Variables!$C$38))))</f>
        <v>0</v>
      </c>
      <c r="AA242" s="283">
        <f t="shared" si="236"/>
        <v>41</v>
      </c>
      <c r="AB242" s="274">
        <f t="shared" si="211"/>
        <v>0</v>
      </c>
      <c r="AC242" s="21">
        <f>AB242*Variables!$E$41</f>
        <v>0</v>
      </c>
      <c r="AD242" s="275">
        <f>ROUND(IF(D242&lt;50000,0,(H242/(3.14*Variables!$C$35^2))),0)</f>
        <v>0</v>
      </c>
      <c r="AE242" s="201">
        <f t="shared" si="237"/>
        <v>0</v>
      </c>
      <c r="AF242" s="276">
        <f t="shared" si="212"/>
        <v>0</v>
      </c>
      <c r="AG242" s="20">
        <f>AF242*Variables!$E$42*Variables!$C$18</f>
        <v>0</v>
      </c>
      <c r="AH242" s="277">
        <f>ROUND((Z242)/Variables!$C$40,0)</f>
        <v>0</v>
      </c>
      <c r="AI242" s="204">
        <f t="shared" si="238"/>
        <v>0</v>
      </c>
      <c r="AJ242" s="278">
        <f t="shared" si="213"/>
        <v>0</v>
      </c>
      <c r="AK242" s="21">
        <f>AJ242*Variables!$E$43*Variables!$C$18</f>
        <v>0</v>
      </c>
      <c r="AL242" s="20">
        <f>Z242*Variables!$E$39*Variables!$C$18</f>
        <v>0</v>
      </c>
      <c r="AN242" s="284">
        <f t="shared" ref="AN242:AP242" si="264">AN222</f>
        <v>0.74349442379182151</v>
      </c>
      <c r="AO242" s="246">
        <f t="shared" si="264"/>
        <v>175.31598513011153</v>
      </c>
      <c r="AP242" s="284">
        <f t="shared" si="264"/>
        <v>19785.960000000003</v>
      </c>
      <c r="AQ242" s="22">
        <f>IF(12*(AO242-Variables!$C$3*AP242)*(G242/5)&lt;0,0,12*(AO242-Variables!$C$3*AP242)*(G242/5))</f>
        <v>0</v>
      </c>
      <c r="AR242" s="249"/>
      <c r="AS242" s="208"/>
    </row>
    <row r="243" spans="1:45" ht="14.25" customHeight="1">
      <c r="A243" s="57">
        <v>20</v>
      </c>
      <c r="B243" s="263" t="s">
        <v>150</v>
      </c>
      <c r="C243" s="263">
        <v>2030</v>
      </c>
      <c r="D243" s="264">
        <f>Population!O21</f>
        <v>3822.9056072921371</v>
      </c>
      <c r="E243" s="264" t="str">
        <f t="shared" si="209"/>
        <v>Small</v>
      </c>
      <c r="F243" s="268">
        <f t="shared" si="234"/>
        <v>3.94</v>
      </c>
      <c r="G243" s="281">
        <f t="shared" si="207"/>
        <v>970.28061098785213</v>
      </c>
      <c r="H243" s="267">
        <f>'Area (Sq.km)'!Q21</f>
        <v>11.470419746625819</v>
      </c>
      <c r="I243" s="267"/>
      <c r="J243" s="268">
        <f>D243*Variables!$C$21</f>
        <v>13.11256623301203</v>
      </c>
      <c r="K243" s="282">
        <f t="shared" si="235"/>
        <v>12.805240461925813</v>
      </c>
      <c r="L243" s="268">
        <f t="shared" si="210"/>
        <v>0.30732577108621761</v>
      </c>
      <c r="M243" s="269"/>
      <c r="N243" s="270"/>
      <c r="O243" s="270"/>
      <c r="P243" s="270"/>
      <c r="Q243" s="270"/>
      <c r="R243" s="20"/>
      <c r="S243" s="271">
        <f>L243*(Variables!$C$22/100)</f>
        <v>1.6687372185676973E-2</v>
      </c>
      <c r="T243" s="271">
        <f>L243*(Variables!$C$23/100)</f>
        <v>2.9202901324934704E-2</v>
      </c>
      <c r="U243" s="271">
        <f>L243*(Variables!$C$24/100)</f>
        <v>3.0593515673741124E-2</v>
      </c>
      <c r="V243" s="271">
        <f>L243*(Variables!$C$25/100)</f>
        <v>0.22249829580902633</v>
      </c>
      <c r="W243" s="21">
        <f>(S243*Variables!$E$26+T243*Variables!$E$27+U243*Variables!$E$28+V243*Variables!$E$26)*Variables!$C$18</f>
        <v>647929.2188810138</v>
      </c>
      <c r="X243" s="20">
        <f>J243*Variables!$E$30*Variables!$C$18</f>
        <v>3074.7656559789907</v>
      </c>
      <c r="Z243" s="272">
        <f>D243*(IF(D243&lt;50000,0,IF(D243&gt;Variables!$C$7,Variables!$C$36,IF(D243&gt;Variables!$C$8,Variables!$C$37,Variables!$C$38))))</f>
        <v>0</v>
      </c>
      <c r="AA243" s="283">
        <f t="shared" si="236"/>
        <v>0</v>
      </c>
      <c r="AB243" s="274">
        <f t="shared" si="211"/>
        <v>0</v>
      </c>
      <c r="AC243" s="21">
        <f>AB243*Variables!$E$41</f>
        <v>0</v>
      </c>
      <c r="AD243" s="275">
        <f>ROUND(IF(D243&lt;50000,0,(H243/(3.14*Variables!$C$35^2))),0)</f>
        <v>0</v>
      </c>
      <c r="AE243" s="201">
        <f t="shared" si="237"/>
        <v>0</v>
      </c>
      <c r="AF243" s="276">
        <f t="shared" si="212"/>
        <v>0</v>
      </c>
      <c r="AG243" s="20">
        <f>AF243*Variables!$E$42*Variables!$C$18</f>
        <v>0</v>
      </c>
      <c r="AH243" s="277">
        <f>ROUND((Z243)/Variables!$C$40,0)</f>
        <v>0</v>
      </c>
      <c r="AI243" s="204">
        <f t="shared" si="238"/>
        <v>0</v>
      </c>
      <c r="AJ243" s="278">
        <f t="shared" si="213"/>
        <v>0</v>
      </c>
      <c r="AK243" s="21">
        <f>AJ243*Variables!$E$43*Variables!$C$18</f>
        <v>0</v>
      </c>
      <c r="AL243" s="20">
        <f>Z243*Variables!$E$39*Variables!$C$18</f>
        <v>0</v>
      </c>
      <c r="AN243" s="284">
        <f t="shared" ref="AN243:AP243" si="265">AN223</f>
        <v>0.74349442379182151</v>
      </c>
      <c r="AO243" s="246">
        <f t="shared" si="265"/>
        <v>175.7620817843866</v>
      </c>
      <c r="AP243" s="284">
        <f t="shared" si="265"/>
        <v>15389.079999999998</v>
      </c>
      <c r="AQ243" s="22">
        <f>IF(12*(AO243-Variables!$C$3*AP243)*(G243/5)&lt;0,0,12*(AO243-Variables!$C$3*AP243)*(G243/5))</f>
        <v>0</v>
      </c>
      <c r="AR243" s="249"/>
      <c r="AS243" s="208"/>
    </row>
    <row r="244" spans="1:45" ht="14.25" customHeight="1">
      <c r="R244" s="54">
        <f>SUM(R4:R243)</f>
        <v>9538906.9798166193</v>
      </c>
      <c r="W244" s="54">
        <f t="shared" ref="W244:X244" si="266">SUM(W4:W243)</f>
        <v>53875174150.223343</v>
      </c>
      <c r="X244" s="54">
        <f t="shared" si="266"/>
        <v>92066277.264596716</v>
      </c>
      <c r="Z244" s="285"/>
      <c r="AA244" s="283"/>
      <c r="AC244" s="54">
        <f>SUM(AC4:AC243)</f>
        <v>3342133328.9691753</v>
      </c>
      <c r="AG244" s="54">
        <f>SUM(AG4:AG243)</f>
        <v>12043681.343999997</v>
      </c>
      <c r="AK244" s="54">
        <f t="shared" ref="AK244:AL244" si="267">SUM(AK4:AK243)</f>
        <v>56535093.647999927</v>
      </c>
      <c r="AL244" s="54">
        <f t="shared" si="267"/>
        <v>31705546532.291302</v>
      </c>
      <c r="AN244" s="286"/>
      <c r="AO244" s="247"/>
      <c r="AP244" s="286"/>
      <c r="AQ244" s="89">
        <f>SUM(AQ4:AQ243)</f>
        <v>0</v>
      </c>
      <c r="AR244" s="249"/>
      <c r="AS244" s="209">
        <f>SUM(AS4:AS243)</f>
        <v>10500000</v>
      </c>
    </row>
    <row r="245" spans="1:45" ht="14.25" customHeight="1">
      <c r="Z245" s="285"/>
      <c r="AA245" s="283"/>
      <c r="AN245" s="286"/>
      <c r="AO245" s="247"/>
      <c r="AP245" s="286"/>
      <c r="AQ245" s="55"/>
      <c r="AR245" s="249"/>
    </row>
    <row r="246" spans="1:45" ht="14.25" customHeight="1">
      <c r="Z246" s="285"/>
      <c r="AA246" s="283"/>
      <c r="AN246" s="286"/>
      <c r="AO246" s="247"/>
      <c r="AP246" s="286"/>
      <c r="AQ246" s="55"/>
      <c r="AR246" s="249"/>
    </row>
    <row r="247" spans="1:45" ht="14.25" customHeight="1">
      <c r="Z247" s="285"/>
      <c r="AA247" s="283"/>
      <c r="AN247" s="286"/>
      <c r="AO247" s="247"/>
      <c r="AP247" s="286"/>
      <c r="AQ247" s="55"/>
      <c r="AR247" s="249"/>
    </row>
    <row r="248" spans="1:45" ht="14.25" customHeight="1">
      <c r="Z248" s="285"/>
      <c r="AA248" s="283"/>
      <c r="AN248" s="286"/>
      <c r="AO248" s="247"/>
      <c r="AP248" s="286"/>
      <c r="AQ248" s="55"/>
      <c r="AR248" s="249"/>
    </row>
    <row r="249" spans="1:45" ht="14.25" customHeight="1">
      <c r="Z249" s="285"/>
      <c r="AA249" s="283"/>
      <c r="AN249" s="286"/>
      <c r="AO249" s="247"/>
      <c r="AP249" s="286"/>
      <c r="AQ249" s="55"/>
      <c r="AR249" s="249"/>
    </row>
    <row r="250" spans="1:45" ht="14.25" customHeight="1">
      <c r="Z250" s="285"/>
      <c r="AA250" s="283"/>
      <c r="AN250" s="286"/>
      <c r="AO250" s="247"/>
      <c r="AP250" s="286"/>
      <c r="AQ250" s="55"/>
      <c r="AR250" s="249"/>
    </row>
    <row r="251" spans="1:45" ht="14.25" customHeight="1">
      <c r="Z251" s="285"/>
      <c r="AA251" s="283"/>
      <c r="AN251" s="286"/>
      <c r="AO251" s="247"/>
      <c r="AP251" s="286"/>
      <c r="AQ251" s="55"/>
      <c r="AR251" s="249"/>
    </row>
    <row r="252" spans="1:45" ht="14.25" customHeight="1">
      <c r="Z252" s="285"/>
      <c r="AA252" s="283"/>
      <c r="AN252" s="286"/>
      <c r="AO252" s="247"/>
      <c r="AP252" s="286"/>
      <c r="AQ252" s="55"/>
      <c r="AR252" s="249"/>
    </row>
    <row r="253" spans="1:45" ht="14.25" customHeight="1">
      <c r="Z253" s="285"/>
      <c r="AA253" s="283"/>
      <c r="AN253" s="286"/>
      <c r="AO253" s="247"/>
      <c r="AP253" s="286"/>
      <c r="AQ253" s="55"/>
      <c r="AR253" s="249"/>
    </row>
    <row r="254" spans="1:45" ht="14.25" customHeight="1">
      <c r="Z254" s="285"/>
      <c r="AA254" s="283"/>
      <c r="AN254" s="286"/>
      <c r="AO254" s="247"/>
      <c r="AP254" s="286"/>
      <c r="AQ254" s="55"/>
      <c r="AR254" s="249"/>
    </row>
    <row r="255" spans="1:45" ht="14.25" customHeight="1">
      <c r="Z255" s="285"/>
      <c r="AA255" s="283"/>
      <c r="AN255" s="286"/>
      <c r="AO255" s="247"/>
      <c r="AP255" s="286"/>
      <c r="AQ255" s="55"/>
      <c r="AR255" s="249"/>
    </row>
    <row r="256" spans="1:45" ht="14.25" customHeight="1">
      <c r="Z256" s="285"/>
      <c r="AA256" s="283"/>
      <c r="AN256" s="286"/>
      <c r="AO256" s="247"/>
      <c r="AP256" s="286"/>
      <c r="AQ256" s="55"/>
      <c r="AR256" s="249"/>
    </row>
    <row r="257" spans="26:44" ht="14.25" customHeight="1">
      <c r="Z257" s="285"/>
      <c r="AA257" s="283"/>
      <c r="AN257" s="286"/>
      <c r="AO257" s="247"/>
      <c r="AP257" s="286"/>
      <c r="AQ257" s="55"/>
      <c r="AR257" s="249"/>
    </row>
    <row r="258" spans="26:44" ht="14.25" customHeight="1">
      <c r="Z258" s="285"/>
      <c r="AA258" s="283"/>
      <c r="AN258" s="286"/>
      <c r="AO258" s="247"/>
      <c r="AP258" s="286"/>
      <c r="AQ258" s="55"/>
      <c r="AR258" s="249"/>
    </row>
    <row r="259" spans="26:44" ht="14.25" customHeight="1">
      <c r="Z259" s="285"/>
      <c r="AA259" s="283"/>
      <c r="AN259" s="286"/>
      <c r="AO259" s="247"/>
      <c r="AP259" s="286"/>
      <c r="AQ259" s="55"/>
      <c r="AR259" s="249"/>
    </row>
    <row r="260" spans="26:44" ht="14.25" customHeight="1">
      <c r="Z260" s="285"/>
      <c r="AA260" s="283"/>
      <c r="AN260" s="286"/>
      <c r="AO260" s="247"/>
      <c r="AP260" s="286"/>
      <c r="AQ260" s="55"/>
      <c r="AR260" s="249"/>
    </row>
    <row r="261" spans="26:44" ht="14.25" customHeight="1">
      <c r="Z261" s="285"/>
      <c r="AA261" s="283"/>
      <c r="AN261" s="286"/>
      <c r="AO261" s="247"/>
      <c r="AP261" s="286"/>
      <c r="AQ261" s="55"/>
      <c r="AR261" s="249"/>
    </row>
    <row r="262" spans="26:44" ht="14.25" customHeight="1">
      <c r="Z262" s="285"/>
      <c r="AA262" s="283"/>
      <c r="AN262" s="286"/>
      <c r="AO262" s="247"/>
      <c r="AP262" s="286"/>
      <c r="AQ262" s="55"/>
      <c r="AR262" s="249"/>
    </row>
    <row r="263" spans="26:44" ht="14.25" customHeight="1">
      <c r="Z263" s="285"/>
      <c r="AA263" s="283"/>
      <c r="AN263" s="286"/>
      <c r="AO263" s="247"/>
      <c r="AP263" s="286"/>
      <c r="AQ263" s="55"/>
      <c r="AR263" s="249"/>
    </row>
    <row r="264" spans="26:44" ht="14.25" customHeight="1">
      <c r="Z264" s="285"/>
      <c r="AA264" s="273"/>
      <c r="AN264" s="286"/>
      <c r="AO264" s="247"/>
      <c r="AP264" s="286"/>
      <c r="AQ264" s="55"/>
      <c r="AR264" s="249"/>
    </row>
    <row r="265" spans="26:44" ht="14.25" customHeight="1">
      <c r="Z265" s="285"/>
      <c r="AA265" s="273"/>
      <c r="AN265" s="286"/>
      <c r="AO265" s="247"/>
      <c r="AP265" s="286"/>
      <c r="AQ265" s="55"/>
      <c r="AR265" s="249"/>
    </row>
    <row r="266" spans="26:44" ht="14.25" customHeight="1">
      <c r="Z266" s="285"/>
      <c r="AA266" s="273"/>
      <c r="AN266" s="286"/>
      <c r="AO266" s="247"/>
      <c r="AP266" s="286"/>
      <c r="AQ266" s="55"/>
      <c r="AR266" s="249"/>
    </row>
    <row r="267" spans="26:44" ht="14.25" customHeight="1">
      <c r="Z267" s="285"/>
      <c r="AA267" s="273"/>
      <c r="AN267" s="286"/>
      <c r="AO267" s="247"/>
      <c r="AP267" s="286"/>
      <c r="AQ267" s="55"/>
      <c r="AR267" s="249"/>
    </row>
    <row r="268" spans="26:44" ht="14.25" customHeight="1">
      <c r="Z268" s="285"/>
      <c r="AA268" s="273"/>
      <c r="AN268" s="286"/>
      <c r="AO268" s="247"/>
      <c r="AP268" s="286"/>
      <c r="AQ268" s="55"/>
      <c r="AR268" s="249"/>
    </row>
    <row r="269" spans="26:44" ht="14.25" customHeight="1">
      <c r="Z269" s="285"/>
      <c r="AA269" s="273"/>
      <c r="AN269" s="286"/>
      <c r="AO269" s="247"/>
      <c r="AP269" s="286"/>
      <c r="AQ269" s="55"/>
      <c r="AR269" s="249"/>
    </row>
    <row r="270" spans="26:44" ht="14.25" customHeight="1">
      <c r="Z270" s="285"/>
      <c r="AA270" s="273"/>
      <c r="AN270" s="286"/>
      <c r="AO270" s="247"/>
      <c r="AP270" s="286"/>
      <c r="AQ270" s="55"/>
      <c r="AR270" s="249"/>
    </row>
    <row r="271" spans="26:44" ht="14.25" customHeight="1">
      <c r="Z271" s="285"/>
      <c r="AA271" s="273"/>
      <c r="AN271" s="286"/>
      <c r="AO271" s="247"/>
      <c r="AP271" s="286"/>
      <c r="AQ271" s="55"/>
      <c r="AR271" s="249"/>
    </row>
    <row r="272" spans="26:44" ht="14.25" customHeight="1">
      <c r="Z272" s="285"/>
      <c r="AA272" s="273"/>
      <c r="AN272" s="286"/>
      <c r="AO272" s="247"/>
      <c r="AP272" s="286"/>
      <c r="AQ272" s="55"/>
      <c r="AR272" s="249"/>
    </row>
    <row r="273" spans="26:44" ht="14.25" customHeight="1">
      <c r="Z273" s="285"/>
      <c r="AA273" s="273"/>
      <c r="AN273" s="286"/>
      <c r="AO273" s="247"/>
      <c r="AP273" s="286"/>
      <c r="AQ273" s="55"/>
      <c r="AR273" s="249"/>
    </row>
    <row r="274" spans="26:44" ht="14.25" customHeight="1">
      <c r="Z274" s="285"/>
      <c r="AA274" s="273"/>
      <c r="AN274" s="286"/>
      <c r="AO274" s="247"/>
      <c r="AP274" s="286"/>
      <c r="AQ274" s="55"/>
      <c r="AR274" s="249"/>
    </row>
    <row r="275" spans="26:44" ht="14.25" customHeight="1">
      <c r="Z275" s="285"/>
      <c r="AA275" s="273"/>
      <c r="AN275" s="286"/>
      <c r="AO275" s="247"/>
      <c r="AP275" s="286"/>
      <c r="AQ275" s="55"/>
      <c r="AR275" s="249"/>
    </row>
    <row r="276" spans="26:44" ht="14.25" customHeight="1">
      <c r="Z276" s="285"/>
      <c r="AA276" s="273"/>
      <c r="AN276" s="286"/>
      <c r="AO276" s="247"/>
      <c r="AP276" s="286"/>
      <c r="AQ276" s="55"/>
      <c r="AR276" s="249"/>
    </row>
    <row r="277" spans="26:44" ht="14.25" customHeight="1">
      <c r="Z277" s="285"/>
      <c r="AA277" s="273"/>
      <c r="AN277" s="286"/>
      <c r="AO277" s="247"/>
      <c r="AP277" s="286"/>
      <c r="AQ277" s="55"/>
      <c r="AR277" s="249"/>
    </row>
    <row r="278" spans="26:44" ht="14.25" customHeight="1">
      <c r="Z278" s="285"/>
      <c r="AA278" s="273"/>
      <c r="AN278" s="286"/>
      <c r="AO278" s="247"/>
      <c r="AP278" s="286"/>
      <c r="AQ278" s="55"/>
      <c r="AR278" s="249"/>
    </row>
    <row r="279" spans="26:44" ht="14.25" customHeight="1">
      <c r="Z279" s="285"/>
      <c r="AA279" s="273"/>
      <c r="AN279" s="286"/>
      <c r="AO279" s="247"/>
      <c r="AP279" s="286"/>
      <c r="AQ279" s="55"/>
      <c r="AR279" s="249"/>
    </row>
    <row r="280" spans="26:44" ht="14.25" customHeight="1">
      <c r="Z280" s="285"/>
      <c r="AA280" s="273"/>
      <c r="AN280" s="286"/>
      <c r="AO280" s="247"/>
      <c r="AP280" s="286"/>
      <c r="AQ280" s="55"/>
      <c r="AR280" s="249"/>
    </row>
    <row r="281" spans="26:44" ht="14.25" customHeight="1">
      <c r="Z281" s="285"/>
      <c r="AA281" s="273"/>
      <c r="AN281" s="286"/>
      <c r="AO281" s="247"/>
      <c r="AP281" s="286"/>
      <c r="AQ281" s="55"/>
      <c r="AR281" s="249"/>
    </row>
    <row r="282" spans="26:44" ht="14.25" customHeight="1">
      <c r="Z282" s="285"/>
      <c r="AA282" s="273"/>
      <c r="AN282" s="286"/>
      <c r="AO282" s="247"/>
      <c r="AP282" s="286"/>
      <c r="AQ282" s="55"/>
      <c r="AR282" s="249"/>
    </row>
    <row r="283" spans="26:44" ht="14.25" customHeight="1">
      <c r="Z283" s="285"/>
      <c r="AA283" s="273"/>
      <c r="AN283" s="286"/>
      <c r="AO283" s="247"/>
      <c r="AP283" s="286"/>
      <c r="AQ283" s="55"/>
      <c r="AR283" s="249"/>
    </row>
    <row r="284" spans="26:44" ht="14.25" customHeight="1">
      <c r="Z284" s="285"/>
      <c r="AA284" s="273"/>
      <c r="AN284" s="286"/>
      <c r="AO284" s="247"/>
      <c r="AP284" s="286"/>
      <c r="AQ284" s="55"/>
      <c r="AR284" s="249"/>
    </row>
    <row r="285" spans="26:44" ht="14.25" customHeight="1">
      <c r="Z285" s="285"/>
      <c r="AA285" s="273"/>
      <c r="AN285" s="286"/>
      <c r="AO285" s="247"/>
      <c r="AP285" s="286"/>
      <c r="AQ285" s="55"/>
      <c r="AR285" s="249"/>
    </row>
    <row r="286" spans="26:44" ht="14.25" customHeight="1">
      <c r="Z286" s="285"/>
      <c r="AA286" s="273"/>
      <c r="AN286" s="286"/>
      <c r="AO286" s="247"/>
      <c r="AP286" s="286"/>
      <c r="AQ286" s="55"/>
      <c r="AR286" s="249"/>
    </row>
    <row r="287" spans="26:44" ht="14.25" customHeight="1">
      <c r="Z287" s="285"/>
      <c r="AA287" s="273"/>
      <c r="AN287" s="286"/>
      <c r="AO287" s="247"/>
      <c r="AP287" s="286"/>
      <c r="AQ287" s="55"/>
      <c r="AR287" s="249"/>
    </row>
    <row r="288" spans="26:44" ht="14.25" customHeight="1">
      <c r="Z288" s="285"/>
      <c r="AA288" s="273"/>
      <c r="AN288" s="286"/>
      <c r="AO288" s="247"/>
      <c r="AP288" s="286"/>
      <c r="AQ288" s="55"/>
      <c r="AR288" s="249"/>
    </row>
    <row r="289" spans="26:44" ht="14.25" customHeight="1">
      <c r="Z289" s="285"/>
      <c r="AA289" s="273"/>
      <c r="AN289" s="286"/>
      <c r="AO289" s="247"/>
      <c r="AP289" s="286"/>
      <c r="AQ289" s="55"/>
      <c r="AR289" s="249"/>
    </row>
    <row r="290" spans="26:44" ht="14.25" customHeight="1">
      <c r="Z290" s="285"/>
      <c r="AA290" s="273"/>
      <c r="AN290" s="286"/>
      <c r="AO290" s="247"/>
      <c r="AP290" s="286"/>
      <c r="AQ290" s="55"/>
      <c r="AR290" s="249"/>
    </row>
    <row r="291" spans="26:44" ht="14.25" customHeight="1">
      <c r="Z291" s="285"/>
      <c r="AA291" s="273"/>
      <c r="AN291" s="286"/>
      <c r="AO291" s="247"/>
      <c r="AP291" s="286"/>
      <c r="AQ291" s="55"/>
      <c r="AR291" s="249"/>
    </row>
    <row r="292" spans="26:44" ht="14.25" customHeight="1">
      <c r="Z292" s="285"/>
      <c r="AA292" s="273"/>
      <c r="AN292" s="286"/>
      <c r="AO292" s="247"/>
      <c r="AP292" s="286"/>
      <c r="AQ292" s="55"/>
      <c r="AR292" s="249"/>
    </row>
    <row r="293" spans="26:44" ht="14.25" customHeight="1">
      <c r="Z293" s="285"/>
      <c r="AA293" s="273"/>
      <c r="AN293" s="286"/>
      <c r="AO293" s="247"/>
      <c r="AP293" s="286"/>
      <c r="AQ293" s="55"/>
      <c r="AR293" s="249"/>
    </row>
    <row r="294" spans="26:44" ht="14.25" customHeight="1">
      <c r="Z294" s="285"/>
      <c r="AA294" s="273"/>
      <c r="AN294" s="286"/>
      <c r="AO294" s="247"/>
      <c r="AP294" s="286"/>
      <c r="AQ294" s="55"/>
      <c r="AR294" s="249"/>
    </row>
    <row r="295" spans="26:44" ht="14.25" customHeight="1">
      <c r="Z295" s="285"/>
      <c r="AA295" s="273"/>
      <c r="AN295" s="286"/>
      <c r="AO295" s="247"/>
      <c r="AP295" s="286"/>
      <c r="AQ295" s="55"/>
      <c r="AR295" s="249"/>
    </row>
    <row r="296" spans="26:44" ht="14.25" customHeight="1">
      <c r="Z296" s="285"/>
      <c r="AA296" s="273"/>
      <c r="AN296" s="286"/>
      <c r="AO296" s="247"/>
      <c r="AP296" s="286"/>
      <c r="AQ296" s="55"/>
      <c r="AR296" s="249"/>
    </row>
    <row r="297" spans="26:44" ht="14.25" customHeight="1">
      <c r="Z297" s="285"/>
      <c r="AA297" s="273"/>
      <c r="AN297" s="286"/>
      <c r="AO297" s="247"/>
      <c r="AP297" s="286"/>
      <c r="AQ297" s="55"/>
      <c r="AR297" s="249"/>
    </row>
    <row r="298" spans="26:44" ht="14.25" customHeight="1">
      <c r="Z298" s="285"/>
      <c r="AA298" s="273"/>
      <c r="AN298" s="286"/>
      <c r="AO298" s="247"/>
      <c r="AP298" s="286"/>
      <c r="AQ298" s="55"/>
      <c r="AR298" s="249"/>
    </row>
    <row r="299" spans="26:44" ht="14.25" customHeight="1">
      <c r="Z299" s="285"/>
      <c r="AA299" s="273"/>
      <c r="AN299" s="286"/>
      <c r="AO299" s="247"/>
      <c r="AP299" s="286"/>
      <c r="AQ299" s="55"/>
      <c r="AR299" s="249"/>
    </row>
    <row r="300" spans="26:44" ht="14.25" customHeight="1">
      <c r="Z300" s="285"/>
      <c r="AA300" s="273"/>
      <c r="AN300" s="286"/>
      <c r="AO300" s="247"/>
      <c r="AP300" s="286"/>
      <c r="AQ300" s="55"/>
      <c r="AR300" s="249"/>
    </row>
    <row r="301" spans="26:44" ht="14.25" customHeight="1">
      <c r="Z301" s="285"/>
      <c r="AA301" s="273"/>
      <c r="AN301" s="286"/>
      <c r="AO301" s="247"/>
      <c r="AP301" s="286"/>
      <c r="AQ301" s="55"/>
      <c r="AR301" s="249"/>
    </row>
    <row r="302" spans="26:44" ht="14.25" customHeight="1">
      <c r="Z302" s="285"/>
      <c r="AA302" s="273"/>
      <c r="AN302" s="286"/>
      <c r="AO302" s="247"/>
      <c r="AP302" s="286"/>
      <c r="AQ302" s="55"/>
      <c r="AR302" s="249"/>
    </row>
    <row r="303" spans="26:44" ht="14.25" customHeight="1">
      <c r="Z303" s="285"/>
      <c r="AA303" s="273"/>
      <c r="AN303" s="286"/>
      <c r="AO303" s="247"/>
      <c r="AP303" s="286"/>
      <c r="AQ303" s="55"/>
      <c r="AR303" s="249"/>
    </row>
    <row r="304" spans="26:44" ht="14.25" customHeight="1">
      <c r="Z304" s="285"/>
      <c r="AA304" s="273"/>
      <c r="AN304" s="286"/>
      <c r="AO304" s="247"/>
      <c r="AP304" s="286"/>
      <c r="AQ304" s="55"/>
      <c r="AR304" s="249"/>
    </row>
    <row r="305" spans="26:44" ht="14.25" customHeight="1">
      <c r="Z305" s="285"/>
      <c r="AA305" s="273"/>
      <c r="AN305" s="286"/>
      <c r="AO305" s="247"/>
      <c r="AP305" s="286"/>
      <c r="AQ305" s="55"/>
      <c r="AR305" s="249"/>
    </row>
    <row r="306" spans="26:44" ht="14.25" customHeight="1">
      <c r="Z306" s="285"/>
      <c r="AA306" s="273"/>
      <c r="AN306" s="286"/>
      <c r="AO306" s="247"/>
      <c r="AP306" s="286"/>
      <c r="AQ306" s="55"/>
      <c r="AR306" s="249"/>
    </row>
    <row r="307" spans="26:44" ht="14.25" customHeight="1">
      <c r="Z307" s="285"/>
      <c r="AA307" s="273"/>
      <c r="AN307" s="286"/>
      <c r="AO307" s="247"/>
      <c r="AP307" s="286"/>
      <c r="AQ307" s="55"/>
      <c r="AR307" s="249"/>
    </row>
    <row r="308" spans="26:44" ht="14.25" customHeight="1">
      <c r="Z308" s="285"/>
      <c r="AA308" s="273"/>
      <c r="AN308" s="286"/>
      <c r="AO308" s="247"/>
      <c r="AP308" s="286"/>
      <c r="AQ308" s="55"/>
      <c r="AR308" s="249"/>
    </row>
    <row r="309" spans="26:44" ht="14.25" customHeight="1">
      <c r="Z309" s="285"/>
      <c r="AA309" s="273"/>
      <c r="AN309" s="286"/>
      <c r="AO309" s="247"/>
      <c r="AP309" s="286"/>
      <c r="AQ309" s="55"/>
      <c r="AR309" s="249"/>
    </row>
    <row r="310" spans="26:44" ht="14.25" customHeight="1">
      <c r="Z310" s="285"/>
      <c r="AA310" s="273"/>
      <c r="AN310" s="286"/>
      <c r="AO310" s="247"/>
      <c r="AP310" s="286"/>
      <c r="AQ310" s="55"/>
      <c r="AR310" s="249"/>
    </row>
    <row r="311" spans="26:44" ht="14.25" customHeight="1">
      <c r="Z311" s="285"/>
      <c r="AA311" s="273"/>
      <c r="AN311" s="286"/>
      <c r="AO311" s="247"/>
      <c r="AP311" s="286"/>
      <c r="AQ311" s="55"/>
      <c r="AR311" s="249"/>
    </row>
    <row r="312" spans="26:44" ht="14.25" customHeight="1">
      <c r="Z312" s="285"/>
      <c r="AA312" s="273"/>
      <c r="AN312" s="286"/>
      <c r="AO312" s="247"/>
      <c r="AP312" s="286"/>
      <c r="AQ312" s="55"/>
      <c r="AR312" s="249"/>
    </row>
    <row r="313" spans="26:44" ht="14.25" customHeight="1">
      <c r="Z313" s="285"/>
      <c r="AA313" s="273"/>
      <c r="AN313" s="286"/>
      <c r="AO313" s="247"/>
      <c r="AP313" s="286"/>
      <c r="AQ313" s="55"/>
      <c r="AR313" s="249"/>
    </row>
    <row r="314" spans="26:44" ht="14.25" customHeight="1">
      <c r="Z314" s="285"/>
      <c r="AA314" s="273"/>
      <c r="AN314" s="286"/>
      <c r="AO314" s="247"/>
      <c r="AP314" s="286"/>
      <c r="AQ314" s="55"/>
      <c r="AR314" s="249"/>
    </row>
    <row r="315" spans="26:44" ht="14.25" customHeight="1">
      <c r="Z315" s="285"/>
      <c r="AA315" s="273"/>
      <c r="AN315" s="286"/>
      <c r="AO315" s="247"/>
      <c r="AP315" s="286"/>
      <c r="AQ315" s="55"/>
      <c r="AR315" s="249"/>
    </row>
    <row r="316" spans="26:44" ht="14.25" customHeight="1">
      <c r="Z316" s="285"/>
      <c r="AA316" s="273"/>
      <c r="AN316" s="286"/>
      <c r="AO316" s="247"/>
      <c r="AP316" s="286"/>
      <c r="AQ316" s="55"/>
      <c r="AR316" s="249"/>
    </row>
    <row r="317" spans="26:44" ht="14.25" customHeight="1">
      <c r="Z317" s="285"/>
      <c r="AA317" s="273"/>
      <c r="AN317" s="286"/>
      <c r="AO317" s="247"/>
      <c r="AP317" s="286"/>
      <c r="AQ317" s="55"/>
      <c r="AR317" s="249"/>
    </row>
    <row r="318" spans="26:44" ht="14.25" customHeight="1">
      <c r="Z318" s="285"/>
      <c r="AA318" s="273"/>
      <c r="AN318" s="286"/>
      <c r="AO318" s="247"/>
      <c r="AP318" s="286"/>
      <c r="AQ318" s="55"/>
      <c r="AR318" s="249"/>
    </row>
    <row r="319" spans="26:44" ht="14.25" customHeight="1">
      <c r="Z319" s="285"/>
      <c r="AA319" s="273"/>
      <c r="AN319" s="286"/>
      <c r="AO319" s="247"/>
      <c r="AP319" s="286"/>
      <c r="AQ319" s="55"/>
      <c r="AR319" s="249"/>
    </row>
    <row r="320" spans="26:44" ht="14.25" customHeight="1">
      <c r="Z320" s="285"/>
      <c r="AA320" s="273"/>
      <c r="AN320" s="286"/>
      <c r="AO320" s="247"/>
      <c r="AP320" s="286"/>
      <c r="AQ320" s="55"/>
      <c r="AR320" s="249"/>
    </row>
    <row r="321" spans="26:44" ht="14.25" customHeight="1">
      <c r="Z321" s="285"/>
      <c r="AA321" s="273"/>
      <c r="AN321" s="286"/>
      <c r="AO321" s="247"/>
      <c r="AP321" s="286"/>
      <c r="AQ321" s="55"/>
      <c r="AR321" s="249"/>
    </row>
    <row r="322" spans="26:44" ht="14.25" customHeight="1">
      <c r="Z322" s="285"/>
      <c r="AA322" s="273"/>
      <c r="AN322" s="286"/>
      <c r="AO322" s="247"/>
      <c r="AP322" s="286"/>
      <c r="AQ322" s="55"/>
      <c r="AR322" s="249"/>
    </row>
    <row r="323" spans="26:44" ht="14.25" customHeight="1">
      <c r="Z323" s="285"/>
      <c r="AA323" s="273"/>
      <c r="AN323" s="286"/>
      <c r="AO323" s="247"/>
      <c r="AP323" s="286"/>
      <c r="AQ323" s="55"/>
      <c r="AR323" s="249"/>
    </row>
    <row r="324" spans="26:44" ht="14.25" customHeight="1">
      <c r="Z324" s="285"/>
      <c r="AA324" s="273"/>
      <c r="AN324" s="286"/>
      <c r="AO324" s="247"/>
      <c r="AP324" s="286"/>
      <c r="AQ324" s="55"/>
      <c r="AR324" s="249"/>
    </row>
    <row r="325" spans="26:44" ht="14.25" customHeight="1">
      <c r="Z325" s="285"/>
      <c r="AA325" s="273"/>
      <c r="AN325" s="286"/>
      <c r="AO325" s="247"/>
      <c r="AP325" s="286"/>
      <c r="AQ325" s="55"/>
      <c r="AR325" s="249"/>
    </row>
    <row r="326" spans="26:44" ht="14.25" customHeight="1">
      <c r="Z326" s="285"/>
      <c r="AA326" s="273"/>
      <c r="AN326" s="286"/>
      <c r="AO326" s="247"/>
      <c r="AP326" s="286"/>
      <c r="AQ326" s="55"/>
      <c r="AR326" s="249"/>
    </row>
    <row r="327" spans="26:44" ht="14.25" customHeight="1">
      <c r="Z327" s="285"/>
      <c r="AA327" s="273"/>
      <c r="AN327" s="286"/>
      <c r="AO327" s="247"/>
      <c r="AP327" s="286"/>
      <c r="AQ327" s="55"/>
      <c r="AR327" s="249"/>
    </row>
    <row r="328" spans="26:44" ht="14.25" customHeight="1">
      <c r="Z328" s="285"/>
      <c r="AA328" s="273"/>
      <c r="AN328" s="286"/>
      <c r="AO328" s="247"/>
      <c r="AP328" s="286"/>
      <c r="AQ328" s="55"/>
      <c r="AR328" s="249"/>
    </row>
    <row r="329" spans="26:44" ht="14.25" customHeight="1">
      <c r="Z329" s="285"/>
      <c r="AA329" s="273"/>
      <c r="AN329" s="286"/>
      <c r="AO329" s="247"/>
      <c r="AP329" s="286"/>
      <c r="AQ329" s="55"/>
      <c r="AR329" s="249"/>
    </row>
    <row r="330" spans="26:44" ht="14.25" customHeight="1">
      <c r="Z330" s="285"/>
      <c r="AA330" s="273"/>
      <c r="AN330" s="286"/>
      <c r="AO330" s="247"/>
      <c r="AP330" s="286"/>
      <c r="AQ330" s="55"/>
      <c r="AR330" s="249"/>
    </row>
    <row r="331" spans="26:44" ht="14.25" customHeight="1">
      <c r="Z331" s="285"/>
      <c r="AA331" s="273"/>
      <c r="AN331" s="286"/>
      <c r="AO331" s="247"/>
      <c r="AP331" s="286"/>
      <c r="AQ331" s="55"/>
      <c r="AR331" s="249"/>
    </row>
    <row r="332" spans="26:44" ht="14.25" customHeight="1">
      <c r="Z332" s="285"/>
      <c r="AA332" s="273"/>
      <c r="AN332" s="286"/>
      <c r="AO332" s="247"/>
      <c r="AP332" s="286"/>
      <c r="AQ332" s="55"/>
      <c r="AR332" s="249"/>
    </row>
    <row r="333" spans="26:44" ht="14.25" customHeight="1">
      <c r="Z333" s="285"/>
      <c r="AA333" s="273"/>
      <c r="AN333" s="286"/>
      <c r="AO333" s="247"/>
      <c r="AP333" s="286"/>
      <c r="AQ333" s="55"/>
      <c r="AR333" s="249"/>
    </row>
    <row r="334" spans="26:44" ht="14.25" customHeight="1">
      <c r="Z334" s="285"/>
      <c r="AA334" s="273"/>
      <c r="AN334" s="286"/>
      <c r="AO334" s="247"/>
      <c r="AP334" s="286"/>
      <c r="AQ334" s="55"/>
      <c r="AR334" s="249"/>
    </row>
    <row r="335" spans="26:44" ht="14.25" customHeight="1">
      <c r="Z335" s="285"/>
      <c r="AA335" s="273"/>
      <c r="AN335" s="286"/>
      <c r="AO335" s="247"/>
      <c r="AP335" s="286"/>
      <c r="AQ335" s="55"/>
      <c r="AR335" s="249"/>
    </row>
    <row r="336" spans="26:44" ht="14.25" customHeight="1">
      <c r="Z336" s="285"/>
      <c r="AA336" s="273"/>
      <c r="AN336" s="286"/>
      <c r="AO336" s="247"/>
      <c r="AP336" s="286"/>
      <c r="AQ336" s="55"/>
      <c r="AR336" s="249"/>
    </row>
    <row r="337" spans="26:44" ht="14.25" customHeight="1">
      <c r="Z337" s="285"/>
      <c r="AA337" s="273"/>
      <c r="AN337" s="286"/>
      <c r="AO337" s="247"/>
      <c r="AP337" s="286"/>
      <c r="AQ337" s="55"/>
      <c r="AR337" s="249"/>
    </row>
    <row r="338" spans="26:44" ht="14.25" customHeight="1">
      <c r="Z338" s="285"/>
      <c r="AA338" s="273"/>
      <c r="AN338" s="286"/>
      <c r="AO338" s="247"/>
      <c r="AP338" s="286"/>
      <c r="AQ338" s="55"/>
      <c r="AR338" s="249"/>
    </row>
    <row r="339" spans="26:44" ht="14.25" customHeight="1">
      <c r="Z339" s="285"/>
      <c r="AA339" s="273"/>
      <c r="AN339" s="286"/>
      <c r="AO339" s="247"/>
      <c r="AP339" s="286"/>
      <c r="AQ339" s="55"/>
      <c r="AR339" s="249"/>
    </row>
    <row r="340" spans="26:44" ht="14.25" customHeight="1">
      <c r="Z340" s="285"/>
      <c r="AA340" s="273"/>
      <c r="AN340" s="286"/>
      <c r="AO340" s="247"/>
      <c r="AP340" s="286"/>
      <c r="AQ340" s="55"/>
      <c r="AR340" s="249"/>
    </row>
    <row r="341" spans="26:44" ht="14.25" customHeight="1">
      <c r="Z341" s="285"/>
      <c r="AA341" s="273"/>
      <c r="AN341" s="286"/>
      <c r="AO341" s="247"/>
      <c r="AP341" s="286"/>
      <c r="AQ341" s="55"/>
      <c r="AR341" s="249"/>
    </row>
    <row r="342" spans="26:44" ht="14.25" customHeight="1">
      <c r="Z342" s="285"/>
      <c r="AA342" s="273"/>
      <c r="AN342" s="286"/>
      <c r="AO342" s="247"/>
      <c r="AP342" s="286"/>
      <c r="AQ342" s="55"/>
      <c r="AR342" s="249"/>
    </row>
    <row r="343" spans="26:44" ht="14.25" customHeight="1">
      <c r="Z343" s="285"/>
      <c r="AA343" s="273"/>
      <c r="AN343" s="286"/>
      <c r="AO343" s="247"/>
      <c r="AP343" s="286"/>
      <c r="AQ343" s="55"/>
      <c r="AR343" s="249"/>
    </row>
    <row r="344" spans="26:44" ht="14.25" customHeight="1">
      <c r="Z344" s="285"/>
      <c r="AA344" s="273"/>
      <c r="AN344" s="286"/>
      <c r="AO344" s="247"/>
      <c r="AP344" s="286"/>
      <c r="AQ344" s="55"/>
      <c r="AR344" s="249"/>
    </row>
    <row r="345" spans="26:44" ht="14.25" customHeight="1">
      <c r="Z345" s="285"/>
      <c r="AA345" s="273"/>
      <c r="AN345" s="286"/>
      <c r="AO345" s="247"/>
      <c r="AP345" s="286"/>
      <c r="AQ345" s="55"/>
      <c r="AR345" s="249"/>
    </row>
    <row r="346" spans="26:44" ht="14.25" customHeight="1">
      <c r="Z346" s="285"/>
      <c r="AA346" s="273"/>
      <c r="AN346" s="286"/>
      <c r="AO346" s="247"/>
      <c r="AP346" s="286"/>
      <c r="AQ346" s="55"/>
      <c r="AR346" s="249"/>
    </row>
    <row r="347" spans="26:44" ht="14.25" customHeight="1">
      <c r="Z347" s="285"/>
      <c r="AA347" s="273"/>
      <c r="AN347" s="286"/>
      <c r="AO347" s="247"/>
      <c r="AP347" s="286"/>
      <c r="AQ347" s="55"/>
      <c r="AR347" s="249"/>
    </row>
    <row r="348" spans="26:44" ht="14.25" customHeight="1">
      <c r="Z348" s="285"/>
      <c r="AA348" s="273"/>
      <c r="AN348" s="286"/>
      <c r="AO348" s="247"/>
      <c r="AP348" s="286"/>
      <c r="AQ348" s="55"/>
      <c r="AR348" s="249"/>
    </row>
    <row r="349" spans="26:44" ht="14.25" customHeight="1">
      <c r="Z349" s="285"/>
      <c r="AA349" s="273"/>
      <c r="AN349" s="286"/>
      <c r="AO349" s="247"/>
      <c r="AP349" s="286"/>
      <c r="AQ349" s="55"/>
      <c r="AR349" s="249"/>
    </row>
    <row r="350" spans="26:44" ht="14.25" customHeight="1">
      <c r="Z350" s="285"/>
      <c r="AA350" s="273"/>
      <c r="AN350" s="286"/>
      <c r="AO350" s="247"/>
      <c r="AP350" s="286"/>
      <c r="AQ350" s="55"/>
      <c r="AR350" s="249"/>
    </row>
    <row r="351" spans="26:44" ht="14.25" customHeight="1">
      <c r="Z351" s="285"/>
      <c r="AA351" s="273"/>
      <c r="AN351" s="286"/>
      <c r="AO351" s="247"/>
      <c r="AP351" s="286"/>
      <c r="AQ351" s="55"/>
      <c r="AR351" s="249"/>
    </row>
    <row r="352" spans="26:44" ht="14.25" customHeight="1">
      <c r="Z352" s="285"/>
      <c r="AA352" s="273"/>
      <c r="AN352" s="286"/>
      <c r="AO352" s="247"/>
      <c r="AP352" s="286"/>
      <c r="AQ352" s="55"/>
      <c r="AR352" s="249"/>
    </row>
    <row r="353" spans="26:44" ht="14.25" customHeight="1">
      <c r="Z353" s="285"/>
      <c r="AA353" s="273"/>
      <c r="AN353" s="286"/>
      <c r="AO353" s="247"/>
      <c r="AP353" s="286"/>
      <c r="AQ353" s="55"/>
      <c r="AR353" s="249"/>
    </row>
    <row r="354" spans="26:44" ht="14.25" customHeight="1">
      <c r="Z354" s="285"/>
      <c r="AA354" s="273"/>
      <c r="AN354" s="286"/>
      <c r="AO354" s="247"/>
      <c r="AP354" s="286"/>
      <c r="AQ354" s="55"/>
      <c r="AR354" s="249"/>
    </row>
    <row r="355" spans="26:44" ht="14.25" customHeight="1">
      <c r="Z355" s="285"/>
      <c r="AA355" s="273"/>
      <c r="AN355" s="286"/>
      <c r="AO355" s="247"/>
      <c r="AP355" s="286"/>
      <c r="AQ355" s="55"/>
      <c r="AR355" s="249"/>
    </row>
    <row r="356" spans="26:44" ht="14.25" customHeight="1">
      <c r="Z356" s="285"/>
      <c r="AA356" s="273"/>
      <c r="AN356" s="286"/>
      <c r="AO356" s="247"/>
      <c r="AP356" s="286"/>
      <c r="AQ356" s="55"/>
      <c r="AR356" s="249"/>
    </row>
    <row r="357" spans="26:44" ht="14.25" customHeight="1">
      <c r="Z357" s="285"/>
      <c r="AA357" s="273"/>
      <c r="AN357" s="286"/>
      <c r="AO357" s="247"/>
      <c r="AP357" s="286"/>
      <c r="AQ357" s="55"/>
      <c r="AR357" s="249"/>
    </row>
    <row r="358" spans="26:44" ht="14.25" customHeight="1">
      <c r="Z358" s="285"/>
      <c r="AA358" s="273"/>
      <c r="AN358" s="286"/>
      <c r="AO358" s="247"/>
      <c r="AP358" s="286"/>
      <c r="AQ358" s="55"/>
      <c r="AR358" s="249"/>
    </row>
    <row r="359" spans="26:44" ht="14.25" customHeight="1">
      <c r="Z359" s="285"/>
      <c r="AA359" s="273"/>
      <c r="AN359" s="286"/>
      <c r="AO359" s="247"/>
      <c r="AP359" s="286"/>
      <c r="AQ359" s="55"/>
      <c r="AR359" s="249"/>
    </row>
    <row r="360" spans="26:44" ht="14.25" customHeight="1">
      <c r="Z360" s="285"/>
      <c r="AA360" s="273"/>
      <c r="AN360" s="286"/>
      <c r="AO360" s="247"/>
      <c r="AP360" s="286"/>
      <c r="AQ360" s="55"/>
      <c r="AR360" s="249"/>
    </row>
    <row r="361" spans="26:44" ht="14.25" customHeight="1">
      <c r="Z361" s="285"/>
      <c r="AA361" s="273"/>
      <c r="AN361" s="286"/>
      <c r="AO361" s="247"/>
      <c r="AP361" s="286"/>
      <c r="AQ361" s="55"/>
      <c r="AR361" s="249"/>
    </row>
    <row r="362" spans="26:44" ht="14.25" customHeight="1">
      <c r="Z362" s="285"/>
      <c r="AA362" s="273"/>
      <c r="AN362" s="286"/>
      <c r="AO362" s="247"/>
      <c r="AP362" s="286"/>
      <c r="AQ362" s="55"/>
      <c r="AR362" s="249"/>
    </row>
    <row r="363" spans="26:44" ht="14.25" customHeight="1">
      <c r="Z363" s="285"/>
      <c r="AA363" s="273"/>
      <c r="AN363" s="286"/>
      <c r="AO363" s="247"/>
      <c r="AP363" s="286"/>
      <c r="AQ363" s="55"/>
      <c r="AR363" s="249"/>
    </row>
    <row r="364" spans="26:44" ht="14.25" customHeight="1">
      <c r="Z364" s="285"/>
      <c r="AA364" s="273"/>
      <c r="AN364" s="286"/>
      <c r="AO364" s="247"/>
      <c r="AP364" s="286"/>
      <c r="AQ364" s="55"/>
      <c r="AR364" s="249"/>
    </row>
    <row r="365" spans="26:44" ht="14.25" customHeight="1">
      <c r="Z365" s="285"/>
      <c r="AA365" s="273"/>
      <c r="AN365" s="286"/>
      <c r="AO365" s="247"/>
      <c r="AP365" s="286"/>
      <c r="AQ365" s="55"/>
      <c r="AR365" s="249"/>
    </row>
    <row r="366" spans="26:44" ht="14.25" customHeight="1">
      <c r="Z366" s="285"/>
      <c r="AA366" s="273"/>
      <c r="AN366" s="286"/>
      <c r="AO366" s="247"/>
      <c r="AP366" s="286"/>
      <c r="AQ366" s="55"/>
      <c r="AR366" s="249"/>
    </row>
    <row r="367" spans="26:44" ht="14.25" customHeight="1">
      <c r="Z367" s="285"/>
      <c r="AA367" s="273"/>
      <c r="AN367" s="286"/>
      <c r="AO367" s="247"/>
      <c r="AP367" s="286"/>
      <c r="AQ367" s="55"/>
      <c r="AR367" s="249"/>
    </row>
    <row r="368" spans="26:44" ht="14.25" customHeight="1">
      <c r="Z368" s="285"/>
      <c r="AA368" s="273"/>
      <c r="AN368" s="286"/>
      <c r="AO368" s="247"/>
      <c r="AP368" s="286"/>
      <c r="AQ368" s="55"/>
      <c r="AR368" s="249"/>
    </row>
    <row r="369" spans="26:44" ht="14.25" customHeight="1">
      <c r="Z369" s="285"/>
      <c r="AA369" s="273"/>
      <c r="AN369" s="286"/>
      <c r="AO369" s="247"/>
      <c r="AP369" s="286"/>
      <c r="AQ369" s="55"/>
      <c r="AR369" s="249"/>
    </row>
    <row r="370" spans="26:44" ht="14.25" customHeight="1">
      <c r="Z370" s="285"/>
      <c r="AA370" s="273"/>
      <c r="AN370" s="286"/>
      <c r="AO370" s="247"/>
      <c r="AP370" s="286"/>
      <c r="AQ370" s="55"/>
      <c r="AR370" s="249"/>
    </row>
    <row r="371" spans="26:44" ht="14.25" customHeight="1">
      <c r="Z371" s="285"/>
      <c r="AA371" s="273"/>
      <c r="AN371" s="286"/>
      <c r="AO371" s="247"/>
      <c r="AP371" s="286"/>
      <c r="AQ371" s="55"/>
      <c r="AR371" s="249"/>
    </row>
    <row r="372" spans="26:44" ht="14.25" customHeight="1">
      <c r="Z372" s="285"/>
      <c r="AA372" s="273"/>
      <c r="AN372" s="286"/>
      <c r="AO372" s="247"/>
      <c r="AP372" s="286"/>
      <c r="AQ372" s="55"/>
      <c r="AR372" s="249"/>
    </row>
    <row r="373" spans="26:44" ht="14.25" customHeight="1">
      <c r="Z373" s="285"/>
      <c r="AA373" s="273"/>
      <c r="AN373" s="286"/>
      <c r="AO373" s="247"/>
      <c r="AP373" s="286"/>
      <c r="AQ373" s="55"/>
      <c r="AR373" s="249"/>
    </row>
    <row r="374" spans="26:44" ht="14.25" customHeight="1">
      <c r="Z374" s="285"/>
      <c r="AA374" s="273"/>
      <c r="AN374" s="286"/>
      <c r="AO374" s="247"/>
      <c r="AP374" s="286"/>
      <c r="AQ374" s="55"/>
      <c r="AR374" s="249"/>
    </row>
    <row r="375" spans="26:44" ht="14.25" customHeight="1">
      <c r="Z375" s="285"/>
      <c r="AA375" s="273"/>
      <c r="AN375" s="286"/>
      <c r="AO375" s="247"/>
      <c r="AP375" s="286"/>
      <c r="AQ375" s="55"/>
      <c r="AR375" s="249"/>
    </row>
    <row r="376" spans="26:44" ht="14.25" customHeight="1">
      <c r="Z376" s="285"/>
      <c r="AA376" s="273"/>
      <c r="AN376" s="286"/>
      <c r="AO376" s="247"/>
      <c r="AP376" s="286"/>
      <c r="AQ376" s="55"/>
      <c r="AR376" s="249"/>
    </row>
    <row r="377" spans="26:44" ht="14.25" customHeight="1">
      <c r="Z377" s="285"/>
      <c r="AA377" s="273"/>
      <c r="AN377" s="286"/>
      <c r="AO377" s="247"/>
      <c r="AP377" s="286"/>
      <c r="AQ377" s="55"/>
      <c r="AR377" s="249"/>
    </row>
    <row r="378" spans="26:44" ht="14.25" customHeight="1">
      <c r="Z378" s="285"/>
      <c r="AA378" s="273"/>
      <c r="AN378" s="286"/>
      <c r="AO378" s="247"/>
      <c r="AP378" s="286"/>
      <c r="AQ378" s="55"/>
      <c r="AR378" s="249"/>
    </row>
    <row r="379" spans="26:44" ht="14.25" customHeight="1">
      <c r="Z379" s="285"/>
      <c r="AA379" s="273"/>
      <c r="AN379" s="286"/>
      <c r="AO379" s="247"/>
      <c r="AP379" s="286"/>
      <c r="AQ379" s="55"/>
      <c r="AR379" s="249"/>
    </row>
    <row r="380" spans="26:44" ht="14.25" customHeight="1">
      <c r="Z380" s="285"/>
      <c r="AA380" s="273"/>
      <c r="AN380" s="286"/>
      <c r="AO380" s="247"/>
      <c r="AP380" s="286"/>
      <c r="AQ380" s="55"/>
      <c r="AR380" s="249"/>
    </row>
    <row r="381" spans="26:44" ht="14.25" customHeight="1">
      <c r="Z381" s="285"/>
      <c r="AA381" s="273"/>
      <c r="AN381" s="286"/>
      <c r="AO381" s="247"/>
      <c r="AP381" s="286"/>
      <c r="AQ381" s="55"/>
      <c r="AR381" s="249"/>
    </row>
    <row r="382" spans="26:44" ht="14.25" customHeight="1">
      <c r="Z382" s="285"/>
      <c r="AA382" s="273"/>
      <c r="AN382" s="286"/>
      <c r="AO382" s="247"/>
      <c r="AP382" s="286"/>
      <c r="AQ382" s="55"/>
      <c r="AR382" s="249"/>
    </row>
    <row r="383" spans="26:44" ht="14.25" customHeight="1">
      <c r="Z383" s="285"/>
      <c r="AA383" s="273"/>
      <c r="AN383" s="286"/>
      <c r="AO383" s="247"/>
      <c r="AP383" s="286"/>
      <c r="AQ383" s="55"/>
      <c r="AR383" s="249"/>
    </row>
    <row r="384" spans="26:44" ht="14.25" customHeight="1">
      <c r="Z384" s="285"/>
      <c r="AA384" s="273"/>
      <c r="AN384" s="286"/>
      <c r="AO384" s="247"/>
      <c r="AP384" s="286"/>
      <c r="AQ384" s="55"/>
      <c r="AR384" s="249"/>
    </row>
    <row r="385" spans="26:44" ht="14.25" customHeight="1">
      <c r="Z385" s="285"/>
      <c r="AA385" s="273"/>
      <c r="AN385" s="286"/>
      <c r="AO385" s="247"/>
      <c r="AP385" s="286"/>
      <c r="AQ385" s="55"/>
      <c r="AR385" s="249"/>
    </row>
    <row r="386" spans="26:44" ht="14.25" customHeight="1">
      <c r="Z386" s="285"/>
      <c r="AA386" s="273"/>
      <c r="AN386" s="286"/>
      <c r="AO386" s="247"/>
      <c r="AP386" s="286"/>
      <c r="AQ386" s="55"/>
      <c r="AR386" s="249"/>
    </row>
    <row r="387" spans="26:44" ht="14.25" customHeight="1">
      <c r="Z387" s="285"/>
      <c r="AA387" s="273"/>
      <c r="AN387" s="286"/>
      <c r="AO387" s="247"/>
      <c r="AP387" s="286"/>
      <c r="AQ387" s="55"/>
      <c r="AR387" s="249"/>
    </row>
    <row r="388" spans="26:44" ht="14.25" customHeight="1">
      <c r="Z388" s="285"/>
      <c r="AA388" s="273"/>
      <c r="AN388" s="286"/>
      <c r="AO388" s="247"/>
      <c r="AP388" s="286"/>
      <c r="AQ388" s="55"/>
      <c r="AR388" s="249"/>
    </row>
    <row r="389" spans="26:44" ht="14.25" customHeight="1">
      <c r="Z389" s="285"/>
      <c r="AA389" s="273"/>
      <c r="AN389" s="286"/>
      <c r="AO389" s="247"/>
      <c r="AP389" s="286"/>
      <c r="AQ389" s="55"/>
      <c r="AR389" s="249"/>
    </row>
    <row r="390" spans="26:44" ht="14.25" customHeight="1">
      <c r="Z390" s="285"/>
      <c r="AA390" s="273"/>
      <c r="AN390" s="286"/>
      <c r="AO390" s="247"/>
      <c r="AP390" s="286"/>
      <c r="AQ390" s="55"/>
      <c r="AR390" s="249"/>
    </row>
    <row r="391" spans="26:44" ht="14.25" customHeight="1">
      <c r="Z391" s="285"/>
      <c r="AA391" s="273"/>
      <c r="AN391" s="286"/>
      <c r="AO391" s="247"/>
      <c r="AP391" s="286"/>
      <c r="AQ391" s="55"/>
      <c r="AR391" s="249"/>
    </row>
    <row r="392" spans="26:44" ht="14.25" customHeight="1">
      <c r="Z392" s="285"/>
      <c r="AA392" s="273"/>
      <c r="AN392" s="286"/>
      <c r="AO392" s="247"/>
      <c r="AP392" s="286"/>
      <c r="AQ392" s="55"/>
      <c r="AR392" s="249"/>
    </row>
    <row r="393" spans="26:44" ht="14.25" customHeight="1">
      <c r="Z393" s="285"/>
      <c r="AA393" s="273"/>
      <c r="AN393" s="286"/>
      <c r="AO393" s="247"/>
      <c r="AP393" s="286"/>
      <c r="AQ393" s="55"/>
      <c r="AR393" s="249"/>
    </row>
    <row r="394" spans="26:44" ht="14.25" customHeight="1">
      <c r="Z394" s="285"/>
      <c r="AA394" s="273"/>
      <c r="AN394" s="286"/>
      <c r="AO394" s="247"/>
      <c r="AP394" s="286"/>
      <c r="AQ394" s="55"/>
      <c r="AR394" s="249"/>
    </row>
    <row r="395" spans="26:44" ht="14.25" customHeight="1">
      <c r="Z395" s="285"/>
      <c r="AA395" s="273"/>
      <c r="AN395" s="286"/>
      <c r="AO395" s="247"/>
      <c r="AP395" s="286"/>
      <c r="AQ395" s="55"/>
      <c r="AR395" s="249"/>
    </row>
    <row r="396" spans="26:44" ht="14.25" customHeight="1">
      <c r="Z396" s="285"/>
      <c r="AA396" s="273"/>
      <c r="AN396" s="286"/>
      <c r="AO396" s="247"/>
      <c r="AP396" s="286"/>
      <c r="AQ396" s="55"/>
      <c r="AR396" s="249"/>
    </row>
    <row r="397" spans="26:44" ht="14.25" customHeight="1">
      <c r="Z397" s="285"/>
      <c r="AA397" s="273"/>
      <c r="AN397" s="286"/>
      <c r="AO397" s="247"/>
      <c r="AP397" s="286"/>
      <c r="AQ397" s="55"/>
      <c r="AR397" s="249"/>
    </row>
    <row r="398" spans="26:44" ht="14.25" customHeight="1">
      <c r="Z398" s="285"/>
      <c r="AA398" s="273"/>
      <c r="AN398" s="286"/>
      <c r="AO398" s="247"/>
      <c r="AP398" s="286"/>
      <c r="AQ398" s="55"/>
      <c r="AR398" s="249"/>
    </row>
    <row r="399" spans="26:44" ht="14.25" customHeight="1">
      <c r="Z399" s="285"/>
      <c r="AA399" s="273"/>
      <c r="AN399" s="286"/>
      <c r="AO399" s="247"/>
      <c r="AP399" s="286"/>
      <c r="AQ399" s="55"/>
      <c r="AR399" s="249"/>
    </row>
    <row r="400" spans="26:44" ht="14.25" customHeight="1">
      <c r="Z400" s="285"/>
      <c r="AA400" s="273"/>
      <c r="AN400" s="286"/>
      <c r="AO400" s="247"/>
      <c r="AP400" s="286"/>
      <c r="AQ400" s="55"/>
      <c r="AR400" s="249"/>
    </row>
    <row r="401" spans="26:44" ht="14.25" customHeight="1">
      <c r="Z401" s="285"/>
      <c r="AA401" s="273"/>
      <c r="AN401" s="286"/>
      <c r="AO401" s="247"/>
      <c r="AP401" s="286"/>
      <c r="AQ401" s="55"/>
      <c r="AR401" s="249"/>
    </row>
    <row r="402" spans="26:44" ht="14.25" customHeight="1">
      <c r="Z402" s="285"/>
      <c r="AA402" s="273"/>
      <c r="AN402" s="286"/>
      <c r="AO402" s="247"/>
      <c r="AP402" s="286"/>
      <c r="AQ402" s="55"/>
      <c r="AR402" s="249"/>
    </row>
    <row r="403" spans="26:44" ht="14.25" customHeight="1">
      <c r="Z403" s="285"/>
      <c r="AA403" s="273"/>
      <c r="AN403" s="286"/>
      <c r="AO403" s="247"/>
      <c r="AP403" s="286"/>
      <c r="AQ403" s="55"/>
      <c r="AR403" s="249"/>
    </row>
    <row r="404" spans="26:44" ht="14.25" customHeight="1">
      <c r="Z404" s="285"/>
      <c r="AA404" s="273"/>
      <c r="AN404" s="286"/>
      <c r="AO404" s="247"/>
      <c r="AP404" s="286"/>
      <c r="AQ404" s="55"/>
      <c r="AR404" s="249"/>
    </row>
    <row r="405" spans="26:44" ht="14.25" customHeight="1">
      <c r="Z405" s="285"/>
      <c r="AA405" s="273"/>
      <c r="AN405" s="286"/>
      <c r="AO405" s="247"/>
      <c r="AP405" s="286"/>
      <c r="AQ405" s="55"/>
      <c r="AR405" s="249"/>
    </row>
    <row r="406" spans="26:44" ht="14.25" customHeight="1">
      <c r="Z406" s="285"/>
      <c r="AA406" s="273"/>
      <c r="AN406" s="286"/>
      <c r="AO406" s="247"/>
      <c r="AP406" s="286"/>
      <c r="AQ406" s="55"/>
      <c r="AR406" s="249"/>
    </row>
    <row r="407" spans="26:44" ht="14.25" customHeight="1">
      <c r="Z407" s="285"/>
      <c r="AA407" s="273"/>
      <c r="AN407" s="286"/>
      <c r="AO407" s="247"/>
      <c r="AP407" s="286"/>
      <c r="AQ407" s="55"/>
      <c r="AR407" s="249"/>
    </row>
    <row r="408" spans="26:44" ht="14.25" customHeight="1">
      <c r="Z408" s="285"/>
      <c r="AA408" s="273"/>
      <c r="AN408" s="286"/>
      <c r="AO408" s="247"/>
      <c r="AP408" s="286"/>
      <c r="AQ408" s="55"/>
      <c r="AR408" s="249"/>
    </row>
    <row r="409" spans="26:44" ht="14.25" customHeight="1">
      <c r="Z409" s="285"/>
      <c r="AA409" s="273"/>
      <c r="AN409" s="286"/>
      <c r="AO409" s="247"/>
      <c r="AP409" s="286"/>
      <c r="AQ409" s="55"/>
      <c r="AR409" s="249"/>
    </row>
    <row r="410" spans="26:44" ht="14.25" customHeight="1">
      <c r="Z410" s="285"/>
      <c r="AA410" s="273"/>
      <c r="AN410" s="286"/>
      <c r="AO410" s="247"/>
      <c r="AP410" s="286"/>
      <c r="AQ410" s="55"/>
      <c r="AR410" s="249"/>
    </row>
    <row r="411" spans="26:44" ht="14.25" customHeight="1">
      <c r="Z411" s="285"/>
      <c r="AA411" s="273"/>
      <c r="AN411" s="286"/>
      <c r="AO411" s="247"/>
      <c r="AP411" s="286"/>
      <c r="AQ411" s="55"/>
      <c r="AR411" s="249"/>
    </row>
    <row r="412" spans="26:44" ht="14.25" customHeight="1">
      <c r="Z412" s="285"/>
      <c r="AA412" s="273"/>
      <c r="AN412" s="286"/>
      <c r="AO412" s="247"/>
      <c r="AP412" s="286"/>
      <c r="AQ412" s="55"/>
      <c r="AR412" s="249"/>
    </row>
    <row r="413" spans="26:44" ht="14.25" customHeight="1">
      <c r="Z413" s="285"/>
      <c r="AA413" s="273"/>
      <c r="AN413" s="286"/>
      <c r="AO413" s="247"/>
      <c r="AP413" s="286"/>
      <c r="AQ413" s="55"/>
      <c r="AR413" s="249"/>
    </row>
    <row r="414" spans="26:44" ht="14.25" customHeight="1">
      <c r="Z414" s="285"/>
      <c r="AA414" s="273"/>
      <c r="AN414" s="286"/>
      <c r="AO414" s="247"/>
      <c r="AP414" s="286"/>
      <c r="AQ414" s="55"/>
      <c r="AR414" s="249"/>
    </row>
    <row r="415" spans="26:44" ht="14.25" customHeight="1">
      <c r="Z415" s="285"/>
      <c r="AA415" s="273"/>
      <c r="AN415" s="286"/>
      <c r="AO415" s="247"/>
      <c r="AP415" s="286"/>
      <c r="AQ415" s="55"/>
      <c r="AR415" s="249"/>
    </row>
    <row r="416" spans="26:44" ht="14.25" customHeight="1">
      <c r="Z416" s="285"/>
      <c r="AA416" s="273"/>
      <c r="AN416" s="286"/>
      <c r="AO416" s="247"/>
      <c r="AP416" s="286"/>
      <c r="AQ416" s="55"/>
      <c r="AR416" s="249"/>
    </row>
    <row r="417" spans="26:44" ht="14.25" customHeight="1">
      <c r="Z417" s="285"/>
      <c r="AA417" s="273"/>
      <c r="AN417" s="286"/>
      <c r="AO417" s="247"/>
      <c r="AP417" s="286"/>
      <c r="AQ417" s="55"/>
      <c r="AR417" s="249"/>
    </row>
    <row r="418" spans="26:44" ht="14.25" customHeight="1">
      <c r="Z418" s="285"/>
      <c r="AA418" s="273"/>
      <c r="AN418" s="286"/>
      <c r="AO418" s="247"/>
      <c r="AP418" s="286"/>
      <c r="AQ418" s="55"/>
      <c r="AR418" s="249"/>
    </row>
    <row r="419" spans="26:44" ht="14.25" customHeight="1">
      <c r="Z419" s="285"/>
      <c r="AA419" s="273"/>
      <c r="AN419" s="286"/>
      <c r="AO419" s="247"/>
      <c r="AP419" s="286"/>
      <c r="AQ419" s="55"/>
      <c r="AR419" s="249"/>
    </row>
    <row r="420" spans="26:44" ht="14.25" customHeight="1">
      <c r="Z420" s="285"/>
      <c r="AA420" s="273"/>
      <c r="AN420" s="286"/>
      <c r="AO420" s="247"/>
      <c r="AP420" s="286"/>
      <c r="AQ420" s="55"/>
      <c r="AR420" s="249"/>
    </row>
    <row r="421" spans="26:44" ht="14.25" customHeight="1">
      <c r="Z421" s="285"/>
      <c r="AA421" s="273"/>
      <c r="AN421" s="286"/>
      <c r="AO421" s="247"/>
      <c r="AP421" s="286"/>
      <c r="AQ421" s="55"/>
      <c r="AR421" s="249"/>
    </row>
    <row r="422" spans="26:44" ht="14.25" customHeight="1">
      <c r="Z422" s="285"/>
      <c r="AA422" s="273"/>
      <c r="AN422" s="286"/>
      <c r="AO422" s="247"/>
      <c r="AP422" s="286"/>
      <c r="AQ422" s="55"/>
      <c r="AR422" s="249"/>
    </row>
    <row r="423" spans="26:44" ht="14.25" customHeight="1">
      <c r="Z423" s="285"/>
      <c r="AA423" s="273"/>
      <c r="AN423" s="286"/>
      <c r="AO423" s="247"/>
      <c r="AP423" s="286"/>
      <c r="AQ423" s="55"/>
      <c r="AR423" s="249"/>
    </row>
    <row r="424" spans="26:44" ht="14.25" customHeight="1">
      <c r="Z424" s="285"/>
      <c r="AA424" s="273"/>
      <c r="AN424" s="286"/>
      <c r="AO424" s="247"/>
      <c r="AP424" s="286"/>
      <c r="AQ424" s="55"/>
      <c r="AR424" s="249"/>
    </row>
    <row r="425" spans="26:44" ht="14.25" customHeight="1">
      <c r="Z425" s="285"/>
      <c r="AA425" s="273"/>
      <c r="AN425" s="286"/>
      <c r="AO425" s="247"/>
      <c r="AP425" s="286"/>
      <c r="AQ425" s="55"/>
      <c r="AR425" s="249"/>
    </row>
    <row r="426" spans="26:44" ht="14.25" customHeight="1">
      <c r="Z426" s="285"/>
      <c r="AA426" s="273"/>
      <c r="AN426" s="286"/>
      <c r="AO426" s="247"/>
      <c r="AP426" s="286"/>
      <c r="AQ426" s="55"/>
      <c r="AR426" s="249"/>
    </row>
    <row r="427" spans="26:44" ht="14.25" customHeight="1">
      <c r="Z427" s="285"/>
      <c r="AA427" s="273"/>
      <c r="AN427" s="286"/>
      <c r="AO427" s="247"/>
      <c r="AP427" s="286"/>
      <c r="AQ427" s="55"/>
      <c r="AR427" s="249"/>
    </row>
    <row r="428" spans="26:44" ht="14.25" customHeight="1">
      <c r="Z428" s="285"/>
      <c r="AA428" s="273"/>
      <c r="AN428" s="286"/>
      <c r="AO428" s="247"/>
      <c r="AP428" s="286"/>
      <c r="AQ428" s="55"/>
      <c r="AR428" s="249"/>
    </row>
    <row r="429" spans="26:44" ht="14.25" customHeight="1">
      <c r="Z429" s="285"/>
      <c r="AA429" s="273"/>
      <c r="AN429" s="286"/>
      <c r="AO429" s="247"/>
      <c r="AP429" s="286"/>
      <c r="AQ429" s="55"/>
      <c r="AR429" s="249"/>
    </row>
    <row r="430" spans="26:44" ht="14.25" customHeight="1">
      <c r="Z430" s="285"/>
      <c r="AA430" s="273"/>
      <c r="AN430" s="286"/>
      <c r="AO430" s="247"/>
      <c r="AP430" s="286"/>
      <c r="AQ430" s="55"/>
      <c r="AR430" s="249"/>
    </row>
    <row r="431" spans="26:44" ht="14.25" customHeight="1">
      <c r="Z431" s="285"/>
      <c r="AA431" s="273"/>
      <c r="AN431" s="286"/>
      <c r="AO431" s="247"/>
      <c r="AP431" s="286"/>
      <c r="AQ431" s="55"/>
      <c r="AR431" s="249"/>
    </row>
    <row r="432" spans="26:44" ht="14.25" customHeight="1">
      <c r="Z432" s="285"/>
      <c r="AA432" s="273"/>
      <c r="AN432" s="286"/>
      <c r="AO432" s="247"/>
      <c r="AP432" s="286"/>
      <c r="AQ432" s="55"/>
      <c r="AR432" s="249"/>
    </row>
    <row r="433" spans="26:44" ht="14.25" customHeight="1">
      <c r="Z433" s="285"/>
      <c r="AA433" s="273"/>
      <c r="AN433" s="286"/>
      <c r="AO433" s="247"/>
      <c r="AP433" s="286"/>
      <c r="AQ433" s="55"/>
      <c r="AR433" s="249"/>
    </row>
    <row r="434" spans="26:44" ht="14.25" customHeight="1">
      <c r="Z434" s="285"/>
      <c r="AA434" s="273"/>
      <c r="AN434" s="286"/>
      <c r="AO434" s="247"/>
      <c r="AP434" s="286"/>
      <c r="AQ434" s="55"/>
      <c r="AR434" s="249"/>
    </row>
    <row r="435" spans="26:44" ht="14.25" customHeight="1">
      <c r="Z435" s="285"/>
      <c r="AA435" s="273"/>
      <c r="AN435" s="286"/>
      <c r="AO435" s="247"/>
      <c r="AP435" s="286"/>
      <c r="AQ435" s="55"/>
      <c r="AR435" s="249"/>
    </row>
    <row r="436" spans="26:44" ht="14.25" customHeight="1">
      <c r="Z436" s="285"/>
      <c r="AA436" s="273"/>
      <c r="AN436" s="286"/>
      <c r="AO436" s="247"/>
      <c r="AP436" s="286"/>
      <c r="AQ436" s="55"/>
      <c r="AR436" s="249"/>
    </row>
    <row r="437" spans="26:44" ht="14.25" customHeight="1">
      <c r="Z437" s="285"/>
      <c r="AA437" s="273"/>
      <c r="AN437" s="286"/>
      <c r="AO437" s="247"/>
      <c r="AP437" s="286"/>
      <c r="AQ437" s="55"/>
      <c r="AR437" s="249"/>
    </row>
    <row r="438" spans="26:44" ht="14.25" customHeight="1">
      <c r="Z438" s="285"/>
      <c r="AA438" s="273"/>
      <c r="AN438" s="286"/>
      <c r="AO438" s="247"/>
      <c r="AP438" s="286"/>
      <c r="AQ438" s="55"/>
      <c r="AR438" s="249"/>
    </row>
    <row r="439" spans="26:44" ht="14.25" customHeight="1">
      <c r="Z439" s="285"/>
      <c r="AA439" s="273"/>
      <c r="AN439" s="286"/>
      <c r="AO439" s="247"/>
      <c r="AP439" s="286"/>
      <c r="AQ439" s="55"/>
      <c r="AR439" s="249"/>
    </row>
    <row r="440" spans="26:44" ht="14.25" customHeight="1">
      <c r="Z440" s="285"/>
      <c r="AA440" s="273"/>
      <c r="AN440" s="286"/>
      <c r="AO440" s="247"/>
      <c r="AP440" s="286"/>
      <c r="AQ440" s="55"/>
      <c r="AR440" s="249"/>
    </row>
    <row r="441" spans="26:44" ht="14.25" customHeight="1">
      <c r="Z441" s="285"/>
      <c r="AA441" s="273"/>
      <c r="AN441" s="286"/>
      <c r="AO441" s="247"/>
      <c r="AP441" s="286"/>
      <c r="AQ441" s="55"/>
      <c r="AR441" s="249"/>
    </row>
    <row r="442" spans="26:44" ht="14.25" customHeight="1">
      <c r="Z442" s="285"/>
      <c r="AA442" s="273"/>
      <c r="AN442" s="286"/>
      <c r="AO442" s="247"/>
      <c r="AP442" s="286"/>
      <c r="AQ442" s="55"/>
      <c r="AR442" s="249"/>
    </row>
    <row r="443" spans="26:44" ht="14.25" customHeight="1">
      <c r="Z443" s="285"/>
      <c r="AA443" s="273"/>
      <c r="AN443" s="286"/>
      <c r="AO443" s="247"/>
      <c r="AP443" s="286"/>
      <c r="AQ443" s="55"/>
      <c r="AR443" s="249"/>
    </row>
    <row r="444" spans="26:44" ht="14.25" customHeight="1">
      <c r="Z444" s="285"/>
      <c r="AA444" s="273"/>
      <c r="AN444" s="286"/>
      <c r="AO444" s="247"/>
      <c r="AP444" s="286"/>
      <c r="AQ444" s="55"/>
      <c r="AR444" s="249"/>
    </row>
    <row r="445" spans="26:44" ht="14.25" customHeight="1">
      <c r="Z445" s="285"/>
      <c r="AA445" s="273"/>
      <c r="AN445" s="286"/>
      <c r="AO445" s="247"/>
      <c r="AP445" s="286"/>
      <c r="AQ445" s="55"/>
      <c r="AR445" s="249"/>
    </row>
    <row r="446" spans="26:44" ht="14.25" customHeight="1">
      <c r="Z446" s="285"/>
      <c r="AA446" s="273"/>
      <c r="AN446" s="286"/>
      <c r="AO446" s="247"/>
      <c r="AP446" s="286"/>
      <c r="AQ446" s="55"/>
      <c r="AR446" s="249"/>
    </row>
    <row r="447" spans="26:44" ht="14.25" customHeight="1">
      <c r="Z447" s="285"/>
      <c r="AA447" s="273"/>
      <c r="AN447" s="286"/>
      <c r="AO447" s="247"/>
      <c r="AP447" s="286"/>
      <c r="AQ447" s="55"/>
      <c r="AR447" s="249"/>
    </row>
    <row r="448" spans="26:44" ht="14.25" customHeight="1">
      <c r="Z448" s="285"/>
      <c r="AA448" s="273"/>
      <c r="AN448" s="286"/>
      <c r="AO448" s="247"/>
      <c r="AP448" s="286"/>
      <c r="AQ448" s="55"/>
      <c r="AR448" s="249"/>
    </row>
    <row r="449" spans="26:44" ht="14.25" customHeight="1">
      <c r="Z449" s="285"/>
      <c r="AA449" s="273"/>
      <c r="AN449" s="286"/>
      <c r="AO449" s="247"/>
      <c r="AP449" s="286"/>
      <c r="AQ449" s="55"/>
      <c r="AR449" s="249"/>
    </row>
    <row r="450" spans="26:44" ht="14.25" customHeight="1">
      <c r="Z450" s="285"/>
      <c r="AA450" s="273"/>
      <c r="AN450" s="286"/>
      <c r="AO450" s="247"/>
      <c r="AP450" s="286"/>
      <c r="AQ450" s="55"/>
      <c r="AR450" s="249"/>
    </row>
    <row r="451" spans="26:44" ht="14.25" customHeight="1">
      <c r="Z451" s="285"/>
      <c r="AA451" s="273"/>
      <c r="AN451" s="286"/>
      <c r="AO451" s="247"/>
      <c r="AP451" s="286"/>
      <c r="AQ451" s="55"/>
      <c r="AR451" s="249"/>
    </row>
    <row r="452" spans="26:44" ht="14.25" customHeight="1">
      <c r="Z452" s="285"/>
      <c r="AA452" s="273"/>
      <c r="AN452" s="286"/>
      <c r="AO452" s="247"/>
      <c r="AP452" s="286"/>
      <c r="AQ452" s="55"/>
      <c r="AR452" s="249"/>
    </row>
    <row r="453" spans="26:44" ht="14.25" customHeight="1">
      <c r="Z453" s="285"/>
      <c r="AA453" s="273"/>
      <c r="AN453" s="286"/>
      <c r="AO453" s="247"/>
      <c r="AP453" s="286"/>
      <c r="AQ453" s="55"/>
      <c r="AR453" s="249"/>
    </row>
    <row r="454" spans="26:44" ht="14.25" customHeight="1">
      <c r="Z454" s="285"/>
      <c r="AA454" s="273"/>
      <c r="AN454" s="286"/>
      <c r="AO454" s="247"/>
      <c r="AP454" s="286"/>
      <c r="AQ454" s="55"/>
      <c r="AR454" s="249"/>
    </row>
    <row r="455" spans="26:44" ht="14.25" customHeight="1">
      <c r="Z455" s="285"/>
      <c r="AA455" s="273"/>
      <c r="AN455" s="286"/>
      <c r="AO455" s="247"/>
      <c r="AP455" s="286"/>
      <c r="AQ455" s="55"/>
      <c r="AR455" s="249"/>
    </row>
    <row r="456" spans="26:44" ht="14.25" customHeight="1">
      <c r="Z456" s="285"/>
      <c r="AA456" s="273"/>
      <c r="AN456" s="286"/>
      <c r="AO456" s="247"/>
      <c r="AP456" s="286"/>
      <c r="AQ456" s="55"/>
      <c r="AR456" s="249"/>
    </row>
    <row r="457" spans="26:44" ht="14.25" customHeight="1">
      <c r="Z457" s="285"/>
      <c r="AA457" s="273"/>
      <c r="AN457" s="286"/>
      <c r="AO457" s="247"/>
      <c r="AP457" s="286"/>
      <c r="AQ457" s="55"/>
      <c r="AR457" s="249"/>
    </row>
    <row r="458" spans="26:44" ht="14.25" customHeight="1">
      <c r="Z458" s="285"/>
      <c r="AA458" s="273"/>
      <c r="AN458" s="286"/>
      <c r="AO458" s="247"/>
      <c r="AP458" s="286"/>
      <c r="AQ458" s="55"/>
      <c r="AR458" s="249"/>
    </row>
    <row r="459" spans="26:44" ht="14.25" customHeight="1">
      <c r="Z459" s="285"/>
      <c r="AA459" s="273"/>
      <c r="AN459" s="286"/>
      <c r="AO459" s="247"/>
      <c r="AP459" s="286"/>
      <c r="AQ459" s="55"/>
      <c r="AR459" s="249"/>
    </row>
    <row r="460" spans="26:44" ht="14.25" customHeight="1">
      <c r="Z460" s="285"/>
      <c r="AA460" s="273"/>
      <c r="AN460" s="286"/>
      <c r="AO460" s="247"/>
      <c r="AP460" s="286"/>
      <c r="AQ460" s="55"/>
      <c r="AR460" s="249"/>
    </row>
    <row r="461" spans="26:44" ht="14.25" customHeight="1">
      <c r="Z461" s="285"/>
      <c r="AA461" s="273"/>
      <c r="AN461" s="286"/>
      <c r="AO461" s="247"/>
      <c r="AP461" s="286"/>
      <c r="AQ461" s="55"/>
      <c r="AR461" s="249"/>
    </row>
    <row r="462" spans="26:44" ht="14.25" customHeight="1">
      <c r="Z462" s="285"/>
      <c r="AA462" s="273"/>
      <c r="AN462" s="286"/>
      <c r="AO462" s="247"/>
      <c r="AP462" s="286"/>
      <c r="AQ462" s="55"/>
      <c r="AR462" s="249"/>
    </row>
    <row r="463" spans="26:44" ht="14.25" customHeight="1">
      <c r="Z463" s="285"/>
      <c r="AA463" s="273"/>
      <c r="AN463" s="286"/>
      <c r="AO463" s="247"/>
      <c r="AP463" s="286"/>
      <c r="AQ463" s="55"/>
      <c r="AR463" s="249"/>
    </row>
    <row r="464" spans="26:44" ht="14.25" customHeight="1">
      <c r="Z464" s="285"/>
      <c r="AA464" s="273"/>
      <c r="AN464" s="286"/>
      <c r="AO464" s="247"/>
      <c r="AP464" s="286"/>
      <c r="AQ464" s="55"/>
      <c r="AR464" s="249"/>
    </row>
    <row r="465" spans="26:44" ht="14.25" customHeight="1">
      <c r="Z465" s="285"/>
      <c r="AA465" s="273"/>
      <c r="AN465" s="286"/>
      <c r="AO465" s="247"/>
      <c r="AP465" s="286"/>
      <c r="AQ465" s="55"/>
      <c r="AR465" s="249"/>
    </row>
    <row r="466" spans="26:44" ht="14.25" customHeight="1">
      <c r="Z466" s="285"/>
      <c r="AA466" s="273"/>
      <c r="AN466" s="286"/>
      <c r="AO466" s="247"/>
      <c r="AP466" s="286"/>
      <c r="AQ466" s="55"/>
      <c r="AR466" s="249"/>
    </row>
    <row r="467" spans="26:44" ht="14.25" customHeight="1">
      <c r="Z467" s="285"/>
      <c r="AA467" s="273"/>
      <c r="AN467" s="286"/>
      <c r="AO467" s="247"/>
      <c r="AP467" s="286"/>
      <c r="AQ467" s="55"/>
      <c r="AR467" s="249"/>
    </row>
    <row r="468" spans="26:44" ht="14.25" customHeight="1">
      <c r="Z468" s="285"/>
      <c r="AA468" s="273"/>
      <c r="AN468" s="286"/>
      <c r="AO468" s="247"/>
      <c r="AP468" s="286"/>
      <c r="AQ468" s="55"/>
      <c r="AR468" s="249"/>
    </row>
    <row r="469" spans="26:44" ht="14.25" customHeight="1">
      <c r="Z469" s="285"/>
      <c r="AA469" s="273"/>
      <c r="AN469" s="286"/>
      <c r="AO469" s="247"/>
      <c r="AP469" s="286"/>
      <c r="AQ469" s="55"/>
      <c r="AR469" s="249"/>
    </row>
    <row r="470" spans="26:44" ht="14.25" customHeight="1">
      <c r="Z470" s="285"/>
      <c r="AA470" s="273"/>
      <c r="AN470" s="286"/>
      <c r="AO470" s="247"/>
      <c r="AP470" s="286"/>
      <c r="AQ470" s="55"/>
      <c r="AR470" s="249"/>
    </row>
    <row r="471" spans="26:44" ht="14.25" customHeight="1">
      <c r="Z471" s="285"/>
      <c r="AA471" s="273"/>
      <c r="AN471" s="286"/>
      <c r="AO471" s="247"/>
      <c r="AP471" s="286"/>
      <c r="AQ471" s="55"/>
      <c r="AR471" s="249"/>
    </row>
    <row r="472" spans="26:44" ht="14.25" customHeight="1">
      <c r="Z472" s="285"/>
      <c r="AA472" s="273"/>
      <c r="AN472" s="286"/>
      <c r="AO472" s="247"/>
      <c r="AP472" s="286"/>
      <c r="AQ472" s="55"/>
      <c r="AR472" s="249"/>
    </row>
    <row r="473" spans="26:44" ht="14.25" customHeight="1">
      <c r="Z473" s="285"/>
      <c r="AA473" s="273"/>
      <c r="AN473" s="286"/>
      <c r="AO473" s="247"/>
      <c r="AP473" s="286"/>
      <c r="AQ473" s="55"/>
      <c r="AR473" s="249"/>
    </row>
    <row r="474" spans="26:44" ht="14.25" customHeight="1">
      <c r="Z474" s="285"/>
      <c r="AA474" s="273"/>
      <c r="AN474" s="286"/>
      <c r="AO474" s="247"/>
      <c r="AP474" s="286"/>
      <c r="AQ474" s="55"/>
      <c r="AR474" s="249"/>
    </row>
    <row r="475" spans="26:44" ht="14.25" customHeight="1">
      <c r="Z475" s="285"/>
      <c r="AA475" s="273"/>
      <c r="AN475" s="286"/>
      <c r="AO475" s="247"/>
      <c r="AP475" s="286"/>
      <c r="AQ475" s="55"/>
      <c r="AR475" s="249"/>
    </row>
    <row r="476" spans="26:44" ht="14.25" customHeight="1">
      <c r="Z476" s="285"/>
      <c r="AA476" s="273"/>
      <c r="AN476" s="286"/>
      <c r="AO476" s="247"/>
      <c r="AP476" s="286"/>
      <c r="AQ476" s="55"/>
      <c r="AR476" s="249"/>
    </row>
    <row r="477" spans="26:44" ht="14.25" customHeight="1">
      <c r="Z477" s="285"/>
      <c r="AA477" s="273"/>
      <c r="AN477" s="286"/>
      <c r="AO477" s="247"/>
      <c r="AP477" s="286"/>
      <c r="AQ477" s="55"/>
      <c r="AR477" s="249"/>
    </row>
    <row r="478" spans="26:44" ht="14.25" customHeight="1">
      <c r="Z478" s="285"/>
      <c r="AA478" s="273"/>
      <c r="AN478" s="286"/>
      <c r="AO478" s="247"/>
      <c r="AP478" s="286"/>
      <c r="AQ478" s="55"/>
      <c r="AR478" s="249"/>
    </row>
    <row r="479" spans="26:44" ht="14.25" customHeight="1">
      <c r="Z479" s="285"/>
      <c r="AA479" s="273"/>
      <c r="AN479" s="286"/>
      <c r="AO479" s="247"/>
      <c r="AP479" s="286"/>
      <c r="AQ479" s="55"/>
      <c r="AR479" s="249"/>
    </row>
    <row r="480" spans="26:44" ht="14.25" customHeight="1">
      <c r="Z480" s="285"/>
      <c r="AA480" s="273"/>
      <c r="AN480" s="286"/>
      <c r="AO480" s="247"/>
      <c r="AP480" s="286"/>
      <c r="AQ480" s="55"/>
      <c r="AR480" s="249"/>
    </row>
    <row r="481" spans="26:44" ht="14.25" customHeight="1">
      <c r="Z481" s="285"/>
      <c r="AA481" s="273"/>
      <c r="AN481" s="286"/>
      <c r="AO481" s="247"/>
      <c r="AP481" s="286"/>
      <c r="AQ481" s="55"/>
      <c r="AR481" s="249"/>
    </row>
    <row r="482" spans="26:44" ht="14.25" customHeight="1">
      <c r="Z482" s="285"/>
      <c r="AA482" s="273"/>
      <c r="AN482" s="286"/>
      <c r="AO482" s="247"/>
      <c r="AP482" s="286"/>
      <c r="AQ482" s="55"/>
      <c r="AR482" s="249"/>
    </row>
    <row r="483" spans="26:44" ht="14.25" customHeight="1">
      <c r="Z483" s="285"/>
      <c r="AA483" s="273"/>
      <c r="AN483" s="286"/>
      <c r="AO483" s="247"/>
      <c r="AP483" s="286"/>
      <c r="AQ483" s="55"/>
      <c r="AR483" s="249"/>
    </row>
    <row r="484" spans="26:44" ht="14.25" customHeight="1">
      <c r="Z484" s="285"/>
      <c r="AA484" s="273"/>
      <c r="AN484" s="286"/>
      <c r="AO484" s="247"/>
      <c r="AP484" s="286"/>
      <c r="AQ484" s="55"/>
      <c r="AR484" s="249"/>
    </row>
    <row r="485" spans="26:44" ht="14.25" customHeight="1">
      <c r="Z485" s="285"/>
      <c r="AA485" s="273"/>
      <c r="AN485" s="286"/>
      <c r="AO485" s="247"/>
      <c r="AP485" s="286"/>
      <c r="AQ485" s="55"/>
      <c r="AR485" s="249"/>
    </row>
    <row r="486" spans="26:44" ht="14.25" customHeight="1">
      <c r="Z486" s="285"/>
      <c r="AA486" s="273"/>
      <c r="AN486" s="286"/>
      <c r="AO486" s="247"/>
      <c r="AP486" s="286"/>
      <c r="AQ486" s="55"/>
      <c r="AR486" s="249"/>
    </row>
    <row r="487" spans="26:44" ht="14.25" customHeight="1">
      <c r="Z487" s="285"/>
      <c r="AA487" s="273"/>
      <c r="AN487" s="286"/>
      <c r="AO487" s="247"/>
      <c r="AP487" s="286"/>
      <c r="AQ487" s="55"/>
      <c r="AR487" s="249"/>
    </row>
    <row r="488" spans="26:44" ht="14.25" customHeight="1">
      <c r="Z488" s="285"/>
      <c r="AA488" s="273"/>
      <c r="AN488" s="286"/>
      <c r="AO488" s="247"/>
      <c r="AP488" s="286"/>
      <c r="AQ488" s="55"/>
      <c r="AR488" s="249"/>
    </row>
    <row r="489" spans="26:44" ht="14.25" customHeight="1">
      <c r="Z489" s="285"/>
      <c r="AA489" s="273"/>
      <c r="AN489" s="286"/>
      <c r="AO489" s="247"/>
      <c r="AP489" s="286"/>
      <c r="AQ489" s="55"/>
      <c r="AR489" s="249"/>
    </row>
    <row r="490" spans="26:44" ht="14.25" customHeight="1">
      <c r="Z490" s="285"/>
      <c r="AA490" s="273"/>
      <c r="AN490" s="286"/>
      <c r="AO490" s="247"/>
      <c r="AP490" s="286"/>
      <c r="AQ490" s="55"/>
      <c r="AR490" s="249"/>
    </row>
    <row r="491" spans="26:44" ht="14.25" customHeight="1">
      <c r="Z491" s="285"/>
      <c r="AA491" s="273"/>
      <c r="AN491" s="286"/>
      <c r="AO491" s="247"/>
      <c r="AP491" s="286"/>
      <c r="AQ491" s="55"/>
      <c r="AR491" s="249"/>
    </row>
    <row r="492" spans="26:44" ht="14.25" customHeight="1">
      <c r="Z492" s="285"/>
      <c r="AA492" s="273"/>
      <c r="AN492" s="286"/>
      <c r="AO492" s="247"/>
      <c r="AP492" s="286"/>
      <c r="AQ492" s="55"/>
      <c r="AR492" s="249"/>
    </row>
    <row r="493" spans="26:44" ht="14.25" customHeight="1">
      <c r="Z493" s="285"/>
      <c r="AA493" s="273"/>
      <c r="AN493" s="286"/>
      <c r="AO493" s="247"/>
      <c r="AP493" s="286"/>
      <c r="AQ493" s="55"/>
      <c r="AR493" s="249"/>
    </row>
    <row r="494" spans="26:44" ht="14.25" customHeight="1">
      <c r="Z494" s="285"/>
      <c r="AA494" s="273"/>
      <c r="AN494" s="286"/>
      <c r="AO494" s="247"/>
      <c r="AP494" s="286"/>
      <c r="AQ494" s="55"/>
      <c r="AR494" s="249"/>
    </row>
    <row r="495" spans="26:44" ht="14.25" customHeight="1">
      <c r="Z495" s="285"/>
      <c r="AA495" s="273"/>
      <c r="AN495" s="286"/>
      <c r="AO495" s="247"/>
      <c r="AP495" s="286"/>
      <c r="AQ495" s="55"/>
      <c r="AR495" s="249"/>
    </row>
    <row r="496" spans="26:44" ht="14.25" customHeight="1">
      <c r="Z496" s="285"/>
      <c r="AA496" s="273"/>
      <c r="AN496" s="286"/>
      <c r="AO496" s="247"/>
      <c r="AP496" s="286"/>
      <c r="AQ496" s="55"/>
      <c r="AR496" s="249"/>
    </row>
    <row r="497" spans="26:44" ht="14.25" customHeight="1">
      <c r="Z497" s="285"/>
      <c r="AA497" s="273"/>
      <c r="AN497" s="286"/>
      <c r="AO497" s="247"/>
      <c r="AP497" s="286"/>
      <c r="AQ497" s="55"/>
      <c r="AR497" s="249"/>
    </row>
    <row r="498" spans="26:44" ht="14.25" customHeight="1">
      <c r="Z498" s="285"/>
      <c r="AA498" s="273"/>
      <c r="AN498" s="286"/>
      <c r="AO498" s="247"/>
      <c r="AP498" s="286"/>
      <c r="AQ498" s="55"/>
      <c r="AR498" s="249"/>
    </row>
    <row r="499" spans="26:44" ht="14.25" customHeight="1">
      <c r="Z499" s="285"/>
      <c r="AA499" s="273"/>
      <c r="AN499" s="286"/>
      <c r="AO499" s="247"/>
      <c r="AP499" s="286"/>
      <c r="AQ499" s="55"/>
      <c r="AR499" s="249"/>
    </row>
    <row r="500" spans="26:44" ht="14.25" customHeight="1">
      <c r="Z500" s="285"/>
      <c r="AA500" s="273"/>
      <c r="AN500" s="286"/>
      <c r="AO500" s="247"/>
      <c r="AP500" s="286"/>
      <c r="AQ500" s="55"/>
      <c r="AR500" s="249"/>
    </row>
    <row r="501" spans="26:44" ht="14.25" customHeight="1">
      <c r="Z501" s="285"/>
      <c r="AA501" s="273"/>
      <c r="AN501" s="286"/>
      <c r="AO501" s="247"/>
      <c r="AP501" s="286"/>
      <c r="AQ501" s="55"/>
      <c r="AR501" s="249"/>
    </row>
    <row r="502" spans="26:44" ht="14.25" customHeight="1">
      <c r="Z502" s="285"/>
      <c r="AA502" s="273"/>
      <c r="AN502" s="286"/>
      <c r="AO502" s="247"/>
      <c r="AP502" s="286"/>
      <c r="AQ502" s="55"/>
      <c r="AR502" s="249"/>
    </row>
    <row r="503" spans="26:44" ht="14.25" customHeight="1">
      <c r="Z503" s="285"/>
      <c r="AA503" s="273"/>
      <c r="AN503" s="286"/>
      <c r="AO503" s="247"/>
      <c r="AP503" s="286"/>
      <c r="AQ503" s="55"/>
      <c r="AR503" s="249"/>
    </row>
    <row r="504" spans="26:44" ht="14.25" customHeight="1">
      <c r="Z504" s="285"/>
      <c r="AA504" s="273"/>
      <c r="AN504" s="286"/>
      <c r="AO504" s="247"/>
      <c r="AP504" s="286"/>
      <c r="AQ504" s="55"/>
      <c r="AR504" s="249"/>
    </row>
    <row r="505" spans="26:44" ht="14.25" customHeight="1">
      <c r="Z505" s="285"/>
      <c r="AA505" s="273"/>
      <c r="AN505" s="286"/>
      <c r="AO505" s="247"/>
      <c r="AP505" s="286"/>
      <c r="AQ505" s="55"/>
      <c r="AR505" s="249"/>
    </row>
    <row r="506" spans="26:44" ht="14.25" customHeight="1">
      <c r="Z506" s="285"/>
      <c r="AA506" s="273"/>
      <c r="AN506" s="286"/>
      <c r="AO506" s="247"/>
      <c r="AP506" s="286"/>
      <c r="AQ506" s="55"/>
      <c r="AR506" s="249"/>
    </row>
    <row r="507" spans="26:44" ht="14.25" customHeight="1">
      <c r="Z507" s="285"/>
      <c r="AA507" s="273"/>
      <c r="AN507" s="286"/>
      <c r="AO507" s="247"/>
      <c r="AP507" s="286"/>
      <c r="AQ507" s="55"/>
      <c r="AR507" s="249"/>
    </row>
    <row r="508" spans="26:44" ht="14.25" customHeight="1">
      <c r="Z508" s="285"/>
      <c r="AA508" s="273"/>
      <c r="AN508" s="286"/>
      <c r="AO508" s="247"/>
      <c r="AP508" s="286"/>
      <c r="AQ508" s="55"/>
      <c r="AR508" s="249"/>
    </row>
    <row r="509" spans="26:44" ht="14.25" customHeight="1">
      <c r="Z509" s="285"/>
      <c r="AA509" s="273"/>
      <c r="AN509" s="286"/>
      <c r="AO509" s="247"/>
      <c r="AP509" s="286"/>
      <c r="AQ509" s="55"/>
      <c r="AR509" s="249"/>
    </row>
    <row r="510" spans="26:44" ht="14.25" customHeight="1">
      <c r="Z510" s="285"/>
      <c r="AA510" s="273"/>
      <c r="AN510" s="286"/>
      <c r="AO510" s="247"/>
      <c r="AP510" s="286"/>
      <c r="AQ510" s="55"/>
      <c r="AR510" s="249"/>
    </row>
    <row r="511" spans="26:44" ht="14.25" customHeight="1">
      <c r="Z511" s="285"/>
      <c r="AA511" s="273"/>
      <c r="AN511" s="286"/>
      <c r="AO511" s="247"/>
      <c r="AP511" s="286"/>
      <c r="AQ511" s="55"/>
      <c r="AR511" s="249"/>
    </row>
    <row r="512" spans="26:44" ht="14.25" customHeight="1">
      <c r="Z512" s="285"/>
      <c r="AA512" s="273"/>
      <c r="AN512" s="286"/>
      <c r="AO512" s="247"/>
      <c r="AP512" s="286"/>
      <c r="AQ512" s="55"/>
      <c r="AR512" s="249"/>
    </row>
    <row r="513" spans="26:44" ht="14.25" customHeight="1">
      <c r="Z513" s="285"/>
      <c r="AA513" s="273"/>
      <c r="AN513" s="286"/>
      <c r="AO513" s="247"/>
      <c r="AP513" s="286"/>
      <c r="AQ513" s="55"/>
      <c r="AR513" s="249"/>
    </row>
    <row r="514" spans="26:44" ht="14.25" customHeight="1">
      <c r="Z514" s="285"/>
      <c r="AA514" s="273"/>
      <c r="AN514" s="286"/>
      <c r="AO514" s="247"/>
      <c r="AP514" s="286"/>
      <c r="AQ514" s="55"/>
      <c r="AR514" s="249"/>
    </row>
    <row r="515" spans="26:44" ht="14.25" customHeight="1">
      <c r="Z515" s="285"/>
      <c r="AA515" s="273"/>
      <c r="AN515" s="286"/>
      <c r="AO515" s="247"/>
      <c r="AP515" s="286"/>
      <c r="AQ515" s="55"/>
      <c r="AR515" s="249"/>
    </row>
    <row r="516" spans="26:44" ht="14.25" customHeight="1">
      <c r="Z516" s="285"/>
      <c r="AA516" s="273"/>
      <c r="AN516" s="286"/>
      <c r="AO516" s="247"/>
      <c r="AP516" s="286"/>
      <c r="AQ516" s="55"/>
      <c r="AR516" s="249"/>
    </row>
    <row r="517" spans="26:44" ht="14.25" customHeight="1">
      <c r="Z517" s="285"/>
      <c r="AA517" s="273"/>
      <c r="AN517" s="286"/>
      <c r="AO517" s="247"/>
      <c r="AP517" s="286"/>
      <c r="AQ517" s="55"/>
      <c r="AR517" s="249"/>
    </row>
    <row r="518" spans="26:44" ht="14.25" customHeight="1">
      <c r="Z518" s="285"/>
      <c r="AA518" s="273"/>
      <c r="AN518" s="286"/>
      <c r="AO518" s="247"/>
      <c r="AP518" s="286"/>
      <c r="AQ518" s="55"/>
      <c r="AR518" s="249"/>
    </row>
    <row r="519" spans="26:44" ht="14.25" customHeight="1">
      <c r="Z519" s="285"/>
      <c r="AA519" s="273"/>
      <c r="AN519" s="286"/>
      <c r="AO519" s="247"/>
      <c r="AP519" s="286"/>
      <c r="AQ519" s="55"/>
      <c r="AR519" s="249"/>
    </row>
    <row r="520" spans="26:44" ht="14.25" customHeight="1">
      <c r="Z520" s="285"/>
      <c r="AA520" s="273"/>
      <c r="AN520" s="286"/>
      <c r="AO520" s="247"/>
      <c r="AP520" s="286"/>
      <c r="AQ520" s="55"/>
      <c r="AR520" s="249"/>
    </row>
    <row r="521" spans="26:44" ht="14.25" customHeight="1">
      <c r="Z521" s="285"/>
      <c r="AA521" s="273"/>
      <c r="AN521" s="286"/>
      <c r="AO521" s="247"/>
      <c r="AP521" s="286"/>
      <c r="AQ521" s="55"/>
      <c r="AR521" s="249"/>
    </row>
    <row r="522" spans="26:44" ht="14.25" customHeight="1">
      <c r="Z522" s="285"/>
      <c r="AA522" s="273"/>
      <c r="AN522" s="286"/>
      <c r="AO522" s="247"/>
      <c r="AP522" s="286"/>
      <c r="AQ522" s="55"/>
      <c r="AR522" s="249"/>
    </row>
    <row r="523" spans="26:44" ht="14.25" customHeight="1">
      <c r="Z523" s="285"/>
      <c r="AA523" s="273"/>
      <c r="AN523" s="286"/>
      <c r="AO523" s="247"/>
      <c r="AP523" s="286"/>
      <c r="AQ523" s="55"/>
      <c r="AR523" s="249"/>
    </row>
    <row r="524" spans="26:44" ht="14.25" customHeight="1">
      <c r="Z524" s="285"/>
      <c r="AA524" s="273"/>
      <c r="AN524" s="286"/>
      <c r="AO524" s="247"/>
      <c r="AP524" s="286"/>
      <c r="AQ524" s="55"/>
      <c r="AR524" s="249"/>
    </row>
    <row r="525" spans="26:44" ht="14.25" customHeight="1">
      <c r="Z525" s="285"/>
      <c r="AA525" s="273"/>
      <c r="AN525" s="286"/>
      <c r="AO525" s="247"/>
      <c r="AP525" s="286"/>
      <c r="AQ525" s="55"/>
      <c r="AR525" s="249"/>
    </row>
    <row r="526" spans="26:44" ht="14.25" customHeight="1">
      <c r="Z526" s="285"/>
      <c r="AA526" s="273"/>
      <c r="AN526" s="286"/>
      <c r="AO526" s="247"/>
      <c r="AP526" s="286"/>
      <c r="AQ526" s="55"/>
      <c r="AR526" s="249"/>
    </row>
    <row r="527" spans="26:44" ht="14.25" customHeight="1">
      <c r="Z527" s="285"/>
      <c r="AA527" s="273"/>
      <c r="AN527" s="286"/>
      <c r="AO527" s="247"/>
      <c r="AP527" s="286"/>
      <c r="AQ527" s="55"/>
      <c r="AR527" s="249"/>
    </row>
    <row r="528" spans="26:44" ht="14.25" customHeight="1">
      <c r="Z528" s="285"/>
      <c r="AA528" s="273"/>
      <c r="AN528" s="286"/>
      <c r="AO528" s="247"/>
      <c r="AP528" s="286"/>
      <c r="AQ528" s="55"/>
      <c r="AR528" s="249"/>
    </row>
    <row r="529" spans="26:44" ht="14.25" customHeight="1">
      <c r="Z529" s="285"/>
      <c r="AA529" s="273"/>
      <c r="AN529" s="286"/>
      <c r="AO529" s="247"/>
      <c r="AP529" s="286"/>
      <c r="AQ529" s="55"/>
      <c r="AR529" s="249"/>
    </row>
    <row r="530" spans="26:44" ht="14.25" customHeight="1">
      <c r="Z530" s="285"/>
      <c r="AA530" s="273"/>
      <c r="AN530" s="286"/>
      <c r="AO530" s="247"/>
      <c r="AP530" s="286"/>
      <c r="AQ530" s="55"/>
      <c r="AR530" s="249"/>
    </row>
    <row r="531" spans="26:44" ht="14.25" customHeight="1">
      <c r="Z531" s="285"/>
      <c r="AA531" s="273"/>
      <c r="AN531" s="286"/>
      <c r="AO531" s="247"/>
      <c r="AP531" s="286"/>
      <c r="AQ531" s="55"/>
      <c r="AR531" s="249"/>
    </row>
    <row r="532" spans="26:44" ht="14.25" customHeight="1">
      <c r="Z532" s="285"/>
      <c r="AA532" s="273"/>
      <c r="AN532" s="286"/>
      <c r="AO532" s="247"/>
      <c r="AP532" s="286"/>
      <c r="AQ532" s="55"/>
      <c r="AR532" s="249"/>
    </row>
    <row r="533" spans="26:44" ht="14.25" customHeight="1">
      <c r="Z533" s="285"/>
      <c r="AA533" s="273"/>
      <c r="AN533" s="286"/>
      <c r="AO533" s="247"/>
      <c r="AP533" s="286"/>
      <c r="AQ533" s="55"/>
      <c r="AR533" s="249"/>
    </row>
    <row r="534" spans="26:44" ht="14.25" customHeight="1">
      <c r="Z534" s="285"/>
      <c r="AA534" s="273"/>
      <c r="AN534" s="286"/>
      <c r="AO534" s="247"/>
      <c r="AP534" s="286"/>
      <c r="AQ534" s="55"/>
      <c r="AR534" s="249"/>
    </row>
    <row r="535" spans="26:44" ht="14.25" customHeight="1">
      <c r="Z535" s="285"/>
      <c r="AA535" s="273"/>
      <c r="AN535" s="286"/>
      <c r="AO535" s="247"/>
      <c r="AP535" s="286"/>
      <c r="AQ535" s="55"/>
      <c r="AR535" s="249"/>
    </row>
    <row r="536" spans="26:44" ht="14.25" customHeight="1">
      <c r="Z536" s="285"/>
      <c r="AA536" s="273"/>
      <c r="AN536" s="286"/>
      <c r="AO536" s="247"/>
      <c r="AP536" s="286"/>
      <c r="AQ536" s="55"/>
      <c r="AR536" s="249"/>
    </row>
    <row r="537" spans="26:44" ht="14.25" customHeight="1">
      <c r="Z537" s="285"/>
      <c r="AA537" s="273"/>
      <c r="AN537" s="286"/>
      <c r="AO537" s="247"/>
      <c r="AP537" s="286"/>
      <c r="AQ537" s="55"/>
      <c r="AR537" s="249"/>
    </row>
    <row r="538" spans="26:44" ht="14.25" customHeight="1">
      <c r="Z538" s="285"/>
      <c r="AA538" s="273"/>
      <c r="AN538" s="286"/>
      <c r="AO538" s="247"/>
      <c r="AP538" s="286"/>
      <c r="AQ538" s="55"/>
      <c r="AR538" s="249"/>
    </row>
    <row r="539" spans="26:44" ht="14.25" customHeight="1">
      <c r="Z539" s="285"/>
      <c r="AA539" s="273"/>
      <c r="AN539" s="286"/>
      <c r="AO539" s="247"/>
      <c r="AP539" s="286"/>
      <c r="AQ539" s="55"/>
      <c r="AR539" s="249"/>
    </row>
    <row r="540" spans="26:44" ht="14.25" customHeight="1">
      <c r="Z540" s="285"/>
      <c r="AA540" s="273"/>
      <c r="AN540" s="286"/>
      <c r="AO540" s="247"/>
      <c r="AP540" s="286"/>
      <c r="AQ540" s="55"/>
      <c r="AR540" s="249"/>
    </row>
    <row r="541" spans="26:44" ht="14.25" customHeight="1">
      <c r="Z541" s="285"/>
      <c r="AA541" s="273"/>
      <c r="AN541" s="286"/>
      <c r="AO541" s="247"/>
      <c r="AP541" s="286"/>
      <c r="AQ541" s="55"/>
      <c r="AR541" s="249"/>
    </row>
    <row r="542" spans="26:44" ht="14.25" customHeight="1">
      <c r="Z542" s="285"/>
      <c r="AA542" s="273"/>
      <c r="AN542" s="286"/>
      <c r="AO542" s="247"/>
      <c r="AP542" s="286"/>
      <c r="AQ542" s="55"/>
      <c r="AR542" s="249"/>
    </row>
    <row r="543" spans="26:44" ht="14.25" customHeight="1">
      <c r="Z543" s="285"/>
      <c r="AA543" s="273"/>
      <c r="AN543" s="286"/>
      <c r="AO543" s="247"/>
      <c r="AP543" s="286"/>
      <c r="AQ543" s="55"/>
      <c r="AR543" s="249"/>
    </row>
    <row r="544" spans="26:44" ht="14.25" customHeight="1">
      <c r="Z544" s="285"/>
      <c r="AA544" s="273"/>
      <c r="AN544" s="286"/>
      <c r="AO544" s="247"/>
      <c r="AP544" s="286"/>
      <c r="AQ544" s="55"/>
      <c r="AR544" s="249"/>
    </row>
    <row r="545" spans="26:44" ht="14.25" customHeight="1">
      <c r="Z545" s="285"/>
      <c r="AA545" s="273"/>
      <c r="AN545" s="286"/>
      <c r="AO545" s="247"/>
      <c r="AP545" s="286"/>
      <c r="AQ545" s="55"/>
      <c r="AR545" s="249"/>
    </row>
    <row r="546" spans="26:44" ht="14.25" customHeight="1">
      <c r="Z546" s="285"/>
      <c r="AA546" s="273"/>
      <c r="AN546" s="286"/>
      <c r="AO546" s="247"/>
      <c r="AP546" s="286"/>
      <c r="AQ546" s="55"/>
      <c r="AR546" s="249"/>
    </row>
    <row r="547" spans="26:44" ht="14.25" customHeight="1">
      <c r="Z547" s="285"/>
      <c r="AA547" s="273"/>
      <c r="AN547" s="286"/>
      <c r="AO547" s="247"/>
      <c r="AP547" s="286"/>
      <c r="AQ547" s="55"/>
      <c r="AR547" s="249"/>
    </row>
    <row r="548" spans="26:44" ht="14.25" customHeight="1">
      <c r="Z548" s="285"/>
      <c r="AA548" s="273"/>
      <c r="AN548" s="286"/>
      <c r="AO548" s="247"/>
      <c r="AP548" s="286"/>
      <c r="AQ548" s="55"/>
      <c r="AR548" s="249"/>
    </row>
    <row r="549" spans="26:44" ht="14.25" customHeight="1">
      <c r="Z549" s="285"/>
      <c r="AA549" s="273"/>
      <c r="AN549" s="286"/>
      <c r="AO549" s="247"/>
      <c r="AP549" s="286"/>
      <c r="AQ549" s="55"/>
      <c r="AR549" s="249"/>
    </row>
    <row r="550" spans="26:44" ht="14.25" customHeight="1">
      <c r="Z550" s="285"/>
      <c r="AA550" s="273"/>
      <c r="AN550" s="286"/>
      <c r="AO550" s="247"/>
      <c r="AP550" s="286"/>
      <c r="AQ550" s="55"/>
      <c r="AR550" s="249"/>
    </row>
    <row r="551" spans="26:44" ht="14.25" customHeight="1">
      <c r="Z551" s="285"/>
      <c r="AA551" s="273"/>
      <c r="AN551" s="286"/>
      <c r="AO551" s="247"/>
      <c r="AP551" s="286"/>
      <c r="AQ551" s="55"/>
      <c r="AR551" s="249"/>
    </row>
    <row r="552" spans="26:44" ht="14.25" customHeight="1">
      <c r="Z552" s="285"/>
      <c r="AA552" s="273"/>
      <c r="AN552" s="286"/>
      <c r="AO552" s="247"/>
      <c r="AP552" s="286"/>
      <c r="AQ552" s="55"/>
      <c r="AR552" s="249"/>
    </row>
    <row r="553" spans="26:44" ht="14.25" customHeight="1">
      <c r="Z553" s="285"/>
      <c r="AA553" s="273"/>
      <c r="AN553" s="286"/>
      <c r="AO553" s="247"/>
      <c r="AP553" s="286"/>
      <c r="AQ553" s="55"/>
      <c r="AR553" s="249"/>
    </row>
    <row r="554" spans="26:44" ht="14.25" customHeight="1">
      <c r="Z554" s="285"/>
      <c r="AA554" s="273"/>
      <c r="AN554" s="286"/>
      <c r="AO554" s="247"/>
      <c r="AP554" s="286"/>
      <c r="AQ554" s="55"/>
      <c r="AR554" s="249"/>
    </row>
    <row r="555" spans="26:44" ht="14.25" customHeight="1">
      <c r="Z555" s="285"/>
      <c r="AA555" s="273"/>
      <c r="AN555" s="286"/>
      <c r="AO555" s="247"/>
      <c r="AP555" s="286"/>
      <c r="AQ555" s="55"/>
      <c r="AR555" s="249"/>
    </row>
    <row r="556" spans="26:44" ht="14.25" customHeight="1">
      <c r="Z556" s="285"/>
      <c r="AA556" s="273"/>
      <c r="AN556" s="286"/>
      <c r="AO556" s="247"/>
      <c r="AP556" s="286"/>
      <c r="AQ556" s="55"/>
      <c r="AR556" s="249"/>
    </row>
    <row r="557" spans="26:44" ht="14.25" customHeight="1">
      <c r="Z557" s="285"/>
      <c r="AA557" s="273"/>
      <c r="AN557" s="286"/>
      <c r="AO557" s="247"/>
      <c r="AP557" s="286"/>
      <c r="AQ557" s="55"/>
      <c r="AR557" s="249"/>
    </row>
    <row r="558" spans="26:44" ht="14.25" customHeight="1">
      <c r="Z558" s="285"/>
      <c r="AA558" s="273"/>
      <c r="AN558" s="286"/>
      <c r="AO558" s="247"/>
      <c r="AP558" s="286"/>
      <c r="AQ558" s="55"/>
      <c r="AR558" s="249"/>
    </row>
    <row r="559" spans="26:44" ht="14.25" customHeight="1">
      <c r="Z559" s="285"/>
      <c r="AA559" s="273"/>
      <c r="AN559" s="286"/>
      <c r="AO559" s="247"/>
      <c r="AP559" s="286"/>
      <c r="AQ559" s="55"/>
      <c r="AR559" s="249"/>
    </row>
    <row r="560" spans="26:44" ht="14.25" customHeight="1">
      <c r="Z560" s="285"/>
      <c r="AA560" s="273"/>
      <c r="AN560" s="286"/>
      <c r="AO560" s="247"/>
      <c r="AP560" s="286"/>
      <c r="AQ560" s="55"/>
      <c r="AR560" s="249"/>
    </row>
    <row r="561" spans="26:44" ht="14.25" customHeight="1">
      <c r="Z561" s="285"/>
      <c r="AA561" s="273"/>
      <c r="AN561" s="286"/>
      <c r="AO561" s="247"/>
      <c r="AP561" s="286"/>
      <c r="AQ561" s="55"/>
      <c r="AR561" s="249"/>
    </row>
    <row r="562" spans="26:44" ht="14.25" customHeight="1">
      <c r="Z562" s="285"/>
      <c r="AA562" s="273"/>
      <c r="AN562" s="286"/>
      <c r="AO562" s="247"/>
      <c r="AP562" s="286"/>
      <c r="AQ562" s="55"/>
      <c r="AR562" s="249"/>
    </row>
    <row r="563" spans="26:44" ht="14.25" customHeight="1">
      <c r="Z563" s="285"/>
      <c r="AA563" s="273"/>
      <c r="AN563" s="286"/>
      <c r="AO563" s="247"/>
      <c r="AP563" s="286"/>
      <c r="AQ563" s="55"/>
      <c r="AR563" s="249"/>
    </row>
    <row r="564" spans="26:44" ht="14.25" customHeight="1">
      <c r="Z564" s="285"/>
      <c r="AA564" s="273"/>
      <c r="AN564" s="286"/>
      <c r="AO564" s="247"/>
      <c r="AP564" s="286"/>
      <c r="AQ564" s="55"/>
      <c r="AR564" s="249"/>
    </row>
    <row r="565" spans="26:44" ht="14.25" customHeight="1">
      <c r="Z565" s="285"/>
      <c r="AA565" s="273"/>
      <c r="AN565" s="286"/>
      <c r="AO565" s="247"/>
      <c r="AP565" s="286"/>
      <c r="AQ565" s="55"/>
      <c r="AR565" s="249"/>
    </row>
    <row r="566" spans="26:44" ht="14.25" customHeight="1">
      <c r="Z566" s="285"/>
      <c r="AA566" s="273"/>
      <c r="AN566" s="286"/>
      <c r="AO566" s="247"/>
      <c r="AP566" s="286"/>
      <c r="AQ566" s="55"/>
      <c r="AR566" s="249"/>
    </row>
    <row r="567" spans="26:44" ht="14.25" customHeight="1">
      <c r="Z567" s="285"/>
      <c r="AA567" s="273"/>
      <c r="AN567" s="286"/>
      <c r="AO567" s="247"/>
      <c r="AP567" s="286"/>
      <c r="AQ567" s="55"/>
      <c r="AR567" s="249"/>
    </row>
    <row r="568" spans="26:44" ht="14.25" customHeight="1">
      <c r="Z568" s="285"/>
      <c r="AA568" s="273"/>
      <c r="AN568" s="286"/>
      <c r="AO568" s="247"/>
      <c r="AP568" s="286"/>
      <c r="AQ568" s="55"/>
      <c r="AR568" s="249"/>
    </row>
    <row r="569" spans="26:44" ht="14.25" customHeight="1">
      <c r="Z569" s="285"/>
      <c r="AA569" s="273"/>
      <c r="AN569" s="286"/>
      <c r="AO569" s="247"/>
      <c r="AP569" s="286"/>
      <c r="AQ569" s="55"/>
      <c r="AR569" s="249"/>
    </row>
    <row r="570" spans="26:44" ht="14.25" customHeight="1">
      <c r="Z570" s="285"/>
      <c r="AA570" s="273"/>
      <c r="AN570" s="286"/>
      <c r="AO570" s="247"/>
      <c r="AP570" s="286"/>
      <c r="AQ570" s="55"/>
      <c r="AR570" s="249"/>
    </row>
    <row r="571" spans="26:44" ht="14.25" customHeight="1">
      <c r="Z571" s="285"/>
      <c r="AA571" s="273"/>
      <c r="AN571" s="286"/>
      <c r="AO571" s="247"/>
      <c r="AP571" s="286"/>
      <c r="AQ571" s="55"/>
      <c r="AR571" s="249"/>
    </row>
    <row r="572" spans="26:44" ht="14.25" customHeight="1">
      <c r="Z572" s="285"/>
      <c r="AA572" s="273"/>
      <c r="AN572" s="286"/>
      <c r="AO572" s="247"/>
      <c r="AP572" s="286"/>
      <c r="AQ572" s="55"/>
      <c r="AR572" s="249"/>
    </row>
    <row r="573" spans="26:44" ht="14.25" customHeight="1">
      <c r="Z573" s="285"/>
      <c r="AA573" s="273"/>
      <c r="AN573" s="286"/>
      <c r="AO573" s="247"/>
      <c r="AP573" s="286"/>
      <c r="AQ573" s="55"/>
      <c r="AR573" s="249"/>
    </row>
    <row r="574" spans="26:44" ht="14.25" customHeight="1">
      <c r="Z574" s="285"/>
      <c r="AA574" s="273"/>
      <c r="AN574" s="286"/>
      <c r="AO574" s="247"/>
      <c r="AP574" s="286"/>
      <c r="AQ574" s="55"/>
      <c r="AR574" s="249"/>
    </row>
    <row r="575" spans="26:44" ht="14.25" customHeight="1">
      <c r="Z575" s="285"/>
      <c r="AA575" s="273"/>
      <c r="AN575" s="286"/>
      <c r="AO575" s="247"/>
      <c r="AP575" s="286"/>
      <c r="AQ575" s="55"/>
      <c r="AR575" s="249"/>
    </row>
    <row r="576" spans="26:44" ht="14.25" customHeight="1">
      <c r="Z576" s="285"/>
      <c r="AA576" s="273"/>
      <c r="AN576" s="286"/>
      <c r="AO576" s="247"/>
      <c r="AP576" s="286"/>
      <c r="AQ576" s="55"/>
      <c r="AR576" s="249"/>
    </row>
    <row r="577" spans="26:44" ht="14.25" customHeight="1">
      <c r="Z577" s="285"/>
      <c r="AA577" s="273"/>
      <c r="AN577" s="286"/>
      <c r="AO577" s="247"/>
      <c r="AP577" s="286"/>
      <c r="AQ577" s="55"/>
      <c r="AR577" s="249"/>
    </row>
    <row r="578" spans="26:44" ht="14.25" customHeight="1">
      <c r="Z578" s="285"/>
      <c r="AA578" s="273"/>
      <c r="AN578" s="286"/>
      <c r="AO578" s="247"/>
      <c r="AP578" s="286"/>
      <c r="AQ578" s="55"/>
      <c r="AR578" s="249"/>
    </row>
    <row r="579" spans="26:44" ht="14.25" customHeight="1">
      <c r="Z579" s="285"/>
      <c r="AA579" s="273"/>
      <c r="AN579" s="286"/>
      <c r="AO579" s="247"/>
      <c r="AP579" s="286"/>
      <c r="AQ579" s="55"/>
      <c r="AR579" s="249"/>
    </row>
    <row r="580" spans="26:44" ht="14.25" customHeight="1">
      <c r="Z580" s="285"/>
      <c r="AA580" s="273"/>
      <c r="AN580" s="286"/>
      <c r="AO580" s="247"/>
      <c r="AP580" s="286"/>
      <c r="AQ580" s="55"/>
      <c r="AR580" s="249"/>
    </row>
    <row r="581" spans="26:44" ht="14.25" customHeight="1">
      <c r="Z581" s="285"/>
      <c r="AA581" s="273"/>
      <c r="AN581" s="286"/>
      <c r="AO581" s="247"/>
      <c r="AP581" s="286"/>
      <c r="AQ581" s="55"/>
      <c r="AR581" s="249"/>
    </row>
    <row r="582" spans="26:44" ht="14.25" customHeight="1">
      <c r="Z582" s="285"/>
      <c r="AA582" s="273"/>
      <c r="AN582" s="286"/>
      <c r="AO582" s="247"/>
      <c r="AP582" s="286"/>
      <c r="AQ582" s="55"/>
      <c r="AR582" s="249"/>
    </row>
    <row r="583" spans="26:44" ht="14.25" customHeight="1">
      <c r="Z583" s="285"/>
      <c r="AA583" s="273"/>
      <c r="AN583" s="286"/>
      <c r="AO583" s="247"/>
      <c r="AP583" s="286"/>
      <c r="AQ583" s="55"/>
      <c r="AR583" s="249"/>
    </row>
    <row r="584" spans="26:44" ht="14.25" customHeight="1">
      <c r="Z584" s="285"/>
      <c r="AA584" s="273"/>
      <c r="AN584" s="286"/>
      <c r="AO584" s="247"/>
      <c r="AP584" s="286"/>
      <c r="AQ584" s="55"/>
      <c r="AR584" s="249"/>
    </row>
    <row r="585" spans="26:44" ht="14.25" customHeight="1">
      <c r="Z585" s="285"/>
      <c r="AA585" s="273"/>
      <c r="AN585" s="286"/>
      <c r="AO585" s="247"/>
      <c r="AP585" s="286"/>
      <c r="AQ585" s="55"/>
      <c r="AR585" s="249"/>
    </row>
    <row r="586" spans="26:44" ht="14.25" customHeight="1">
      <c r="Z586" s="285"/>
      <c r="AA586" s="273"/>
      <c r="AN586" s="286"/>
      <c r="AO586" s="247"/>
      <c r="AP586" s="286"/>
      <c r="AQ586" s="55"/>
      <c r="AR586" s="249"/>
    </row>
    <row r="587" spans="26:44" ht="14.25" customHeight="1">
      <c r="Z587" s="285"/>
      <c r="AA587" s="273"/>
      <c r="AN587" s="286"/>
      <c r="AO587" s="247"/>
      <c r="AP587" s="286"/>
      <c r="AQ587" s="55"/>
      <c r="AR587" s="249"/>
    </row>
    <row r="588" spans="26:44" ht="14.25" customHeight="1">
      <c r="Z588" s="285"/>
      <c r="AA588" s="273"/>
      <c r="AN588" s="286"/>
      <c r="AO588" s="247"/>
      <c r="AP588" s="286"/>
      <c r="AQ588" s="55"/>
      <c r="AR588" s="249"/>
    </row>
    <row r="589" spans="26:44" ht="14.25" customHeight="1">
      <c r="Z589" s="285"/>
      <c r="AA589" s="273"/>
      <c r="AN589" s="286"/>
      <c r="AO589" s="247"/>
      <c r="AP589" s="286"/>
      <c r="AQ589" s="55"/>
      <c r="AR589" s="249"/>
    </row>
    <row r="590" spans="26:44" ht="14.25" customHeight="1">
      <c r="Z590" s="285"/>
      <c r="AA590" s="273"/>
      <c r="AN590" s="286"/>
      <c r="AO590" s="247"/>
      <c r="AP590" s="286"/>
      <c r="AQ590" s="55"/>
      <c r="AR590" s="249"/>
    </row>
    <row r="591" spans="26:44" ht="14.25" customHeight="1">
      <c r="Z591" s="285"/>
      <c r="AA591" s="273"/>
      <c r="AN591" s="286"/>
      <c r="AO591" s="247"/>
      <c r="AP591" s="286"/>
      <c r="AQ591" s="55"/>
      <c r="AR591" s="249"/>
    </row>
    <row r="592" spans="26:44" ht="14.25" customHeight="1">
      <c r="Z592" s="285"/>
      <c r="AA592" s="273"/>
      <c r="AN592" s="286"/>
      <c r="AO592" s="247"/>
      <c r="AP592" s="286"/>
      <c r="AQ592" s="55"/>
      <c r="AR592" s="249"/>
    </row>
    <row r="593" spans="26:44" ht="14.25" customHeight="1">
      <c r="Z593" s="285"/>
      <c r="AA593" s="273"/>
      <c r="AN593" s="286"/>
      <c r="AO593" s="247"/>
      <c r="AP593" s="286"/>
      <c r="AQ593" s="55"/>
      <c r="AR593" s="249"/>
    </row>
    <row r="594" spans="26:44" ht="14.25" customHeight="1">
      <c r="Z594" s="285"/>
      <c r="AA594" s="273"/>
      <c r="AN594" s="286"/>
      <c r="AO594" s="247"/>
      <c r="AP594" s="286"/>
      <c r="AQ594" s="55"/>
      <c r="AR594" s="249"/>
    </row>
    <row r="595" spans="26:44" ht="14.25" customHeight="1">
      <c r="Z595" s="285"/>
      <c r="AA595" s="273"/>
      <c r="AN595" s="286"/>
      <c r="AO595" s="247"/>
      <c r="AP595" s="286"/>
      <c r="AQ595" s="55"/>
      <c r="AR595" s="249"/>
    </row>
    <row r="596" spans="26:44" ht="14.25" customHeight="1">
      <c r="Z596" s="285"/>
      <c r="AA596" s="273"/>
      <c r="AN596" s="286"/>
      <c r="AO596" s="247"/>
      <c r="AP596" s="286"/>
      <c r="AQ596" s="55"/>
      <c r="AR596" s="249"/>
    </row>
    <row r="597" spans="26:44" ht="14.25" customHeight="1">
      <c r="Z597" s="285"/>
      <c r="AA597" s="273"/>
      <c r="AN597" s="286"/>
      <c r="AO597" s="247"/>
      <c r="AP597" s="286"/>
      <c r="AQ597" s="55"/>
      <c r="AR597" s="249"/>
    </row>
    <row r="598" spans="26:44" ht="14.25" customHeight="1">
      <c r="Z598" s="285"/>
      <c r="AA598" s="273"/>
      <c r="AN598" s="286"/>
      <c r="AO598" s="247"/>
      <c r="AP598" s="286"/>
      <c r="AQ598" s="55"/>
      <c r="AR598" s="249"/>
    </row>
    <row r="599" spans="26:44" ht="14.25" customHeight="1">
      <c r="Z599" s="285"/>
      <c r="AA599" s="273"/>
      <c r="AN599" s="286"/>
      <c r="AO599" s="247"/>
      <c r="AP599" s="286"/>
      <c r="AQ599" s="55"/>
      <c r="AR599" s="249"/>
    </row>
    <row r="600" spans="26:44" ht="14.25" customHeight="1">
      <c r="Z600" s="285"/>
      <c r="AA600" s="273"/>
      <c r="AN600" s="286"/>
      <c r="AO600" s="247"/>
      <c r="AP600" s="286"/>
      <c r="AQ600" s="55"/>
      <c r="AR600" s="249"/>
    </row>
    <row r="601" spans="26:44" ht="14.25" customHeight="1">
      <c r="Z601" s="285"/>
      <c r="AA601" s="273"/>
      <c r="AN601" s="286"/>
      <c r="AO601" s="247"/>
      <c r="AP601" s="286"/>
      <c r="AQ601" s="55"/>
      <c r="AR601" s="249"/>
    </row>
    <row r="602" spans="26:44" ht="14.25" customHeight="1">
      <c r="Z602" s="285"/>
      <c r="AA602" s="273"/>
      <c r="AN602" s="286"/>
      <c r="AO602" s="247"/>
      <c r="AP602" s="286"/>
      <c r="AQ602" s="55"/>
      <c r="AR602" s="249"/>
    </row>
    <row r="603" spans="26:44" ht="14.25" customHeight="1">
      <c r="Z603" s="285"/>
      <c r="AA603" s="273"/>
      <c r="AN603" s="286"/>
      <c r="AO603" s="247"/>
      <c r="AP603" s="286"/>
      <c r="AQ603" s="55"/>
      <c r="AR603" s="249"/>
    </row>
    <row r="604" spans="26:44" ht="14.25" customHeight="1">
      <c r="Z604" s="285"/>
      <c r="AA604" s="273"/>
      <c r="AN604" s="286"/>
      <c r="AO604" s="247"/>
      <c r="AP604" s="286"/>
      <c r="AQ604" s="55"/>
      <c r="AR604" s="249"/>
    </row>
    <row r="605" spans="26:44" ht="14.25" customHeight="1">
      <c r="Z605" s="285"/>
      <c r="AA605" s="273"/>
      <c r="AN605" s="286"/>
      <c r="AO605" s="247"/>
      <c r="AP605" s="286"/>
      <c r="AQ605" s="55"/>
      <c r="AR605" s="249"/>
    </row>
    <row r="606" spans="26:44" ht="14.25" customHeight="1">
      <c r="Z606" s="285"/>
      <c r="AA606" s="273"/>
      <c r="AN606" s="286"/>
      <c r="AO606" s="247"/>
      <c r="AP606" s="286"/>
      <c r="AQ606" s="55"/>
      <c r="AR606" s="249"/>
    </row>
    <row r="607" spans="26:44" ht="14.25" customHeight="1">
      <c r="Z607" s="285"/>
      <c r="AA607" s="273"/>
      <c r="AN607" s="286"/>
      <c r="AO607" s="247"/>
      <c r="AP607" s="286"/>
      <c r="AQ607" s="55"/>
      <c r="AR607" s="249"/>
    </row>
    <row r="608" spans="26:44" ht="14.25" customHeight="1">
      <c r="Z608" s="285"/>
      <c r="AA608" s="273"/>
      <c r="AN608" s="286"/>
      <c r="AO608" s="247"/>
      <c r="AP608" s="286"/>
      <c r="AQ608" s="55"/>
      <c r="AR608" s="249"/>
    </row>
    <row r="609" spans="26:44" ht="14.25" customHeight="1">
      <c r="Z609" s="285"/>
      <c r="AA609" s="273"/>
      <c r="AN609" s="286"/>
      <c r="AO609" s="247"/>
      <c r="AP609" s="286"/>
      <c r="AQ609" s="55"/>
      <c r="AR609" s="249"/>
    </row>
    <row r="610" spans="26:44" ht="14.25" customHeight="1">
      <c r="Z610" s="285"/>
      <c r="AA610" s="273"/>
      <c r="AN610" s="286"/>
      <c r="AO610" s="247"/>
      <c r="AP610" s="286"/>
      <c r="AQ610" s="55"/>
      <c r="AR610" s="249"/>
    </row>
    <row r="611" spans="26:44" ht="14.25" customHeight="1">
      <c r="Z611" s="285"/>
      <c r="AA611" s="273"/>
      <c r="AN611" s="286"/>
      <c r="AO611" s="247"/>
      <c r="AP611" s="286"/>
      <c r="AQ611" s="55"/>
      <c r="AR611" s="249"/>
    </row>
    <row r="612" spans="26:44" ht="14.25" customHeight="1">
      <c r="Z612" s="285"/>
      <c r="AA612" s="273"/>
      <c r="AN612" s="286"/>
      <c r="AO612" s="247"/>
      <c r="AP612" s="286"/>
      <c r="AQ612" s="55"/>
      <c r="AR612" s="249"/>
    </row>
    <row r="613" spans="26:44" ht="14.25" customHeight="1">
      <c r="Z613" s="285"/>
      <c r="AA613" s="273"/>
      <c r="AN613" s="286"/>
      <c r="AO613" s="247"/>
      <c r="AP613" s="286"/>
      <c r="AQ613" s="55"/>
      <c r="AR613" s="249"/>
    </row>
    <row r="614" spans="26:44" ht="14.25" customHeight="1">
      <c r="Z614" s="285"/>
      <c r="AA614" s="273"/>
      <c r="AN614" s="286"/>
      <c r="AO614" s="247"/>
      <c r="AP614" s="286"/>
      <c r="AQ614" s="55"/>
      <c r="AR614" s="249"/>
    </row>
    <row r="615" spans="26:44" ht="14.25" customHeight="1">
      <c r="Z615" s="285"/>
      <c r="AA615" s="273"/>
      <c r="AN615" s="286"/>
      <c r="AO615" s="247"/>
      <c r="AP615" s="286"/>
      <c r="AQ615" s="55"/>
      <c r="AR615" s="249"/>
    </row>
    <row r="616" spans="26:44" ht="14.25" customHeight="1">
      <c r="Z616" s="285"/>
      <c r="AA616" s="273"/>
      <c r="AN616" s="286"/>
      <c r="AO616" s="247"/>
      <c r="AP616" s="286"/>
      <c r="AQ616" s="55"/>
      <c r="AR616" s="249"/>
    </row>
    <row r="617" spans="26:44" ht="14.25" customHeight="1">
      <c r="Z617" s="285"/>
      <c r="AA617" s="273"/>
      <c r="AN617" s="286"/>
      <c r="AO617" s="247"/>
      <c r="AP617" s="286"/>
      <c r="AQ617" s="55"/>
      <c r="AR617" s="249"/>
    </row>
    <row r="618" spans="26:44" ht="14.25" customHeight="1">
      <c r="Z618" s="285"/>
      <c r="AA618" s="273"/>
      <c r="AN618" s="286"/>
      <c r="AO618" s="247"/>
      <c r="AP618" s="286"/>
      <c r="AQ618" s="55"/>
      <c r="AR618" s="249"/>
    </row>
    <row r="619" spans="26:44" ht="14.25" customHeight="1">
      <c r="Z619" s="285"/>
      <c r="AA619" s="273"/>
      <c r="AN619" s="286"/>
      <c r="AO619" s="247"/>
      <c r="AP619" s="286"/>
      <c r="AQ619" s="55"/>
      <c r="AR619" s="249"/>
    </row>
    <row r="620" spans="26:44" ht="14.25" customHeight="1">
      <c r="Z620" s="285"/>
      <c r="AA620" s="273"/>
      <c r="AN620" s="286"/>
      <c r="AO620" s="247"/>
      <c r="AP620" s="286"/>
      <c r="AQ620" s="55"/>
      <c r="AR620" s="249"/>
    </row>
    <row r="621" spans="26:44" ht="14.25" customHeight="1">
      <c r="Z621" s="285"/>
      <c r="AA621" s="273"/>
      <c r="AN621" s="286"/>
      <c r="AO621" s="247"/>
      <c r="AP621" s="286"/>
      <c r="AQ621" s="55"/>
      <c r="AR621" s="249"/>
    </row>
    <row r="622" spans="26:44" ht="14.25" customHeight="1">
      <c r="Z622" s="285"/>
      <c r="AA622" s="273"/>
      <c r="AN622" s="286"/>
      <c r="AO622" s="247"/>
      <c r="AP622" s="286"/>
      <c r="AQ622" s="55"/>
      <c r="AR622" s="249"/>
    </row>
    <row r="623" spans="26:44" ht="14.25" customHeight="1">
      <c r="Z623" s="285"/>
      <c r="AA623" s="273"/>
      <c r="AN623" s="286"/>
      <c r="AO623" s="247"/>
      <c r="AP623" s="286"/>
      <c r="AQ623" s="55"/>
      <c r="AR623" s="249"/>
    </row>
    <row r="624" spans="26:44" ht="14.25" customHeight="1">
      <c r="Z624" s="285"/>
      <c r="AA624" s="273"/>
      <c r="AN624" s="286"/>
      <c r="AO624" s="247"/>
      <c r="AP624" s="286"/>
      <c r="AQ624" s="55"/>
      <c r="AR624" s="249"/>
    </row>
    <row r="625" spans="26:44" ht="14.25" customHeight="1">
      <c r="Z625" s="285"/>
      <c r="AA625" s="273"/>
      <c r="AN625" s="286"/>
      <c r="AO625" s="247"/>
      <c r="AP625" s="286"/>
      <c r="AQ625" s="55"/>
      <c r="AR625" s="249"/>
    </row>
    <row r="626" spans="26:44" ht="14.25" customHeight="1">
      <c r="Z626" s="285"/>
      <c r="AA626" s="273"/>
      <c r="AN626" s="286"/>
      <c r="AO626" s="247"/>
      <c r="AP626" s="286"/>
      <c r="AQ626" s="55"/>
      <c r="AR626" s="249"/>
    </row>
    <row r="627" spans="26:44" ht="14.25" customHeight="1">
      <c r="Z627" s="285"/>
      <c r="AA627" s="273"/>
      <c r="AN627" s="286"/>
      <c r="AO627" s="247"/>
      <c r="AP627" s="286"/>
      <c r="AQ627" s="55"/>
      <c r="AR627" s="249"/>
    </row>
    <row r="628" spans="26:44" ht="14.25" customHeight="1">
      <c r="Z628" s="285"/>
      <c r="AA628" s="273"/>
      <c r="AN628" s="286"/>
      <c r="AO628" s="247"/>
      <c r="AP628" s="286"/>
      <c r="AQ628" s="55"/>
      <c r="AR628" s="249"/>
    </row>
    <row r="629" spans="26:44" ht="14.25" customHeight="1">
      <c r="Z629" s="285"/>
      <c r="AA629" s="273"/>
      <c r="AN629" s="286"/>
      <c r="AO629" s="247"/>
      <c r="AP629" s="286"/>
      <c r="AQ629" s="55"/>
      <c r="AR629" s="249"/>
    </row>
    <row r="630" spans="26:44" ht="14.25" customHeight="1">
      <c r="Z630" s="285"/>
      <c r="AA630" s="273"/>
      <c r="AN630" s="286"/>
      <c r="AO630" s="247"/>
      <c r="AP630" s="286"/>
      <c r="AQ630" s="55"/>
      <c r="AR630" s="249"/>
    </row>
    <row r="631" spans="26:44" ht="14.25" customHeight="1">
      <c r="Z631" s="285"/>
      <c r="AA631" s="273"/>
      <c r="AN631" s="286"/>
      <c r="AO631" s="247"/>
      <c r="AP631" s="286"/>
      <c r="AQ631" s="55"/>
      <c r="AR631" s="249"/>
    </row>
    <row r="632" spans="26:44" ht="14.25" customHeight="1">
      <c r="Z632" s="285"/>
      <c r="AA632" s="273"/>
      <c r="AN632" s="286"/>
      <c r="AO632" s="247"/>
      <c r="AP632" s="286"/>
      <c r="AQ632" s="55"/>
      <c r="AR632" s="249"/>
    </row>
    <row r="633" spans="26:44" ht="14.25" customHeight="1">
      <c r="Z633" s="285"/>
      <c r="AA633" s="273"/>
      <c r="AN633" s="286"/>
      <c r="AO633" s="247"/>
      <c r="AP633" s="286"/>
      <c r="AQ633" s="55"/>
      <c r="AR633" s="249"/>
    </row>
    <row r="634" spans="26:44" ht="14.25" customHeight="1">
      <c r="Z634" s="285"/>
      <c r="AA634" s="273"/>
      <c r="AN634" s="286"/>
      <c r="AO634" s="247"/>
      <c r="AP634" s="286"/>
      <c r="AQ634" s="55"/>
      <c r="AR634" s="249"/>
    </row>
    <row r="635" spans="26:44" ht="14.25" customHeight="1">
      <c r="Z635" s="285"/>
      <c r="AA635" s="273"/>
      <c r="AN635" s="286"/>
      <c r="AO635" s="247"/>
      <c r="AP635" s="286"/>
      <c r="AQ635" s="55"/>
      <c r="AR635" s="249"/>
    </row>
    <row r="636" spans="26:44" ht="14.25" customHeight="1">
      <c r="Z636" s="285"/>
      <c r="AA636" s="273"/>
      <c r="AN636" s="286"/>
      <c r="AO636" s="247"/>
      <c r="AP636" s="286"/>
      <c r="AQ636" s="55"/>
      <c r="AR636" s="249"/>
    </row>
    <row r="637" spans="26:44" ht="14.25" customHeight="1">
      <c r="Z637" s="285"/>
      <c r="AA637" s="273"/>
      <c r="AN637" s="286"/>
      <c r="AO637" s="247"/>
      <c r="AP637" s="286"/>
      <c r="AQ637" s="55"/>
      <c r="AR637" s="249"/>
    </row>
    <row r="638" spans="26:44" ht="14.25" customHeight="1">
      <c r="Z638" s="285"/>
      <c r="AA638" s="273"/>
      <c r="AN638" s="286"/>
      <c r="AO638" s="247"/>
      <c r="AP638" s="286"/>
      <c r="AQ638" s="55"/>
      <c r="AR638" s="249"/>
    </row>
    <row r="639" spans="26:44" ht="14.25" customHeight="1">
      <c r="Z639" s="285"/>
      <c r="AA639" s="273"/>
      <c r="AN639" s="286"/>
      <c r="AO639" s="247"/>
      <c r="AP639" s="286"/>
      <c r="AQ639" s="55"/>
      <c r="AR639" s="249"/>
    </row>
    <row r="640" spans="26:44" ht="14.25" customHeight="1">
      <c r="Z640" s="285"/>
      <c r="AA640" s="273"/>
      <c r="AN640" s="286"/>
      <c r="AO640" s="247"/>
      <c r="AP640" s="286"/>
      <c r="AQ640" s="55"/>
      <c r="AR640" s="249"/>
    </row>
    <row r="641" spans="26:44" ht="14.25" customHeight="1">
      <c r="Z641" s="285"/>
      <c r="AA641" s="273"/>
      <c r="AN641" s="286"/>
      <c r="AO641" s="247"/>
      <c r="AP641" s="286"/>
      <c r="AQ641" s="55"/>
      <c r="AR641" s="249"/>
    </row>
    <row r="642" spans="26:44" ht="14.25" customHeight="1">
      <c r="Z642" s="285"/>
      <c r="AA642" s="273"/>
      <c r="AN642" s="286"/>
      <c r="AO642" s="247"/>
      <c r="AP642" s="286"/>
      <c r="AQ642" s="55"/>
      <c r="AR642" s="249"/>
    </row>
    <row r="643" spans="26:44" ht="14.25" customHeight="1">
      <c r="Z643" s="285"/>
      <c r="AA643" s="273"/>
      <c r="AN643" s="286"/>
      <c r="AO643" s="247"/>
      <c r="AP643" s="286"/>
      <c r="AQ643" s="55"/>
      <c r="AR643" s="249"/>
    </row>
    <row r="644" spans="26:44" ht="14.25" customHeight="1">
      <c r="Z644" s="285"/>
      <c r="AA644" s="273"/>
      <c r="AN644" s="286"/>
      <c r="AO644" s="247"/>
      <c r="AP644" s="286"/>
      <c r="AQ644" s="55"/>
      <c r="AR644" s="249"/>
    </row>
    <row r="645" spans="26:44" ht="14.25" customHeight="1">
      <c r="Z645" s="285"/>
      <c r="AA645" s="273"/>
      <c r="AN645" s="286"/>
      <c r="AO645" s="247"/>
      <c r="AP645" s="286"/>
      <c r="AQ645" s="55"/>
      <c r="AR645" s="249"/>
    </row>
    <row r="646" spans="26:44" ht="14.25" customHeight="1">
      <c r="Z646" s="285"/>
      <c r="AA646" s="273"/>
      <c r="AN646" s="286"/>
      <c r="AO646" s="247"/>
      <c r="AP646" s="286"/>
      <c r="AQ646" s="55"/>
      <c r="AR646" s="249"/>
    </row>
    <row r="647" spans="26:44" ht="14.25" customHeight="1">
      <c r="Z647" s="285"/>
      <c r="AA647" s="273"/>
      <c r="AN647" s="286"/>
      <c r="AO647" s="247"/>
      <c r="AP647" s="286"/>
      <c r="AQ647" s="55"/>
      <c r="AR647" s="249"/>
    </row>
    <row r="648" spans="26:44" ht="14.25" customHeight="1">
      <c r="Z648" s="285"/>
      <c r="AA648" s="273"/>
      <c r="AN648" s="286"/>
      <c r="AO648" s="247"/>
      <c r="AP648" s="286"/>
      <c r="AQ648" s="55"/>
      <c r="AR648" s="249"/>
    </row>
    <row r="649" spans="26:44" ht="14.25" customHeight="1">
      <c r="Z649" s="285"/>
      <c r="AA649" s="273"/>
      <c r="AN649" s="286"/>
      <c r="AO649" s="247"/>
      <c r="AP649" s="286"/>
      <c r="AQ649" s="55"/>
      <c r="AR649" s="249"/>
    </row>
    <row r="650" spans="26:44" ht="14.25" customHeight="1">
      <c r="Z650" s="285"/>
      <c r="AA650" s="273"/>
      <c r="AN650" s="286"/>
      <c r="AO650" s="247"/>
      <c r="AP650" s="286"/>
      <c r="AQ650" s="55"/>
      <c r="AR650" s="249"/>
    </row>
    <row r="651" spans="26:44" ht="14.25" customHeight="1">
      <c r="Z651" s="285"/>
      <c r="AA651" s="273"/>
      <c r="AN651" s="286"/>
      <c r="AO651" s="247"/>
      <c r="AP651" s="286"/>
      <c r="AQ651" s="55"/>
      <c r="AR651" s="249"/>
    </row>
    <row r="652" spans="26:44" ht="14.25" customHeight="1">
      <c r="Z652" s="285"/>
      <c r="AA652" s="273"/>
      <c r="AN652" s="286"/>
      <c r="AO652" s="247"/>
      <c r="AP652" s="286"/>
      <c r="AQ652" s="55"/>
      <c r="AR652" s="249"/>
    </row>
    <row r="653" spans="26:44" ht="14.25" customHeight="1">
      <c r="Z653" s="285"/>
      <c r="AA653" s="273"/>
      <c r="AN653" s="286"/>
      <c r="AO653" s="247"/>
      <c r="AP653" s="286"/>
      <c r="AQ653" s="55"/>
      <c r="AR653" s="249"/>
    </row>
    <row r="654" spans="26:44" ht="14.25" customHeight="1">
      <c r="Z654" s="285"/>
      <c r="AA654" s="273"/>
      <c r="AN654" s="286"/>
      <c r="AO654" s="247"/>
      <c r="AP654" s="286"/>
      <c r="AQ654" s="55"/>
      <c r="AR654" s="249"/>
    </row>
    <row r="655" spans="26:44" ht="14.25" customHeight="1">
      <c r="Z655" s="285"/>
      <c r="AA655" s="273"/>
      <c r="AN655" s="286"/>
      <c r="AO655" s="247"/>
      <c r="AP655" s="286"/>
      <c r="AQ655" s="55"/>
      <c r="AR655" s="249"/>
    </row>
    <row r="656" spans="26:44" ht="14.25" customHeight="1">
      <c r="Z656" s="285"/>
      <c r="AA656" s="273"/>
      <c r="AN656" s="286"/>
      <c r="AO656" s="247"/>
      <c r="AP656" s="286"/>
      <c r="AQ656" s="55"/>
      <c r="AR656" s="249"/>
    </row>
    <row r="657" spans="26:44" ht="14.25" customHeight="1">
      <c r="Z657" s="285"/>
      <c r="AA657" s="273"/>
      <c r="AN657" s="286"/>
      <c r="AO657" s="247"/>
      <c r="AP657" s="286"/>
      <c r="AQ657" s="55"/>
      <c r="AR657" s="249"/>
    </row>
    <row r="658" spans="26:44" ht="14.25" customHeight="1">
      <c r="Z658" s="285"/>
      <c r="AA658" s="273"/>
      <c r="AN658" s="286"/>
      <c r="AO658" s="247"/>
      <c r="AP658" s="286"/>
      <c r="AQ658" s="55"/>
      <c r="AR658" s="249"/>
    </row>
    <row r="659" spans="26:44" ht="14.25" customHeight="1">
      <c r="Z659" s="285"/>
      <c r="AA659" s="273"/>
      <c r="AN659" s="286"/>
      <c r="AO659" s="247"/>
      <c r="AP659" s="286"/>
      <c r="AQ659" s="55"/>
      <c r="AR659" s="249"/>
    </row>
    <row r="660" spans="26:44" ht="14.25" customHeight="1">
      <c r="Z660" s="285"/>
      <c r="AA660" s="273"/>
      <c r="AN660" s="286"/>
      <c r="AO660" s="247"/>
      <c r="AP660" s="286"/>
      <c r="AQ660" s="55"/>
      <c r="AR660" s="249"/>
    </row>
    <row r="661" spans="26:44" ht="14.25" customHeight="1">
      <c r="Z661" s="285"/>
      <c r="AA661" s="273"/>
      <c r="AN661" s="286"/>
      <c r="AO661" s="247"/>
      <c r="AP661" s="286"/>
      <c r="AQ661" s="55"/>
      <c r="AR661" s="249"/>
    </row>
    <row r="662" spans="26:44" ht="14.25" customHeight="1">
      <c r="Z662" s="285"/>
      <c r="AA662" s="273"/>
      <c r="AN662" s="286"/>
      <c r="AO662" s="247"/>
      <c r="AP662" s="286"/>
      <c r="AQ662" s="55"/>
      <c r="AR662" s="249"/>
    </row>
    <row r="663" spans="26:44" ht="14.25" customHeight="1">
      <c r="Z663" s="285"/>
      <c r="AA663" s="273"/>
      <c r="AN663" s="286"/>
      <c r="AO663" s="247"/>
      <c r="AP663" s="286"/>
      <c r="AQ663" s="55"/>
      <c r="AR663" s="249"/>
    </row>
    <row r="664" spans="26:44" ht="14.25" customHeight="1">
      <c r="Z664" s="285"/>
      <c r="AA664" s="273"/>
      <c r="AN664" s="286"/>
      <c r="AO664" s="247"/>
      <c r="AP664" s="286"/>
      <c r="AQ664" s="55"/>
      <c r="AR664" s="249"/>
    </row>
    <row r="665" spans="26:44" ht="14.25" customHeight="1">
      <c r="Z665" s="285"/>
      <c r="AA665" s="273"/>
      <c r="AN665" s="286"/>
      <c r="AO665" s="247"/>
      <c r="AP665" s="286"/>
      <c r="AQ665" s="55"/>
      <c r="AR665" s="249"/>
    </row>
    <row r="666" spans="26:44" ht="14.25" customHeight="1">
      <c r="Z666" s="285"/>
      <c r="AA666" s="273"/>
      <c r="AN666" s="286"/>
      <c r="AO666" s="247"/>
      <c r="AP666" s="286"/>
      <c r="AQ666" s="55"/>
      <c r="AR666" s="249"/>
    </row>
    <row r="667" spans="26:44" ht="14.25" customHeight="1">
      <c r="Z667" s="285"/>
      <c r="AA667" s="273"/>
      <c r="AN667" s="286"/>
      <c r="AO667" s="247"/>
      <c r="AP667" s="286"/>
      <c r="AQ667" s="55"/>
      <c r="AR667" s="249"/>
    </row>
    <row r="668" spans="26:44" ht="14.25" customHeight="1">
      <c r="Z668" s="285"/>
      <c r="AA668" s="273"/>
      <c r="AN668" s="286"/>
      <c r="AO668" s="247"/>
      <c r="AP668" s="286"/>
      <c r="AQ668" s="55"/>
      <c r="AR668" s="249"/>
    </row>
    <row r="669" spans="26:44" ht="14.25" customHeight="1">
      <c r="Z669" s="285"/>
      <c r="AA669" s="273"/>
      <c r="AN669" s="286"/>
      <c r="AO669" s="247"/>
      <c r="AP669" s="286"/>
      <c r="AQ669" s="55"/>
      <c r="AR669" s="249"/>
    </row>
    <row r="670" spans="26:44" ht="14.25" customHeight="1">
      <c r="Z670" s="285"/>
      <c r="AA670" s="273"/>
      <c r="AN670" s="286"/>
      <c r="AO670" s="247"/>
      <c r="AP670" s="286"/>
      <c r="AQ670" s="55"/>
      <c r="AR670" s="249"/>
    </row>
    <row r="671" spans="26:44" ht="14.25" customHeight="1">
      <c r="Z671" s="285"/>
      <c r="AA671" s="273"/>
      <c r="AN671" s="286"/>
      <c r="AO671" s="247"/>
      <c r="AP671" s="286"/>
      <c r="AQ671" s="55"/>
      <c r="AR671" s="249"/>
    </row>
    <row r="672" spans="26:44" ht="14.25" customHeight="1">
      <c r="Z672" s="285"/>
      <c r="AA672" s="273"/>
      <c r="AN672" s="286"/>
      <c r="AO672" s="247"/>
      <c r="AP672" s="286"/>
      <c r="AQ672" s="55"/>
      <c r="AR672" s="249"/>
    </row>
    <row r="673" spans="26:44" ht="14.25" customHeight="1">
      <c r="Z673" s="285"/>
      <c r="AA673" s="273"/>
      <c r="AN673" s="286"/>
      <c r="AO673" s="247"/>
      <c r="AP673" s="286"/>
      <c r="AQ673" s="55"/>
      <c r="AR673" s="249"/>
    </row>
    <row r="674" spans="26:44" ht="14.25" customHeight="1">
      <c r="Z674" s="285"/>
      <c r="AA674" s="273"/>
      <c r="AN674" s="286"/>
      <c r="AO674" s="247"/>
      <c r="AP674" s="286"/>
      <c r="AQ674" s="55"/>
      <c r="AR674" s="249"/>
    </row>
    <row r="675" spans="26:44" ht="14.25" customHeight="1">
      <c r="Z675" s="285"/>
      <c r="AA675" s="273"/>
      <c r="AN675" s="286"/>
      <c r="AO675" s="247"/>
      <c r="AP675" s="286"/>
      <c r="AQ675" s="55"/>
      <c r="AR675" s="249"/>
    </row>
    <row r="676" spans="26:44" ht="14.25" customHeight="1">
      <c r="Z676" s="285"/>
      <c r="AA676" s="273"/>
      <c r="AN676" s="286"/>
      <c r="AO676" s="247"/>
      <c r="AP676" s="286"/>
      <c r="AQ676" s="55"/>
      <c r="AR676" s="249"/>
    </row>
    <row r="677" spans="26:44" ht="14.25" customHeight="1">
      <c r="Z677" s="285"/>
      <c r="AA677" s="273"/>
      <c r="AN677" s="286"/>
      <c r="AO677" s="247"/>
      <c r="AP677" s="286"/>
      <c r="AQ677" s="55"/>
      <c r="AR677" s="249"/>
    </row>
    <row r="678" spans="26:44" ht="14.25" customHeight="1">
      <c r="Z678" s="285"/>
      <c r="AA678" s="273"/>
      <c r="AN678" s="286"/>
      <c r="AO678" s="247"/>
      <c r="AP678" s="286"/>
      <c r="AQ678" s="55"/>
      <c r="AR678" s="249"/>
    </row>
    <row r="679" spans="26:44" ht="14.25" customHeight="1">
      <c r="Z679" s="285"/>
      <c r="AA679" s="273"/>
      <c r="AN679" s="286"/>
      <c r="AO679" s="247"/>
      <c r="AP679" s="286"/>
      <c r="AQ679" s="55"/>
      <c r="AR679" s="249"/>
    </row>
    <row r="680" spans="26:44" ht="14.25" customHeight="1">
      <c r="Z680" s="285"/>
      <c r="AA680" s="273"/>
      <c r="AN680" s="286"/>
      <c r="AO680" s="247"/>
      <c r="AP680" s="286"/>
      <c r="AQ680" s="55"/>
      <c r="AR680" s="249"/>
    </row>
    <row r="681" spans="26:44" ht="14.25" customHeight="1">
      <c r="Z681" s="285"/>
      <c r="AA681" s="273"/>
      <c r="AN681" s="286"/>
      <c r="AO681" s="247"/>
      <c r="AP681" s="286"/>
      <c r="AQ681" s="55"/>
      <c r="AR681" s="249"/>
    </row>
    <row r="682" spans="26:44" ht="14.25" customHeight="1">
      <c r="Z682" s="285"/>
      <c r="AA682" s="273"/>
      <c r="AN682" s="286"/>
      <c r="AO682" s="247"/>
      <c r="AP682" s="286"/>
      <c r="AQ682" s="55"/>
      <c r="AR682" s="249"/>
    </row>
    <row r="683" spans="26:44" ht="14.25" customHeight="1">
      <c r="Z683" s="285"/>
      <c r="AA683" s="273"/>
      <c r="AN683" s="286"/>
      <c r="AO683" s="247"/>
      <c r="AP683" s="286"/>
      <c r="AQ683" s="55"/>
      <c r="AR683" s="249"/>
    </row>
    <row r="684" spans="26:44" ht="14.25" customHeight="1">
      <c r="Z684" s="285"/>
      <c r="AA684" s="273"/>
      <c r="AN684" s="286"/>
      <c r="AO684" s="247"/>
      <c r="AP684" s="286"/>
      <c r="AQ684" s="55"/>
      <c r="AR684" s="249"/>
    </row>
    <row r="685" spans="26:44" ht="14.25" customHeight="1">
      <c r="Z685" s="285"/>
      <c r="AA685" s="273"/>
      <c r="AN685" s="286"/>
      <c r="AO685" s="247"/>
      <c r="AP685" s="286"/>
      <c r="AQ685" s="55"/>
      <c r="AR685" s="249"/>
    </row>
    <row r="686" spans="26:44" ht="14.25" customHeight="1">
      <c r="Z686" s="285"/>
      <c r="AA686" s="273"/>
      <c r="AN686" s="286"/>
      <c r="AO686" s="247"/>
      <c r="AP686" s="286"/>
      <c r="AQ686" s="55"/>
      <c r="AR686" s="249"/>
    </row>
    <row r="687" spans="26:44" ht="14.25" customHeight="1">
      <c r="Z687" s="285"/>
      <c r="AA687" s="273"/>
      <c r="AN687" s="286"/>
      <c r="AO687" s="247"/>
      <c r="AP687" s="286"/>
      <c r="AQ687" s="55"/>
      <c r="AR687" s="249"/>
    </row>
    <row r="688" spans="26:44" ht="14.25" customHeight="1">
      <c r="Z688" s="285"/>
      <c r="AA688" s="273"/>
      <c r="AN688" s="286"/>
      <c r="AO688" s="247"/>
      <c r="AP688" s="286"/>
      <c r="AQ688" s="55"/>
      <c r="AR688" s="249"/>
    </row>
    <row r="689" spans="26:44" ht="14.25" customHeight="1">
      <c r="Z689" s="285"/>
      <c r="AA689" s="273"/>
      <c r="AN689" s="286"/>
      <c r="AO689" s="247"/>
      <c r="AP689" s="286"/>
      <c r="AQ689" s="55"/>
      <c r="AR689" s="249"/>
    </row>
    <row r="690" spans="26:44" ht="14.25" customHeight="1">
      <c r="Z690" s="285"/>
      <c r="AA690" s="273"/>
      <c r="AN690" s="286"/>
      <c r="AO690" s="247"/>
      <c r="AP690" s="286"/>
      <c r="AQ690" s="55"/>
      <c r="AR690" s="249"/>
    </row>
    <row r="691" spans="26:44" ht="14.25" customHeight="1">
      <c r="Z691" s="285"/>
      <c r="AA691" s="273"/>
      <c r="AN691" s="286"/>
      <c r="AO691" s="247"/>
      <c r="AP691" s="286"/>
      <c r="AQ691" s="55"/>
      <c r="AR691" s="249"/>
    </row>
    <row r="692" spans="26:44" ht="14.25" customHeight="1">
      <c r="Z692" s="285"/>
      <c r="AA692" s="273"/>
      <c r="AN692" s="286"/>
      <c r="AO692" s="247"/>
      <c r="AP692" s="286"/>
      <c r="AQ692" s="55"/>
      <c r="AR692" s="249"/>
    </row>
    <row r="693" spans="26:44" ht="14.25" customHeight="1">
      <c r="Z693" s="285"/>
      <c r="AA693" s="273"/>
      <c r="AN693" s="286"/>
      <c r="AO693" s="247"/>
      <c r="AP693" s="286"/>
      <c r="AQ693" s="55"/>
      <c r="AR693" s="249"/>
    </row>
    <row r="694" spans="26:44" ht="14.25" customHeight="1">
      <c r="Z694" s="285"/>
      <c r="AA694" s="273"/>
      <c r="AN694" s="286"/>
      <c r="AO694" s="247"/>
      <c r="AP694" s="286"/>
      <c r="AQ694" s="55"/>
      <c r="AR694" s="249"/>
    </row>
    <row r="695" spans="26:44" ht="14.25" customHeight="1">
      <c r="Z695" s="285"/>
      <c r="AA695" s="273"/>
      <c r="AN695" s="286"/>
      <c r="AO695" s="247"/>
      <c r="AP695" s="286"/>
      <c r="AQ695" s="55"/>
      <c r="AR695" s="249"/>
    </row>
    <row r="696" spans="26:44" ht="14.25" customHeight="1">
      <c r="Z696" s="285"/>
      <c r="AA696" s="273"/>
      <c r="AN696" s="286"/>
      <c r="AO696" s="247"/>
      <c r="AP696" s="286"/>
      <c r="AQ696" s="55"/>
      <c r="AR696" s="249"/>
    </row>
    <row r="697" spans="26:44" ht="14.25" customHeight="1">
      <c r="Z697" s="285"/>
      <c r="AA697" s="273"/>
      <c r="AN697" s="286"/>
      <c r="AO697" s="247"/>
      <c r="AP697" s="286"/>
      <c r="AQ697" s="55"/>
      <c r="AR697" s="249"/>
    </row>
    <row r="698" spans="26:44" ht="14.25" customHeight="1">
      <c r="Z698" s="285"/>
      <c r="AA698" s="273"/>
      <c r="AN698" s="286"/>
      <c r="AO698" s="247"/>
      <c r="AP698" s="286"/>
      <c r="AQ698" s="55"/>
      <c r="AR698" s="249"/>
    </row>
    <row r="699" spans="26:44" ht="14.25" customHeight="1">
      <c r="Z699" s="285"/>
      <c r="AA699" s="273"/>
      <c r="AN699" s="286"/>
      <c r="AO699" s="247"/>
      <c r="AP699" s="286"/>
      <c r="AQ699" s="55"/>
      <c r="AR699" s="249"/>
    </row>
    <row r="700" spans="26:44" ht="14.25" customHeight="1">
      <c r="Z700" s="285"/>
      <c r="AA700" s="273"/>
      <c r="AN700" s="286"/>
      <c r="AO700" s="247"/>
      <c r="AP700" s="286"/>
      <c r="AQ700" s="55"/>
      <c r="AR700" s="249"/>
    </row>
    <row r="701" spans="26:44" ht="14.25" customHeight="1">
      <c r="Z701" s="285"/>
      <c r="AA701" s="273"/>
      <c r="AN701" s="286"/>
      <c r="AO701" s="247"/>
      <c r="AP701" s="286"/>
      <c r="AQ701" s="55"/>
      <c r="AR701" s="249"/>
    </row>
    <row r="702" spans="26:44" ht="14.25" customHeight="1">
      <c r="Z702" s="285"/>
      <c r="AA702" s="273"/>
      <c r="AN702" s="286"/>
      <c r="AO702" s="247"/>
      <c r="AP702" s="286"/>
      <c r="AQ702" s="55"/>
      <c r="AR702" s="249"/>
    </row>
    <row r="703" spans="26:44" ht="14.25" customHeight="1">
      <c r="Z703" s="285"/>
      <c r="AA703" s="273"/>
      <c r="AN703" s="286"/>
      <c r="AO703" s="247"/>
      <c r="AP703" s="286"/>
      <c r="AQ703" s="55"/>
      <c r="AR703" s="249"/>
    </row>
    <row r="704" spans="26:44" ht="14.25" customHeight="1">
      <c r="Z704" s="285"/>
      <c r="AA704" s="273"/>
      <c r="AN704" s="286"/>
      <c r="AO704" s="247"/>
      <c r="AP704" s="286"/>
      <c r="AQ704" s="55"/>
      <c r="AR704" s="249"/>
    </row>
    <row r="705" spans="26:44" ht="14.25" customHeight="1">
      <c r="Z705" s="285"/>
      <c r="AA705" s="273"/>
      <c r="AN705" s="286"/>
      <c r="AO705" s="247"/>
      <c r="AP705" s="286"/>
      <c r="AQ705" s="55"/>
      <c r="AR705" s="249"/>
    </row>
    <row r="706" spans="26:44" ht="14.25" customHeight="1">
      <c r="Z706" s="285"/>
      <c r="AA706" s="273"/>
      <c r="AN706" s="286"/>
      <c r="AO706" s="247"/>
      <c r="AP706" s="286"/>
      <c r="AQ706" s="55"/>
      <c r="AR706" s="249"/>
    </row>
    <row r="707" spans="26:44" ht="14.25" customHeight="1">
      <c r="Z707" s="285"/>
      <c r="AA707" s="273"/>
      <c r="AN707" s="286"/>
      <c r="AO707" s="247"/>
      <c r="AP707" s="286"/>
      <c r="AQ707" s="55"/>
      <c r="AR707" s="249"/>
    </row>
    <row r="708" spans="26:44" ht="14.25" customHeight="1">
      <c r="Z708" s="285"/>
      <c r="AA708" s="273"/>
      <c r="AN708" s="286"/>
      <c r="AO708" s="247"/>
      <c r="AP708" s="286"/>
      <c r="AQ708" s="55"/>
      <c r="AR708" s="249"/>
    </row>
    <row r="709" spans="26:44" ht="14.25" customHeight="1">
      <c r="Z709" s="285"/>
      <c r="AA709" s="273"/>
      <c r="AN709" s="286"/>
      <c r="AO709" s="247"/>
      <c r="AP709" s="286"/>
      <c r="AQ709" s="55"/>
      <c r="AR709" s="249"/>
    </row>
    <row r="710" spans="26:44" ht="14.25" customHeight="1">
      <c r="Z710" s="285"/>
      <c r="AA710" s="273"/>
      <c r="AN710" s="286"/>
      <c r="AO710" s="247"/>
      <c r="AP710" s="286"/>
      <c r="AQ710" s="55"/>
      <c r="AR710" s="249"/>
    </row>
    <row r="711" spans="26:44" ht="14.25" customHeight="1">
      <c r="Z711" s="285"/>
      <c r="AA711" s="273"/>
      <c r="AN711" s="286"/>
      <c r="AO711" s="247"/>
      <c r="AP711" s="286"/>
      <c r="AQ711" s="55"/>
      <c r="AR711" s="249"/>
    </row>
    <row r="712" spans="26:44" ht="14.25" customHeight="1">
      <c r="Z712" s="285"/>
      <c r="AA712" s="273"/>
      <c r="AN712" s="286"/>
      <c r="AO712" s="247"/>
      <c r="AP712" s="286"/>
      <c r="AQ712" s="55"/>
      <c r="AR712" s="249"/>
    </row>
    <row r="713" spans="26:44" ht="14.25" customHeight="1">
      <c r="Z713" s="285"/>
      <c r="AA713" s="273"/>
      <c r="AN713" s="286"/>
      <c r="AO713" s="247"/>
      <c r="AP713" s="286"/>
      <c r="AQ713" s="55"/>
      <c r="AR713" s="249"/>
    </row>
    <row r="714" spans="26:44" ht="14.25" customHeight="1">
      <c r="Z714" s="285"/>
      <c r="AA714" s="273"/>
      <c r="AN714" s="286"/>
      <c r="AO714" s="247"/>
      <c r="AP714" s="286"/>
      <c r="AQ714" s="55"/>
      <c r="AR714" s="249"/>
    </row>
    <row r="715" spans="26:44" ht="14.25" customHeight="1">
      <c r="Z715" s="285"/>
      <c r="AA715" s="273"/>
      <c r="AN715" s="286"/>
      <c r="AO715" s="247"/>
      <c r="AP715" s="286"/>
      <c r="AQ715" s="55"/>
      <c r="AR715" s="249"/>
    </row>
    <row r="716" spans="26:44" ht="14.25" customHeight="1">
      <c r="Z716" s="285"/>
      <c r="AA716" s="273"/>
      <c r="AN716" s="286"/>
      <c r="AO716" s="247"/>
      <c r="AP716" s="286"/>
      <c r="AQ716" s="55"/>
      <c r="AR716" s="249"/>
    </row>
    <row r="717" spans="26:44" ht="14.25" customHeight="1">
      <c r="Z717" s="285"/>
      <c r="AA717" s="273"/>
      <c r="AN717" s="286"/>
      <c r="AO717" s="247"/>
      <c r="AP717" s="286"/>
      <c r="AQ717" s="55"/>
      <c r="AR717" s="249"/>
    </row>
    <row r="718" spans="26:44" ht="14.25" customHeight="1">
      <c r="Z718" s="285"/>
      <c r="AA718" s="273"/>
      <c r="AN718" s="286"/>
      <c r="AO718" s="247"/>
      <c r="AP718" s="286"/>
      <c r="AQ718" s="55"/>
      <c r="AR718" s="249"/>
    </row>
    <row r="719" spans="26:44" ht="14.25" customHeight="1">
      <c r="Z719" s="285"/>
      <c r="AA719" s="273"/>
      <c r="AN719" s="286"/>
      <c r="AO719" s="247"/>
      <c r="AP719" s="286"/>
      <c r="AQ719" s="55"/>
      <c r="AR719" s="249"/>
    </row>
    <row r="720" spans="26:44" ht="14.25" customHeight="1">
      <c r="Z720" s="285"/>
      <c r="AA720" s="273"/>
      <c r="AN720" s="286"/>
      <c r="AO720" s="247"/>
      <c r="AP720" s="286"/>
      <c r="AQ720" s="55"/>
      <c r="AR720" s="249"/>
    </row>
    <row r="721" spans="26:44" ht="14.25" customHeight="1">
      <c r="Z721" s="285"/>
      <c r="AA721" s="273"/>
      <c r="AN721" s="286"/>
      <c r="AO721" s="247"/>
      <c r="AP721" s="286"/>
      <c r="AQ721" s="55"/>
      <c r="AR721" s="249"/>
    </row>
    <row r="722" spans="26:44" ht="14.25" customHeight="1">
      <c r="Z722" s="285"/>
      <c r="AA722" s="273"/>
      <c r="AN722" s="286"/>
      <c r="AO722" s="247"/>
      <c r="AP722" s="286"/>
      <c r="AQ722" s="55"/>
      <c r="AR722" s="249"/>
    </row>
    <row r="723" spans="26:44" ht="14.25" customHeight="1">
      <c r="Z723" s="285"/>
      <c r="AA723" s="273"/>
      <c r="AN723" s="286"/>
      <c r="AO723" s="247"/>
      <c r="AP723" s="286"/>
      <c r="AQ723" s="55"/>
      <c r="AR723" s="249"/>
    </row>
    <row r="724" spans="26:44" ht="14.25" customHeight="1">
      <c r="Z724" s="285"/>
      <c r="AA724" s="273"/>
      <c r="AN724" s="286"/>
      <c r="AO724" s="247"/>
      <c r="AP724" s="286"/>
      <c r="AQ724" s="55"/>
      <c r="AR724" s="249"/>
    </row>
    <row r="725" spans="26:44" ht="14.25" customHeight="1">
      <c r="Z725" s="285"/>
      <c r="AA725" s="273"/>
      <c r="AN725" s="286"/>
      <c r="AO725" s="247"/>
      <c r="AP725" s="286"/>
      <c r="AQ725" s="55"/>
      <c r="AR725" s="249"/>
    </row>
    <row r="726" spans="26:44" ht="14.25" customHeight="1">
      <c r="Z726" s="285"/>
      <c r="AA726" s="273"/>
      <c r="AN726" s="286"/>
      <c r="AO726" s="247"/>
      <c r="AP726" s="286"/>
      <c r="AQ726" s="55"/>
      <c r="AR726" s="249"/>
    </row>
    <row r="727" spans="26:44" ht="14.25" customHeight="1">
      <c r="Z727" s="285"/>
      <c r="AA727" s="273"/>
      <c r="AN727" s="286"/>
      <c r="AO727" s="247"/>
      <c r="AP727" s="286"/>
      <c r="AQ727" s="55"/>
      <c r="AR727" s="249"/>
    </row>
    <row r="728" spans="26:44" ht="14.25" customHeight="1">
      <c r="Z728" s="285"/>
      <c r="AA728" s="273"/>
      <c r="AN728" s="286"/>
      <c r="AO728" s="247"/>
      <c r="AP728" s="286"/>
      <c r="AQ728" s="55"/>
      <c r="AR728" s="249"/>
    </row>
    <row r="729" spans="26:44" ht="14.25" customHeight="1">
      <c r="Z729" s="285"/>
      <c r="AA729" s="273"/>
      <c r="AN729" s="286"/>
      <c r="AO729" s="247"/>
      <c r="AP729" s="286"/>
      <c r="AQ729" s="55"/>
      <c r="AR729" s="249"/>
    </row>
    <row r="730" spans="26:44" ht="14.25" customHeight="1">
      <c r="Z730" s="285"/>
      <c r="AA730" s="273"/>
      <c r="AN730" s="286"/>
      <c r="AO730" s="247"/>
      <c r="AP730" s="286"/>
      <c r="AQ730" s="55"/>
      <c r="AR730" s="249"/>
    </row>
    <row r="731" spans="26:44" ht="14.25" customHeight="1">
      <c r="Z731" s="285"/>
      <c r="AA731" s="273"/>
      <c r="AN731" s="286"/>
      <c r="AO731" s="247"/>
      <c r="AP731" s="286"/>
      <c r="AQ731" s="55"/>
      <c r="AR731" s="249"/>
    </row>
    <row r="732" spans="26:44" ht="14.25" customHeight="1">
      <c r="Z732" s="285"/>
      <c r="AA732" s="273"/>
      <c r="AN732" s="286"/>
      <c r="AO732" s="247"/>
      <c r="AP732" s="286"/>
      <c r="AQ732" s="55"/>
      <c r="AR732" s="249"/>
    </row>
    <row r="733" spans="26:44" ht="14.25" customHeight="1">
      <c r="Z733" s="285"/>
      <c r="AA733" s="273"/>
      <c r="AN733" s="286"/>
      <c r="AO733" s="247"/>
      <c r="AP733" s="286"/>
      <c r="AQ733" s="55"/>
      <c r="AR733" s="249"/>
    </row>
    <row r="734" spans="26:44" ht="14.25" customHeight="1">
      <c r="Z734" s="285"/>
      <c r="AA734" s="273"/>
      <c r="AN734" s="286"/>
      <c r="AO734" s="247"/>
      <c r="AP734" s="286"/>
      <c r="AQ734" s="55"/>
      <c r="AR734" s="249"/>
    </row>
    <row r="735" spans="26:44" ht="14.25" customHeight="1">
      <c r="Z735" s="285"/>
      <c r="AA735" s="273"/>
      <c r="AN735" s="286"/>
      <c r="AO735" s="247"/>
      <c r="AP735" s="286"/>
      <c r="AQ735" s="55"/>
      <c r="AR735" s="249"/>
    </row>
    <row r="736" spans="26:44" ht="14.25" customHeight="1">
      <c r="Z736" s="285"/>
      <c r="AA736" s="273"/>
      <c r="AN736" s="286"/>
      <c r="AO736" s="247"/>
      <c r="AP736" s="286"/>
      <c r="AQ736" s="55"/>
      <c r="AR736" s="249"/>
    </row>
    <row r="737" spans="26:44" ht="14.25" customHeight="1">
      <c r="Z737" s="285"/>
      <c r="AA737" s="273"/>
      <c r="AN737" s="286"/>
      <c r="AO737" s="247"/>
      <c r="AP737" s="286"/>
      <c r="AQ737" s="55"/>
      <c r="AR737" s="249"/>
    </row>
    <row r="738" spans="26:44" ht="14.25" customHeight="1">
      <c r="Z738" s="285"/>
      <c r="AA738" s="273"/>
      <c r="AN738" s="286"/>
      <c r="AO738" s="247"/>
      <c r="AP738" s="286"/>
      <c r="AQ738" s="55"/>
      <c r="AR738" s="249"/>
    </row>
    <row r="739" spans="26:44" ht="14.25" customHeight="1">
      <c r="Z739" s="285"/>
      <c r="AA739" s="273"/>
      <c r="AN739" s="286"/>
      <c r="AO739" s="247"/>
      <c r="AP739" s="286"/>
      <c r="AQ739" s="55"/>
      <c r="AR739" s="249"/>
    </row>
    <row r="740" spans="26:44" ht="14.25" customHeight="1">
      <c r="Z740" s="285"/>
      <c r="AA740" s="273"/>
      <c r="AN740" s="286"/>
      <c r="AO740" s="247"/>
      <c r="AP740" s="286"/>
      <c r="AQ740" s="55"/>
      <c r="AR740" s="249"/>
    </row>
    <row r="741" spans="26:44" ht="14.25" customHeight="1">
      <c r="Z741" s="285"/>
      <c r="AA741" s="273"/>
      <c r="AN741" s="286"/>
      <c r="AO741" s="247"/>
      <c r="AP741" s="286"/>
      <c r="AQ741" s="55"/>
      <c r="AR741" s="249"/>
    </row>
    <row r="742" spans="26:44" ht="14.25" customHeight="1">
      <c r="Z742" s="285"/>
      <c r="AA742" s="273"/>
      <c r="AN742" s="286"/>
      <c r="AO742" s="247"/>
      <c r="AP742" s="286"/>
      <c r="AQ742" s="55"/>
      <c r="AR742" s="249"/>
    </row>
    <row r="743" spans="26:44" ht="14.25" customHeight="1">
      <c r="Z743" s="285"/>
      <c r="AA743" s="273"/>
      <c r="AN743" s="286"/>
      <c r="AO743" s="247"/>
      <c r="AP743" s="286"/>
      <c r="AQ743" s="55"/>
      <c r="AR743" s="249"/>
    </row>
    <row r="744" spans="26:44" ht="14.25" customHeight="1">
      <c r="Z744" s="285"/>
      <c r="AA744" s="273"/>
      <c r="AN744" s="286"/>
      <c r="AO744" s="247"/>
      <c r="AP744" s="286"/>
      <c r="AQ744" s="55"/>
      <c r="AR744" s="249"/>
    </row>
    <row r="745" spans="26:44" ht="14.25" customHeight="1">
      <c r="Z745" s="285"/>
      <c r="AA745" s="273"/>
      <c r="AN745" s="286"/>
      <c r="AO745" s="247"/>
      <c r="AP745" s="286"/>
      <c r="AQ745" s="55"/>
      <c r="AR745" s="249"/>
    </row>
    <row r="746" spans="26:44" ht="14.25" customHeight="1">
      <c r="Z746" s="285"/>
      <c r="AA746" s="273"/>
      <c r="AN746" s="286"/>
      <c r="AO746" s="247"/>
      <c r="AP746" s="286"/>
      <c r="AQ746" s="55"/>
      <c r="AR746" s="249"/>
    </row>
    <row r="747" spans="26:44" ht="14.25" customHeight="1">
      <c r="Z747" s="285"/>
      <c r="AA747" s="273"/>
      <c r="AN747" s="286"/>
      <c r="AO747" s="247"/>
      <c r="AP747" s="286"/>
      <c r="AQ747" s="55"/>
      <c r="AR747" s="249"/>
    </row>
    <row r="748" spans="26:44" ht="14.25" customHeight="1">
      <c r="Z748" s="285"/>
      <c r="AA748" s="273"/>
      <c r="AN748" s="286"/>
      <c r="AO748" s="247"/>
      <c r="AP748" s="286"/>
      <c r="AQ748" s="55"/>
      <c r="AR748" s="249"/>
    </row>
    <row r="749" spans="26:44" ht="14.25" customHeight="1">
      <c r="Z749" s="285"/>
      <c r="AA749" s="273"/>
      <c r="AN749" s="286"/>
      <c r="AO749" s="247"/>
      <c r="AP749" s="286"/>
      <c r="AQ749" s="55"/>
      <c r="AR749" s="249"/>
    </row>
    <row r="750" spans="26:44" ht="14.25" customHeight="1">
      <c r="Z750" s="285"/>
      <c r="AA750" s="273"/>
      <c r="AN750" s="286"/>
      <c r="AO750" s="247"/>
      <c r="AP750" s="286"/>
      <c r="AQ750" s="55"/>
      <c r="AR750" s="249"/>
    </row>
    <row r="751" spans="26:44" ht="14.25" customHeight="1">
      <c r="Z751" s="285"/>
      <c r="AA751" s="273"/>
      <c r="AN751" s="286"/>
      <c r="AO751" s="247"/>
      <c r="AP751" s="286"/>
      <c r="AQ751" s="55"/>
      <c r="AR751" s="249"/>
    </row>
    <row r="752" spans="26:44" ht="14.25" customHeight="1">
      <c r="Z752" s="285"/>
      <c r="AA752" s="273"/>
      <c r="AN752" s="286"/>
      <c r="AO752" s="247"/>
      <c r="AP752" s="286"/>
      <c r="AQ752" s="55"/>
      <c r="AR752" s="249"/>
    </row>
    <row r="753" spans="26:44" ht="14.25" customHeight="1">
      <c r="Z753" s="285"/>
      <c r="AA753" s="273"/>
      <c r="AN753" s="286"/>
      <c r="AO753" s="247"/>
      <c r="AP753" s="286"/>
      <c r="AQ753" s="55"/>
      <c r="AR753" s="249"/>
    </row>
    <row r="754" spans="26:44" ht="14.25" customHeight="1">
      <c r="Z754" s="285"/>
      <c r="AA754" s="273"/>
      <c r="AN754" s="286"/>
      <c r="AO754" s="247"/>
      <c r="AP754" s="286"/>
      <c r="AQ754" s="55"/>
      <c r="AR754" s="249"/>
    </row>
    <row r="755" spans="26:44" ht="14.25" customHeight="1">
      <c r="Z755" s="285"/>
      <c r="AA755" s="273"/>
      <c r="AN755" s="286"/>
      <c r="AO755" s="247"/>
      <c r="AP755" s="286"/>
      <c r="AQ755" s="55"/>
      <c r="AR755" s="249"/>
    </row>
    <row r="756" spans="26:44" ht="14.25" customHeight="1">
      <c r="Z756" s="285"/>
      <c r="AA756" s="273"/>
      <c r="AN756" s="286"/>
      <c r="AO756" s="247"/>
      <c r="AP756" s="286"/>
      <c r="AQ756" s="55"/>
      <c r="AR756" s="249"/>
    </row>
    <row r="757" spans="26:44" ht="14.25" customHeight="1">
      <c r="Z757" s="285"/>
      <c r="AA757" s="273"/>
      <c r="AN757" s="286"/>
      <c r="AO757" s="247"/>
      <c r="AP757" s="286"/>
      <c r="AQ757" s="55"/>
      <c r="AR757" s="249"/>
    </row>
    <row r="758" spans="26:44" ht="14.25" customHeight="1">
      <c r="Z758" s="285"/>
      <c r="AA758" s="273"/>
      <c r="AN758" s="286"/>
      <c r="AO758" s="247"/>
      <c r="AP758" s="286"/>
      <c r="AQ758" s="55"/>
      <c r="AR758" s="249"/>
    </row>
    <row r="759" spans="26:44" ht="14.25" customHeight="1">
      <c r="Z759" s="285"/>
      <c r="AA759" s="273"/>
      <c r="AN759" s="286"/>
      <c r="AO759" s="247"/>
      <c r="AP759" s="286"/>
      <c r="AQ759" s="55"/>
      <c r="AR759" s="249"/>
    </row>
    <row r="760" spans="26:44" ht="14.25" customHeight="1">
      <c r="Z760" s="285"/>
      <c r="AA760" s="273"/>
      <c r="AN760" s="286"/>
      <c r="AO760" s="247"/>
      <c r="AP760" s="286"/>
      <c r="AQ760" s="55"/>
      <c r="AR760" s="249"/>
    </row>
    <row r="761" spans="26:44" ht="14.25" customHeight="1">
      <c r="Z761" s="285"/>
      <c r="AA761" s="273"/>
      <c r="AN761" s="286"/>
      <c r="AO761" s="247"/>
      <c r="AP761" s="286"/>
      <c r="AQ761" s="55"/>
      <c r="AR761" s="249"/>
    </row>
    <row r="762" spans="26:44" ht="14.25" customHeight="1">
      <c r="Z762" s="285"/>
      <c r="AA762" s="273"/>
      <c r="AN762" s="286"/>
      <c r="AO762" s="247"/>
      <c r="AP762" s="286"/>
      <c r="AQ762" s="55"/>
      <c r="AR762" s="249"/>
    </row>
    <row r="763" spans="26:44" ht="14.25" customHeight="1">
      <c r="Z763" s="285"/>
      <c r="AA763" s="273"/>
      <c r="AN763" s="286"/>
      <c r="AO763" s="247"/>
      <c r="AP763" s="286"/>
      <c r="AQ763" s="55"/>
      <c r="AR763" s="249"/>
    </row>
    <row r="764" spans="26:44" ht="14.25" customHeight="1">
      <c r="Z764" s="285"/>
      <c r="AA764" s="273"/>
      <c r="AN764" s="286"/>
      <c r="AO764" s="247"/>
      <c r="AP764" s="286"/>
      <c r="AQ764" s="55"/>
      <c r="AR764" s="249"/>
    </row>
    <row r="765" spans="26:44" ht="14.25" customHeight="1">
      <c r="Z765" s="285"/>
      <c r="AA765" s="273"/>
      <c r="AN765" s="286"/>
      <c r="AO765" s="247"/>
      <c r="AP765" s="286"/>
      <c r="AQ765" s="55"/>
      <c r="AR765" s="249"/>
    </row>
    <row r="766" spans="26:44" ht="14.25" customHeight="1">
      <c r="Z766" s="285"/>
      <c r="AA766" s="273"/>
      <c r="AN766" s="286"/>
      <c r="AO766" s="247"/>
      <c r="AP766" s="286"/>
      <c r="AQ766" s="55"/>
      <c r="AR766" s="249"/>
    </row>
    <row r="767" spans="26:44" ht="14.25" customHeight="1">
      <c r="Z767" s="285"/>
      <c r="AA767" s="273"/>
      <c r="AN767" s="286"/>
      <c r="AO767" s="247"/>
      <c r="AP767" s="286"/>
      <c r="AQ767" s="55"/>
      <c r="AR767" s="249"/>
    </row>
    <row r="768" spans="26:44" ht="14.25" customHeight="1">
      <c r="Z768" s="285"/>
      <c r="AA768" s="273"/>
      <c r="AN768" s="286"/>
      <c r="AO768" s="247"/>
      <c r="AP768" s="286"/>
      <c r="AQ768" s="55"/>
      <c r="AR768" s="249"/>
    </row>
    <row r="769" spans="26:44" ht="14.25" customHeight="1">
      <c r="Z769" s="285"/>
      <c r="AA769" s="273"/>
      <c r="AN769" s="286"/>
      <c r="AO769" s="247"/>
      <c r="AP769" s="286"/>
      <c r="AQ769" s="55"/>
      <c r="AR769" s="249"/>
    </row>
    <row r="770" spans="26:44" ht="14.25" customHeight="1">
      <c r="Z770" s="285"/>
      <c r="AA770" s="273"/>
      <c r="AN770" s="286"/>
      <c r="AO770" s="247"/>
      <c r="AP770" s="286"/>
      <c r="AQ770" s="55"/>
      <c r="AR770" s="249"/>
    </row>
    <row r="771" spans="26:44" ht="14.25" customHeight="1">
      <c r="Z771" s="285"/>
      <c r="AA771" s="273"/>
      <c r="AN771" s="286"/>
      <c r="AO771" s="247"/>
      <c r="AP771" s="286"/>
      <c r="AQ771" s="55"/>
      <c r="AR771" s="249"/>
    </row>
    <row r="772" spans="26:44" ht="14.25" customHeight="1">
      <c r="Z772" s="285"/>
      <c r="AA772" s="273"/>
      <c r="AN772" s="286"/>
      <c r="AO772" s="247"/>
      <c r="AP772" s="286"/>
      <c r="AQ772" s="55"/>
      <c r="AR772" s="249"/>
    </row>
    <row r="773" spans="26:44" ht="14.25" customHeight="1">
      <c r="Z773" s="285"/>
      <c r="AA773" s="273"/>
      <c r="AN773" s="286"/>
      <c r="AO773" s="247"/>
      <c r="AP773" s="286"/>
      <c r="AQ773" s="55"/>
      <c r="AR773" s="249"/>
    </row>
    <row r="774" spans="26:44" ht="14.25" customHeight="1">
      <c r="Z774" s="285"/>
      <c r="AA774" s="273"/>
      <c r="AN774" s="286"/>
      <c r="AO774" s="247"/>
      <c r="AP774" s="286"/>
      <c r="AQ774" s="55"/>
      <c r="AR774" s="249"/>
    </row>
    <row r="775" spans="26:44" ht="14.25" customHeight="1">
      <c r="Z775" s="285"/>
      <c r="AA775" s="273"/>
      <c r="AN775" s="286"/>
      <c r="AO775" s="247"/>
      <c r="AP775" s="286"/>
      <c r="AQ775" s="55"/>
      <c r="AR775" s="249"/>
    </row>
    <row r="776" spans="26:44" ht="14.25" customHeight="1">
      <c r="Z776" s="285"/>
      <c r="AA776" s="273"/>
      <c r="AN776" s="286"/>
      <c r="AO776" s="247"/>
      <c r="AP776" s="286"/>
      <c r="AQ776" s="55"/>
      <c r="AR776" s="249"/>
    </row>
    <row r="777" spans="26:44" ht="14.25" customHeight="1">
      <c r="Z777" s="285"/>
      <c r="AA777" s="273"/>
      <c r="AN777" s="286"/>
      <c r="AO777" s="247"/>
      <c r="AP777" s="286"/>
      <c r="AQ777" s="55"/>
      <c r="AR777" s="249"/>
    </row>
    <row r="778" spans="26:44" ht="14.25" customHeight="1">
      <c r="Z778" s="285"/>
      <c r="AA778" s="273"/>
      <c r="AN778" s="286"/>
      <c r="AO778" s="247"/>
      <c r="AP778" s="286"/>
      <c r="AQ778" s="55"/>
      <c r="AR778" s="249"/>
    </row>
    <row r="779" spans="26:44" ht="14.25" customHeight="1">
      <c r="Z779" s="285"/>
      <c r="AA779" s="273"/>
      <c r="AN779" s="286"/>
      <c r="AO779" s="247"/>
      <c r="AP779" s="286"/>
      <c r="AQ779" s="55"/>
      <c r="AR779" s="249"/>
    </row>
    <row r="780" spans="26:44" ht="14.25" customHeight="1">
      <c r="Z780" s="285"/>
      <c r="AA780" s="273"/>
      <c r="AN780" s="286"/>
      <c r="AO780" s="247"/>
      <c r="AP780" s="286"/>
      <c r="AQ780" s="55"/>
      <c r="AR780" s="249"/>
    </row>
    <row r="781" spans="26:44" ht="14.25" customHeight="1">
      <c r="Z781" s="285"/>
      <c r="AA781" s="273"/>
      <c r="AN781" s="286"/>
      <c r="AO781" s="247"/>
      <c r="AP781" s="286"/>
      <c r="AQ781" s="55"/>
      <c r="AR781" s="249"/>
    </row>
    <row r="782" spans="26:44" ht="14.25" customHeight="1">
      <c r="Z782" s="285"/>
      <c r="AA782" s="273"/>
      <c r="AN782" s="286"/>
      <c r="AO782" s="247"/>
      <c r="AP782" s="286"/>
      <c r="AQ782" s="55"/>
      <c r="AR782" s="249"/>
    </row>
    <row r="783" spans="26:44" ht="14.25" customHeight="1">
      <c r="Z783" s="285"/>
      <c r="AA783" s="273"/>
      <c r="AN783" s="286"/>
      <c r="AO783" s="247"/>
      <c r="AP783" s="286"/>
      <c r="AQ783" s="55"/>
      <c r="AR783" s="249"/>
    </row>
    <row r="784" spans="26:44" ht="14.25" customHeight="1">
      <c r="Z784" s="285"/>
      <c r="AA784" s="273"/>
      <c r="AN784" s="286"/>
      <c r="AO784" s="247"/>
      <c r="AP784" s="286"/>
      <c r="AQ784" s="55"/>
      <c r="AR784" s="249"/>
    </row>
    <row r="785" spans="26:44" ht="14.25" customHeight="1">
      <c r="Z785" s="285"/>
      <c r="AA785" s="273"/>
      <c r="AN785" s="286"/>
      <c r="AO785" s="247"/>
      <c r="AP785" s="286"/>
      <c r="AQ785" s="55"/>
      <c r="AR785" s="249"/>
    </row>
    <row r="786" spans="26:44" ht="14.25" customHeight="1">
      <c r="Z786" s="285"/>
      <c r="AA786" s="273"/>
      <c r="AN786" s="286"/>
      <c r="AO786" s="247"/>
      <c r="AP786" s="286"/>
      <c r="AQ786" s="55"/>
      <c r="AR786" s="249"/>
    </row>
    <row r="787" spans="26:44" ht="14.25" customHeight="1">
      <c r="Z787" s="285"/>
      <c r="AA787" s="273"/>
      <c r="AN787" s="286"/>
      <c r="AO787" s="247"/>
      <c r="AP787" s="286"/>
      <c r="AQ787" s="55"/>
      <c r="AR787" s="249"/>
    </row>
    <row r="788" spans="26:44" ht="14.25" customHeight="1">
      <c r="Z788" s="285"/>
      <c r="AA788" s="273"/>
      <c r="AN788" s="286"/>
      <c r="AO788" s="247"/>
      <c r="AP788" s="286"/>
      <c r="AQ788" s="55"/>
      <c r="AR788" s="249"/>
    </row>
    <row r="789" spans="26:44" ht="14.25" customHeight="1">
      <c r="Z789" s="285"/>
      <c r="AA789" s="273"/>
      <c r="AN789" s="286"/>
      <c r="AO789" s="247"/>
      <c r="AP789" s="286"/>
      <c r="AQ789" s="55"/>
      <c r="AR789" s="249"/>
    </row>
    <row r="790" spans="26:44" ht="14.25" customHeight="1">
      <c r="Z790" s="285"/>
      <c r="AA790" s="273"/>
      <c r="AN790" s="286"/>
      <c r="AO790" s="247"/>
      <c r="AP790" s="286"/>
      <c r="AQ790" s="55"/>
      <c r="AR790" s="249"/>
    </row>
    <row r="791" spans="26:44" ht="14.25" customHeight="1">
      <c r="Z791" s="285"/>
      <c r="AA791" s="273"/>
      <c r="AN791" s="286"/>
      <c r="AO791" s="247"/>
      <c r="AP791" s="286"/>
      <c r="AQ791" s="55"/>
      <c r="AR791" s="249"/>
    </row>
    <row r="792" spans="26:44" ht="14.25" customHeight="1">
      <c r="Z792" s="285"/>
      <c r="AA792" s="273"/>
      <c r="AN792" s="286"/>
      <c r="AO792" s="247"/>
      <c r="AP792" s="286"/>
      <c r="AQ792" s="55"/>
      <c r="AR792" s="249"/>
    </row>
    <row r="793" spans="26:44" ht="14.25" customHeight="1">
      <c r="Z793" s="285"/>
      <c r="AA793" s="273"/>
      <c r="AN793" s="286"/>
      <c r="AO793" s="247"/>
      <c r="AP793" s="286"/>
      <c r="AQ793" s="55"/>
      <c r="AR793" s="249"/>
    </row>
    <row r="794" spans="26:44" ht="14.25" customHeight="1">
      <c r="Z794" s="285"/>
      <c r="AA794" s="273"/>
      <c r="AN794" s="286"/>
      <c r="AO794" s="247"/>
      <c r="AP794" s="286"/>
      <c r="AQ794" s="55"/>
      <c r="AR794" s="249"/>
    </row>
    <row r="795" spans="26:44" ht="14.25" customHeight="1">
      <c r="Z795" s="285"/>
      <c r="AA795" s="273"/>
      <c r="AN795" s="286"/>
      <c r="AO795" s="247"/>
      <c r="AP795" s="286"/>
      <c r="AQ795" s="55"/>
      <c r="AR795" s="249"/>
    </row>
    <row r="796" spans="26:44" ht="14.25" customHeight="1">
      <c r="Z796" s="285"/>
      <c r="AA796" s="273"/>
      <c r="AN796" s="286"/>
      <c r="AO796" s="247"/>
      <c r="AP796" s="286"/>
      <c r="AQ796" s="55"/>
      <c r="AR796" s="249"/>
    </row>
    <row r="797" spans="26:44" ht="14.25" customHeight="1">
      <c r="Z797" s="285"/>
      <c r="AA797" s="273"/>
      <c r="AN797" s="286"/>
      <c r="AO797" s="247"/>
      <c r="AP797" s="286"/>
      <c r="AQ797" s="55"/>
      <c r="AR797" s="249"/>
    </row>
    <row r="798" spans="26:44" ht="14.25" customHeight="1">
      <c r="Z798" s="285"/>
      <c r="AA798" s="273"/>
      <c r="AN798" s="286"/>
      <c r="AO798" s="247"/>
      <c r="AP798" s="286"/>
      <c r="AQ798" s="55"/>
      <c r="AR798" s="249"/>
    </row>
    <row r="799" spans="26:44" ht="14.25" customHeight="1">
      <c r="Z799" s="285"/>
      <c r="AA799" s="273"/>
      <c r="AN799" s="286"/>
      <c r="AO799" s="247"/>
      <c r="AP799" s="286"/>
      <c r="AQ799" s="55"/>
      <c r="AR799" s="249"/>
    </row>
    <row r="800" spans="26:44" ht="14.25" customHeight="1">
      <c r="Z800" s="285"/>
      <c r="AA800" s="273"/>
      <c r="AN800" s="286"/>
      <c r="AO800" s="247"/>
      <c r="AP800" s="286"/>
      <c r="AQ800" s="55"/>
      <c r="AR800" s="249"/>
    </row>
    <row r="801" spans="26:44" ht="14.25" customHeight="1">
      <c r="Z801" s="285"/>
      <c r="AA801" s="273"/>
      <c r="AN801" s="286"/>
      <c r="AO801" s="247"/>
      <c r="AP801" s="286"/>
      <c r="AQ801" s="55"/>
      <c r="AR801" s="249"/>
    </row>
    <row r="802" spans="26:44" ht="14.25" customHeight="1">
      <c r="Z802" s="285"/>
      <c r="AA802" s="273"/>
      <c r="AN802" s="286"/>
      <c r="AO802" s="247"/>
      <c r="AP802" s="286"/>
      <c r="AQ802" s="55"/>
      <c r="AR802" s="249"/>
    </row>
    <row r="803" spans="26:44" ht="14.25" customHeight="1">
      <c r="Z803" s="285"/>
      <c r="AA803" s="273"/>
      <c r="AN803" s="286"/>
      <c r="AO803" s="247"/>
      <c r="AP803" s="286"/>
      <c r="AQ803" s="55"/>
      <c r="AR803" s="249"/>
    </row>
    <row r="804" spans="26:44" ht="14.25" customHeight="1">
      <c r="Z804" s="285"/>
      <c r="AA804" s="273"/>
      <c r="AN804" s="286"/>
      <c r="AO804" s="247"/>
      <c r="AP804" s="286"/>
      <c r="AQ804" s="55"/>
      <c r="AR804" s="249"/>
    </row>
    <row r="805" spans="26:44" ht="14.25" customHeight="1">
      <c r="Z805" s="285"/>
      <c r="AA805" s="273"/>
      <c r="AN805" s="286"/>
      <c r="AO805" s="247"/>
      <c r="AP805" s="286"/>
      <c r="AQ805" s="55"/>
      <c r="AR805" s="249"/>
    </row>
    <row r="806" spans="26:44" ht="14.25" customHeight="1">
      <c r="Z806" s="285"/>
      <c r="AA806" s="273"/>
      <c r="AN806" s="286"/>
      <c r="AO806" s="247"/>
      <c r="AP806" s="286"/>
      <c r="AQ806" s="55"/>
      <c r="AR806" s="249"/>
    </row>
    <row r="807" spans="26:44" ht="14.25" customHeight="1">
      <c r="Z807" s="285"/>
      <c r="AA807" s="273"/>
      <c r="AN807" s="286"/>
      <c r="AO807" s="247"/>
      <c r="AP807" s="286"/>
      <c r="AQ807" s="55"/>
      <c r="AR807" s="249"/>
    </row>
    <row r="808" spans="26:44" ht="14.25" customHeight="1">
      <c r="Z808" s="285"/>
      <c r="AA808" s="273"/>
      <c r="AN808" s="286"/>
      <c r="AO808" s="247"/>
      <c r="AP808" s="286"/>
      <c r="AQ808" s="55"/>
      <c r="AR808" s="249"/>
    </row>
    <row r="809" spans="26:44" ht="14.25" customHeight="1">
      <c r="Z809" s="285"/>
      <c r="AA809" s="273"/>
      <c r="AN809" s="286"/>
      <c r="AO809" s="247"/>
      <c r="AP809" s="286"/>
      <c r="AQ809" s="55"/>
      <c r="AR809" s="249"/>
    </row>
    <row r="810" spans="26:44" ht="14.25" customHeight="1">
      <c r="Z810" s="285"/>
      <c r="AA810" s="273"/>
      <c r="AN810" s="286"/>
      <c r="AO810" s="247"/>
      <c r="AP810" s="286"/>
      <c r="AQ810" s="55"/>
      <c r="AR810" s="249"/>
    </row>
    <row r="811" spans="26:44" ht="14.25" customHeight="1">
      <c r="Z811" s="285"/>
      <c r="AA811" s="273"/>
      <c r="AN811" s="286"/>
      <c r="AO811" s="247"/>
      <c r="AP811" s="286"/>
      <c r="AQ811" s="55"/>
      <c r="AR811" s="249"/>
    </row>
    <row r="812" spans="26:44" ht="14.25" customHeight="1">
      <c r="Z812" s="285"/>
      <c r="AA812" s="273"/>
      <c r="AN812" s="286"/>
      <c r="AO812" s="247"/>
      <c r="AP812" s="286"/>
      <c r="AQ812" s="55"/>
      <c r="AR812" s="249"/>
    </row>
    <row r="813" spans="26:44" ht="14.25" customHeight="1">
      <c r="Z813" s="285"/>
      <c r="AA813" s="273"/>
      <c r="AN813" s="286"/>
      <c r="AO813" s="247"/>
      <c r="AP813" s="286"/>
      <c r="AQ813" s="55"/>
      <c r="AR813" s="249"/>
    </row>
    <row r="814" spans="26:44" ht="14.25" customHeight="1">
      <c r="Z814" s="285"/>
      <c r="AA814" s="273"/>
      <c r="AN814" s="286"/>
      <c r="AO814" s="247"/>
      <c r="AP814" s="286"/>
      <c r="AQ814" s="55"/>
      <c r="AR814" s="249"/>
    </row>
    <row r="815" spans="26:44" ht="14.25" customHeight="1">
      <c r="Z815" s="285"/>
      <c r="AA815" s="273"/>
      <c r="AN815" s="286"/>
      <c r="AO815" s="247"/>
      <c r="AP815" s="286"/>
      <c r="AQ815" s="55"/>
      <c r="AR815" s="249"/>
    </row>
    <row r="816" spans="26:44" ht="14.25" customHeight="1">
      <c r="Z816" s="285"/>
      <c r="AA816" s="273"/>
      <c r="AN816" s="286"/>
      <c r="AO816" s="247"/>
      <c r="AP816" s="286"/>
      <c r="AQ816" s="55"/>
      <c r="AR816" s="249"/>
    </row>
    <row r="817" spans="26:44" ht="14.25" customHeight="1">
      <c r="Z817" s="285"/>
      <c r="AA817" s="273"/>
      <c r="AN817" s="286"/>
      <c r="AO817" s="247"/>
      <c r="AP817" s="286"/>
      <c r="AQ817" s="55"/>
      <c r="AR817" s="249"/>
    </row>
    <row r="818" spans="26:44" ht="14.25" customHeight="1">
      <c r="Z818" s="285"/>
      <c r="AA818" s="273"/>
      <c r="AN818" s="286"/>
      <c r="AO818" s="247"/>
      <c r="AP818" s="286"/>
      <c r="AQ818" s="55"/>
      <c r="AR818" s="249"/>
    </row>
    <row r="819" spans="26:44" ht="14.25" customHeight="1">
      <c r="Z819" s="285"/>
      <c r="AA819" s="273"/>
      <c r="AN819" s="286"/>
      <c r="AO819" s="247"/>
      <c r="AP819" s="286"/>
      <c r="AQ819" s="55"/>
      <c r="AR819" s="249"/>
    </row>
    <row r="820" spans="26:44" ht="14.25" customHeight="1">
      <c r="Z820" s="285"/>
      <c r="AA820" s="273"/>
      <c r="AN820" s="286"/>
      <c r="AO820" s="247"/>
      <c r="AP820" s="286"/>
      <c r="AQ820" s="55"/>
      <c r="AR820" s="249"/>
    </row>
    <row r="821" spans="26:44" ht="14.25" customHeight="1">
      <c r="Z821" s="285"/>
      <c r="AA821" s="273"/>
      <c r="AN821" s="286"/>
      <c r="AO821" s="247"/>
      <c r="AP821" s="286"/>
      <c r="AQ821" s="55"/>
      <c r="AR821" s="249"/>
    </row>
    <row r="822" spans="26:44" ht="14.25" customHeight="1">
      <c r="Z822" s="285"/>
      <c r="AA822" s="273"/>
      <c r="AN822" s="286"/>
      <c r="AO822" s="247"/>
      <c r="AP822" s="286"/>
      <c r="AQ822" s="55"/>
      <c r="AR822" s="249"/>
    </row>
    <row r="823" spans="26:44" ht="14.25" customHeight="1">
      <c r="Z823" s="285"/>
      <c r="AA823" s="273"/>
      <c r="AN823" s="286"/>
      <c r="AO823" s="247"/>
      <c r="AP823" s="286"/>
      <c r="AQ823" s="55"/>
      <c r="AR823" s="249"/>
    </row>
    <row r="824" spans="26:44" ht="14.25" customHeight="1">
      <c r="Z824" s="285"/>
      <c r="AA824" s="273"/>
      <c r="AN824" s="286"/>
      <c r="AO824" s="247"/>
      <c r="AP824" s="286"/>
      <c r="AQ824" s="55"/>
      <c r="AR824" s="249"/>
    </row>
    <row r="825" spans="26:44" ht="14.25" customHeight="1">
      <c r="Z825" s="285"/>
      <c r="AA825" s="273"/>
      <c r="AN825" s="286"/>
      <c r="AO825" s="247"/>
      <c r="AP825" s="286"/>
      <c r="AQ825" s="55"/>
      <c r="AR825" s="249"/>
    </row>
    <row r="826" spans="26:44" ht="14.25" customHeight="1">
      <c r="Z826" s="285"/>
      <c r="AA826" s="273"/>
      <c r="AN826" s="286"/>
      <c r="AO826" s="247"/>
      <c r="AP826" s="286"/>
      <c r="AQ826" s="55"/>
      <c r="AR826" s="249"/>
    </row>
    <row r="827" spans="26:44" ht="14.25" customHeight="1">
      <c r="Z827" s="285"/>
      <c r="AA827" s="273"/>
      <c r="AN827" s="286"/>
      <c r="AO827" s="247"/>
      <c r="AP827" s="286"/>
      <c r="AQ827" s="55"/>
      <c r="AR827" s="249"/>
    </row>
    <row r="828" spans="26:44" ht="14.25" customHeight="1">
      <c r="Z828" s="285"/>
      <c r="AA828" s="273"/>
      <c r="AN828" s="286"/>
      <c r="AO828" s="247"/>
      <c r="AP828" s="286"/>
      <c r="AQ828" s="55"/>
      <c r="AR828" s="249"/>
    </row>
    <row r="829" spans="26:44" ht="14.25" customHeight="1">
      <c r="Z829" s="285"/>
      <c r="AA829" s="273"/>
      <c r="AN829" s="286"/>
      <c r="AO829" s="247"/>
      <c r="AP829" s="286"/>
      <c r="AQ829" s="55"/>
      <c r="AR829" s="249"/>
    </row>
    <row r="830" spans="26:44" ht="14.25" customHeight="1">
      <c r="Z830" s="285"/>
      <c r="AA830" s="273"/>
      <c r="AN830" s="286"/>
      <c r="AO830" s="247"/>
      <c r="AP830" s="286"/>
      <c r="AQ830" s="55"/>
      <c r="AR830" s="249"/>
    </row>
    <row r="831" spans="26:44" ht="14.25" customHeight="1">
      <c r="Z831" s="285"/>
      <c r="AA831" s="273"/>
      <c r="AN831" s="286"/>
      <c r="AO831" s="247"/>
      <c r="AP831" s="286"/>
      <c r="AQ831" s="55"/>
      <c r="AR831" s="249"/>
    </row>
    <row r="832" spans="26:44" ht="14.25" customHeight="1">
      <c r="Z832" s="285"/>
      <c r="AA832" s="273"/>
      <c r="AN832" s="286"/>
      <c r="AO832" s="247"/>
      <c r="AP832" s="286"/>
      <c r="AQ832" s="55"/>
      <c r="AR832" s="249"/>
    </row>
    <row r="833" spans="26:44" ht="14.25" customHeight="1">
      <c r="Z833" s="285"/>
      <c r="AA833" s="273"/>
      <c r="AN833" s="286"/>
      <c r="AO833" s="247"/>
      <c r="AP833" s="286"/>
      <c r="AQ833" s="55"/>
      <c r="AR833" s="249"/>
    </row>
    <row r="834" spans="26:44" ht="14.25" customHeight="1">
      <c r="Z834" s="285"/>
      <c r="AA834" s="273"/>
      <c r="AN834" s="286"/>
      <c r="AO834" s="247"/>
      <c r="AP834" s="286"/>
      <c r="AQ834" s="55"/>
      <c r="AR834" s="249"/>
    </row>
    <row r="835" spans="26:44" ht="14.25" customHeight="1">
      <c r="Z835" s="285"/>
      <c r="AA835" s="273"/>
      <c r="AN835" s="286"/>
      <c r="AO835" s="247"/>
      <c r="AP835" s="286"/>
      <c r="AQ835" s="55"/>
      <c r="AR835" s="249"/>
    </row>
    <row r="836" spans="26:44" ht="14.25" customHeight="1">
      <c r="Z836" s="285"/>
      <c r="AA836" s="273"/>
      <c r="AN836" s="286"/>
      <c r="AO836" s="247"/>
      <c r="AP836" s="286"/>
      <c r="AQ836" s="55"/>
      <c r="AR836" s="249"/>
    </row>
    <row r="837" spans="26:44" ht="14.25" customHeight="1">
      <c r="Z837" s="285"/>
      <c r="AA837" s="273"/>
      <c r="AN837" s="286"/>
      <c r="AO837" s="247"/>
      <c r="AP837" s="286"/>
      <c r="AQ837" s="55"/>
      <c r="AR837" s="249"/>
    </row>
    <row r="838" spans="26:44" ht="14.25" customHeight="1">
      <c r="Z838" s="285"/>
      <c r="AA838" s="273"/>
      <c r="AN838" s="286"/>
      <c r="AO838" s="247"/>
      <c r="AP838" s="286"/>
      <c r="AQ838" s="55"/>
      <c r="AR838" s="249"/>
    </row>
    <row r="839" spans="26:44" ht="14.25" customHeight="1">
      <c r="Z839" s="285"/>
      <c r="AA839" s="273"/>
      <c r="AN839" s="286"/>
      <c r="AO839" s="247"/>
      <c r="AP839" s="286"/>
      <c r="AQ839" s="55"/>
      <c r="AR839" s="249"/>
    </row>
    <row r="840" spans="26:44" ht="14.25" customHeight="1">
      <c r="Z840" s="285"/>
      <c r="AA840" s="273"/>
      <c r="AN840" s="286"/>
      <c r="AO840" s="247"/>
      <c r="AP840" s="286"/>
      <c r="AQ840" s="55"/>
      <c r="AR840" s="249"/>
    </row>
    <row r="841" spans="26:44" ht="14.25" customHeight="1">
      <c r="Z841" s="285"/>
      <c r="AA841" s="273"/>
      <c r="AN841" s="286"/>
      <c r="AO841" s="247"/>
      <c r="AP841" s="286"/>
      <c r="AQ841" s="55"/>
      <c r="AR841" s="249"/>
    </row>
    <row r="842" spans="26:44" ht="14.25" customHeight="1">
      <c r="Z842" s="285"/>
      <c r="AA842" s="273"/>
      <c r="AN842" s="286"/>
      <c r="AO842" s="247"/>
      <c r="AP842" s="286"/>
      <c r="AQ842" s="55"/>
      <c r="AR842" s="249"/>
    </row>
    <row r="843" spans="26:44" ht="14.25" customHeight="1">
      <c r="Z843" s="285"/>
      <c r="AA843" s="273"/>
      <c r="AN843" s="286"/>
      <c r="AO843" s="247"/>
      <c r="AP843" s="286"/>
      <c r="AQ843" s="55"/>
      <c r="AR843" s="249"/>
    </row>
    <row r="844" spans="26:44" ht="14.25" customHeight="1">
      <c r="Z844" s="285"/>
      <c r="AA844" s="273"/>
      <c r="AN844" s="286"/>
      <c r="AO844" s="247"/>
      <c r="AP844" s="286"/>
      <c r="AQ844" s="55"/>
      <c r="AR844" s="249"/>
    </row>
    <row r="845" spans="26:44" ht="14.25" customHeight="1">
      <c r="Z845" s="285"/>
      <c r="AA845" s="273"/>
      <c r="AN845" s="286"/>
      <c r="AO845" s="247"/>
      <c r="AP845" s="286"/>
      <c r="AQ845" s="55"/>
      <c r="AR845" s="249"/>
    </row>
    <row r="846" spans="26:44" ht="14.25" customHeight="1">
      <c r="Z846" s="285"/>
      <c r="AA846" s="273"/>
      <c r="AN846" s="286"/>
      <c r="AO846" s="247"/>
      <c r="AP846" s="286"/>
      <c r="AQ846" s="55"/>
      <c r="AR846" s="249"/>
    </row>
    <row r="847" spans="26:44" ht="14.25" customHeight="1">
      <c r="Z847" s="285"/>
      <c r="AA847" s="273"/>
      <c r="AN847" s="286"/>
      <c r="AO847" s="247"/>
      <c r="AP847" s="286"/>
      <c r="AQ847" s="55"/>
      <c r="AR847" s="249"/>
    </row>
    <row r="848" spans="26:44" ht="14.25" customHeight="1">
      <c r="Z848" s="285"/>
      <c r="AA848" s="273"/>
      <c r="AN848" s="286"/>
      <c r="AO848" s="247"/>
      <c r="AP848" s="286"/>
      <c r="AQ848" s="55"/>
      <c r="AR848" s="249"/>
    </row>
    <row r="849" spans="26:44" ht="14.25" customHeight="1">
      <c r="Z849" s="285"/>
      <c r="AA849" s="273"/>
      <c r="AN849" s="286"/>
      <c r="AO849" s="247"/>
      <c r="AP849" s="286"/>
      <c r="AQ849" s="55"/>
      <c r="AR849" s="249"/>
    </row>
    <row r="850" spans="26:44" ht="14.25" customHeight="1">
      <c r="Z850" s="285"/>
      <c r="AA850" s="273"/>
      <c r="AN850" s="286"/>
      <c r="AO850" s="247"/>
      <c r="AP850" s="286"/>
      <c r="AQ850" s="55"/>
      <c r="AR850" s="249"/>
    </row>
    <row r="851" spans="26:44" ht="14.25" customHeight="1">
      <c r="Z851" s="285"/>
      <c r="AA851" s="273"/>
      <c r="AN851" s="286"/>
      <c r="AO851" s="247"/>
      <c r="AP851" s="286"/>
      <c r="AQ851" s="55"/>
      <c r="AR851" s="249"/>
    </row>
    <row r="852" spans="26:44" ht="14.25" customHeight="1">
      <c r="Z852" s="285"/>
      <c r="AA852" s="273"/>
      <c r="AN852" s="286"/>
      <c r="AO852" s="247"/>
      <c r="AP852" s="286"/>
      <c r="AQ852" s="55"/>
      <c r="AR852" s="249"/>
    </row>
    <row r="853" spans="26:44" ht="14.25" customHeight="1">
      <c r="Z853" s="285"/>
      <c r="AA853" s="273"/>
      <c r="AN853" s="286"/>
      <c r="AO853" s="247"/>
      <c r="AP853" s="286"/>
      <c r="AQ853" s="55"/>
      <c r="AR853" s="249"/>
    </row>
    <row r="854" spans="26:44" ht="14.25" customHeight="1">
      <c r="Z854" s="285"/>
      <c r="AA854" s="273"/>
      <c r="AN854" s="286"/>
      <c r="AO854" s="247"/>
      <c r="AP854" s="286"/>
      <c r="AQ854" s="55"/>
      <c r="AR854" s="249"/>
    </row>
    <row r="855" spans="26:44" ht="14.25" customHeight="1">
      <c r="Z855" s="285"/>
      <c r="AA855" s="273"/>
      <c r="AN855" s="286"/>
      <c r="AO855" s="247"/>
      <c r="AP855" s="286"/>
      <c r="AQ855" s="55"/>
      <c r="AR855" s="249"/>
    </row>
    <row r="856" spans="26:44" ht="14.25" customHeight="1">
      <c r="Z856" s="285"/>
      <c r="AA856" s="273"/>
      <c r="AN856" s="286"/>
      <c r="AO856" s="247"/>
      <c r="AP856" s="286"/>
      <c r="AQ856" s="55"/>
      <c r="AR856" s="249"/>
    </row>
    <row r="857" spans="26:44" ht="14.25" customHeight="1">
      <c r="Z857" s="285"/>
      <c r="AA857" s="273"/>
      <c r="AN857" s="286"/>
      <c r="AO857" s="247"/>
      <c r="AP857" s="286"/>
      <c r="AQ857" s="55"/>
      <c r="AR857" s="249"/>
    </row>
    <row r="858" spans="26:44" ht="14.25" customHeight="1">
      <c r="Z858" s="285"/>
      <c r="AA858" s="273"/>
      <c r="AN858" s="286"/>
      <c r="AO858" s="247"/>
      <c r="AP858" s="286"/>
      <c r="AQ858" s="55"/>
      <c r="AR858" s="249"/>
    </row>
    <row r="859" spans="26:44" ht="14.25" customHeight="1">
      <c r="Z859" s="285"/>
      <c r="AA859" s="273"/>
      <c r="AN859" s="286"/>
      <c r="AO859" s="247"/>
      <c r="AP859" s="286"/>
      <c r="AQ859" s="55"/>
      <c r="AR859" s="249"/>
    </row>
    <row r="860" spans="26:44" ht="14.25" customHeight="1">
      <c r="Z860" s="285"/>
      <c r="AA860" s="273"/>
      <c r="AN860" s="286"/>
      <c r="AO860" s="247"/>
      <c r="AP860" s="286"/>
      <c r="AQ860" s="55"/>
      <c r="AR860" s="249"/>
    </row>
    <row r="861" spans="26:44" ht="14.25" customHeight="1">
      <c r="Z861" s="285"/>
      <c r="AA861" s="273"/>
      <c r="AN861" s="286"/>
      <c r="AO861" s="247"/>
      <c r="AP861" s="286"/>
      <c r="AQ861" s="55"/>
      <c r="AR861" s="249"/>
    </row>
    <row r="862" spans="26:44" ht="14.25" customHeight="1">
      <c r="Z862" s="285"/>
      <c r="AA862" s="273"/>
      <c r="AN862" s="286"/>
      <c r="AO862" s="247"/>
      <c r="AP862" s="286"/>
      <c r="AQ862" s="55"/>
      <c r="AR862" s="249"/>
    </row>
    <row r="863" spans="26:44" ht="14.25" customHeight="1">
      <c r="Z863" s="285"/>
      <c r="AA863" s="273"/>
      <c r="AN863" s="286"/>
      <c r="AO863" s="247"/>
      <c r="AP863" s="286"/>
      <c r="AQ863" s="55"/>
      <c r="AR863" s="249"/>
    </row>
    <row r="864" spans="26:44" ht="14.25" customHeight="1">
      <c r="Z864" s="285"/>
      <c r="AA864" s="273"/>
      <c r="AN864" s="286"/>
      <c r="AO864" s="247"/>
      <c r="AP864" s="286"/>
      <c r="AQ864" s="55"/>
      <c r="AR864" s="249"/>
    </row>
    <row r="865" spans="26:44" ht="14.25" customHeight="1">
      <c r="Z865" s="285"/>
      <c r="AA865" s="273"/>
      <c r="AN865" s="286"/>
      <c r="AO865" s="247"/>
      <c r="AP865" s="286"/>
      <c r="AQ865" s="55"/>
      <c r="AR865" s="249"/>
    </row>
    <row r="866" spans="26:44" ht="14.25" customHeight="1">
      <c r="Z866" s="285"/>
      <c r="AA866" s="273"/>
      <c r="AN866" s="286"/>
      <c r="AO866" s="247"/>
      <c r="AP866" s="286"/>
      <c r="AQ866" s="55"/>
      <c r="AR866" s="249"/>
    </row>
    <row r="867" spans="26:44" ht="14.25" customHeight="1">
      <c r="Z867" s="285"/>
      <c r="AA867" s="273"/>
      <c r="AN867" s="286"/>
      <c r="AO867" s="247"/>
      <c r="AP867" s="286"/>
      <c r="AQ867" s="55"/>
      <c r="AR867" s="249"/>
    </row>
    <row r="868" spans="26:44" ht="14.25" customHeight="1">
      <c r="Z868" s="285"/>
      <c r="AA868" s="273"/>
      <c r="AN868" s="286"/>
      <c r="AO868" s="247"/>
      <c r="AP868" s="286"/>
      <c r="AQ868" s="55"/>
      <c r="AR868" s="249"/>
    </row>
    <row r="869" spans="26:44" ht="14.25" customHeight="1">
      <c r="Z869" s="285"/>
      <c r="AA869" s="273"/>
      <c r="AN869" s="286"/>
      <c r="AO869" s="247"/>
      <c r="AP869" s="286"/>
      <c r="AQ869" s="55"/>
      <c r="AR869" s="249"/>
    </row>
    <row r="870" spans="26:44" ht="14.25" customHeight="1">
      <c r="Z870" s="285"/>
      <c r="AA870" s="273"/>
      <c r="AN870" s="286"/>
      <c r="AO870" s="247"/>
      <c r="AP870" s="286"/>
      <c r="AQ870" s="55"/>
      <c r="AR870" s="249"/>
    </row>
    <row r="871" spans="26:44" ht="14.25" customHeight="1">
      <c r="Z871" s="285"/>
      <c r="AA871" s="273"/>
      <c r="AN871" s="286"/>
      <c r="AO871" s="247"/>
      <c r="AP871" s="286"/>
      <c r="AQ871" s="55"/>
      <c r="AR871" s="249"/>
    </row>
    <row r="872" spans="26:44" ht="14.25" customHeight="1">
      <c r="Z872" s="285"/>
      <c r="AA872" s="273"/>
      <c r="AN872" s="286"/>
      <c r="AO872" s="247"/>
      <c r="AP872" s="286"/>
      <c r="AQ872" s="55"/>
      <c r="AR872" s="249"/>
    </row>
    <row r="873" spans="26:44" ht="14.25" customHeight="1">
      <c r="Z873" s="285"/>
      <c r="AA873" s="273"/>
      <c r="AN873" s="286"/>
      <c r="AO873" s="247"/>
      <c r="AP873" s="286"/>
      <c r="AQ873" s="55"/>
      <c r="AR873" s="249"/>
    </row>
    <row r="874" spans="26:44" ht="14.25" customHeight="1">
      <c r="Z874" s="285"/>
      <c r="AA874" s="273"/>
      <c r="AN874" s="286"/>
      <c r="AO874" s="247"/>
      <c r="AP874" s="286"/>
      <c r="AQ874" s="55"/>
      <c r="AR874" s="249"/>
    </row>
    <row r="875" spans="26:44" ht="14.25" customHeight="1">
      <c r="Z875" s="285"/>
      <c r="AA875" s="273"/>
      <c r="AN875" s="286"/>
      <c r="AO875" s="247"/>
      <c r="AP875" s="286"/>
      <c r="AQ875" s="55"/>
      <c r="AR875" s="249"/>
    </row>
    <row r="876" spans="26:44" ht="14.25" customHeight="1">
      <c r="Z876" s="285"/>
      <c r="AA876" s="273"/>
      <c r="AN876" s="286"/>
      <c r="AO876" s="247"/>
      <c r="AP876" s="286"/>
      <c r="AQ876" s="55"/>
      <c r="AR876" s="249"/>
    </row>
    <row r="877" spans="26:44" ht="14.25" customHeight="1">
      <c r="Z877" s="285"/>
      <c r="AA877" s="273"/>
      <c r="AN877" s="286"/>
      <c r="AO877" s="247"/>
      <c r="AP877" s="286"/>
      <c r="AQ877" s="55"/>
      <c r="AR877" s="249"/>
    </row>
    <row r="878" spans="26:44" ht="14.25" customHeight="1">
      <c r="Z878" s="285"/>
      <c r="AA878" s="273"/>
      <c r="AN878" s="286"/>
      <c r="AO878" s="247"/>
      <c r="AP878" s="286"/>
      <c r="AQ878" s="55"/>
      <c r="AR878" s="249"/>
    </row>
    <row r="879" spans="26:44" ht="14.25" customHeight="1">
      <c r="Z879" s="285"/>
      <c r="AA879" s="273"/>
      <c r="AN879" s="286"/>
      <c r="AO879" s="247"/>
      <c r="AP879" s="286"/>
      <c r="AQ879" s="55"/>
      <c r="AR879" s="249"/>
    </row>
    <row r="880" spans="26:44" ht="14.25" customHeight="1">
      <c r="Z880" s="285"/>
      <c r="AA880" s="273"/>
      <c r="AN880" s="286"/>
      <c r="AO880" s="247"/>
      <c r="AP880" s="286"/>
      <c r="AQ880" s="55"/>
      <c r="AR880" s="249"/>
    </row>
    <row r="881" spans="26:44" ht="14.25" customHeight="1">
      <c r="Z881" s="285"/>
      <c r="AA881" s="273"/>
      <c r="AN881" s="286"/>
      <c r="AO881" s="247"/>
      <c r="AP881" s="286"/>
      <c r="AQ881" s="55"/>
      <c r="AR881" s="249"/>
    </row>
    <row r="882" spans="26:44" ht="14.25" customHeight="1">
      <c r="Z882" s="285"/>
      <c r="AA882" s="273"/>
      <c r="AN882" s="286"/>
      <c r="AO882" s="247"/>
      <c r="AP882" s="286"/>
      <c r="AQ882" s="55"/>
      <c r="AR882" s="249"/>
    </row>
    <row r="883" spans="26:44" ht="14.25" customHeight="1">
      <c r="Z883" s="285"/>
      <c r="AA883" s="273"/>
      <c r="AN883" s="286"/>
      <c r="AO883" s="247"/>
      <c r="AP883" s="286"/>
      <c r="AQ883" s="55"/>
      <c r="AR883" s="249"/>
    </row>
    <row r="884" spans="26:44" ht="14.25" customHeight="1">
      <c r="Z884" s="285"/>
      <c r="AA884" s="273"/>
      <c r="AN884" s="286"/>
      <c r="AO884" s="247"/>
      <c r="AP884" s="286"/>
      <c r="AQ884" s="55"/>
      <c r="AR884" s="249"/>
    </row>
    <row r="885" spans="26:44" ht="14.25" customHeight="1">
      <c r="Z885" s="285"/>
      <c r="AA885" s="273"/>
      <c r="AN885" s="286"/>
      <c r="AO885" s="247"/>
      <c r="AP885" s="286"/>
      <c r="AQ885" s="55"/>
      <c r="AR885" s="249"/>
    </row>
    <row r="886" spans="26:44" ht="14.25" customHeight="1">
      <c r="Z886" s="285"/>
      <c r="AA886" s="273"/>
      <c r="AN886" s="286"/>
      <c r="AO886" s="247"/>
      <c r="AP886" s="286"/>
      <c r="AQ886" s="55"/>
      <c r="AR886" s="249"/>
    </row>
    <row r="887" spans="26:44" ht="14.25" customHeight="1">
      <c r="Z887" s="285"/>
      <c r="AA887" s="273"/>
      <c r="AN887" s="286"/>
      <c r="AO887" s="247"/>
      <c r="AP887" s="286"/>
      <c r="AQ887" s="55"/>
      <c r="AR887" s="249"/>
    </row>
    <row r="888" spans="26:44" ht="14.25" customHeight="1">
      <c r="Z888" s="285"/>
      <c r="AA888" s="273"/>
      <c r="AN888" s="286"/>
      <c r="AO888" s="247"/>
      <c r="AP888" s="286"/>
      <c r="AQ888" s="55"/>
      <c r="AR888" s="249"/>
    </row>
    <row r="889" spans="26:44" ht="14.25" customHeight="1">
      <c r="Z889" s="285"/>
      <c r="AA889" s="273"/>
      <c r="AN889" s="286"/>
      <c r="AO889" s="247"/>
      <c r="AP889" s="286"/>
      <c r="AQ889" s="55"/>
      <c r="AR889" s="249"/>
    </row>
    <row r="890" spans="26:44" ht="14.25" customHeight="1">
      <c r="Z890" s="285"/>
      <c r="AA890" s="273"/>
      <c r="AN890" s="286"/>
      <c r="AO890" s="247"/>
      <c r="AP890" s="286"/>
      <c r="AQ890" s="55"/>
      <c r="AR890" s="249"/>
    </row>
    <row r="891" spans="26:44" ht="14.25" customHeight="1">
      <c r="Z891" s="285"/>
      <c r="AA891" s="273"/>
      <c r="AN891" s="286"/>
      <c r="AO891" s="247"/>
      <c r="AP891" s="286"/>
      <c r="AQ891" s="55"/>
      <c r="AR891" s="249"/>
    </row>
    <row r="892" spans="26:44" ht="14.25" customHeight="1">
      <c r="Z892" s="285"/>
      <c r="AA892" s="273"/>
      <c r="AN892" s="286"/>
      <c r="AO892" s="247"/>
      <c r="AP892" s="286"/>
      <c r="AQ892" s="55"/>
      <c r="AR892" s="249"/>
    </row>
    <row r="893" spans="26:44" ht="14.25" customHeight="1">
      <c r="Z893" s="285"/>
      <c r="AA893" s="273"/>
      <c r="AN893" s="286"/>
      <c r="AO893" s="247"/>
      <c r="AP893" s="286"/>
      <c r="AQ893" s="55"/>
      <c r="AR893" s="249"/>
    </row>
    <row r="894" spans="26:44" ht="14.25" customHeight="1">
      <c r="Z894" s="285"/>
      <c r="AA894" s="273"/>
      <c r="AN894" s="286"/>
      <c r="AO894" s="247"/>
      <c r="AP894" s="286"/>
      <c r="AQ894" s="55"/>
      <c r="AR894" s="249"/>
    </row>
    <row r="895" spans="26:44" ht="14.25" customHeight="1">
      <c r="Z895" s="285"/>
      <c r="AA895" s="273"/>
      <c r="AN895" s="286"/>
      <c r="AO895" s="247"/>
      <c r="AP895" s="286"/>
      <c r="AQ895" s="55"/>
      <c r="AR895" s="249"/>
    </row>
    <row r="896" spans="26:44" ht="14.25" customHeight="1">
      <c r="Z896" s="285"/>
      <c r="AA896" s="273"/>
      <c r="AN896" s="286"/>
      <c r="AO896" s="247"/>
      <c r="AP896" s="286"/>
      <c r="AQ896" s="55"/>
      <c r="AR896" s="249"/>
    </row>
    <row r="897" spans="26:44" ht="14.25" customHeight="1">
      <c r="Z897" s="285"/>
      <c r="AA897" s="273"/>
      <c r="AN897" s="286"/>
      <c r="AO897" s="247"/>
      <c r="AP897" s="286"/>
      <c r="AQ897" s="55"/>
      <c r="AR897" s="249"/>
    </row>
    <row r="898" spans="26:44" ht="14.25" customHeight="1">
      <c r="Z898" s="285"/>
      <c r="AA898" s="273"/>
      <c r="AN898" s="286"/>
      <c r="AO898" s="247"/>
      <c r="AP898" s="286"/>
      <c r="AQ898" s="55"/>
      <c r="AR898" s="249"/>
    </row>
    <row r="899" spans="26:44" ht="14.25" customHeight="1">
      <c r="Z899" s="285"/>
      <c r="AA899" s="273"/>
      <c r="AN899" s="286"/>
      <c r="AO899" s="247"/>
      <c r="AP899" s="286"/>
      <c r="AQ899" s="55"/>
      <c r="AR899" s="249"/>
    </row>
    <row r="900" spans="26:44" ht="14.25" customHeight="1">
      <c r="Z900" s="285"/>
      <c r="AA900" s="273"/>
      <c r="AN900" s="286"/>
      <c r="AO900" s="247"/>
      <c r="AP900" s="286"/>
      <c r="AQ900" s="55"/>
      <c r="AR900" s="249"/>
    </row>
    <row r="901" spans="26:44" ht="14.25" customHeight="1">
      <c r="Z901" s="285"/>
      <c r="AA901" s="273"/>
      <c r="AN901" s="286"/>
      <c r="AO901" s="247"/>
      <c r="AP901" s="286"/>
      <c r="AQ901" s="55"/>
      <c r="AR901" s="249"/>
    </row>
    <row r="902" spans="26:44" ht="14.25" customHeight="1">
      <c r="Z902" s="285"/>
      <c r="AA902" s="273"/>
      <c r="AN902" s="286"/>
      <c r="AO902" s="247"/>
      <c r="AP902" s="286"/>
      <c r="AQ902" s="55"/>
      <c r="AR902" s="249"/>
    </row>
    <row r="903" spans="26:44" ht="14.25" customHeight="1">
      <c r="Z903" s="285"/>
      <c r="AA903" s="273"/>
      <c r="AN903" s="286"/>
      <c r="AO903" s="247"/>
      <c r="AP903" s="286"/>
      <c r="AQ903" s="55"/>
      <c r="AR903" s="249"/>
    </row>
    <row r="904" spans="26:44" ht="14.25" customHeight="1">
      <c r="Z904" s="285"/>
      <c r="AA904" s="273"/>
      <c r="AN904" s="286"/>
      <c r="AO904" s="247"/>
      <c r="AP904" s="286"/>
      <c r="AQ904" s="55"/>
      <c r="AR904" s="249"/>
    </row>
    <row r="905" spans="26:44" ht="14.25" customHeight="1">
      <c r="Z905" s="285"/>
      <c r="AA905" s="273"/>
      <c r="AN905" s="286"/>
      <c r="AO905" s="247"/>
      <c r="AP905" s="286"/>
      <c r="AQ905" s="55"/>
      <c r="AR905" s="249"/>
    </row>
    <row r="906" spans="26:44" ht="14.25" customHeight="1">
      <c r="Z906" s="285"/>
      <c r="AA906" s="273"/>
      <c r="AN906" s="286"/>
      <c r="AO906" s="247"/>
      <c r="AP906" s="286"/>
      <c r="AQ906" s="55"/>
      <c r="AR906" s="249"/>
    </row>
    <row r="907" spans="26:44" ht="14.25" customHeight="1">
      <c r="Z907" s="285"/>
      <c r="AA907" s="273"/>
      <c r="AN907" s="286"/>
      <c r="AO907" s="247"/>
      <c r="AP907" s="286"/>
      <c r="AQ907" s="55"/>
      <c r="AR907" s="249"/>
    </row>
    <row r="908" spans="26:44" ht="14.25" customHeight="1">
      <c r="Z908" s="285"/>
      <c r="AA908" s="273"/>
      <c r="AN908" s="286"/>
      <c r="AO908" s="247"/>
      <c r="AP908" s="286"/>
      <c r="AQ908" s="55"/>
      <c r="AR908" s="249"/>
    </row>
    <row r="909" spans="26:44" ht="14.25" customHeight="1">
      <c r="Z909" s="285"/>
      <c r="AA909" s="273"/>
      <c r="AN909" s="286"/>
      <c r="AO909" s="247"/>
      <c r="AP909" s="286"/>
      <c r="AQ909" s="55"/>
      <c r="AR909" s="249"/>
    </row>
    <row r="910" spans="26:44" ht="14.25" customHeight="1">
      <c r="Z910" s="285"/>
      <c r="AA910" s="273"/>
      <c r="AN910" s="286"/>
      <c r="AO910" s="247"/>
      <c r="AP910" s="286"/>
      <c r="AQ910" s="55"/>
      <c r="AR910" s="249"/>
    </row>
    <row r="911" spans="26:44" ht="14.25" customHeight="1">
      <c r="Z911" s="285"/>
      <c r="AA911" s="273"/>
      <c r="AN911" s="286"/>
      <c r="AO911" s="247"/>
      <c r="AP911" s="286"/>
      <c r="AQ911" s="55"/>
      <c r="AR911" s="249"/>
    </row>
    <row r="912" spans="26:44" ht="14.25" customHeight="1">
      <c r="Z912" s="285"/>
      <c r="AA912" s="273"/>
      <c r="AN912" s="286"/>
      <c r="AO912" s="247"/>
      <c r="AP912" s="286"/>
      <c r="AQ912" s="55"/>
      <c r="AR912" s="249"/>
    </row>
    <row r="913" spans="26:44" ht="14.25" customHeight="1">
      <c r="Z913" s="285"/>
      <c r="AA913" s="273"/>
      <c r="AN913" s="286"/>
      <c r="AO913" s="247"/>
      <c r="AP913" s="286"/>
      <c r="AQ913" s="55"/>
      <c r="AR913" s="249"/>
    </row>
    <row r="914" spans="26:44" ht="14.25" customHeight="1">
      <c r="Z914" s="285"/>
      <c r="AA914" s="273"/>
      <c r="AN914" s="286"/>
      <c r="AO914" s="247"/>
      <c r="AP914" s="286"/>
      <c r="AQ914" s="55"/>
      <c r="AR914" s="249"/>
    </row>
    <row r="915" spans="26:44" ht="14.25" customHeight="1">
      <c r="Z915" s="285"/>
      <c r="AA915" s="273"/>
      <c r="AN915" s="286"/>
      <c r="AO915" s="247"/>
      <c r="AP915" s="286"/>
      <c r="AQ915" s="55"/>
      <c r="AR915" s="249"/>
    </row>
    <row r="916" spans="26:44" ht="14.25" customHeight="1">
      <c r="Z916" s="285"/>
      <c r="AA916" s="273"/>
      <c r="AN916" s="286"/>
      <c r="AO916" s="247"/>
      <c r="AP916" s="286"/>
      <c r="AQ916" s="55"/>
      <c r="AR916" s="249"/>
    </row>
    <row r="917" spans="26:44" ht="14.25" customHeight="1">
      <c r="Z917" s="285"/>
      <c r="AA917" s="273"/>
      <c r="AN917" s="286"/>
      <c r="AO917" s="247"/>
      <c r="AP917" s="286"/>
      <c r="AQ917" s="55"/>
      <c r="AR917" s="249"/>
    </row>
    <row r="918" spans="26:44" ht="14.25" customHeight="1">
      <c r="Z918" s="285"/>
      <c r="AA918" s="273"/>
      <c r="AN918" s="286"/>
      <c r="AO918" s="247"/>
      <c r="AP918" s="286"/>
      <c r="AQ918" s="55"/>
      <c r="AR918" s="249"/>
    </row>
    <row r="919" spans="26:44" ht="14.25" customHeight="1">
      <c r="Z919" s="285"/>
      <c r="AA919" s="273"/>
      <c r="AN919" s="286"/>
      <c r="AO919" s="247"/>
      <c r="AP919" s="286"/>
      <c r="AQ919" s="55"/>
      <c r="AR919" s="249"/>
    </row>
    <row r="920" spans="26:44" ht="14.25" customHeight="1">
      <c r="Z920" s="285"/>
      <c r="AA920" s="273"/>
      <c r="AN920" s="286"/>
      <c r="AO920" s="247"/>
      <c r="AP920" s="286"/>
      <c r="AQ920" s="55"/>
      <c r="AR920" s="249"/>
    </row>
    <row r="921" spans="26:44" ht="14.25" customHeight="1">
      <c r="Z921" s="285"/>
      <c r="AA921" s="273"/>
      <c r="AN921" s="286"/>
      <c r="AO921" s="247"/>
      <c r="AP921" s="286"/>
      <c r="AQ921" s="55"/>
      <c r="AR921" s="249"/>
    </row>
    <row r="922" spans="26:44" ht="14.25" customHeight="1">
      <c r="Z922" s="285"/>
      <c r="AA922" s="273"/>
      <c r="AN922" s="286"/>
      <c r="AO922" s="247"/>
      <c r="AP922" s="286"/>
      <c r="AQ922" s="55"/>
      <c r="AR922" s="249"/>
    </row>
    <row r="923" spans="26:44" ht="14.25" customHeight="1">
      <c r="Z923" s="285"/>
      <c r="AA923" s="273"/>
      <c r="AN923" s="286"/>
      <c r="AO923" s="247"/>
      <c r="AP923" s="286"/>
      <c r="AQ923" s="55"/>
      <c r="AR923" s="249"/>
    </row>
    <row r="924" spans="26:44" ht="14.25" customHeight="1">
      <c r="Z924" s="285"/>
      <c r="AA924" s="273"/>
      <c r="AN924" s="286"/>
      <c r="AO924" s="247"/>
      <c r="AP924" s="286"/>
      <c r="AQ924" s="55"/>
      <c r="AR924" s="249"/>
    </row>
    <row r="925" spans="26:44" ht="14.25" customHeight="1">
      <c r="Z925" s="285"/>
      <c r="AA925" s="273"/>
      <c r="AN925" s="286"/>
      <c r="AO925" s="247"/>
      <c r="AP925" s="286"/>
      <c r="AQ925" s="55"/>
      <c r="AR925" s="249"/>
    </row>
    <row r="926" spans="26:44" ht="14.25" customHeight="1">
      <c r="Z926" s="285"/>
      <c r="AA926" s="273"/>
      <c r="AN926" s="286"/>
      <c r="AO926" s="247"/>
      <c r="AP926" s="286"/>
      <c r="AQ926" s="55"/>
      <c r="AR926" s="249"/>
    </row>
    <row r="927" spans="26:44" ht="14.25" customHeight="1">
      <c r="Z927" s="285"/>
      <c r="AA927" s="273"/>
      <c r="AN927" s="286"/>
      <c r="AO927" s="247"/>
      <c r="AP927" s="286"/>
      <c r="AQ927" s="55"/>
      <c r="AR927" s="249"/>
    </row>
    <row r="928" spans="26:44" ht="14.25" customHeight="1">
      <c r="Z928" s="285"/>
      <c r="AA928" s="273"/>
      <c r="AN928" s="286"/>
      <c r="AO928" s="247"/>
      <c r="AP928" s="286"/>
      <c r="AQ928" s="55"/>
      <c r="AR928" s="249"/>
    </row>
    <row r="929" spans="26:44" ht="14.25" customHeight="1">
      <c r="Z929" s="285"/>
      <c r="AA929" s="273"/>
      <c r="AN929" s="286"/>
      <c r="AO929" s="247"/>
      <c r="AP929" s="286"/>
      <c r="AQ929" s="55"/>
      <c r="AR929" s="249"/>
    </row>
    <row r="930" spans="26:44" ht="14.25" customHeight="1">
      <c r="Z930" s="285"/>
      <c r="AA930" s="273"/>
      <c r="AN930" s="286"/>
      <c r="AO930" s="247"/>
      <c r="AP930" s="286"/>
      <c r="AQ930" s="55"/>
      <c r="AR930" s="249"/>
    </row>
    <row r="931" spans="26:44" ht="14.25" customHeight="1">
      <c r="Z931" s="285"/>
      <c r="AA931" s="273"/>
      <c r="AN931" s="286"/>
      <c r="AO931" s="247"/>
      <c r="AP931" s="286"/>
      <c r="AQ931" s="55"/>
      <c r="AR931" s="249"/>
    </row>
    <row r="932" spans="26:44" ht="14.25" customHeight="1">
      <c r="Z932" s="285"/>
      <c r="AA932" s="273"/>
      <c r="AN932" s="286"/>
      <c r="AO932" s="247"/>
      <c r="AP932" s="286"/>
      <c r="AQ932" s="55"/>
      <c r="AR932" s="249"/>
    </row>
    <row r="933" spans="26:44" ht="14.25" customHeight="1">
      <c r="Z933" s="285"/>
      <c r="AA933" s="273"/>
      <c r="AN933" s="286"/>
      <c r="AO933" s="247"/>
      <c r="AP933" s="286"/>
      <c r="AQ933" s="55"/>
      <c r="AR933" s="249"/>
    </row>
    <row r="934" spans="26:44" ht="14.25" customHeight="1">
      <c r="Z934" s="285"/>
      <c r="AA934" s="273"/>
      <c r="AN934" s="286"/>
      <c r="AO934" s="247"/>
      <c r="AP934" s="286"/>
      <c r="AQ934" s="55"/>
      <c r="AR934" s="249"/>
    </row>
    <row r="935" spans="26:44" ht="14.25" customHeight="1">
      <c r="Z935" s="285"/>
      <c r="AA935" s="273"/>
      <c r="AN935" s="286"/>
      <c r="AO935" s="247"/>
      <c r="AP935" s="286"/>
      <c r="AQ935" s="55"/>
      <c r="AR935" s="249"/>
    </row>
    <row r="936" spans="26:44" ht="14.25" customHeight="1">
      <c r="Z936" s="285"/>
      <c r="AA936" s="273"/>
      <c r="AN936" s="286"/>
      <c r="AO936" s="247"/>
      <c r="AP936" s="286"/>
      <c r="AQ936" s="55"/>
      <c r="AR936" s="249"/>
    </row>
    <row r="937" spans="26:44" ht="14.25" customHeight="1">
      <c r="Z937" s="285"/>
      <c r="AA937" s="273"/>
      <c r="AN937" s="286"/>
      <c r="AO937" s="247"/>
      <c r="AP937" s="286"/>
      <c r="AQ937" s="55"/>
      <c r="AR937" s="249"/>
    </row>
    <row r="938" spans="26:44" ht="14.25" customHeight="1">
      <c r="Z938" s="285"/>
      <c r="AA938" s="273"/>
      <c r="AN938" s="286"/>
      <c r="AO938" s="247"/>
      <c r="AP938" s="286"/>
      <c r="AQ938" s="55"/>
      <c r="AR938" s="249"/>
    </row>
    <row r="939" spans="26:44" ht="14.25" customHeight="1">
      <c r="Z939" s="285"/>
      <c r="AA939" s="273"/>
      <c r="AN939" s="286"/>
      <c r="AO939" s="247"/>
      <c r="AP939" s="286"/>
      <c r="AQ939" s="55"/>
      <c r="AR939" s="249"/>
    </row>
    <row r="940" spans="26:44" ht="14.25" customHeight="1">
      <c r="Z940" s="285"/>
      <c r="AA940" s="273"/>
      <c r="AN940" s="286"/>
      <c r="AO940" s="247"/>
      <c r="AP940" s="286"/>
      <c r="AQ940" s="55"/>
      <c r="AR940" s="249"/>
    </row>
    <row r="941" spans="26:44" ht="14.25" customHeight="1">
      <c r="Z941" s="285"/>
      <c r="AA941" s="273"/>
      <c r="AN941" s="286"/>
      <c r="AO941" s="247"/>
      <c r="AP941" s="286"/>
      <c r="AQ941" s="55"/>
      <c r="AR941" s="249"/>
    </row>
    <row r="942" spans="26:44" ht="14.25" customHeight="1">
      <c r="Z942" s="285"/>
      <c r="AA942" s="273"/>
      <c r="AN942" s="286"/>
      <c r="AO942" s="247"/>
      <c r="AP942" s="286"/>
      <c r="AQ942" s="55"/>
      <c r="AR942" s="249"/>
    </row>
    <row r="943" spans="26:44" ht="14.25" customHeight="1">
      <c r="Z943" s="285"/>
      <c r="AA943" s="273"/>
      <c r="AN943" s="286"/>
      <c r="AO943" s="247"/>
      <c r="AP943" s="286"/>
      <c r="AQ943" s="55"/>
      <c r="AR943" s="249"/>
    </row>
    <row r="944" spans="26:44" ht="14.25" customHeight="1">
      <c r="Z944" s="285"/>
      <c r="AA944" s="273"/>
      <c r="AN944" s="286"/>
      <c r="AO944" s="247"/>
      <c r="AP944" s="286"/>
      <c r="AQ944" s="55"/>
      <c r="AR944" s="249"/>
    </row>
    <row r="945" spans="26:44" ht="14.25" customHeight="1">
      <c r="Z945" s="285"/>
      <c r="AA945" s="273"/>
      <c r="AN945" s="286"/>
      <c r="AO945" s="247"/>
      <c r="AP945" s="286"/>
      <c r="AQ945" s="55"/>
      <c r="AR945" s="249"/>
    </row>
    <row r="946" spans="26:44" ht="14.25" customHeight="1">
      <c r="Z946" s="285"/>
      <c r="AA946" s="273"/>
      <c r="AN946" s="286"/>
      <c r="AO946" s="247"/>
      <c r="AP946" s="286"/>
      <c r="AQ946" s="55"/>
      <c r="AR946" s="249"/>
    </row>
    <row r="947" spans="26:44" ht="14.25" customHeight="1">
      <c r="Z947" s="285"/>
      <c r="AA947" s="273"/>
      <c r="AN947" s="286"/>
      <c r="AO947" s="247"/>
      <c r="AP947" s="286"/>
      <c r="AQ947" s="55"/>
      <c r="AR947" s="249"/>
    </row>
    <row r="948" spans="26:44" ht="14.25" customHeight="1">
      <c r="Z948" s="285"/>
      <c r="AA948" s="273"/>
      <c r="AN948" s="286"/>
      <c r="AO948" s="247"/>
      <c r="AP948" s="286"/>
      <c r="AQ948" s="55"/>
      <c r="AR948" s="249"/>
    </row>
    <row r="949" spans="26:44" ht="14.25" customHeight="1">
      <c r="Z949" s="285"/>
      <c r="AA949" s="273"/>
      <c r="AN949" s="286"/>
      <c r="AO949" s="247"/>
      <c r="AP949" s="286"/>
      <c r="AQ949" s="55"/>
      <c r="AR949" s="249"/>
    </row>
    <row r="950" spans="26:44" ht="14.25" customHeight="1">
      <c r="Z950" s="285"/>
      <c r="AA950" s="273"/>
      <c r="AN950" s="286"/>
      <c r="AO950" s="247"/>
      <c r="AP950" s="286"/>
      <c r="AQ950" s="55"/>
      <c r="AR950" s="249"/>
    </row>
    <row r="951" spans="26:44" ht="14.25" customHeight="1">
      <c r="Z951" s="285"/>
      <c r="AA951" s="273"/>
      <c r="AN951" s="286"/>
      <c r="AO951" s="247"/>
      <c r="AP951" s="286"/>
      <c r="AQ951" s="55"/>
      <c r="AR951" s="249"/>
    </row>
    <row r="952" spans="26:44" ht="14.25" customHeight="1">
      <c r="Z952" s="285"/>
      <c r="AA952" s="273"/>
      <c r="AN952" s="286"/>
      <c r="AO952" s="247"/>
      <c r="AP952" s="286"/>
      <c r="AQ952" s="55"/>
      <c r="AR952" s="249"/>
    </row>
    <row r="953" spans="26:44" ht="14.25" customHeight="1">
      <c r="Z953" s="285"/>
      <c r="AA953" s="273"/>
      <c r="AN953" s="286"/>
      <c r="AO953" s="247"/>
      <c r="AP953" s="286"/>
      <c r="AQ953" s="55"/>
      <c r="AR953" s="249"/>
    </row>
    <row r="954" spans="26:44" ht="14.25" customHeight="1">
      <c r="Z954" s="285"/>
      <c r="AA954" s="273"/>
      <c r="AN954" s="286"/>
      <c r="AO954" s="247"/>
      <c r="AP954" s="286"/>
      <c r="AQ954" s="55"/>
      <c r="AR954" s="249"/>
    </row>
    <row r="955" spans="26:44" ht="14.25" customHeight="1">
      <c r="Z955" s="285"/>
      <c r="AA955" s="273"/>
      <c r="AN955" s="286"/>
      <c r="AO955" s="247"/>
      <c r="AP955" s="286"/>
      <c r="AQ955" s="55"/>
      <c r="AR955" s="249"/>
    </row>
    <row r="956" spans="26:44" ht="14.25" customHeight="1">
      <c r="Z956" s="285"/>
      <c r="AA956" s="273"/>
      <c r="AN956" s="286"/>
      <c r="AO956" s="247"/>
      <c r="AP956" s="286"/>
      <c r="AQ956" s="55"/>
      <c r="AR956" s="249"/>
    </row>
    <row r="957" spans="26:44" ht="14.25" customHeight="1">
      <c r="Z957" s="285"/>
      <c r="AA957" s="273"/>
      <c r="AN957" s="286"/>
      <c r="AO957" s="247"/>
      <c r="AP957" s="286"/>
      <c r="AQ957" s="55"/>
      <c r="AR957" s="249"/>
    </row>
    <row r="958" spans="26:44" ht="14.25" customHeight="1">
      <c r="Z958" s="285"/>
      <c r="AA958" s="273"/>
      <c r="AN958" s="286"/>
      <c r="AO958" s="247"/>
      <c r="AP958" s="286"/>
      <c r="AQ958" s="55"/>
      <c r="AR958" s="249"/>
    </row>
    <row r="959" spans="26:44" ht="14.25" customHeight="1">
      <c r="Z959" s="285"/>
      <c r="AA959" s="273"/>
      <c r="AN959" s="286"/>
      <c r="AO959" s="247"/>
      <c r="AP959" s="286"/>
      <c r="AQ959" s="55"/>
      <c r="AR959" s="249"/>
    </row>
    <row r="960" spans="26:44" ht="14.25" customHeight="1">
      <c r="Z960" s="285"/>
      <c r="AA960" s="273"/>
      <c r="AN960" s="286"/>
      <c r="AO960" s="247"/>
      <c r="AP960" s="286"/>
      <c r="AQ960" s="55"/>
      <c r="AR960" s="249"/>
    </row>
    <row r="961" spans="26:44" ht="14.25" customHeight="1">
      <c r="Z961" s="285"/>
      <c r="AA961" s="273"/>
      <c r="AN961" s="286"/>
      <c r="AO961" s="247"/>
      <c r="AP961" s="286"/>
      <c r="AQ961" s="55"/>
      <c r="AR961" s="249"/>
    </row>
    <row r="962" spans="26:44" ht="14.25" customHeight="1">
      <c r="Z962" s="285"/>
      <c r="AA962" s="273"/>
      <c r="AN962" s="286"/>
      <c r="AO962" s="247"/>
      <c r="AP962" s="286"/>
      <c r="AQ962" s="55"/>
      <c r="AR962" s="249"/>
    </row>
    <row r="963" spans="26:44" ht="14.25" customHeight="1">
      <c r="Z963" s="285"/>
      <c r="AA963" s="273"/>
      <c r="AN963" s="286"/>
      <c r="AO963" s="247"/>
      <c r="AP963" s="286"/>
      <c r="AQ963" s="55"/>
      <c r="AR963" s="249"/>
    </row>
    <row r="964" spans="26:44" ht="14.25" customHeight="1">
      <c r="Z964" s="285"/>
      <c r="AA964" s="273"/>
      <c r="AN964" s="286"/>
      <c r="AO964" s="247"/>
      <c r="AP964" s="286"/>
      <c r="AQ964" s="55"/>
      <c r="AR964" s="249"/>
    </row>
    <row r="965" spans="26:44" ht="14.25" customHeight="1">
      <c r="Z965" s="285"/>
      <c r="AA965" s="273"/>
      <c r="AN965" s="286"/>
      <c r="AO965" s="247"/>
      <c r="AP965" s="286"/>
      <c r="AQ965" s="55"/>
      <c r="AR965" s="249"/>
    </row>
    <row r="966" spans="26:44" ht="14.25" customHeight="1">
      <c r="Z966" s="285"/>
      <c r="AA966" s="273"/>
      <c r="AN966" s="286"/>
      <c r="AO966" s="247"/>
      <c r="AP966" s="286"/>
      <c r="AQ966" s="55"/>
      <c r="AR966" s="249"/>
    </row>
    <row r="967" spans="26:44" ht="14.25" customHeight="1">
      <c r="Z967" s="285"/>
      <c r="AA967" s="273"/>
      <c r="AN967" s="286"/>
      <c r="AO967" s="247"/>
      <c r="AP967" s="286"/>
      <c r="AQ967" s="55"/>
      <c r="AR967" s="249"/>
    </row>
    <row r="968" spans="26:44" ht="14.25" customHeight="1">
      <c r="Z968" s="285"/>
      <c r="AA968" s="273"/>
      <c r="AN968" s="286"/>
      <c r="AO968" s="247"/>
      <c r="AP968" s="286"/>
      <c r="AQ968" s="55"/>
      <c r="AR968" s="249"/>
    </row>
    <row r="969" spans="26:44" ht="14.25" customHeight="1">
      <c r="Z969" s="285"/>
      <c r="AA969" s="273"/>
      <c r="AN969" s="286"/>
      <c r="AO969" s="247"/>
      <c r="AP969" s="286"/>
      <c r="AQ969" s="55"/>
      <c r="AR969" s="249"/>
    </row>
    <row r="970" spans="26:44" ht="14.25" customHeight="1">
      <c r="Z970" s="285"/>
      <c r="AA970" s="273"/>
      <c r="AN970" s="286"/>
      <c r="AO970" s="247"/>
      <c r="AP970" s="286"/>
      <c r="AQ970" s="55"/>
      <c r="AR970" s="249"/>
    </row>
    <row r="971" spans="26:44" ht="14.25" customHeight="1">
      <c r="Z971" s="285"/>
      <c r="AA971" s="273"/>
      <c r="AN971" s="286"/>
      <c r="AO971" s="247"/>
      <c r="AP971" s="286"/>
      <c r="AQ971" s="55"/>
      <c r="AR971" s="249"/>
    </row>
    <row r="972" spans="26:44" ht="14.25" customHeight="1">
      <c r="Z972" s="285"/>
      <c r="AA972" s="273"/>
      <c r="AN972" s="286"/>
      <c r="AO972" s="247"/>
      <c r="AP972" s="286"/>
      <c r="AQ972" s="55"/>
      <c r="AR972" s="249"/>
    </row>
    <row r="973" spans="26:44" ht="14.25" customHeight="1">
      <c r="Z973" s="285"/>
      <c r="AA973" s="273"/>
      <c r="AN973" s="286"/>
      <c r="AO973" s="247"/>
      <c r="AP973" s="286"/>
      <c r="AQ973" s="55"/>
      <c r="AR973" s="249"/>
    </row>
    <row r="974" spans="26:44" ht="14.25" customHeight="1">
      <c r="Z974" s="285"/>
      <c r="AA974" s="273"/>
      <c r="AN974" s="286"/>
      <c r="AO974" s="247"/>
      <c r="AP974" s="286"/>
      <c r="AQ974" s="55"/>
      <c r="AR974" s="249"/>
    </row>
    <row r="975" spans="26:44" ht="14.25" customHeight="1">
      <c r="Z975" s="285"/>
      <c r="AA975" s="273"/>
      <c r="AN975" s="286"/>
      <c r="AO975" s="247"/>
      <c r="AP975" s="286"/>
      <c r="AQ975" s="55"/>
      <c r="AR975" s="249"/>
    </row>
    <row r="976" spans="26:44" ht="14.25" customHeight="1">
      <c r="Z976" s="285"/>
      <c r="AA976" s="273"/>
      <c r="AN976" s="286"/>
      <c r="AO976" s="247"/>
      <c r="AP976" s="286"/>
      <c r="AQ976" s="55"/>
      <c r="AR976" s="249"/>
    </row>
    <row r="977" spans="26:44" ht="14.25" customHeight="1">
      <c r="Z977" s="285"/>
      <c r="AA977" s="273"/>
      <c r="AN977" s="286"/>
      <c r="AO977" s="247"/>
      <c r="AP977" s="286"/>
      <c r="AQ977" s="55"/>
      <c r="AR977" s="249"/>
    </row>
    <row r="978" spans="26:44" ht="14.25" customHeight="1">
      <c r="Z978" s="285"/>
      <c r="AA978" s="273"/>
      <c r="AN978" s="286"/>
      <c r="AO978" s="247"/>
      <c r="AP978" s="286"/>
      <c r="AQ978" s="55"/>
      <c r="AR978" s="249"/>
    </row>
    <row r="979" spans="26:44" ht="14.25" customHeight="1">
      <c r="Z979" s="285"/>
      <c r="AA979" s="273"/>
      <c r="AN979" s="286"/>
      <c r="AO979" s="247"/>
      <c r="AP979" s="286"/>
      <c r="AQ979" s="55"/>
      <c r="AR979" s="249"/>
    </row>
    <row r="980" spans="26:44" ht="14.25" customHeight="1">
      <c r="Z980" s="285"/>
      <c r="AA980" s="273"/>
      <c r="AN980" s="286"/>
      <c r="AO980" s="247"/>
      <c r="AP980" s="286"/>
      <c r="AQ980" s="55"/>
      <c r="AR980" s="249"/>
    </row>
    <row r="981" spans="26:44" ht="14.25" customHeight="1">
      <c r="Z981" s="285"/>
      <c r="AA981" s="273"/>
      <c r="AN981" s="286"/>
      <c r="AO981" s="247"/>
      <c r="AP981" s="286"/>
      <c r="AQ981" s="55"/>
      <c r="AR981" s="249"/>
    </row>
    <row r="982" spans="26:44" ht="14.25" customHeight="1">
      <c r="Z982" s="285"/>
      <c r="AA982" s="273"/>
      <c r="AN982" s="286"/>
      <c r="AO982" s="247"/>
      <c r="AP982" s="286"/>
      <c r="AQ982" s="55"/>
      <c r="AR982" s="249"/>
    </row>
    <row r="983" spans="26:44" ht="14.25" customHeight="1">
      <c r="Z983" s="285"/>
      <c r="AA983" s="273"/>
      <c r="AN983" s="286"/>
      <c r="AO983" s="247"/>
      <c r="AP983" s="286"/>
      <c r="AQ983" s="55"/>
      <c r="AR983" s="249"/>
    </row>
    <row r="984" spans="26:44" ht="14.25" customHeight="1">
      <c r="Z984" s="285"/>
      <c r="AA984" s="273"/>
      <c r="AN984" s="286"/>
      <c r="AO984" s="247"/>
      <c r="AP984" s="286"/>
      <c r="AQ984" s="55"/>
      <c r="AR984" s="249"/>
    </row>
    <row r="985" spans="26:44" ht="14.25" customHeight="1">
      <c r="Z985" s="285"/>
      <c r="AA985" s="273"/>
      <c r="AN985" s="286"/>
      <c r="AO985" s="247"/>
      <c r="AP985" s="286"/>
      <c r="AQ985" s="55"/>
      <c r="AR985" s="249"/>
    </row>
    <row r="986" spans="26:44" ht="14.25" customHeight="1">
      <c r="Z986" s="285"/>
      <c r="AA986" s="273"/>
      <c r="AN986" s="286"/>
      <c r="AO986" s="247"/>
      <c r="AP986" s="286"/>
      <c r="AQ986" s="55"/>
      <c r="AR986" s="249"/>
    </row>
    <row r="987" spans="26:44" ht="14.25" customHeight="1">
      <c r="Z987" s="285"/>
      <c r="AA987" s="273"/>
      <c r="AN987" s="286"/>
      <c r="AO987" s="247"/>
      <c r="AP987" s="286"/>
      <c r="AQ987" s="55"/>
      <c r="AR987" s="249"/>
    </row>
    <row r="988" spans="26:44" ht="14.25" customHeight="1">
      <c r="Z988" s="285"/>
      <c r="AA988" s="273"/>
      <c r="AN988" s="286"/>
      <c r="AO988" s="247"/>
      <c r="AP988" s="286"/>
      <c r="AQ988" s="55"/>
      <c r="AR988" s="249"/>
    </row>
    <row r="989" spans="26:44" ht="14.25" customHeight="1">
      <c r="Z989" s="285"/>
      <c r="AA989" s="273"/>
      <c r="AN989" s="286"/>
      <c r="AO989" s="247"/>
      <c r="AP989" s="286"/>
      <c r="AQ989" s="55"/>
      <c r="AR989" s="249"/>
    </row>
    <row r="990" spans="26:44" ht="14.25" customHeight="1">
      <c r="Z990" s="285"/>
      <c r="AA990" s="273"/>
      <c r="AN990" s="286"/>
      <c r="AO990" s="247"/>
      <c r="AP990" s="286"/>
      <c r="AQ990" s="55"/>
      <c r="AR990" s="249"/>
    </row>
    <row r="991" spans="26:44" ht="14.25" customHeight="1">
      <c r="Z991" s="285"/>
      <c r="AA991" s="273"/>
      <c r="AN991" s="286"/>
      <c r="AO991" s="247"/>
      <c r="AP991" s="286"/>
      <c r="AQ991" s="55"/>
      <c r="AR991" s="249"/>
    </row>
    <row r="992" spans="26:44" ht="14.25" customHeight="1">
      <c r="Z992" s="285"/>
      <c r="AA992" s="273"/>
      <c r="AN992" s="286"/>
      <c r="AO992" s="247"/>
      <c r="AP992" s="286"/>
      <c r="AQ992" s="55"/>
      <c r="AR992" s="249"/>
    </row>
    <row r="993" spans="26:44" ht="14.25" customHeight="1">
      <c r="Z993" s="285"/>
      <c r="AA993" s="273"/>
      <c r="AN993" s="286"/>
      <c r="AO993" s="247"/>
      <c r="AP993" s="286"/>
      <c r="AQ993" s="55"/>
      <c r="AR993" s="249"/>
    </row>
    <row r="994" spans="26:44" ht="14.25" customHeight="1">
      <c r="Z994" s="285"/>
      <c r="AA994" s="273"/>
      <c r="AN994" s="286"/>
      <c r="AO994" s="247"/>
      <c r="AP994" s="286"/>
      <c r="AQ994" s="55"/>
      <c r="AR994" s="249"/>
    </row>
    <row r="995" spans="26:44" ht="14.25" customHeight="1">
      <c r="Z995" s="285"/>
      <c r="AA995" s="273"/>
      <c r="AN995" s="286"/>
      <c r="AO995" s="247"/>
      <c r="AP995" s="286"/>
      <c r="AQ995" s="55"/>
      <c r="AR995" s="249"/>
    </row>
    <row r="996" spans="26:44" ht="14.25" customHeight="1">
      <c r="Z996" s="285"/>
      <c r="AA996" s="273"/>
      <c r="AN996" s="286"/>
      <c r="AO996" s="247"/>
      <c r="AP996" s="286"/>
      <c r="AQ996" s="55"/>
      <c r="AR996" s="249"/>
    </row>
    <row r="997" spans="26:44" ht="14.25" customHeight="1">
      <c r="Z997" s="285"/>
      <c r="AA997" s="273"/>
      <c r="AN997" s="286"/>
      <c r="AO997" s="247"/>
      <c r="AP997" s="286"/>
      <c r="AQ997" s="55"/>
      <c r="AR997" s="249"/>
    </row>
    <row r="998" spans="26:44" ht="14.25" customHeight="1">
      <c r="Z998" s="285"/>
      <c r="AA998" s="273"/>
      <c r="AN998" s="286"/>
      <c r="AO998" s="247"/>
      <c r="AP998" s="286"/>
      <c r="AQ998" s="55"/>
      <c r="AR998" s="249"/>
    </row>
    <row r="999" spans="26:44" ht="14.25" customHeight="1">
      <c r="Z999" s="285"/>
      <c r="AA999" s="273"/>
      <c r="AN999" s="286"/>
      <c r="AO999" s="247"/>
      <c r="AP999" s="286"/>
      <c r="AQ999" s="55"/>
      <c r="AR999" s="249"/>
    </row>
    <row r="1000" spans="26:44" ht="14.25" customHeight="1">
      <c r="Z1000" s="285"/>
      <c r="AA1000" s="273"/>
      <c r="AN1000" s="286"/>
      <c r="AO1000" s="247"/>
      <c r="AP1000" s="286"/>
      <c r="AQ1000" s="55"/>
      <c r="AR1000" s="249"/>
    </row>
  </sheetData>
  <mergeCells count="9">
    <mergeCell ref="Z1:AL1"/>
    <mergeCell ref="J1:X1"/>
    <mergeCell ref="AN2:AQ2"/>
    <mergeCell ref="AN1:AQ1"/>
    <mergeCell ref="AH2:AK2"/>
    <mergeCell ref="S2:W2"/>
    <mergeCell ref="AD2:AG2"/>
    <mergeCell ref="Z2:AC2"/>
    <mergeCell ref="M2:R2"/>
  </mergeCells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Z974"/>
  <sheetViews>
    <sheetView tabSelected="1" topLeftCell="A16" workbookViewId="0">
      <selection activeCell="A36" sqref="A36"/>
    </sheetView>
  </sheetViews>
  <sheetFormatPr defaultColWidth="14.453125" defaultRowHeight="15" customHeight="1"/>
  <cols>
    <col min="1" max="1" width="91.08984375" style="74" customWidth="1"/>
    <col min="2" max="2" width="13.81640625" style="74" customWidth="1"/>
    <col min="3" max="3" width="20.26953125" style="160" customWidth="1"/>
    <col min="4" max="4" width="9.453125" style="74" customWidth="1"/>
    <col min="5" max="5" width="18.7265625" style="74" customWidth="1"/>
    <col min="6" max="6" width="29.7265625" style="74" customWidth="1"/>
    <col min="7" max="7" width="29.08984375" style="74" customWidth="1"/>
    <col min="8" max="26" width="8.7265625" style="74" customWidth="1"/>
    <col min="27" max="16384" width="14.453125" style="74"/>
  </cols>
  <sheetData>
    <row r="1" spans="1:26" ht="14.25" customHeight="1">
      <c r="A1" s="116" t="s">
        <v>0</v>
      </c>
      <c r="B1" s="116" t="s">
        <v>3</v>
      </c>
      <c r="C1" s="153" t="s">
        <v>4</v>
      </c>
      <c r="D1" s="116" t="s">
        <v>9</v>
      </c>
      <c r="E1" s="117" t="s">
        <v>10</v>
      </c>
      <c r="F1" s="118" t="s">
        <v>11</v>
      </c>
      <c r="G1" s="116" t="s">
        <v>12</v>
      </c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4.25" customHeight="1">
      <c r="A2" s="75" t="s">
        <v>14</v>
      </c>
      <c r="B2" s="119" t="s">
        <v>15</v>
      </c>
      <c r="C2" s="154">
        <v>0.1</v>
      </c>
      <c r="E2" s="120"/>
      <c r="F2" s="75" t="s">
        <v>17</v>
      </c>
    </row>
    <row r="3" spans="1:26" ht="29">
      <c r="A3" s="121" t="s">
        <v>19</v>
      </c>
      <c r="B3" s="75" t="s">
        <v>23</v>
      </c>
      <c r="C3" s="154">
        <v>0.15</v>
      </c>
      <c r="E3" s="120"/>
      <c r="F3" s="122" t="s">
        <v>25</v>
      </c>
    </row>
    <row r="4" spans="1:26" ht="15.5" customHeight="1">
      <c r="C4" s="154"/>
      <c r="E4" s="120"/>
    </row>
    <row r="5" spans="1:26" ht="14.25" customHeight="1">
      <c r="A5" s="119" t="s">
        <v>189</v>
      </c>
      <c r="B5" s="75" t="s">
        <v>34</v>
      </c>
      <c r="C5" s="155">
        <v>2.4E-2</v>
      </c>
      <c r="D5" s="119" t="s">
        <v>35</v>
      </c>
      <c r="E5" s="120"/>
      <c r="F5" s="123" t="s">
        <v>203</v>
      </c>
    </row>
    <row r="6" spans="1:26" ht="14.25" customHeight="1">
      <c r="A6" s="75" t="s">
        <v>37</v>
      </c>
      <c r="B6" s="75" t="s">
        <v>34</v>
      </c>
      <c r="C6" s="154">
        <v>10000000</v>
      </c>
      <c r="E6" s="120"/>
      <c r="F6" s="75" t="s">
        <v>39</v>
      </c>
    </row>
    <row r="7" spans="1:26" ht="14.25" customHeight="1">
      <c r="A7" s="75" t="s">
        <v>40</v>
      </c>
      <c r="B7" s="75" t="s">
        <v>34</v>
      </c>
      <c r="C7" s="154">
        <v>100000</v>
      </c>
      <c r="E7" s="120"/>
      <c r="F7" s="75" t="s">
        <v>39</v>
      </c>
    </row>
    <row r="8" spans="1:26" ht="14.25" customHeight="1">
      <c r="A8" s="75" t="s">
        <v>41</v>
      </c>
      <c r="B8" s="75" t="s">
        <v>34</v>
      </c>
      <c r="C8" s="154">
        <v>50000</v>
      </c>
      <c r="E8" s="120"/>
      <c r="F8" s="75" t="s">
        <v>39</v>
      </c>
    </row>
    <row r="9" spans="1:26" ht="14.25" customHeight="1">
      <c r="A9" s="119" t="s">
        <v>207</v>
      </c>
      <c r="B9" s="75" t="s">
        <v>34</v>
      </c>
      <c r="C9" s="155">
        <v>-8.9999999999999993E-3</v>
      </c>
      <c r="D9" s="119" t="s">
        <v>208</v>
      </c>
      <c r="E9" s="120"/>
      <c r="F9" s="123" t="s">
        <v>206</v>
      </c>
    </row>
    <row r="10" spans="1:26" ht="14.25" customHeight="1">
      <c r="A10" s="75" t="s">
        <v>299</v>
      </c>
      <c r="B10" s="75" t="s">
        <v>34</v>
      </c>
      <c r="C10" s="155">
        <v>0.05</v>
      </c>
      <c r="D10" s="119" t="s">
        <v>208</v>
      </c>
      <c r="E10" s="120"/>
      <c r="F10" s="123" t="s">
        <v>206</v>
      </c>
    </row>
    <row r="11" spans="1:26" ht="14.25" customHeight="1">
      <c r="A11" s="75" t="s">
        <v>46</v>
      </c>
      <c r="B11" s="75" t="s">
        <v>34</v>
      </c>
      <c r="C11" s="154">
        <v>1.02</v>
      </c>
      <c r="E11" s="120"/>
      <c r="F11" s="75" t="s">
        <v>36</v>
      </c>
    </row>
    <row r="12" spans="1:26" ht="14.25" customHeight="1">
      <c r="A12" s="75" t="s">
        <v>47</v>
      </c>
      <c r="B12" s="75" t="s">
        <v>34</v>
      </c>
      <c r="C12" s="154">
        <v>1.08</v>
      </c>
      <c r="E12" s="120"/>
      <c r="F12" s="75" t="s">
        <v>36</v>
      </c>
    </row>
    <row r="13" spans="1:26" ht="14.25" customHeight="1">
      <c r="A13" s="75" t="s">
        <v>50</v>
      </c>
      <c r="B13" s="75" t="s">
        <v>34</v>
      </c>
      <c r="C13" s="154">
        <v>1.08</v>
      </c>
      <c r="E13" s="120"/>
    </row>
    <row r="14" spans="1:26" ht="14.25" customHeight="1">
      <c r="A14" s="75" t="s">
        <v>52</v>
      </c>
      <c r="B14" s="75" t="s">
        <v>34</v>
      </c>
      <c r="C14" s="154">
        <v>1.1000000000000001</v>
      </c>
      <c r="E14" s="120"/>
      <c r="F14" s="75" t="s">
        <v>36</v>
      </c>
    </row>
    <row r="15" spans="1:26" ht="14.25" customHeight="1">
      <c r="A15" s="119" t="s">
        <v>53</v>
      </c>
      <c r="B15" s="119" t="s">
        <v>34</v>
      </c>
      <c r="C15" s="154">
        <v>1.31</v>
      </c>
      <c r="D15" s="119"/>
      <c r="E15" s="120"/>
      <c r="F15" s="124" t="s">
        <v>54</v>
      </c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</row>
    <row r="16" spans="1:26" ht="14.25" customHeight="1">
      <c r="A16" s="75" t="s">
        <v>56</v>
      </c>
      <c r="B16" s="75" t="s">
        <v>34</v>
      </c>
      <c r="C16" s="154">
        <v>1.6</v>
      </c>
      <c r="E16" s="120"/>
      <c r="F16" s="75" t="s">
        <v>36</v>
      </c>
    </row>
    <row r="18" spans="1:7" ht="14.25" customHeight="1">
      <c r="A18" s="119" t="s">
        <v>188</v>
      </c>
      <c r="B18" s="75" t="s">
        <v>34</v>
      </c>
      <c r="C18" s="154">
        <v>0.35799999999999998</v>
      </c>
      <c r="E18" s="120"/>
      <c r="F18" s="123" t="s">
        <v>211</v>
      </c>
    </row>
    <row r="19" spans="1:7" ht="14.25" customHeight="1">
      <c r="A19" s="76" t="s">
        <v>197</v>
      </c>
      <c r="C19" s="156">
        <v>4.0350000000000001</v>
      </c>
      <c r="D19" s="74">
        <v>2019</v>
      </c>
      <c r="E19" s="120"/>
      <c r="F19" s="123" t="s">
        <v>198</v>
      </c>
    </row>
    <row r="20" spans="1:7" ht="14.25" customHeight="1">
      <c r="A20" s="76"/>
      <c r="C20" s="154"/>
      <c r="E20" s="120"/>
      <c r="F20" s="123"/>
    </row>
    <row r="21" spans="1:7" ht="14.25" customHeight="1">
      <c r="A21" s="75" t="s">
        <v>67</v>
      </c>
      <c r="B21" s="75" t="s">
        <v>63</v>
      </c>
      <c r="C21" s="157">
        <v>3.4299999999999999E-3</v>
      </c>
      <c r="D21" s="75">
        <v>2007</v>
      </c>
      <c r="E21" s="120"/>
      <c r="F21" s="75" t="s">
        <v>70</v>
      </c>
    </row>
    <row r="22" spans="1:7" ht="14.25" customHeight="1">
      <c r="A22" s="75" t="s">
        <v>71</v>
      </c>
      <c r="B22" s="75" t="s">
        <v>63</v>
      </c>
      <c r="C22" s="154">
        <f>'Calc_Road data'!C7</f>
        <v>5.4298642533936645</v>
      </c>
      <c r="D22" s="75">
        <v>2013</v>
      </c>
      <c r="E22" s="120"/>
      <c r="F22" s="122" t="s">
        <v>72</v>
      </c>
    </row>
    <row r="23" spans="1:7" ht="14.25" customHeight="1">
      <c r="A23" s="75" t="s">
        <v>74</v>
      </c>
      <c r="B23" s="75" t="s">
        <v>63</v>
      </c>
      <c r="C23" s="154">
        <f>'Calc_Road data'!C8</f>
        <v>9.502262443438914</v>
      </c>
      <c r="D23" s="119">
        <v>2013</v>
      </c>
      <c r="E23" s="120"/>
      <c r="F23" s="75" t="s">
        <v>72</v>
      </c>
    </row>
    <row r="24" spans="1:7" ht="14.25" customHeight="1">
      <c r="A24" s="75" t="s">
        <v>78</v>
      </c>
      <c r="B24" s="75" t="s">
        <v>63</v>
      </c>
      <c r="C24" s="154">
        <f>'Calc_Road data'!C9</f>
        <v>9.9547511312217196</v>
      </c>
      <c r="D24" s="119">
        <v>2013</v>
      </c>
      <c r="E24" s="120"/>
      <c r="F24" s="75" t="s">
        <v>72</v>
      </c>
    </row>
    <row r="25" spans="1:7" ht="14.25" customHeight="1">
      <c r="A25" s="75" t="s">
        <v>82</v>
      </c>
      <c r="B25" s="75" t="s">
        <v>63</v>
      </c>
      <c r="C25" s="154">
        <f>'Calc_Road data'!C11</f>
        <v>72.398190045248867</v>
      </c>
      <c r="D25" s="119">
        <v>2013</v>
      </c>
      <c r="E25" s="120"/>
      <c r="F25" s="75" t="s">
        <v>72</v>
      </c>
    </row>
    <row r="26" spans="1:7" ht="14.25" customHeight="1">
      <c r="A26" s="75" t="s">
        <v>86</v>
      </c>
      <c r="B26" s="75" t="s">
        <v>63</v>
      </c>
      <c r="C26" s="154">
        <f>C27*2</f>
        <v>6350000</v>
      </c>
      <c r="D26" s="75">
        <v>2014</v>
      </c>
      <c r="E26" s="120">
        <f>C26*$C$13</f>
        <v>6858000</v>
      </c>
      <c r="F26" s="75" t="s">
        <v>89</v>
      </c>
      <c r="G26" s="75" t="s">
        <v>90</v>
      </c>
    </row>
    <row r="27" spans="1:7" ht="14.25" customHeight="1">
      <c r="A27" s="75" t="s">
        <v>91</v>
      </c>
      <c r="B27" s="75" t="s">
        <v>63</v>
      </c>
      <c r="C27" s="154">
        <v>3175000</v>
      </c>
      <c r="D27" s="75">
        <v>2014</v>
      </c>
      <c r="E27" s="120">
        <f t="shared" ref="E27:E29" si="0">C27*$C$13</f>
        <v>3429000</v>
      </c>
      <c r="F27" s="75" t="s">
        <v>89</v>
      </c>
      <c r="G27" s="75" t="s">
        <v>92</v>
      </c>
    </row>
    <row r="28" spans="1:7" ht="14.25" customHeight="1">
      <c r="A28" s="75" t="s">
        <v>93</v>
      </c>
      <c r="B28" s="75" t="s">
        <v>63</v>
      </c>
      <c r="C28" s="154">
        <v>2100000</v>
      </c>
      <c r="D28" s="75">
        <v>2014</v>
      </c>
      <c r="E28" s="120">
        <f t="shared" si="0"/>
        <v>2268000</v>
      </c>
      <c r="F28" s="75" t="s">
        <v>89</v>
      </c>
      <c r="G28" s="75" t="s">
        <v>95</v>
      </c>
    </row>
    <row r="29" spans="1:7" ht="14.25" customHeight="1">
      <c r="A29" s="75" t="s">
        <v>96</v>
      </c>
      <c r="B29" s="75" t="s">
        <v>63</v>
      </c>
      <c r="C29" s="154">
        <v>2100000</v>
      </c>
      <c r="D29" s="75">
        <v>2014</v>
      </c>
      <c r="E29" s="120">
        <f t="shared" si="0"/>
        <v>2268000</v>
      </c>
      <c r="G29" s="75" t="s">
        <v>98</v>
      </c>
    </row>
    <row r="30" spans="1:7" ht="14.25" customHeight="1">
      <c r="A30" s="75" t="s">
        <v>99</v>
      </c>
      <c r="B30" s="75" t="s">
        <v>63</v>
      </c>
      <c r="C30" s="154">
        <v>500</v>
      </c>
      <c r="D30" s="75">
        <v>2005</v>
      </c>
      <c r="E30" s="120">
        <f>C30*C15</f>
        <v>655</v>
      </c>
      <c r="F30" s="122" t="s">
        <v>101</v>
      </c>
    </row>
    <row r="31" spans="1:7" ht="14.25" customHeight="1">
      <c r="A31" s="75" t="s">
        <v>102</v>
      </c>
      <c r="B31" s="75" t="s">
        <v>63</v>
      </c>
      <c r="C31" s="154">
        <f>C32*2</f>
        <v>38696</v>
      </c>
      <c r="D31" s="75">
        <v>1997</v>
      </c>
      <c r="E31" s="120">
        <f t="shared" ref="E31:E33" si="1">C31*$C$16</f>
        <v>61913.600000000006</v>
      </c>
      <c r="F31" s="75" t="s">
        <v>103</v>
      </c>
      <c r="G31" s="75" t="s">
        <v>104</v>
      </c>
    </row>
    <row r="32" spans="1:7" ht="14.25" customHeight="1">
      <c r="A32" s="75" t="s">
        <v>105</v>
      </c>
      <c r="B32" s="75" t="s">
        <v>63</v>
      </c>
      <c r="C32" s="154">
        <v>19348</v>
      </c>
      <c r="D32" s="75">
        <v>1997</v>
      </c>
      <c r="E32" s="120">
        <f t="shared" si="1"/>
        <v>30956.800000000003</v>
      </c>
      <c r="F32" s="75" t="s">
        <v>103</v>
      </c>
      <c r="G32" s="75" t="s">
        <v>106</v>
      </c>
    </row>
    <row r="33" spans="1:26" ht="14.25" customHeight="1">
      <c r="A33" s="75" t="s">
        <v>107</v>
      </c>
      <c r="B33" s="75" t="s">
        <v>63</v>
      </c>
      <c r="C33" s="154">
        <v>7609</v>
      </c>
      <c r="D33" s="75">
        <v>1997</v>
      </c>
      <c r="E33" s="120">
        <f t="shared" si="1"/>
        <v>12174.400000000001</v>
      </c>
      <c r="F33" s="75" t="s">
        <v>103</v>
      </c>
    </row>
    <row r="34" spans="1:26" ht="14.25" customHeight="1">
      <c r="C34" s="154"/>
      <c r="E34" s="120"/>
    </row>
    <row r="35" spans="1:26" ht="14.25" customHeight="1">
      <c r="A35" s="75" t="s">
        <v>108</v>
      </c>
      <c r="B35" s="75" t="s">
        <v>109</v>
      </c>
      <c r="C35" s="154">
        <v>0.5</v>
      </c>
      <c r="E35" s="120"/>
      <c r="F35" s="75" t="s">
        <v>110</v>
      </c>
    </row>
    <row r="36" spans="1:26" ht="14.25" customHeight="1">
      <c r="A36" s="75" t="s">
        <v>111</v>
      </c>
      <c r="B36" s="75" t="s">
        <v>109</v>
      </c>
      <c r="C36" s="158">
        <v>1.1999999999999999E-3</v>
      </c>
      <c r="E36" s="120"/>
      <c r="F36" s="75" t="s">
        <v>112</v>
      </c>
      <c r="G36" s="75" t="s">
        <v>113</v>
      </c>
    </row>
    <row r="37" spans="1:26" ht="14.25" customHeight="1">
      <c r="A37" s="75" t="s">
        <v>114</v>
      </c>
      <c r="B37" s="75" t="s">
        <v>109</v>
      </c>
      <c r="C37" s="158">
        <v>8.0000000000000004E-4</v>
      </c>
      <c r="E37" s="120"/>
      <c r="F37" s="75" t="s">
        <v>112</v>
      </c>
      <c r="G37" s="75" t="s">
        <v>113</v>
      </c>
    </row>
    <row r="38" spans="1:26" ht="14.25" customHeight="1">
      <c r="A38" s="75" t="s">
        <v>115</v>
      </c>
      <c r="B38" s="75" t="s">
        <v>109</v>
      </c>
      <c r="C38" s="158">
        <v>5.0000000000000001E-4</v>
      </c>
      <c r="E38" s="120"/>
      <c r="F38" s="75" t="s">
        <v>112</v>
      </c>
      <c r="G38" s="75" t="s">
        <v>113</v>
      </c>
    </row>
    <row r="39" spans="1:26" ht="14.25" customHeight="1">
      <c r="A39" s="119" t="s">
        <v>116</v>
      </c>
      <c r="B39" s="75" t="s">
        <v>109</v>
      </c>
      <c r="C39" s="154">
        <f>Calc_Budget!B6</f>
        <v>36202616641</v>
      </c>
      <c r="D39" s="119">
        <v>2016</v>
      </c>
      <c r="E39" s="120">
        <f>Calc_Budget!F6</f>
        <v>652488.29481695767</v>
      </c>
      <c r="F39" s="75" t="s">
        <v>117</v>
      </c>
    </row>
    <row r="40" spans="1:26" ht="14.25" customHeight="1">
      <c r="A40" s="75" t="s">
        <v>118</v>
      </c>
      <c r="B40" s="75" t="s">
        <v>43</v>
      </c>
      <c r="C40" s="154">
        <f>ROUND(3380/27,0)</f>
        <v>125</v>
      </c>
      <c r="D40" s="75">
        <v>2005</v>
      </c>
      <c r="E40" s="120"/>
      <c r="F40" s="75" t="s">
        <v>119</v>
      </c>
    </row>
    <row r="41" spans="1:26" ht="14.5">
      <c r="A41" s="119" t="s">
        <v>120</v>
      </c>
      <c r="B41" s="119" t="s">
        <v>43</v>
      </c>
      <c r="C41" s="159">
        <v>480000</v>
      </c>
      <c r="D41" s="119">
        <v>2012</v>
      </c>
      <c r="E41" s="120">
        <f>C41*1.12</f>
        <v>537600</v>
      </c>
      <c r="F41" s="124" t="s">
        <v>121</v>
      </c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</row>
    <row r="42" spans="1:26" ht="14.25" customHeight="1">
      <c r="A42" s="75" t="s">
        <v>122</v>
      </c>
      <c r="B42" s="75" t="s">
        <v>43</v>
      </c>
      <c r="C42" s="154">
        <f>1200+1200</f>
        <v>2400</v>
      </c>
      <c r="D42" s="75">
        <v>2015</v>
      </c>
      <c r="E42" s="120">
        <f>C42*C12</f>
        <v>2592</v>
      </c>
      <c r="F42" s="75" t="s">
        <v>124</v>
      </c>
      <c r="G42" s="75" t="s">
        <v>125</v>
      </c>
    </row>
    <row r="43" spans="1:26" ht="14.25" customHeight="1">
      <c r="A43" s="75" t="s">
        <v>126</v>
      </c>
      <c r="B43" s="75" t="s">
        <v>43</v>
      </c>
      <c r="C43" s="154">
        <f>114.12*17000</f>
        <v>1940040</v>
      </c>
      <c r="D43" s="75">
        <v>2013</v>
      </c>
      <c r="E43" s="120">
        <f>C43*C14</f>
        <v>2134044</v>
      </c>
      <c r="F43" s="75" t="s">
        <v>127</v>
      </c>
      <c r="G43" s="75" t="s">
        <v>128</v>
      </c>
    </row>
    <row r="44" spans="1:26" ht="14.25" customHeight="1">
      <c r="C44" s="154"/>
      <c r="E44" s="120"/>
    </row>
    <row r="45" spans="1:26" ht="14.25" customHeight="1">
      <c r="C45" s="154"/>
      <c r="E45" s="120"/>
    </row>
    <row r="46" spans="1:26" ht="14.25" customHeight="1">
      <c r="C46" s="154"/>
      <c r="E46" s="120"/>
    </row>
    <row r="47" spans="1:26" ht="14.25" customHeight="1">
      <c r="C47" s="154"/>
      <c r="E47" s="120"/>
    </row>
    <row r="48" spans="1:26" ht="14.25" customHeight="1">
      <c r="C48" s="154"/>
      <c r="E48" s="120"/>
    </row>
    <row r="49" spans="3:5" ht="14.25" customHeight="1">
      <c r="C49" s="154"/>
      <c r="E49" s="120"/>
    </row>
    <row r="50" spans="3:5" ht="14.25" customHeight="1">
      <c r="C50" s="154"/>
      <c r="E50" s="120"/>
    </row>
    <row r="51" spans="3:5" ht="14.25" customHeight="1">
      <c r="C51" s="154"/>
      <c r="E51" s="120"/>
    </row>
    <row r="52" spans="3:5" ht="14.25" customHeight="1">
      <c r="C52" s="154"/>
      <c r="E52" s="120"/>
    </row>
    <row r="53" spans="3:5" ht="14.25" customHeight="1">
      <c r="C53" s="154"/>
      <c r="E53" s="120"/>
    </row>
    <row r="54" spans="3:5" ht="14.25" customHeight="1">
      <c r="C54" s="154"/>
      <c r="E54" s="120"/>
    </row>
    <row r="55" spans="3:5" ht="14.25" customHeight="1">
      <c r="C55" s="154"/>
      <c r="E55" s="120"/>
    </row>
    <row r="56" spans="3:5" ht="14.25" customHeight="1">
      <c r="C56" s="154"/>
      <c r="E56" s="120"/>
    </row>
    <row r="57" spans="3:5" ht="14.25" customHeight="1">
      <c r="C57" s="154"/>
      <c r="E57" s="120"/>
    </row>
    <row r="58" spans="3:5" ht="14.25" customHeight="1">
      <c r="C58" s="154"/>
      <c r="E58" s="120"/>
    </row>
    <row r="59" spans="3:5" ht="14.25" customHeight="1">
      <c r="C59" s="154"/>
      <c r="E59" s="120"/>
    </row>
    <row r="60" spans="3:5" ht="14.25" customHeight="1">
      <c r="C60" s="154"/>
      <c r="E60" s="120"/>
    </row>
    <row r="61" spans="3:5" ht="14.25" customHeight="1">
      <c r="C61" s="154"/>
      <c r="E61" s="120"/>
    </row>
    <row r="62" spans="3:5" ht="14.25" customHeight="1">
      <c r="C62" s="154"/>
      <c r="E62" s="120"/>
    </row>
    <row r="63" spans="3:5" ht="14.25" customHeight="1">
      <c r="C63" s="154"/>
      <c r="E63" s="120"/>
    </row>
    <row r="64" spans="3:5" ht="14.25" customHeight="1">
      <c r="C64" s="154"/>
      <c r="E64" s="120"/>
    </row>
    <row r="65" spans="3:5" ht="14.25" customHeight="1">
      <c r="C65" s="154"/>
      <c r="E65" s="120"/>
    </row>
    <row r="66" spans="3:5" ht="14.25" customHeight="1">
      <c r="C66" s="154"/>
      <c r="E66" s="120"/>
    </row>
    <row r="67" spans="3:5" ht="14.25" customHeight="1">
      <c r="C67" s="154"/>
      <c r="E67" s="120"/>
    </row>
    <row r="68" spans="3:5" ht="14.25" customHeight="1">
      <c r="C68" s="154"/>
      <c r="E68" s="120"/>
    </row>
    <row r="69" spans="3:5" ht="14.25" customHeight="1">
      <c r="C69" s="154"/>
      <c r="E69" s="120"/>
    </row>
    <row r="70" spans="3:5" ht="14.25" customHeight="1">
      <c r="C70" s="154"/>
      <c r="E70" s="120"/>
    </row>
    <row r="71" spans="3:5" ht="14.25" customHeight="1">
      <c r="C71" s="154"/>
      <c r="E71" s="120"/>
    </row>
    <row r="72" spans="3:5" ht="14.25" customHeight="1">
      <c r="C72" s="154"/>
      <c r="E72" s="120"/>
    </row>
    <row r="73" spans="3:5" ht="14.25" customHeight="1">
      <c r="C73" s="154"/>
      <c r="E73" s="120"/>
    </row>
    <row r="74" spans="3:5" ht="14.25" customHeight="1">
      <c r="C74" s="154"/>
      <c r="E74" s="120"/>
    </row>
    <row r="75" spans="3:5" ht="14.25" customHeight="1">
      <c r="C75" s="154"/>
      <c r="E75" s="120"/>
    </row>
    <row r="76" spans="3:5" ht="14.25" customHeight="1">
      <c r="C76" s="154"/>
      <c r="E76" s="120"/>
    </row>
    <row r="77" spans="3:5" ht="14.25" customHeight="1">
      <c r="C77" s="154"/>
      <c r="E77" s="120"/>
    </row>
    <row r="78" spans="3:5" ht="14.25" customHeight="1">
      <c r="C78" s="154"/>
      <c r="E78" s="120"/>
    </row>
    <row r="79" spans="3:5" ht="14.25" customHeight="1">
      <c r="C79" s="154"/>
      <c r="E79" s="120"/>
    </row>
    <row r="80" spans="3:5" ht="14.25" customHeight="1">
      <c r="C80" s="154"/>
      <c r="E80" s="120"/>
    </row>
    <row r="81" spans="3:5" ht="14.25" customHeight="1">
      <c r="C81" s="154"/>
      <c r="E81" s="120"/>
    </row>
    <row r="82" spans="3:5" ht="14.25" customHeight="1">
      <c r="C82" s="154"/>
      <c r="E82" s="120"/>
    </row>
    <row r="83" spans="3:5" ht="14.25" customHeight="1">
      <c r="C83" s="154"/>
      <c r="E83" s="120"/>
    </row>
    <row r="84" spans="3:5" ht="14.25" customHeight="1">
      <c r="C84" s="154"/>
      <c r="E84" s="120"/>
    </row>
    <row r="85" spans="3:5" ht="14.25" customHeight="1">
      <c r="C85" s="154"/>
      <c r="E85" s="120"/>
    </row>
    <row r="86" spans="3:5" ht="14.25" customHeight="1">
      <c r="C86" s="154"/>
      <c r="E86" s="120"/>
    </row>
    <row r="87" spans="3:5" ht="14.25" customHeight="1">
      <c r="C87" s="154"/>
      <c r="E87" s="120"/>
    </row>
    <row r="88" spans="3:5" ht="14.25" customHeight="1">
      <c r="C88" s="154"/>
      <c r="E88" s="120"/>
    </row>
    <row r="89" spans="3:5" ht="14.25" customHeight="1">
      <c r="C89" s="154"/>
      <c r="E89" s="120"/>
    </row>
    <row r="90" spans="3:5" ht="14.25" customHeight="1">
      <c r="C90" s="154"/>
      <c r="E90" s="120"/>
    </row>
    <row r="91" spans="3:5" ht="14.25" customHeight="1">
      <c r="C91" s="154"/>
      <c r="E91" s="120"/>
    </row>
    <row r="92" spans="3:5" ht="14.25" customHeight="1">
      <c r="C92" s="154"/>
      <c r="E92" s="120"/>
    </row>
    <row r="93" spans="3:5" ht="14.25" customHeight="1">
      <c r="C93" s="154"/>
      <c r="E93" s="120"/>
    </row>
    <row r="94" spans="3:5" ht="14.25" customHeight="1">
      <c r="C94" s="154"/>
      <c r="E94" s="120"/>
    </row>
    <row r="95" spans="3:5" ht="14.25" customHeight="1">
      <c r="C95" s="154"/>
      <c r="E95" s="120"/>
    </row>
    <row r="96" spans="3:5" ht="14.25" customHeight="1">
      <c r="C96" s="154"/>
      <c r="E96" s="120"/>
    </row>
    <row r="97" spans="3:5" ht="14.25" customHeight="1">
      <c r="C97" s="154"/>
      <c r="E97" s="120"/>
    </row>
    <row r="98" spans="3:5" ht="14.25" customHeight="1">
      <c r="C98" s="154"/>
      <c r="E98" s="120"/>
    </row>
    <row r="99" spans="3:5" ht="14.25" customHeight="1">
      <c r="C99" s="154"/>
      <c r="E99" s="120"/>
    </row>
    <row r="100" spans="3:5" ht="14.25" customHeight="1">
      <c r="C100" s="154"/>
      <c r="E100" s="120"/>
    </row>
    <row r="101" spans="3:5" ht="14.25" customHeight="1">
      <c r="C101" s="154"/>
      <c r="E101" s="120"/>
    </row>
    <row r="102" spans="3:5" ht="14.25" customHeight="1">
      <c r="C102" s="154"/>
      <c r="E102" s="120"/>
    </row>
    <row r="103" spans="3:5" ht="14.25" customHeight="1">
      <c r="C103" s="154"/>
      <c r="E103" s="120"/>
    </row>
    <row r="104" spans="3:5" ht="14.25" customHeight="1">
      <c r="C104" s="154"/>
      <c r="E104" s="120"/>
    </row>
    <row r="105" spans="3:5" ht="14.25" customHeight="1">
      <c r="C105" s="154"/>
      <c r="E105" s="120"/>
    </row>
    <row r="106" spans="3:5" ht="14.25" customHeight="1">
      <c r="C106" s="154"/>
      <c r="E106" s="120"/>
    </row>
    <row r="107" spans="3:5" ht="14.25" customHeight="1">
      <c r="C107" s="154"/>
      <c r="E107" s="120"/>
    </row>
    <row r="108" spans="3:5" ht="14.25" customHeight="1">
      <c r="C108" s="154"/>
      <c r="E108" s="120"/>
    </row>
    <row r="109" spans="3:5" ht="14.25" customHeight="1">
      <c r="C109" s="154"/>
      <c r="E109" s="120"/>
    </row>
    <row r="110" spans="3:5" ht="14.25" customHeight="1">
      <c r="C110" s="154"/>
      <c r="E110" s="120"/>
    </row>
    <row r="111" spans="3:5" ht="14.25" customHeight="1">
      <c r="C111" s="154"/>
      <c r="E111" s="120"/>
    </row>
    <row r="112" spans="3:5" ht="14.25" customHeight="1">
      <c r="C112" s="154"/>
      <c r="E112" s="120"/>
    </row>
    <row r="113" spans="3:5" ht="14.25" customHeight="1">
      <c r="C113" s="154"/>
      <c r="E113" s="120"/>
    </row>
    <row r="114" spans="3:5" ht="14.25" customHeight="1">
      <c r="C114" s="154"/>
      <c r="E114" s="120"/>
    </row>
    <row r="115" spans="3:5" ht="14.25" customHeight="1">
      <c r="C115" s="154"/>
      <c r="E115" s="120"/>
    </row>
    <row r="116" spans="3:5" ht="14.25" customHeight="1">
      <c r="C116" s="154"/>
      <c r="E116" s="120"/>
    </row>
    <row r="117" spans="3:5" ht="14.25" customHeight="1">
      <c r="C117" s="154"/>
      <c r="E117" s="120"/>
    </row>
    <row r="118" spans="3:5" ht="14.25" customHeight="1">
      <c r="C118" s="154"/>
      <c r="E118" s="120"/>
    </row>
    <row r="119" spans="3:5" ht="14.25" customHeight="1">
      <c r="C119" s="154"/>
      <c r="E119" s="120"/>
    </row>
    <row r="120" spans="3:5" ht="14.25" customHeight="1">
      <c r="C120" s="154"/>
      <c r="E120" s="120"/>
    </row>
    <row r="121" spans="3:5" ht="14.25" customHeight="1">
      <c r="C121" s="154"/>
      <c r="E121" s="120"/>
    </row>
    <row r="122" spans="3:5" ht="14.25" customHeight="1">
      <c r="C122" s="154"/>
      <c r="E122" s="120"/>
    </row>
    <row r="123" spans="3:5" ht="14.25" customHeight="1">
      <c r="C123" s="154"/>
      <c r="E123" s="120"/>
    </row>
    <row r="124" spans="3:5" ht="14.25" customHeight="1">
      <c r="C124" s="154"/>
      <c r="E124" s="120"/>
    </row>
    <row r="125" spans="3:5" ht="14.25" customHeight="1">
      <c r="C125" s="154"/>
      <c r="E125" s="120"/>
    </row>
    <row r="126" spans="3:5" ht="14.25" customHeight="1">
      <c r="C126" s="154"/>
      <c r="E126" s="120"/>
    </row>
    <row r="127" spans="3:5" ht="14.25" customHeight="1">
      <c r="C127" s="154"/>
      <c r="E127" s="120"/>
    </row>
    <row r="128" spans="3:5" ht="14.25" customHeight="1">
      <c r="C128" s="154"/>
      <c r="E128" s="120"/>
    </row>
    <row r="129" spans="3:5" ht="14.25" customHeight="1">
      <c r="C129" s="154"/>
      <c r="E129" s="120"/>
    </row>
    <row r="130" spans="3:5" ht="14.25" customHeight="1">
      <c r="C130" s="154"/>
      <c r="E130" s="120"/>
    </row>
    <row r="131" spans="3:5" ht="14.25" customHeight="1">
      <c r="C131" s="154"/>
      <c r="E131" s="120"/>
    </row>
    <row r="132" spans="3:5" ht="14.25" customHeight="1">
      <c r="C132" s="154"/>
      <c r="E132" s="120"/>
    </row>
    <row r="133" spans="3:5" ht="14.25" customHeight="1">
      <c r="C133" s="154"/>
      <c r="E133" s="120"/>
    </row>
    <row r="134" spans="3:5" ht="14.25" customHeight="1">
      <c r="C134" s="154"/>
      <c r="E134" s="120"/>
    </row>
    <row r="135" spans="3:5" ht="14.25" customHeight="1">
      <c r="C135" s="154"/>
      <c r="E135" s="120"/>
    </row>
    <row r="136" spans="3:5" ht="14.25" customHeight="1">
      <c r="C136" s="154"/>
      <c r="E136" s="120"/>
    </row>
    <row r="137" spans="3:5" ht="14.25" customHeight="1">
      <c r="C137" s="154"/>
      <c r="E137" s="120"/>
    </row>
    <row r="138" spans="3:5" ht="14.25" customHeight="1">
      <c r="C138" s="154"/>
      <c r="E138" s="120"/>
    </row>
    <row r="139" spans="3:5" ht="14.25" customHeight="1">
      <c r="C139" s="154"/>
      <c r="E139" s="120"/>
    </row>
    <row r="140" spans="3:5" ht="14.25" customHeight="1">
      <c r="C140" s="154"/>
      <c r="E140" s="120"/>
    </row>
    <row r="141" spans="3:5" ht="14.25" customHeight="1">
      <c r="C141" s="154"/>
      <c r="E141" s="120"/>
    </row>
    <row r="142" spans="3:5" ht="14.25" customHeight="1">
      <c r="C142" s="154"/>
      <c r="E142" s="120"/>
    </row>
    <row r="143" spans="3:5" ht="14.25" customHeight="1">
      <c r="C143" s="154"/>
      <c r="E143" s="120"/>
    </row>
    <row r="144" spans="3:5" ht="14.25" customHeight="1">
      <c r="C144" s="154"/>
      <c r="E144" s="120"/>
    </row>
    <row r="145" spans="3:5" ht="14.25" customHeight="1">
      <c r="C145" s="154"/>
      <c r="E145" s="120"/>
    </row>
    <row r="146" spans="3:5" ht="14.25" customHeight="1">
      <c r="C146" s="154"/>
      <c r="E146" s="120"/>
    </row>
    <row r="147" spans="3:5" ht="14.25" customHeight="1">
      <c r="C147" s="154"/>
      <c r="E147" s="120"/>
    </row>
    <row r="148" spans="3:5" ht="14.25" customHeight="1">
      <c r="C148" s="154"/>
      <c r="E148" s="120"/>
    </row>
    <row r="149" spans="3:5" ht="14.25" customHeight="1">
      <c r="C149" s="154"/>
      <c r="E149" s="120"/>
    </row>
    <row r="150" spans="3:5" ht="14.25" customHeight="1">
      <c r="C150" s="154"/>
      <c r="E150" s="120"/>
    </row>
    <row r="151" spans="3:5" ht="14.25" customHeight="1">
      <c r="C151" s="154"/>
      <c r="E151" s="120"/>
    </row>
    <row r="152" spans="3:5" ht="14.25" customHeight="1">
      <c r="C152" s="154"/>
      <c r="E152" s="120"/>
    </row>
    <row r="153" spans="3:5" ht="14.25" customHeight="1">
      <c r="C153" s="154"/>
      <c r="E153" s="120"/>
    </row>
    <row r="154" spans="3:5" ht="14.25" customHeight="1">
      <c r="C154" s="154"/>
      <c r="E154" s="120"/>
    </row>
    <row r="155" spans="3:5" ht="14.25" customHeight="1">
      <c r="C155" s="154"/>
      <c r="E155" s="120"/>
    </row>
    <row r="156" spans="3:5" ht="14.25" customHeight="1">
      <c r="C156" s="154"/>
      <c r="E156" s="120"/>
    </row>
    <row r="157" spans="3:5" ht="14.25" customHeight="1">
      <c r="C157" s="154"/>
      <c r="E157" s="120"/>
    </row>
    <row r="158" spans="3:5" ht="14.25" customHeight="1">
      <c r="C158" s="154"/>
      <c r="E158" s="120"/>
    </row>
    <row r="159" spans="3:5" ht="14.25" customHeight="1">
      <c r="C159" s="154"/>
      <c r="E159" s="120"/>
    </row>
    <row r="160" spans="3:5" ht="14.25" customHeight="1">
      <c r="C160" s="154"/>
      <c r="E160" s="120"/>
    </row>
    <row r="161" spans="3:5" ht="14.25" customHeight="1">
      <c r="C161" s="154"/>
      <c r="E161" s="120"/>
    </row>
    <row r="162" spans="3:5" ht="14.25" customHeight="1">
      <c r="C162" s="154"/>
      <c r="E162" s="120"/>
    </row>
    <row r="163" spans="3:5" ht="14.25" customHeight="1">
      <c r="C163" s="154"/>
      <c r="E163" s="120"/>
    </row>
    <row r="164" spans="3:5" ht="14.25" customHeight="1">
      <c r="C164" s="154"/>
      <c r="E164" s="120"/>
    </row>
    <row r="165" spans="3:5" ht="14.25" customHeight="1">
      <c r="C165" s="154"/>
      <c r="E165" s="120"/>
    </row>
    <row r="166" spans="3:5" ht="14.25" customHeight="1">
      <c r="C166" s="154"/>
      <c r="E166" s="120"/>
    </row>
    <row r="167" spans="3:5" ht="14.25" customHeight="1">
      <c r="C167" s="154"/>
      <c r="E167" s="120"/>
    </row>
    <row r="168" spans="3:5" ht="14.25" customHeight="1">
      <c r="C168" s="154"/>
      <c r="E168" s="120"/>
    </row>
    <row r="169" spans="3:5" ht="14.25" customHeight="1">
      <c r="C169" s="154"/>
      <c r="E169" s="120"/>
    </row>
    <row r="170" spans="3:5" ht="14.25" customHeight="1">
      <c r="C170" s="154"/>
      <c r="E170" s="120"/>
    </row>
    <row r="171" spans="3:5" ht="14.25" customHeight="1">
      <c r="C171" s="154"/>
      <c r="E171" s="120"/>
    </row>
    <row r="172" spans="3:5" ht="14.25" customHeight="1">
      <c r="C172" s="154"/>
      <c r="E172" s="120"/>
    </row>
    <row r="173" spans="3:5" ht="14.25" customHeight="1">
      <c r="C173" s="154"/>
      <c r="E173" s="120"/>
    </row>
    <row r="174" spans="3:5" ht="14.25" customHeight="1">
      <c r="C174" s="154"/>
      <c r="E174" s="120"/>
    </row>
    <row r="175" spans="3:5" ht="14.25" customHeight="1">
      <c r="C175" s="154"/>
      <c r="E175" s="120"/>
    </row>
    <row r="176" spans="3:5" ht="14.25" customHeight="1">
      <c r="C176" s="154"/>
      <c r="E176" s="120"/>
    </row>
    <row r="177" spans="3:5" ht="14.25" customHeight="1">
      <c r="C177" s="154"/>
      <c r="E177" s="120"/>
    </row>
    <row r="178" spans="3:5" ht="14.25" customHeight="1">
      <c r="C178" s="154"/>
      <c r="E178" s="120"/>
    </row>
    <row r="179" spans="3:5" ht="14.25" customHeight="1">
      <c r="C179" s="154"/>
      <c r="E179" s="120"/>
    </row>
    <row r="180" spans="3:5" ht="14.25" customHeight="1">
      <c r="C180" s="154"/>
      <c r="E180" s="120"/>
    </row>
    <row r="181" spans="3:5" ht="14.25" customHeight="1">
      <c r="C181" s="154"/>
      <c r="E181" s="120"/>
    </row>
    <row r="182" spans="3:5" ht="14.25" customHeight="1">
      <c r="C182" s="154"/>
      <c r="E182" s="120"/>
    </row>
    <row r="183" spans="3:5" ht="14.25" customHeight="1">
      <c r="C183" s="154"/>
      <c r="E183" s="120"/>
    </row>
    <row r="184" spans="3:5" ht="14.25" customHeight="1">
      <c r="C184" s="154"/>
      <c r="E184" s="120"/>
    </row>
    <row r="185" spans="3:5" ht="14.25" customHeight="1">
      <c r="C185" s="154"/>
      <c r="E185" s="120"/>
    </row>
    <row r="186" spans="3:5" ht="14.25" customHeight="1">
      <c r="C186" s="154"/>
      <c r="E186" s="120"/>
    </row>
    <row r="187" spans="3:5" ht="14.25" customHeight="1">
      <c r="C187" s="154"/>
      <c r="E187" s="120"/>
    </row>
    <row r="188" spans="3:5" ht="14.25" customHeight="1">
      <c r="C188" s="154"/>
      <c r="E188" s="120"/>
    </row>
    <row r="189" spans="3:5" ht="14.25" customHeight="1">
      <c r="C189" s="154"/>
      <c r="E189" s="120"/>
    </row>
    <row r="190" spans="3:5" ht="14.25" customHeight="1">
      <c r="C190" s="154"/>
      <c r="E190" s="120"/>
    </row>
    <row r="191" spans="3:5" ht="14.25" customHeight="1">
      <c r="C191" s="154"/>
      <c r="E191" s="120"/>
    </row>
    <row r="192" spans="3:5" ht="14.25" customHeight="1">
      <c r="C192" s="154"/>
      <c r="E192" s="120"/>
    </row>
    <row r="193" spans="3:5" ht="14.25" customHeight="1">
      <c r="C193" s="154"/>
      <c r="E193" s="120"/>
    </row>
    <row r="194" spans="3:5" ht="14.25" customHeight="1">
      <c r="C194" s="154"/>
      <c r="E194" s="120"/>
    </row>
    <row r="195" spans="3:5" ht="14.25" customHeight="1">
      <c r="C195" s="154"/>
      <c r="E195" s="120"/>
    </row>
    <row r="196" spans="3:5" ht="14.25" customHeight="1">
      <c r="C196" s="154"/>
      <c r="E196" s="120"/>
    </row>
    <row r="197" spans="3:5" ht="14.25" customHeight="1">
      <c r="C197" s="154"/>
      <c r="E197" s="120"/>
    </row>
    <row r="198" spans="3:5" ht="14.25" customHeight="1">
      <c r="C198" s="154"/>
      <c r="E198" s="120"/>
    </row>
    <row r="199" spans="3:5" ht="14.25" customHeight="1">
      <c r="C199" s="154"/>
      <c r="E199" s="120"/>
    </row>
    <row r="200" spans="3:5" ht="14.25" customHeight="1">
      <c r="C200" s="154"/>
      <c r="E200" s="120"/>
    </row>
    <row r="201" spans="3:5" ht="14.25" customHeight="1">
      <c r="C201" s="154"/>
      <c r="E201" s="120"/>
    </row>
    <row r="202" spans="3:5" ht="14.25" customHeight="1">
      <c r="C202" s="154"/>
      <c r="E202" s="120"/>
    </row>
    <row r="203" spans="3:5" ht="14.25" customHeight="1">
      <c r="C203" s="154"/>
      <c r="E203" s="120"/>
    </row>
    <row r="204" spans="3:5" ht="14.25" customHeight="1">
      <c r="C204" s="154"/>
      <c r="E204" s="120"/>
    </row>
    <row r="205" spans="3:5" ht="14.25" customHeight="1">
      <c r="C205" s="154"/>
      <c r="E205" s="120"/>
    </row>
    <row r="206" spans="3:5" ht="14.25" customHeight="1">
      <c r="C206" s="154"/>
      <c r="E206" s="120"/>
    </row>
    <row r="207" spans="3:5" ht="14.25" customHeight="1">
      <c r="C207" s="154"/>
      <c r="E207" s="120"/>
    </row>
    <row r="208" spans="3:5" ht="14.25" customHeight="1">
      <c r="C208" s="154"/>
      <c r="E208" s="120"/>
    </row>
    <row r="209" spans="3:5" ht="14.25" customHeight="1">
      <c r="C209" s="154"/>
      <c r="E209" s="120"/>
    </row>
    <row r="210" spans="3:5" ht="14.25" customHeight="1">
      <c r="C210" s="154"/>
      <c r="E210" s="120"/>
    </row>
    <row r="211" spans="3:5" ht="14.25" customHeight="1">
      <c r="C211" s="154"/>
      <c r="E211" s="120"/>
    </row>
    <row r="212" spans="3:5" ht="14.25" customHeight="1">
      <c r="C212" s="154"/>
      <c r="E212" s="120"/>
    </row>
    <row r="213" spans="3:5" ht="14.25" customHeight="1">
      <c r="C213" s="154"/>
      <c r="E213" s="120"/>
    </row>
    <row r="214" spans="3:5" ht="14.25" customHeight="1">
      <c r="C214" s="154"/>
      <c r="E214" s="120"/>
    </row>
    <row r="215" spans="3:5" ht="14.25" customHeight="1">
      <c r="C215" s="154"/>
      <c r="E215" s="120"/>
    </row>
    <row r="216" spans="3:5" ht="14.25" customHeight="1">
      <c r="C216" s="154"/>
      <c r="E216" s="120"/>
    </row>
    <row r="217" spans="3:5" ht="14.25" customHeight="1">
      <c r="C217" s="154"/>
      <c r="E217" s="120"/>
    </row>
    <row r="218" spans="3:5" ht="14.25" customHeight="1">
      <c r="C218" s="154"/>
      <c r="E218" s="120"/>
    </row>
    <row r="219" spans="3:5" ht="14.25" customHeight="1">
      <c r="C219" s="154"/>
      <c r="E219" s="120"/>
    </row>
    <row r="220" spans="3:5" ht="14.25" customHeight="1">
      <c r="C220" s="154"/>
      <c r="E220" s="120"/>
    </row>
    <row r="221" spans="3:5" ht="14.25" customHeight="1">
      <c r="C221" s="154"/>
      <c r="E221" s="120"/>
    </row>
    <row r="222" spans="3:5" ht="14.25" customHeight="1">
      <c r="C222" s="154"/>
      <c r="E222" s="120"/>
    </row>
    <row r="223" spans="3:5" ht="14.25" customHeight="1">
      <c r="C223" s="154"/>
      <c r="E223" s="120"/>
    </row>
    <row r="224" spans="3:5" ht="14.25" customHeight="1">
      <c r="C224" s="154"/>
      <c r="E224" s="120"/>
    </row>
    <row r="225" spans="3:5" ht="14.25" customHeight="1">
      <c r="C225" s="154"/>
      <c r="E225" s="120"/>
    </row>
    <row r="226" spans="3:5" ht="14.25" customHeight="1">
      <c r="C226" s="154"/>
      <c r="E226" s="120"/>
    </row>
    <row r="227" spans="3:5" ht="14.25" customHeight="1">
      <c r="C227" s="154"/>
      <c r="E227" s="120"/>
    </row>
    <row r="228" spans="3:5" ht="14.25" customHeight="1">
      <c r="C228" s="154"/>
      <c r="E228" s="120"/>
    </row>
    <row r="229" spans="3:5" ht="14.25" customHeight="1">
      <c r="C229" s="154"/>
      <c r="E229" s="120"/>
    </row>
    <row r="230" spans="3:5" ht="14.25" customHeight="1">
      <c r="C230" s="154"/>
      <c r="E230" s="120"/>
    </row>
    <row r="231" spans="3:5" ht="14.25" customHeight="1">
      <c r="C231" s="154"/>
      <c r="E231" s="120"/>
    </row>
    <row r="232" spans="3:5" ht="14.25" customHeight="1">
      <c r="C232" s="154"/>
      <c r="E232" s="120"/>
    </row>
    <row r="233" spans="3:5" ht="14.25" customHeight="1">
      <c r="C233" s="154"/>
      <c r="E233" s="120"/>
    </row>
    <row r="234" spans="3:5" ht="14.25" customHeight="1">
      <c r="C234" s="154"/>
      <c r="E234" s="120"/>
    </row>
    <row r="235" spans="3:5" ht="14.25" customHeight="1">
      <c r="C235" s="154"/>
      <c r="E235" s="120"/>
    </row>
    <row r="236" spans="3:5" ht="14.25" customHeight="1">
      <c r="C236" s="154"/>
      <c r="E236" s="120"/>
    </row>
    <row r="237" spans="3:5" ht="14.25" customHeight="1">
      <c r="C237" s="154"/>
      <c r="E237" s="120"/>
    </row>
    <row r="238" spans="3:5" ht="14.25" customHeight="1">
      <c r="C238" s="154"/>
      <c r="E238" s="120"/>
    </row>
    <row r="239" spans="3:5" ht="14.25" customHeight="1">
      <c r="C239" s="154"/>
      <c r="E239" s="120"/>
    </row>
    <row r="240" spans="3:5" ht="14.25" customHeight="1">
      <c r="C240" s="154"/>
      <c r="E240" s="120"/>
    </row>
    <row r="241" spans="3:5" ht="14.25" customHeight="1">
      <c r="C241" s="154"/>
      <c r="E241" s="120"/>
    </row>
    <row r="242" spans="3:5" ht="14.25" customHeight="1">
      <c r="C242" s="154"/>
      <c r="E242" s="120"/>
    </row>
    <row r="243" spans="3:5" ht="14.25" customHeight="1">
      <c r="C243" s="154"/>
      <c r="E243" s="120"/>
    </row>
    <row r="244" spans="3:5" ht="14.25" customHeight="1">
      <c r="C244" s="154"/>
      <c r="E244" s="120"/>
    </row>
    <row r="245" spans="3:5" ht="14.25" customHeight="1">
      <c r="C245" s="154"/>
      <c r="E245" s="120"/>
    </row>
    <row r="246" spans="3:5" ht="14.25" customHeight="1">
      <c r="C246" s="154"/>
      <c r="E246" s="120"/>
    </row>
    <row r="247" spans="3:5" ht="14.25" customHeight="1">
      <c r="C247" s="154"/>
      <c r="E247" s="120"/>
    </row>
    <row r="248" spans="3:5" ht="14.25" customHeight="1">
      <c r="C248" s="154"/>
      <c r="E248" s="120"/>
    </row>
    <row r="249" spans="3:5" ht="14.25" customHeight="1">
      <c r="C249" s="154"/>
      <c r="E249" s="120"/>
    </row>
    <row r="250" spans="3:5" ht="14.25" customHeight="1">
      <c r="C250" s="154"/>
      <c r="E250" s="120"/>
    </row>
    <row r="251" spans="3:5" ht="14.25" customHeight="1">
      <c r="C251" s="154"/>
      <c r="E251" s="120"/>
    </row>
    <row r="252" spans="3:5" ht="14.25" customHeight="1">
      <c r="C252" s="154"/>
      <c r="E252" s="120"/>
    </row>
    <row r="253" spans="3:5" ht="14.25" customHeight="1">
      <c r="C253" s="154"/>
      <c r="E253" s="120"/>
    </row>
    <row r="254" spans="3:5" ht="14.25" customHeight="1">
      <c r="C254" s="154"/>
      <c r="E254" s="120"/>
    </row>
    <row r="255" spans="3:5" ht="14.25" customHeight="1">
      <c r="C255" s="154"/>
      <c r="E255" s="120"/>
    </row>
    <row r="256" spans="3:5" ht="14.25" customHeight="1">
      <c r="C256" s="154"/>
      <c r="E256" s="120"/>
    </row>
    <row r="257" spans="3:5" ht="14.25" customHeight="1">
      <c r="C257" s="154"/>
      <c r="E257" s="120"/>
    </row>
    <row r="258" spans="3:5" ht="14.25" customHeight="1">
      <c r="C258" s="154"/>
      <c r="E258" s="120"/>
    </row>
    <row r="259" spans="3:5" ht="14.25" customHeight="1">
      <c r="C259" s="154"/>
      <c r="E259" s="120"/>
    </row>
    <row r="260" spans="3:5" ht="14.25" customHeight="1">
      <c r="C260" s="154"/>
      <c r="E260" s="120"/>
    </row>
    <row r="261" spans="3:5" ht="14.25" customHeight="1">
      <c r="C261" s="154"/>
      <c r="E261" s="120"/>
    </row>
    <row r="262" spans="3:5" ht="14.25" customHeight="1">
      <c r="C262" s="154"/>
      <c r="E262" s="120"/>
    </row>
    <row r="263" spans="3:5" ht="14.25" customHeight="1">
      <c r="C263" s="154"/>
      <c r="E263" s="120"/>
    </row>
    <row r="264" spans="3:5" ht="14.25" customHeight="1">
      <c r="C264" s="154"/>
      <c r="E264" s="120"/>
    </row>
    <row r="265" spans="3:5" ht="14.25" customHeight="1">
      <c r="C265" s="154"/>
      <c r="E265" s="120"/>
    </row>
    <row r="266" spans="3:5" ht="14.25" customHeight="1">
      <c r="C266" s="154"/>
      <c r="E266" s="120"/>
    </row>
    <row r="267" spans="3:5" ht="14.25" customHeight="1">
      <c r="C267" s="154"/>
      <c r="E267" s="120"/>
    </row>
    <row r="268" spans="3:5" ht="14.25" customHeight="1">
      <c r="C268" s="154"/>
      <c r="E268" s="120"/>
    </row>
    <row r="269" spans="3:5" ht="14.25" customHeight="1">
      <c r="C269" s="154"/>
      <c r="E269" s="120"/>
    </row>
    <row r="270" spans="3:5" ht="14.25" customHeight="1">
      <c r="C270" s="154"/>
      <c r="E270" s="120"/>
    </row>
    <row r="271" spans="3:5" ht="14.25" customHeight="1">
      <c r="C271" s="154"/>
      <c r="E271" s="120"/>
    </row>
    <row r="272" spans="3:5" ht="14.25" customHeight="1">
      <c r="C272" s="154"/>
      <c r="E272" s="120"/>
    </row>
    <row r="273" spans="3:5" ht="14.25" customHeight="1">
      <c r="C273" s="154"/>
      <c r="E273" s="120"/>
    </row>
    <row r="274" spans="3:5" ht="14.25" customHeight="1">
      <c r="C274" s="154"/>
      <c r="E274" s="120"/>
    </row>
    <row r="275" spans="3:5" ht="14.25" customHeight="1">
      <c r="C275" s="154"/>
      <c r="E275" s="120"/>
    </row>
    <row r="276" spans="3:5" ht="14.25" customHeight="1">
      <c r="C276" s="154"/>
      <c r="E276" s="120"/>
    </row>
    <row r="277" spans="3:5" ht="14.25" customHeight="1">
      <c r="C277" s="154"/>
      <c r="E277" s="120"/>
    </row>
    <row r="278" spans="3:5" ht="14.25" customHeight="1">
      <c r="C278" s="154"/>
      <c r="E278" s="120"/>
    </row>
    <row r="279" spans="3:5" ht="14.25" customHeight="1">
      <c r="C279" s="154"/>
      <c r="E279" s="120"/>
    </row>
    <row r="280" spans="3:5" ht="14.25" customHeight="1">
      <c r="C280" s="154"/>
      <c r="E280" s="120"/>
    </row>
    <row r="281" spans="3:5" ht="14.25" customHeight="1">
      <c r="C281" s="154"/>
      <c r="E281" s="120"/>
    </row>
    <row r="282" spans="3:5" ht="14.25" customHeight="1">
      <c r="C282" s="154"/>
      <c r="E282" s="120"/>
    </row>
    <row r="283" spans="3:5" ht="14.25" customHeight="1">
      <c r="C283" s="154"/>
      <c r="E283" s="120"/>
    </row>
    <row r="284" spans="3:5" ht="14.25" customHeight="1">
      <c r="C284" s="154"/>
      <c r="E284" s="120"/>
    </row>
    <row r="285" spans="3:5" ht="14.25" customHeight="1">
      <c r="C285" s="154"/>
      <c r="E285" s="120"/>
    </row>
    <row r="286" spans="3:5" ht="14.25" customHeight="1">
      <c r="C286" s="154"/>
      <c r="E286" s="120"/>
    </row>
    <row r="287" spans="3:5" ht="14.25" customHeight="1">
      <c r="C287" s="154"/>
      <c r="E287" s="120"/>
    </row>
    <row r="288" spans="3:5" ht="14.25" customHeight="1">
      <c r="C288" s="154"/>
      <c r="E288" s="120"/>
    </row>
    <row r="289" spans="3:5" ht="14.25" customHeight="1">
      <c r="C289" s="154"/>
      <c r="E289" s="120"/>
    </row>
    <row r="290" spans="3:5" ht="14.25" customHeight="1">
      <c r="C290" s="154"/>
      <c r="E290" s="120"/>
    </row>
    <row r="291" spans="3:5" ht="14.25" customHeight="1">
      <c r="C291" s="154"/>
      <c r="E291" s="120"/>
    </row>
    <row r="292" spans="3:5" ht="14.25" customHeight="1">
      <c r="C292" s="154"/>
      <c r="E292" s="120"/>
    </row>
    <row r="293" spans="3:5" ht="14.25" customHeight="1">
      <c r="C293" s="154"/>
      <c r="E293" s="120"/>
    </row>
    <row r="294" spans="3:5" ht="14.25" customHeight="1">
      <c r="C294" s="154"/>
      <c r="E294" s="120"/>
    </row>
    <row r="295" spans="3:5" ht="14.25" customHeight="1">
      <c r="C295" s="154"/>
      <c r="E295" s="120"/>
    </row>
    <row r="296" spans="3:5" ht="14.25" customHeight="1">
      <c r="C296" s="154"/>
      <c r="E296" s="120"/>
    </row>
    <row r="297" spans="3:5" ht="14.25" customHeight="1">
      <c r="C297" s="154"/>
      <c r="E297" s="120"/>
    </row>
    <row r="298" spans="3:5" ht="14.25" customHeight="1">
      <c r="C298" s="154"/>
      <c r="E298" s="120"/>
    </row>
    <row r="299" spans="3:5" ht="14.25" customHeight="1">
      <c r="C299" s="154"/>
      <c r="E299" s="120"/>
    </row>
    <row r="300" spans="3:5" ht="14.25" customHeight="1">
      <c r="C300" s="154"/>
      <c r="E300" s="120"/>
    </row>
    <row r="301" spans="3:5" ht="14.25" customHeight="1">
      <c r="C301" s="154"/>
      <c r="E301" s="120"/>
    </row>
    <row r="302" spans="3:5" ht="14.25" customHeight="1">
      <c r="C302" s="154"/>
      <c r="E302" s="120"/>
    </row>
    <row r="303" spans="3:5" ht="14.25" customHeight="1">
      <c r="C303" s="154"/>
      <c r="E303" s="120"/>
    </row>
    <row r="304" spans="3:5" ht="14.25" customHeight="1">
      <c r="C304" s="154"/>
      <c r="E304" s="120"/>
    </row>
    <row r="305" spans="3:5" ht="14.25" customHeight="1">
      <c r="C305" s="154"/>
      <c r="E305" s="120"/>
    </row>
    <row r="306" spans="3:5" ht="14.25" customHeight="1">
      <c r="C306" s="154"/>
      <c r="E306" s="120"/>
    </row>
    <row r="307" spans="3:5" ht="14.25" customHeight="1">
      <c r="C307" s="154"/>
      <c r="E307" s="120"/>
    </row>
    <row r="308" spans="3:5" ht="14.25" customHeight="1">
      <c r="C308" s="154"/>
      <c r="E308" s="120"/>
    </row>
    <row r="309" spans="3:5" ht="14.25" customHeight="1">
      <c r="C309" s="154"/>
      <c r="E309" s="120"/>
    </row>
    <row r="310" spans="3:5" ht="14.25" customHeight="1">
      <c r="C310" s="154"/>
      <c r="E310" s="120"/>
    </row>
    <row r="311" spans="3:5" ht="14.25" customHeight="1">
      <c r="C311" s="154"/>
      <c r="E311" s="120"/>
    </row>
    <row r="312" spans="3:5" ht="14.25" customHeight="1">
      <c r="C312" s="154"/>
      <c r="E312" s="120"/>
    </row>
    <row r="313" spans="3:5" ht="14.25" customHeight="1">
      <c r="C313" s="154"/>
      <c r="E313" s="120"/>
    </row>
    <row r="314" spans="3:5" ht="14.25" customHeight="1">
      <c r="C314" s="154"/>
      <c r="E314" s="120"/>
    </row>
    <row r="315" spans="3:5" ht="14.25" customHeight="1">
      <c r="C315" s="154"/>
      <c r="E315" s="120"/>
    </row>
    <row r="316" spans="3:5" ht="14.25" customHeight="1">
      <c r="C316" s="154"/>
      <c r="E316" s="120"/>
    </row>
    <row r="317" spans="3:5" ht="14.25" customHeight="1">
      <c r="C317" s="154"/>
      <c r="E317" s="120"/>
    </row>
    <row r="318" spans="3:5" ht="14.25" customHeight="1">
      <c r="C318" s="154"/>
      <c r="E318" s="120"/>
    </row>
    <row r="319" spans="3:5" ht="14.25" customHeight="1">
      <c r="C319" s="154"/>
      <c r="E319" s="120"/>
    </row>
    <row r="320" spans="3:5" ht="14.25" customHeight="1">
      <c r="C320" s="154"/>
      <c r="E320" s="120"/>
    </row>
    <row r="321" spans="3:5" ht="14.25" customHeight="1">
      <c r="C321" s="154"/>
      <c r="E321" s="120"/>
    </row>
    <row r="322" spans="3:5" ht="14.25" customHeight="1">
      <c r="C322" s="154"/>
      <c r="E322" s="120"/>
    </row>
    <row r="323" spans="3:5" ht="14.25" customHeight="1">
      <c r="C323" s="154"/>
      <c r="E323" s="120"/>
    </row>
    <row r="324" spans="3:5" ht="14.25" customHeight="1">
      <c r="C324" s="154"/>
      <c r="E324" s="120"/>
    </row>
    <row r="325" spans="3:5" ht="14.25" customHeight="1">
      <c r="C325" s="154"/>
      <c r="E325" s="120"/>
    </row>
    <row r="326" spans="3:5" ht="14.25" customHeight="1">
      <c r="C326" s="154"/>
      <c r="E326" s="120"/>
    </row>
    <row r="327" spans="3:5" ht="14.25" customHeight="1">
      <c r="C327" s="154"/>
      <c r="E327" s="120"/>
    </row>
    <row r="328" spans="3:5" ht="14.25" customHeight="1">
      <c r="C328" s="154"/>
      <c r="E328" s="120"/>
    </row>
    <row r="329" spans="3:5" ht="14.25" customHeight="1">
      <c r="C329" s="154"/>
      <c r="E329" s="120"/>
    </row>
    <row r="330" spans="3:5" ht="14.25" customHeight="1">
      <c r="C330" s="154"/>
      <c r="E330" s="120"/>
    </row>
    <row r="331" spans="3:5" ht="14.25" customHeight="1">
      <c r="C331" s="154"/>
      <c r="E331" s="120"/>
    </row>
    <row r="332" spans="3:5" ht="14.25" customHeight="1">
      <c r="C332" s="154"/>
      <c r="E332" s="120"/>
    </row>
    <row r="333" spans="3:5" ht="14.25" customHeight="1">
      <c r="C333" s="154"/>
      <c r="E333" s="120"/>
    </row>
    <row r="334" spans="3:5" ht="14.25" customHeight="1">
      <c r="C334" s="154"/>
      <c r="E334" s="120"/>
    </row>
    <row r="335" spans="3:5" ht="14.25" customHeight="1">
      <c r="C335" s="154"/>
      <c r="E335" s="120"/>
    </row>
    <row r="336" spans="3:5" ht="14.25" customHeight="1">
      <c r="C336" s="154"/>
      <c r="E336" s="120"/>
    </row>
    <row r="337" spans="3:5" ht="14.25" customHeight="1">
      <c r="C337" s="154"/>
      <c r="E337" s="120"/>
    </row>
    <row r="338" spans="3:5" ht="14.25" customHeight="1">
      <c r="C338" s="154"/>
      <c r="E338" s="120"/>
    </row>
    <row r="339" spans="3:5" ht="14.25" customHeight="1">
      <c r="C339" s="154"/>
      <c r="E339" s="120"/>
    </row>
    <row r="340" spans="3:5" ht="14.25" customHeight="1">
      <c r="C340" s="154"/>
      <c r="E340" s="120"/>
    </row>
    <row r="341" spans="3:5" ht="14.25" customHeight="1">
      <c r="C341" s="154"/>
      <c r="E341" s="120"/>
    </row>
    <row r="342" spans="3:5" ht="14.25" customHeight="1">
      <c r="C342" s="154"/>
      <c r="E342" s="120"/>
    </row>
    <row r="343" spans="3:5" ht="14.25" customHeight="1">
      <c r="C343" s="154"/>
      <c r="E343" s="120"/>
    </row>
    <row r="344" spans="3:5" ht="14.25" customHeight="1">
      <c r="C344" s="154"/>
      <c r="E344" s="120"/>
    </row>
    <row r="345" spans="3:5" ht="14.25" customHeight="1">
      <c r="C345" s="154"/>
      <c r="E345" s="120"/>
    </row>
    <row r="346" spans="3:5" ht="14.25" customHeight="1">
      <c r="C346" s="154"/>
      <c r="E346" s="120"/>
    </row>
    <row r="347" spans="3:5" ht="14.25" customHeight="1">
      <c r="C347" s="154"/>
      <c r="E347" s="120"/>
    </row>
    <row r="348" spans="3:5" ht="14.25" customHeight="1">
      <c r="C348" s="154"/>
      <c r="E348" s="120"/>
    </row>
    <row r="349" spans="3:5" ht="14.25" customHeight="1">
      <c r="C349" s="154"/>
      <c r="E349" s="120"/>
    </row>
    <row r="350" spans="3:5" ht="14.25" customHeight="1">
      <c r="C350" s="154"/>
      <c r="E350" s="120"/>
    </row>
    <row r="351" spans="3:5" ht="14.25" customHeight="1">
      <c r="C351" s="154"/>
      <c r="E351" s="120"/>
    </row>
    <row r="352" spans="3:5" ht="14.25" customHeight="1">
      <c r="C352" s="154"/>
      <c r="E352" s="120"/>
    </row>
    <row r="353" spans="3:5" ht="14.25" customHeight="1">
      <c r="C353" s="154"/>
      <c r="E353" s="120"/>
    </row>
    <row r="354" spans="3:5" ht="14.25" customHeight="1">
      <c r="C354" s="154"/>
      <c r="E354" s="120"/>
    </row>
    <row r="355" spans="3:5" ht="14.25" customHeight="1">
      <c r="C355" s="154"/>
      <c r="E355" s="120"/>
    </row>
    <row r="356" spans="3:5" ht="14.25" customHeight="1">
      <c r="C356" s="154"/>
      <c r="E356" s="120"/>
    </row>
    <row r="357" spans="3:5" ht="14.25" customHeight="1">
      <c r="C357" s="154"/>
      <c r="E357" s="120"/>
    </row>
    <row r="358" spans="3:5" ht="14.25" customHeight="1">
      <c r="C358" s="154"/>
      <c r="E358" s="120"/>
    </row>
    <row r="359" spans="3:5" ht="14.25" customHeight="1">
      <c r="C359" s="154"/>
      <c r="E359" s="120"/>
    </row>
    <row r="360" spans="3:5" ht="14.25" customHeight="1">
      <c r="C360" s="154"/>
      <c r="E360" s="120"/>
    </row>
    <row r="361" spans="3:5" ht="14.25" customHeight="1">
      <c r="C361" s="154"/>
      <c r="E361" s="120"/>
    </row>
    <row r="362" spans="3:5" ht="14.25" customHeight="1">
      <c r="C362" s="154"/>
      <c r="E362" s="120"/>
    </row>
    <row r="363" spans="3:5" ht="14.25" customHeight="1">
      <c r="C363" s="154"/>
      <c r="E363" s="120"/>
    </row>
    <row r="364" spans="3:5" ht="14.25" customHeight="1">
      <c r="C364" s="154"/>
      <c r="E364" s="120"/>
    </row>
    <row r="365" spans="3:5" ht="14.25" customHeight="1">
      <c r="C365" s="154"/>
      <c r="E365" s="120"/>
    </row>
    <row r="366" spans="3:5" ht="14.25" customHeight="1">
      <c r="C366" s="154"/>
      <c r="E366" s="120"/>
    </row>
    <row r="367" spans="3:5" ht="14.25" customHeight="1">
      <c r="C367" s="154"/>
      <c r="E367" s="120"/>
    </row>
    <row r="368" spans="3:5" ht="14.25" customHeight="1">
      <c r="C368" s="154"/>
      <c r="E368" s="120"/>
    </row>
    <row r="369" spans="3:5" ht="14.25" customHeight="1">
      <c r="C369" s="154"/>
      <c r="E369" s="120"/>
    </row>
    <row r="370" spans="3:5" ht="14.25" customHeight="1">
      <c r="C370" s="154"/>
      <c r="E370" s="120"/>
    </row>
    <row r="371" spans="3:5" ht="14.25" customHeight="1">
      <c r="C371" s="154"/>
      <c r="E371" s="120"/>
    </row>
    <row r="372" spans="3:5" ht="14.25" customHeight="1">
      <c r="C372" s="154"/>
      <c r="E372" s="120"/>
    </row>
    <row r="373" spans="3:5" ht="14.25" customHeight="1">
      <c r="C373" s="154"/>
      <c r="E373" s="120"/>
    </row>
    <row r="374" spans="3:5" ht="14.25" customHeight="1">
      <c r="C374" s="154"/>
      <c r="E374" s="120"/>
    </row>
    <row r="375" spans="3:5" ht="14.25" customHeight="1">
      <c r="C375" s="154"/>
      <c r="E375" s="120"/>
    </row>
    <row r="376" spans="3:5" ht="14.25" customHeight="1">
      <c r="C376" s="154"/>
      <c r="E376" s="120"/>
    </row>
    <row r="377" spans="3:5" ht="14.25" customHeight="1">
      <c r="C377" s="154"/>
      <c r="E377" s="120"/>
    </row>
    <row r="378" spans="3:5" ht="14.25" customHeight="1">
      <c r="C378" s="154"/>
      <c r="E378" s="120"/>
    </row>
    <row r="379" spans="3:5" ht="14.25" customHeight="1">
      <c r="C379" s="154"/>
      <c r="E379" s="120"/>
    </row>
    <row r="380" spans="3:5" ht="14.25" customHeight="1">
      <c r="C380" s="154"/>
      <c r="E380" s="120"/>
    </row>
    <row r="381" spans="3:5" ht="14.25" customHeight="1">
      <c r="C381" s="154"/>
      <c r="E381" s="120"/>
    </row>
    <row r="382" spans="3:5" ht="14.25" customHeight="1">
      <c r="C382" s="154"/>
      <c r="E382" s="120"/>
    </row>
    <row r="383" spans="3:5" ht="14.25" customHeight="1">
      <c r="C383" s="154"/>
      <c r="E383" s="120"/>
    </row>
    <row r="384" spans="3:5" ht="14.25" customHeight="1">
      <c r="C384" s="154"/>
      <c r="E384" s="120"/>
    </row>
    <row r="385" spans="3:5" ht="14.25" customHeight="1">
      <c r="C385" s="154"/>
      <c r="E385" s="120"/>
    </row>
    <row r="386" spans="3:5" ht="14.25" customHeight="1">
      <c r="C386" s="154"/>
      <c r="E386" s="120"/>
    </row>
    <row r="387" spans="3:5" ht="14.25" customHeight="1">
      <c r="C387" s="154"/>
      <c r="E387" s="120"/>
    </row>
    <row r="388" spans="3:5" ht="14.25" customHeight="1">
      <c r="C388" s="154"/>
      <c r="E388" s="120"/>
    </row>
    <row r="389" spans="3:5" ht="14.25" customHeight="1">
      <c r="C389" s="154"/>
      <c r="E389" s="120"/>
    </row>
    <row r="390" spans="3:5" ht="14.25" customHeight="1">
      <c r="C390" s="154"/>
      <c r="E390" s="120"/>
    </row>
    <row r="391" spans="3:5" ht="14.25" customHeight="1">
      <c r="C391" s="154"/>
      <c r="E391" s="120"/>
    </row>
    <row r="392" spans="3:5" ht="14.25" customHeight="1">
      <c r="C392" s="154"/>
      <c r="E392" s="120"/>
    </row>
    <row r="393" spans="3:5" ht="14.25" customHeight="1">
      <c r="C393" s="154"/>
      <c r="E393" s="120"/>
    </row>
    <row r="394" spans="3:5" ht="14.25" customHeight="1">
      <c r="C394" s="154"/>
      <c r="E394" s="120"/>
    </row>
    <row r="395" spans="3:5" ht="14.25" customHeight="1">
      <c r="C395" s="154"/>
      <c r="E395" s="120"/>
    </row>
    <row r="396" spans="3:5" ht="14.25" customHeight="1">
      <c r="C396" s="154"/>
      <c r="E396" s="120"/>
    </row>
    <row r="397" spans="3:5" ht="14.25" customHeight="1">
      <c r="C397" s="154"/>
      <c r="E397" s="120"/>
    </row>
    <row r="398" spans="3:5" ht="14.25" customHeight="1">
      <c r="C398" s="154"/>
      <c r="E398" s="120"/>
    </row>
    <row r="399" spans="3:5" ht="14.25" customHeight="1">
      <c r="C399" s="154"/>
      <c r="E399" s="120"/>
    </row>
    <row r="400" spans="3:5" ht="14.25" customHeight="1">
      <c r="C400" s="154"/>
      <c r="E400" s="120"/>
    </row>
    <row r="401" spans="3:5" ht="14.25" customHeight="1">
      <c r="C401" s="154"/>
      <c r="E401" s="120"/>
    </row>
    <row r="402" spans="3:5" ht="14.25" customHeight="1">
      <c r="C402" s="154"/>
      <c r="E402" s="120"/>
    </row>
    <row r="403" spans="3:5" ht="14.25" customHeight="1">
      <c r="C403" s="154"/>
      <c r="E403" s="120"/>
    </row>
    <row r="404" spans="3:5" ht="14.25" customHeight="1">
      <c r="C404" s="154"/>
      <c r="E404" s="120"/>
    </row>
    <row r="405" spans="3:5" ht="14.25" customHeight="1">
      <c r="C405" s="154"/>
      <c r="E405" s="120"/>
    </row>
    <row r="406" spans="3:5" ht="14.25" customHeight="1">
      <c r="C406" s="154"/>
      <c r="E406" s="120"/>
    </row>
    <row r="407" spans="3:5" ht="14.25" customHeight="1">
      <c r="C407" s="154"/>
      <c r="E407" s="120"/>
    </row>
    <row r="408" spans="3:5" ht="14.25" customHeight="1">
      <c r="C408" s="154"/>
      <c r="E408" s="120"/>
    </row>
    <row r="409" spans="3:5" ht="14.25" customHeight="1">
      <c r="C409" s="154"/>
      <c r="E409" s="120"/>
    </row>
    <row r="410" spans="3:5" ht="14.25" customHeight="1">
      <c r="C410" s="154"/>
      <c r="E410" s="120"/>
    </row>
    <row r="411" spans="3:5" ht="14.25" customHeight="1">
      <c r="C411" s="154"/>
      <c r="E411" s="120"/>
    </row>
    <row r="412" spans="3:5" ht="14.25" customHeight="1">
      <c r="C412" s="154"/>
      <c r="E412" s="120"/>
    </row>
    <row r="413" spans="3:5" ht="14.25" customHeight="1">
      <c r="C413" s="154"/>
      <c r="E413" s="120"/>
    </row>
    <row r="414" spans="3:5" ht="14.25" customHeight="1">
      <c r="C414" s="154"/>
      <c r="E414" s="120"/>
    </row>
    <row r="415" spans="3:5" ht="14.25" customHeight="1">
      <c r="C415" s="154"/>
      <c r="E415" s="120"/>
    </row>
    <row r="416" spans="3:5" ht="14.25" customHeight="1">
      <c r="C416" s="154"/>
      <c r="E416" s="120"/>
    </row>
    <row r="417" spans="3:5" ht="14.25" customHeight="1">
      <c r="C417" s="154"/>
      <c r="E417" s="120"/>
    </row>
    <row r="418" spans="3:5" ht="14.25" customHeight="1">
      <c r="C418" s="154"/>
      <c r="E418" s="120"/>
    </row>
    <row r="419" spans="3:5" ht="14.25" customHeight="1">
      <c r="C419" s="154"/>
      <c r="E419" s="120"/>
    </row>
    <row r="420" spans="3:5" ht="14.25" customHeight="1">
      <c r="C420" s="154"/>
      <c r="E420" s="120"/>
    </row>
    <row r="421" spans="3:5" ht="14.25" customHeight="1">
      <c r="C421" s="154"/>
      <c r="E421" s="120"/>
    </row>
    <row r="422" spans="3:5" ht="14.25" customHeight="1">
      <c r="C422" s="154"/>
      <c r="E422" s="120"/>
    </row>
    <row r="423" spans="3:5" ht="14.25" customHeight="1">
      <c r="C423" s="154"/>
      <c r="E423" s="120"/>
    </row>
    <row r="424" spans="3:5" ht="14.25" customHeight="1">
      <c r="C424" s="154"/>
      <c r="E424" s="120"/>
    </row>
    <row r="425" spans="3:5" ht="14.25" customHeight="1">
      <c r="C425" s="154"/>
      <c r="E425" s="120"/>
    </row>
    <row r="426" spans="3:5" ht="14.25" customHeight="1">
      <c r="C426" s="154"/>
      <c r="E426" s="120"/>
    </row>
    <row r="427" spans="3:5" ht="14.25" customHeight="1">
      <c r="C427" s="154"/>
      <c r="E427" s="120"/>
    </row>
    <row r="428" spans="3:5" ht="14.25" customHeight="1">
      <c r="C428" s="154"/>
      <c r="E428" s="120"/>
    </row>
    <row r="429" spans="3:5" ht="14.25" customHeight="1">
      <c r="C429" s="154"/>
      <c r="E429" s="120"/>
    </row>
    <row r="430" spans="3:5" ht="14.25" customHeight="1">
      <c r="C430" s="154"/>
      <c r="E430" s="120"/>
    </row>
    <row r="431" spans="3:5" ht="14.25" customHeight="1">
      <c r="C431" s="154"/>
      <c r="E431" s="120"/>
    </row>
    <row r="432" spans="3:5" ht="14.25" customHeight="1">
      <c r="C432" s="154"/>
      <c r="E432" s="120"/>
    </row>
    <row r="433" spans="3:5" ht="14.25" customHeight="1">
      <c r="C433" s="154"/>
      <c r="E433" s="120"/>
    </row>
    <row r="434" spans="3:5" ht="14.25" customHeight="1">
      <c r="C434" s="154"/>
      <c r="E434" s="120"/>
    </row>
    <row r="435" spans="3:5" ht="14.25" customHeight="1">
      <c r="C435" s="154"/>
      <c r="E435" s="120"/>
    </row>
    <row r="436" spans="3:5" ht="14.25" customHeight="1">
      <c r="C436" s="154"/>
      <c r="E436" s="120"/>
    </row>
    <row r="437" spans="3:5" ht="14.25" customHeight="1">
      <c r="C437" s="154"/>
      <c r="E437" s="120"/>
    </row>
    <row r="438" spans="3:5" ht="14.25" customHeight="1">
      <c r="C438" s="154"/>
      <c r="E438" s="120"/>
    </row>
    <row r="439" spans="3:5" ht="14.25" customHeight="1">
      <c r="C439" s="154"/>
      <c r="E439" s="120"/>
    </row>
    <row r="440" spans="3:5" ht="14.25" customHeight="1">
      <c r="C440" s="154"/>
      <c r="E440" s="120"/>
    </row>
    <row r="441" spans="3:5" ht="14.25" customHeight="1">
      <c r="C441" s="154"/>
      <c r="E441" s="120"/>
    </row>
    <row r="442" spans="3:5" ht="14.25" customHeight="1">
      <c r="C442" s="154"/>
      <c r="E442" s="120"/>
    </row>
    <row r="443" spans="3:5" ht="14.25" customHeight="1">
      <c r="C443" s="154"/>
      <c r="E443" s="120"/>
    </row>
    <row r="444" spans="3:5" ht="14.25" customHeight="1">
      <c r="C444" s="154"/>
      <c r="E444" s="120"/>
    </row>
    <row r="445" spans="3:5" ht="14.25" customHeight="1">
      <c r="C445" s="154"/>
      <c r="E445" s="120"/>
    </row>
    <row r="446" spans="3:5" ht="14.25" customHeight="1">
      <c r="C446" s="154"/>
      <c r="E446" s="120"/>
    </row>
    <row r="447" spans="3:5" ht="14.25" customHeight="1">
      <c r="C447" s="154"/>
      <c r="E447" s="120"/>
    </row>
    <row r="448" spans="3:5" ht="14.25" customHeight="1">
      <c r="C448" s="154"/>
      <c r="E448" s="120"/>
    </row>
    <row r="449" spans="3:5" ht="14.25" customHeight="1">
      <c r="C449" s="154"/>
      <c r="E449" s="120"/>
    </row>
    <row r="450" spans="3:5" ht="14.25" customHeight="1">
      <c r="C450" s="154"/>
      <c r="E450" s="120"/>
    </row>
    <row r="451" spans="3:5" ht="14.25" customHeight="1">
      <c r="C451" s="154"/>
      <c r="E451" s="120"/>
    </row>
    <row r="452" spans="3:5" ht="14.25" customHeight="1">
      <c r="C452" s="154"/>
      <c r="E452" s="120"/>
    </row>
    <row r="453" spans="3:5" ht="14.25" customHeight="1">
      <c r="C453" s="154"/>
      <c r="E453" s="120"/>
    </row>
    <row r="454" spans="3:5" ht="14.25" customHeight="1">
      <c r="C454" s="154"/>
      <c r="E454" s="120"/>
    </row>
    <row r="455" spans="3:5" ht="14.25" customHeight="1">
      <c r="C455" s="154"/>
      <c r="E455" s="120"/>
    </row>
    <row r="456" spans="3:5" ht="14.25" customHeight="1">
      <c r="C456" s="154"/>
      <c r="E456" s="120"/>
    </row>
    <row r="457" spans="3:5" ht="14.25" customHeight="1">
      <c r="C457" s="154"/>
      <c r="E457" s="120"/>
    </row>
    <row r="458" spans="3:5" ht="14.25" customHeight="1">
      <c r="C458" s="154"/>
      <c r="E458" s="120"/>
    </row>
    <row r="459" spans="3:5" ht="14.25" customHeight="1">
      <c r="C459" s="154"/>
      <c r="E459" s="120"/>
    </row>
    <row r="460" spans="3:5" ht="14.25" customHeight="1">
      <c r="C460" s="154"/>
      <c r="E460" s="120"/>
    </row>
    <row r="461" spans="3:5" ht="14.25" customHeight="1">
      <c r="C461" s="154"/>
      <c r="E461" s="120"/>
    </row>
    <row r="462" spans="3:5" ht="14.25" customHeight="1">
      <c r="C462" s="154"/>
      <c r="E462" s="120"/>
    </row>
    <row r="463" spans="3:5" ht="14.25" customHeight="1">
      <c r="C463" s="154"/>
      <c r="E463" s="120"/>
    </row>
    <row r="464" spans="3:5" ht="14.25" customHeight="1">
      <c r="C464" s="154"/>
      <c r="E464" s="120"/>
    </row>
    <row r="465" spans="3:5" ht="14.25" customHeight="1">
      <c r="C465" s="154"/>
      <c r="E465" s="120"/>
    </row>
    <row r="466" spans="3:5" ht="14.25" customHeight="1">
      <c r="C466" s="154"/>
      <c r="E466" s="120"/>
    </row>
    <row r="467" spans="3:5" ht="14.25" customHeight="1">
      <c r="C467" s="154"/>
      <c r="E467" s="120"/>
    </row>
    <row r="468" spans="3:5" ht="14.25" customHeight="1">
      <c r="C468" s="154"/>
      <c r="E468" s="120"/>
    </row>
    <row r="469" spans="3:5" ht="14.25" customHeight="1">
      <c r="C469" s="154"/>
      <c r="E469" s="120"/>
    </row>
    <row r="470" spans="3:5" ht="14.25" customHeight="1">
      <c r="C470" s="154"/>
      <c r="E470" s="120"/>
    </row>
    <row r="471" spans="3:5" ht="14.25" customHeight="1">
      <c r="C471" s="154"/>
      <c r="E471" s="120"/>
    </row>
    <row r="472" spans="3:5" ht="14.25" customHeight="1">
      <c r="C472" s="154"/>
      <c r="E472" s="120"/>
    </row>
    <row r="473" spans="3:5" ht="14.25" customHeight="1">
      <c r="C473" s="154"/>
      <c r="E473" s="120"/>
    </row>
    <row r="474" spans="3:5" ht="14.25" customHeight="1">
      <c r="C474" s="154"/>
      <c r="E474" s="120"/>
    </row>
    <row r="475" spans="3:5" ht="14.25" customHeight="1">
      <c r="C475" s="154"/>
      <c r="E475" s="120"/>
    </row>
    <row r="476" spans="3:5" ht="14.25" customHeight="1">
      <c r="C476" s="154"/>
      <c r="E476" s="120"/>
    </row>
    <row r="477" spans="3:5" ht="14.25" customHeight="1">
      <c r="C477" s="154"/>
      <c r="E477" s="120"/>
    </row>
    <row r="478" spans="3:5" ht="14.25" customHeight="1">
      <c r="C478" s="154"/>
      <c r="E478" s="120"/>
    </row>
    <row r="479" spans="3:5" ht="14.25" customHeight="1">
      <c r="C479" s="154"/>
      <c r="E479" s="120"/>
    </row>
    <row r="480" spans="3:5" ht="14.25" customHeight="1">
      <c r="C480" s="154"/>
      <c r="E480" s="120"/>
    </row>
    <row r="481" spans="3:5" ht="14.25" customHeight="1">
      <c r="C481" s="154"/>
      <c r="E481" s="120"/>
    </row>
    <row r="482" spans="3:5" ht="14.25" customHeight="1">
      <c r="C482" s="154"/>
      <c r="E482" s="120"/>
    </row>
    <row r="483" spans="3:5" ht="14.25" customHeight="1">
      <c r="C483" s="154"/>
      <c r="E483" s="120"/>
    </row>
    <row r="484" spans="3:5" ht="14.25" customHeight="1">
      <c r="C484" s="154"/>
      <c r="E484" s="120"/>
    </row>
    <row r="485" spans="3:5" ht="14.25" customHeight="1">
      <c r="C485" s="154"/>
      <c r="E485" s="120"/>
    </row>
    <row r="486" spans="3:5" ht="14.25" customHeight="1">
      <c r="C486" s="154"/>
      <c r="E486" s="120"/>
    </row>
    <row r="487" spans="3:5" ht="14.25" customHeight="1">
      <c r="C487" s="154"/>
      <c r="E487" s="120"/>
    </row>
    <row r="488" spans="3:5" ht="14.25" customHeight="1">
      <c r="C488" s="154"/>
      <c r="E488" s="120"/>
    </row>
    <row r="489" spans="3:5" ht="14.25" customHeight="1">
      <c r="C489" s="154"/>
      <c r="E489" s="120"/>
    </row>
    <row r="490" spans="3:5" ht="14.25" customHeight="1">
      <c r="C490" s="154"/>
      <c r="E490" s="120"/>
    </row>
    <row r="491" spans="3:5" ht="14.25" customHeight="1">
      <c r="C491" s="154"/>
      <c r="E491" s="120"/>
    </row>
    <row r="492" spans="3:5" ht="14.25" customHeight="1">
      <c r="C492" s="154"/>
      <c r="E492" s="120"/>
    </row>
    <row r="493" spans="3:5" ht="14.25" customHeight="1">
      <c r="C493" s="154"/>
      <c r="E493" s="120"/>
    </row>
    <row r="494" spans="3:5" ht="14.25" customHeight="1">
      <c r="C494" s="154"/>
      <c r="E494" s="120"/>
    </row>
    <row r="495" spans="3:5" ht="14.25" customHeight="1">
      <c r="C495" s="154"/>
      <c r="E495" s="120"/>
    </row>
    <row r="496" spans="3:5" ht="14.25" customHeight="1">
      <c r="C496" s="154"/>
      <c r="E496" s="120"/>
    </row>
    <row r="497" spans="3:5" ht="14.25" customHeight="1">
      <c r="C497" s="154"/>
      <c r="E497" s="120"/>
    </row>
    <row r="498" spans="3:5" ht="14.25" customHeight="1">
      <c r="C498" s="154"/>
      <c r="E498" s="120"/>
    </row>
    <row r="499" spans="3:5" ht="14.25" customHeight="1">
      <c r="C499" s="154"/>
      <c r="E499" s="120"/>
    </row>
    <row r="500" spans="3:5" ht="14.25" customHeight="1">
      <c r="C500" s="154"/>
      <c r="E500" s="120"/>
    </row>
    <row r="501" spans="3:5" ht="14.25" customHeight="1">
      <c r="C501" s="154"/>
      <c r="E501" s="120"/>
    </row>
    <row r="502" spans="3:5" ht="14.25" customHeight="1">
      <c r="C502" s="154"/>
      <c r="E502" s="120"/>
    </row>
    <row r="503" spans="3:5" ht="14.25" customHeight="1">
      <c r="C503" s="154"/>
      <c r="E503" s="120"/>
    </row>
    <row r="504" spans="3:5" ht="14.25" customHeight="1">
      <c r="C504" s="154"/>
      <c r="E504" s="120"/>
    </row>
    <row r="505" spans="3:5" ht="14.25" customHeight="1">
      <c r="C505" s="154"/>
      <c r="E505" s="120"/>
    </row>
    <row r="506" spans="3:5" ht="14.25" customHeight="1">
      <c r="C506" s="154"/>
      <c r="E506" s="120"/>
    </row>
    <row r="507" spans="3:5" ht="14.25" customHeight="1">
      <c r="C507" s="154"/>
      <c r="E507" s="120"/>
    </row>
    <row r="508" spans="3:5" ht="14.25" customHeight="1">
      <c r="C508" s="154"/>
      <c r="E508" s="120"/>
    </row>
    <row r="509" spans="3:5" ht="14.25" customHeight="1">
      <c r="C509" s="154"/>
      <c r="E509" s="120"/>
    </row>
    <row r="510" spans="3:5" ht="14.25" customHeight="1">
      <c r="C510" s="154"/>
      <c r="E510" s="120"/>
    </row>
    <row r="511" spans="3:5" ht="14.25" customHeight="1">
      <c r="C511" s="154"/>
      <c r="E511" s="120"/>
    </row>
    <row r="512" spans="3:5" ht="14.25" customHeight="1">
      <c r="C512" s="154"/>
      <c r="E512" s="120"/>
    </row>
    <row r="513" spans="3:5" ht="14.25" customHeight="1">
      <c r="C513" s="154"/>
      <c r="E513" s="120"/>
    </row>
    <row r="514" spans="3:5" ht="14.25" customHeight="1">
      <c r="C514" s="154"/>
      <c r="E514" s="120"/>
    </row>
    <row r="515" spans="3:5" ht="14.25" customHeight="1">
      <c r="C515" s="154"/>
      <c r="E515" s="120"/>
    </row>
    <row r="516" spans="3:5" ht="14.25" customHeight="1">
      <c r="C516" s="154"/>
      <c r="E516" s="120"/>
    </row>
    <row r="517" spans="3:5" ht="14.25" customHeight="1">
      <c r="C517" s="154"/>
      <c r="E517" s="120"/>
    </row>
    <row r="518" spans="3:5" ht="14.25" customHeight="1">
      <c r="C518" s="154"/>
      <c r="E518" s="120"/>
    </row>
    <row r="519" spans="3:5" ht="14.25" customHeight="1">
      <c r="C519" s="154"/>
      <c r="E519" s="120"/>
    </row>
    <row r="520" spans="3:5" ht="14.25" customHeight="1">
      <c r="C520" s="154"/>
      <c r="E520" s="120"/>
    </row>
    <row r="521" spans="3:5" ht="14.25" customHeight="1">
      <c r="C521" s="154"/>
      <c r="E521" s="120"/>
    </row>
    <row r="522" spans="3:5" ht="14.25" customHeight="1">
      <c r="C522" s="154"/>
      <c r="E522" s="120"/>
    </row>
    <row r="523" spans="3:5" ht="14.25" customHeight="1">
      <c r="C523" s="154"/>
      <c r="E523" s="120"/>
    </row>
    <row r="524" spans="3:5" ht="14.25" customHeight="1">
      <c r="C524" s="154"/>
      <c r="E524" s="120"/>
    </row>
    <row r="525" spans="3:5" ht="14.25" customHeight="1">
      <c r="C525" s="154"/>
      <c r="E525" s="120"/>
    </row>
    <row r="526" spans="3:5" ht="14.25" customHeight="1">
      <c r="C526" s="154"/>
      <c r="E526" s="120"/>
    </row>
    <row r="527" spans="3:5" ht="14.25" customHeight="1">
      <c r="C527" s="154"/>
      <c r="E527" s="120"/>
    </row>
    <row r="528" spans="3:5" ht="14.25" customHeight="1">
      <c r="C528" s="154"/>
      <c r="E528" s="120"/>
    </row>
    <row r="529" spans="3:5" ht="14.25" customHeight="1">
      <c r="C529" s="154"/>
      <c r="E529" s="120"/>
    </row>
    <row r="530" spans="3:5" ht="14.25" customHeight="1">
      <c r="C530" s="154"/>
      <c r="E530" s="120"/>
    </row>
    <row r="531" spans="3:5" ht="14.25" customHeight="1">
      <c r="C531" s="154"/>
      <c r="E531" s="120"/>
    </row>
    <row r="532" spans="3:5" ht="14.25" customHeight="1">
      <c r="C532" s="154"/>
      <c r="E532" s="120"/>
    </row>
    <row r="533" spans="3:5" ht="14.25" customHeight="1">
      <c r="C533" s="154"/>
      <c r="E533" s="120"/>
    </row>
    <row r="534" spans="3:5" ht="14.25" customHeight="1">
      <c r="C534" s="154"/>
      <c r="E534" s="120"/>
    </row>
    <row r="535" spans="3:5" ht="14.25" customHeight="1">
      <c r="C535" s="154"/>
      <c r="E535" s="120"/>
    </row>
    <row r="536" spans="3:5" ht="14.25" customHeight="1">
      <c r="C536" s="154"/>
      <c r="E536" s="120"/>
    </row>
    <row r="537" spans="3:5" ht="14.25" customHeight="1">
      <c r="C537" s="154"/>
      <c r="E537" s="120"/>
    </row>
    <row r="538" spans="3:5" ht="14.25" customHeight="1">
      <c r="C538" s="154"/>
      <c r="E538" s="120"/>
    </row>
    <row r="539" spans="3:5" ht="14.25" customHeight="1">
      <c r="C539" s="154"/>
      <c r="E539" s="120"/>
    </row>
    <row r="540" spans="3:5" ht="14.25" customHeight="1">
      <c r="C540" s="154"/>
      <c r="E540" s="120"/>
    </row>
    <row r="541" spans="3:5" ht="14.25" customHeight="1">
      <c r="C541" s="154"/>
      <c r="E541" s="120"/>
    </row>
    <row r="542" spans="3:5" ht="14.25" customHeight="1">
      <c r="C542" s="154"/>
      <c r="E542" s="120"/>
    </row>
    <row r="543" spans="3:5" ht="14.25" customHeight="1">
      <c r="C543" s="154"/>
      <c r="E543" s="120"/>
    </row>
    <row r="544" spans="3:5" ht="14.25" customHeight="1">
      <c r="C544" s="154"/>
      <c r="E544" s="120"/>
    </row>
    <row r="545" spans="3:5" ht="14.25" customHeight="1">
      <c r="C545" s="154"/>
      <c r="E545" s="120"/>
    </row>
    <row r="546" spans="3:5" ht="14.25" customHeight="1">
      <c r="C546" s="154"/>
      <c r="E546" s="120"/>
    </row>
    <row r="547" spans="3:5" ht="14.25" customHeight="1">
      <c r="C547" s="154"/>
      <c r="E547" s="120"/>
    </row>
    <row r="548" spans="3:5" ht="14.25" customHeight="1">
      <c r="C548" s="154"/>
      <c r="E548" s="120"/>
    </row>
    <row r="549" spans="3:5" ht="14.25" customHeight="1">
      <c r="C549" s="154"/>
      <c r="E549" s="120"/>
    </row>
    <row r="550" spans="3:5" ht="14.25" customHeight="1">
      <c r="C550" s="154"/>
      <c r="E550" s="120"/>
    </row>
    <row r="551" spans="3:5" ht="14.25" customHeight="1">
      <c r="C551" s="154"/>
      <c r="E551" s="120"/>
    </row>
    <row r="552" spans="3:5" ht="14.25" customHeight="1">
      <c r="C552" s="154"/>
      <c r="E552" s="120"/>
    </row>
    <row r="553" spans="3:5" ht="14.25" customHeight="1">
      <c r="C553" s="154"/>
      <c r="E553" s="120"/>
    </row>
    <row r="554" spans="3:5" ht="14.25" customHeight="1">
      <c r="C554" s="154"/>
      <c r="E554" s="120"/>
    </row>
    <row r="555" spans="3:5" ht="14.25" customHeight="1">
      <c r="C555" s="154"/>
      <c r="E555" s="120"/>
    </row>
    <row r="556" spans="3:5" ht="14.25" customHeight="1">
      <c r="C556" s="154"/>
      <c r="E556" s="120"/>
    </row>
    <row r="557" spans="3:5" ht="14.25" customHeight="1">
      <c r="C557" s="154"/>
      <c r="E557" s="120"/>
    </row>
    <row r="558" spans="3:5" ht="14.25" customHeight="1">
      <c r="C558" s="154"/>
      <c r="E558" s="120"/>
    </row>
    <row r="559" spans="3:5" ht="14.25" customHeight="1">
      <c r="C559" s="154"/>
      <c r="E559" s="120"/>
    </row>
    <row r="560" spans="3:5" ht="14.25" customHeight="1">
      <c r="C560" s="154"/>
      <c r="E560" s="120"/>
    </row>
    <row r="561" spans="3:5" ht="14.25" customHeight="1">
      <c r="C561" s="154"/>
      <c r="E561" s="120"/>
    </row>
    <row r="562" spans="3:5" ht="14.25" customHeight="1">
      <c r="C562" s="154"/>
      <c r="E562" s="120"/>
    </row>
    <row r="563" spans="3:5" ht="14.25" customHeight="1">
      <c r="C563" s="154"/>
      <c r="E563" s="120"/>
    </row>
    <row r="564" spans="3:5" ht="14.25" customHeight="1">
      <c r="C564" s="154"/>
      <c r="E564" s="120"/>
    </row>
    <row r="565" spans="3:5" ht="14.25" customHeight="1">
      <c r="C565" s="154"/>
      <c r="E565" s="120"/>
    </row>
    <row r="566" spans="3:5" ht="14.25" customHeight="1">
      <c r="C566" s="154"/>
      <c r="E566" s="120"/>
    </row>
    <row r="567" spans="3:5" ht="14.25" customHeight="1">
      <c r="C567" s="154"/>
      <c r="E567" s="120"/>
    </row>
    <row r="568" spans="3:5" ht="14.25" customHeight="1">
      <c r="C568" s="154"/>
      <c r="E568" s="120"/>
    </row>
    <row r="569" spans="3:5" ht="14.25" customHeight="1">
      <c r="C569" s="154"/>
      <c r="E569" s="120"/>
    </row>
    <row r="570" spans="3:5" ht="14.25" customHeight="1">
      <c r="C570" s="154"/>
      <c r="E570" s="120"/>
    </row>
    <row r="571" spans="3:5" ht="14.25" customHeight="1">
      <c r="C571" s="154"/>
      <c r="E571" s="120"/>
    </row>
    <row r="572" spans="3:5" ht="14.25" customHeight="1">
      <c r="C572" s="154"/>
      <c r="E572" s="120"/>
    </row>
    <row r="573" spans="3:5" ht="14.25" customHeight="1">
      <c r="C573" s="154"/>
      <c r="E573" s="120"/>
    </row>
    <row r="574" spans="3:5" ht="14.25" customHeight="1">
      <c r="C574" s="154"/>
      <c r="E574" s="120"/>
    </row>
    <row r="575" spans="3:5" ht="14.25" customHeight="1">
      <c r="C575" s="154"/>
      <c r="E575" s="120"/>
    </row>
    <row r="576" spans="3:5" ht="14.25" customHeight="1">
      <c r="C576" s="154"/>
      <c r="E576" s="120"/>
    </row>
    <row r="577" spans="3:5" ht="14.25" customHeight="1">
      <c r="C577" s="154"/>
      <c r="E577" s="120"/>
    </row>
    <row r="578" spans="3:5" ht="14.25" customHeight="1">
      <c r="C578" s="154"/>
      <c r="E578" s="120"/>
    </row>
    <row r="579" spans="3:5" ht="14.25" customHeight="1">
      <c r="C579" s="154"/>
      <c r="E579" s="120"/>
    </row>
    <row r="580" spans="3:5" ht="14.25" customHeight="1">
      <c r="C580" s="154"/>
      <c r="E580" s="120"/>
    </row>
    <row r="581" spans="3:5" ht="14.25" customHeight="1">
      <c r="C581" s="154"/>
      <c r="E581" s="120"/>
    </row>
    <row r="582" spans="3:5" ht="14.25" customHeight="1">
      <c r="C582" s="154"/>
      <c r="E582" s="120"/>
    </row>
    <row r="583" spans="3:5" ht="14.25" customHeight="1">
      <c r="C583" s="154"/>
      <c r="E583" s="120"/>
    </row>
    <row r="584" spans="3:5" ht="14.25" customHeight="1">
      <c r="C584" s="154"/>
      <c r="E584" s="120"/>
    </row>
    <row r="585" spans="3:5" ht="14.25" customHeight="1">
      <c r="C585" s="154"/>
      <c r="E585" s="120"/>
    </row>
    <row r="586" spans="3:5" ht="14.25" customHeight="1">
      <c r="C586" s="154"/>
      <c r="E586" s="120"/>
    </row>
    <row r="587" spans="3:5" ht="14.25" customHeight="1">
      <c r="C587" s="154"/>
      <c r="E587" s="120"/>
    </row>
    <row r="588" spans="3:5" ht="14.25" customHeight="1">
      <c r="C588" s="154"/>
      <c r="E588" s="120"/>
    </row>
    <row r="589" spans="3:5" ht="14.25" customHeight="1">
      <c r="C589" s="154"/>
      <c r="E589" s="120"/>
    </row>
    <row r="590" spans="3:5" ht="14.25" customHeight="1">
      <c r="C590" s="154"/>
      <c r="E590" s="120"/>
    </row>
    <row r="591" spans="3:5" ht="14.25" customHeight="1">
      <c r="C591" s="154"/>
      <c r="E591" s="120"/>
    </row>
    <row r="592" spans="3:5" ht="14.25" customHeight="1">
      <c r="C592" s="154"/>
      <c r="E592" s="120"/>
    </row>
    <row r="593" spans="3:5" ht="14.25" customHeight="1">
      <c r="C593" s="154"/>
      <c r="E593" s="120"/>
    </row>
    <row r="594" spans="3:5" ht="14.25" customHeight="1">
      <c r="C594" s="154"/>
      <c r="E594" s="120"/>
    </row>
    <row r="595" spans="3:5" ht="14.25" customHeight="1">
      <c r="C595" s="154"/>
      <c r="E595" s="120"/>
    </row>
    <row r="596" spans="3:5" ht="14.25" customHeight="1">
      <c r="C596" s="154"/>
      <c r="E596" s="120"/>
    </row>
    <row r="597" spans="3:5" ht="14.25" customHeight="1">
      <c r="C597" s="154"/>
      <c r="E597" s="120"/>
    </row>
    <row r="598" spans="3:5" ht="14.25" customHeight="1">
      <c r="C598" s="154"/>
      <c r="E598" s="120"/>
    </row>
    <row r="599" spans="3:5" ht="14.25" customHeight="1">
      <c r="C599" s="154"/>
      <c r="E599" s="120"/>
    </row>
    <row r="600" spans="3:5" ht="14.25" customHeight="1">
      <c r="C600" s="154"/>
      <c r="E600" s="120"/>
    </row>
    <row r="601" spans="3:5" ht="14.25" customHeight="1">
      <c r="C601" s="154"/>
      <c r="E601" s="120"/>
    </row>
    <row r="602" spans="3:5" ht="14.25" customHeight="1">
      <c r="C602" s="154"/>
      <c r="E602" s="120"/>
    </row>
    <row r="603" spans="3:5" ht="14.25" customHeight="1">
      <c r="C603" s="154"/>
      <c r="E603" s="120"/>
    </row>
    <row r="604" spans="3:5" ht="14.25" customHeight="1">
      <c r="C604" s="154"/>
      <c r="E604" s="120"/>
    </row>
    <row r="605" spans="3:5" ht="14.25" customHeight="1">
      <c r="C605" s="154"/>
      <c r="E605" s="120"/>
    </row>
    <row r="606" spans="3:5" ht="14.25" customHeight="1">
      <c r="C606" s="154"/>
      <c r="E606" s="120"/>
    </row>
    <row r="607" spans="3:5" ht="14.25" customHeight="1">
      <c r="C607" s="154"/>
      <c r="E607" s="120"/>
    </row>
    <row r="608" spans="3:5" ht="14.25" customHeight="1">
      <c r="C608" s="154"/>
      <c r="E608" s="120"/>
    </row>
    <row r="609" spans="3:5" ht="14.25" customHeight="1">
      <c r="C609" s="154"/>
      <c r="E609" s="120"/>
    </row>
    <row r="610" spans="3:5" ht="14.25" customHeight="1">
      <c r="C610" s="154"/>
      <c r="E610" s="120"/>
    </row>
    <row r="611" spans="3:5" ht="14.25" customHeight="1">
      <c r="C611" s="154"/>
      <c r="E611" s="120"/>
    </row>
    <row r="612" spans="3:5" ht="14.25" customHeight="1">
      <c r="C612" s="154"/>
      <c r="E612" s="120"/>
    </row>
    <row r="613" spans="3:5" ht="14.25" customHeight="1">
      <c r="C613" s="154"/>
      <c r="E613" s="120"/>
    </row>
    <row r="614" spans="3:5" ht="14.25" customHeight="1">
      <c r="C614" s="154"/>
      <c r="E614" s="120"/>
    </row>
    <row r="615" spans="3:5" ht="14.25" customHeight="1">
      <c r="C615" s="154"/>
      <c r="E615" s="120"/>
    </row>
    <row r="616" spans="3:5" ht="14.25" customHeight="1">
      <c r="C616" s="154"/>
      <c r="E616" s="120"/>
    </row>
    <row r="617" spans="3:5" ht="14.25" customHeight="1">
      <c r="C617" s="154"/>
      <c r="E617" s="120"/>
    </row>
    <row r="618" spans="3:5" ht="14.25" customHeight="1">
      <c r="C618" s="154"/>
      <c r="E618" s="120"/>
    </row>
    <row r="619" spans="3:5" ht="14.25" customHeight="1">
      <c r="C619" s="154"/>
      <c r="E619" s="120"/>
    </row>
    <row r="620" spans="3:5" ht="14.25" customHeight="1">
      <c r="C620" s="154"/>
      <c r="E620" s="120"/>
    </row>
    <row r="621" spans="3:5" ht="14.25" customHeight="1">
      <c r="C621" s="154"/>
      <c r="E621" s="120"/>
    </row>
    <row r="622" spans="3:5" ht="14.25" customHeight="1">
      <c r="C622" s="154"/>
      <c r="E622" s="120"/>
    </row>
    <row r="623" spans="3:5" ht="14.25" customHeight="1">
      <c r="C623" s="154"/>
      <c r="E623" s="120"/>
    </row>
    <row r="624" spans="3:5" ht="14.25" customHeight="1">
      <c r="C624" s="154"/>
      <c r="E624" s="120"/>
    </row>
    <row r="625" spans="3:5" ht="14.25" customHeight="1">
      <c r="C625" s="154"/>
      <c r="E625" s="120"/>
    </row>
    <row r="626" spans="3:5" ht="14.25" customHeight="1">
      <c r="C626" s="154"/>
      <c r="E626" s="120"/>
    </row>
    <row r="627" spans="3:5" ht="14.25" customHeight="1">
      <c r="C627" s="154"/>
      <c r="E627" s="120"/>
    </row>
    <row r="628" spans="3:5" ht="14.25" customHeight="1">
      <c r="C628" s="154"/>
      <c r="E628" s="120"/>
    </row>
    <row r="629" spans="3:5" ht="14.25" customHeight="1">
      <c r="C629" s="154"/>
      <c r="E629" s="120"/>
    </row>
    <row r="630" spans="3:5" ht="14.25" customHeight="1">
      <c r="C630" s="154"/>
      <c r="E630" s="120"/>
    </row>
    <row r="631" spans="3:5" ht="14.25" customHeight="1">
      <c r="C631" s="154"/>
      <c r="E631" s="120"/>
    </row>
    <row r="632" spans="3:5" ht="14.25" customHeight="1">
      <c r="C632" s="154"/>
      <c r="E632" s="120"/>
    </row>
    <row r="633" spans="3:5" ht="14.25" customHeight="1">
      <c r="C633" s="154"/>
      <c r="E633" s="120"/>
    </row>
    <row r="634" spans="3:5" ht="14.25" customHeight="1">
      <c r="C634" s="154"/>
      <c r="E634" s="120"/>
    </row>
    <row r="635" spans="3:5" ht="14.25" customHeight="1">
      <c r="C635" s="154"/>
      <c r="E635" s="120"/>
    </row>
    <row r="636" spans="3:5" ht="14.25" customHeight="1">
      <c r="C636" s="154"/>
      <c r="E636" s="120"/>
    </row>
    <row r="637" spans="3:5" ht="14.25" customHeight="1">
      <c r="C637" s="154"/>
      <c r="E637" s="120"/>
    </row>
    <row r="638" spans="3:5" ht="14.25" customHeight="1">
      <c r="C638" s="154"/>
      <c r="E638" s="120"/>
    </row>
    <row r="639" spans="3:5" ht="14.25" customHeight="1">
      <c r="C639" s="154"/>
      <c r="E639" s="120"/>
    </row>
    <row r="640" spans="3:5" ht="14.25" customHeight="1">
      <c r="C640" s="154"/>
      <c r="E640" s="120"/>
    </row>
    <row r="641" spans="3:5" ht="14.25" customHeight="1">
      <c r="C641" s="154"/>
      <c r="E641" s="120"/>
    </row>
    <row r="642" spans="3:5" ht="14.25" customHeight="1">
      <c r="C642" s="154"/>
      <c r="E642" s="120"/>
    </row>
    <row r="643" spans="3:5" ht="14.25" customHeight="1">
      <c r="C643" s="154"/>
      <c r="E643" s="120"/>
    </row>
    <row r="644" spans="3:5" ht="14.25" customHeight="1">
      <c r="C644" s="154"/>
      <c r="E644" s="120"/>
    </row>
    <row r="645" spans="3:5" ht="14.25" customHeight="1">
      <c r="C645" s="154"/>
      <c r="E645" s="120"/>
    </row>
    <row r="646" spans="3:5" ht="14.25" customHeight="1">
      <c r="C646" s="154"/>
      <c r="E646" s="120"/>
    </row>
    <row r="647" spans="3:5" ht="14.25" customHeight="1">
      <c r="C647" s="154"/>
      <c r="E647" s="120"/>
    </row>
    <row r="648" spans="3:5" ht="14.25" customHeight="1">
      <c r="C648" s="154"/>
      <c r="E648" s="120"/>
    </row>
    <row r="649" spans="3:5" ht="14.25" customHeight="1">
      <c r="C649" s="154"/>
      <c r="E649" s="120"/>
    </row>
    <row r="650" spans="3:5" ht="14.25" customHeight="1">
      <c r="C650" s="154"/>
      <c r="E650" s="120"/>
    </row>
    <row r="651" spans="3:5" ht="14.25" customHeight="1">
      <c r="C651" s="154"/>
      <c r="E651" s="120"/>
    </row>
    <row r="652" spans="3:5" ht="14.25" customHeight="1">
      <c r="C652" s="154"/>
      <c r="E652" s="120"/>
    </row>
    <row r="653" spans="3:5" ht="14.25" customHeight="1">
      <c r="C653" s="154"/>
      <c r="E653" s="120"/>
    </row>
    <row r="654" spans="3:5" ht="14.25" customHeight="1">
      <c r="C654" s="154"/>
      <c r="E654" s="120"/>
    </row>
    <row r="655" spans="3:5" ht="14.25" customHeight="1">
      <c r="C655" s="154"/>
      <c r="E655" s="120"/>
    </row>
    <row r="656" spans="3:5" ht="14.25" customHeight="1">
      <c r="C656" s="154"/>
      <c r="E656" s="120"/>
    </row>
    <row r="657" spans="3:5" ht="14.25" customHeight="1">
      <c r="C657" s="154"/>
      <c r="E657" s="120"/>
    </row>
    <row r="658" spans="3:5" ht="14.25" customHeight="1">
      <c r="C658" s="154"/>
      <c r="E658" s="120"/>
    </row>
    <row r="659" spans="3:5" ht="14.25" customHeight="1">
      <c r="C659" s="154"/>
      <c r="E659" s="120"/>
    </row>
    <row r="660" spans="3:5" ht="14.25" customHeight="1">
      <c r="C660" s="154"/>
      <c r="E660" s="120"/>
    </row>
    <row r="661" spans="3:5" ht="14.25" customHeight="1">
      <c r="C661" s="154"/>
      <c r="E661" s="120"/>
    </row>
    <row r="662" spans="3:5" ht="14.25" customHeight="1">
      <c r="C662" s="154"/>
      <c r="E662" s="120"/>
    </row>
    <row r="663" spans="3:5" ht="14.25" customHeight="1">
      <c r="C663" s="154"/>
      <c r="E663" s="120"/>
    </row>
    <row r="664" spans="3:5" ht="14.25" customHeight="1">
      <c r="C664" s="154"/>
      <c r="E664" s="120"/>
    </row>
    <row r="665" spans="3:5" ht="14.25" customHeight="1">
      <c r="C665" s="154"/>
      <c r="E665" s="120"/>
    </row>
    <row r="666" spans="3:5" ht="14.25" customHeight="1">
      <c r="C666" s="154"/>
      <c r="E666" s="120"/>
    </row>
    <row r="667" spans="3:5" ht="14.25" customHeight="1">
      <c r="C667" s="154"/>
      <c r="E667" s="120"/>
    </row>
    <row r="668" spans="3:5" ht="14.25" customHeight="1">
      <c r="C668" s="154"/>
      <c r="E668" s="120"/>
    </row>
    <row r="669" spans="3:5" ht="14.25" customHeight="1">
      <c r="C669" s="154"/>
      <c r="E669" s="120"/>
    </row>
    <row r="670" spans="3:5" ht="14.25" customHeight="1">
      <c r="C670" s="154"/>
      <c r="E670" s="120"/>
    </row>
    <row r="671" spans="3:5" ht="14.25" customHeight="1">
      <c r="C671" s="154"/>
      <c r="E671" s="120"/>
    </row>
    <row r="672" spans="3:5" ht="14.25" customHeight="1">
      <c r="C672" s="154"/>
      <c r="E672" s="120"/>
    </row>
    <row r="673" spans="3:5" ht="14.25" customHeight="1">
      <c r="C673" s="154"/>
      <c r="E673" s="120"/>
    </row>
    <row r="674" spans="3:5" ht="14.25" customHeight="1">
      <c r="C674" s="154"/>
      <c r="E674" s="120"/>
    </row>
    <row r="675" spans="3:5" ht="14.25" customHeight="1">
      <c r="C675" s="154"/>
      <c r="E675" s="120"/>
    </row>
    <row r="676" spans="3:5" ht="14.25" customHeight="1">
      <c r="C676" s="154"/>
      <c r="E676" s="120"/>
    </row>
    <row r="677" spans="3:5" ht="14.25" customHeight="1">
      <c r="C677" s="154"/>
      <c r="E677" s="120"/>
    </row>
    <row r="678" spans="3:5" ht="14.25" customHeight="1">
      <c r="C678" s="154"/>
      <c r="E678" s="120"/>
    </row>
    <row r="679" spans="3:5" ht="14.25" customHeight="1">
      <c r="C679" s="154"/>
      <c r="E679" s="120"/>
    </row>
    <row r="680" spans="3:5" ht="14.25" customHeight="1">
      <c r="C680" s="154"/>
      <c r="E680" s="120"/>
    </row>
    <row r="681" spans="3:5" ht="14.25" customHeight="1">
      <c r="C681" s="154"/>
      <c r="E681" s="120"/>
    </row>
    <row r="682" spans="3:5" ht="14.25" customHeight="1">
      <c r="C682" s="154"/>
      <c r="E682" s="120"/>
    </row>
    <row r="683" spans="3:5" ht="14.25" customHeight="1">
      <c r="C683" s="154"/>
      <c r="E683" s="120"/>
    </row>
    <row r="684" spans="3:5" ht="14.25" customHeight="1">
      <c r="C684" s="154"/>
      <c r="E684" s="120"/>
    </row>
    <row r="685" spans="3:5" ht="14.25" customHeight="1">
      <c r="C685" s="154"/>
      <c r="E685" s="120"/>
    </row>
    <row r="686" spans="3:5" ht="14.25" customHeight="1">
      <c r="C686" s="154"/>
      <c r="E686" s="120"/>
    </row>
    <row r="687" spans="3:5" ht="14.25" customHeight="1">
      <c r="C687" s="154"/>
      <c r="E687" s="120"/>
    </row>
    <row r="688" spans="3:5" ht="14.25" customHeight="1">
      <c r="C688" s="154"/>
      <c r="E688" s="120"/>
    </row>
    <row r="689" spans="3:5" ht="14.25" customHeight="1">
      <c r="C689" s="154"/>
      <c r="E689" s="120"/>
    </row>
    <row r="690" spans="3:5" ht="14.25" customHeight="1">
      <c r="C690" s="154"/>
      <c r="E690" s="120"/>
    </row>
    <row r="691" spans="3:5" ht="14.25" customHeight="1">
      <c r="C691" s="154"/>
      <c r="E691" s="120"/>
    </row>
    <row r="692" spans="3:5" ht="14.25" customHeight="1">
      <c r="C692" s="154"/>
      <c r="E692" s="120"/>
    </row>
    <row r="693" spans="3:5" ht="14.25" customHeight="1">
      <c r="C693" s="154"/>
      <c r="E693" s="120"/>
    </row>
    <row r="694" spans="3:5" ht="14.25" customHeight="1">
      <c r="C694" s="154"/>
      <c r="E694" s="120"/>
    </row>
    <row r="695" spans="3:5" ht="14.25" customHeight="1">
      <c r="C695" s="154"/>
      <c r="E695" s="120"/>
    </row>
    <row r="696" spans="3:5" ht="14.25" customHeight="1">
      <c r="C696" s="154"/>
      <c r="E696" s="120"/>
    </row>
    <row r="697" spans="3:5" ht="14.25" customHeight="1">
      <c r="C697" s="154"/>
      <c r="E697" s="120"/>
    </row>
    <row r="698" spans="3:5" ht="14.25" customHeight="1">
      <c r="C698" s="154"/>
      <c r="E698" s="120"/>
    </row>
    <row r="699" spans="3:5" ht="14.25" customHeight="1">
      <c r="C699" s="154"/>
      <c r="E699" s="120"/>
    </row>
    <row r="700" spans="3:5" ht="14.25" customHeight="1">
      <c r="C700" s="154"/>
      <c r="E700" s="120"/>
    </row>
    <row r="701" spans="3:5" ht="14.25" customHeight="1">
      <c r="C701" s="154"/>
      <c r="E701" s="120"/>
    </row>
    <row r="702" spans="3:5" ht="14.25" customHeight="1">
      <c r="C702" s="154"/>
      <c r="E702" s="120"/>
    </row>
    <row r="703" spans="3:5" ht="14.25" customHeight="1">
      <c r="C703" s="154"/>
      <c r="E703" s="120"/>
    </row>
    <row r="704" spans="3:5" ht="14.25" customHeight="1">
      <c r="C704" s="154"/>
      <c r="E704" s="120"/>
    </row>
    <row r="705" spans="3:5" ht="14.25" customHeight="1">
      <c r="C705" s="154"/>
      <c r="E705" s="120"/>
    </row>
    <row r="706" spans="3:5" ht="14.25" customHeight="1">
      <c r="C706" s="154"/>
      <c r="E706" s="120"/>
    </row>
    <row r="707" spans="3:5" ht="14.25" customHeight="1">
      <c r="C707" s="154"/>
      <c r="E707" s="120"/>
    </row>
    <row r="708" spans="3:5" ht="14.25" customHeight="1">
      <c r="C708" s="154"/>
      <c r="E708" s="120"/>
    </row>
    <row r="709" spans="3:5" ht="14.25" customHeight="1">
      <c r="C709" s="154"/>
      <c r="E709" s="120"/>
    </row>
    <row r="710" spans="3:5" ht="14.25" customHeight="1">
      <c r="C710" s="154"/>
      <c r="E710" s="120"/>
    </row>
    <row r="711" spans="3:5" ht="14.25" customHeight="1">
      <c r="C711" s="154"/>
      <c r="E711" s="120"/>
    </row>
    <row r="712" spans="3:5" ht="14.25" customHeight="1">
      <c r="C712" s="154"/>
      <c r="E712" s="120"/>
    </row>
    <row r="713" spans="3:5" ht="14.25" customHeight="1">
      <c r="C713" s="154"/>
      <c r="E713" s="120"/>
    </row>
    <row r="714" spans="3:5" ht="14.25" customHeight="1">
      <c r="C714" s="154"/>
      <c r="E714" s="120"/>
    </row>
    <row r="715" spans="3:5" ht="14.25" customHeight="1">
      <c r="C715" s="154"/>
      <c r="E715" s="120"/>
    </row>
    <row r="716" spans="3:5" ht="14.25" customHeight="1">
      <c r="C716" s="154"/>
      <c r="E716" s="120"/>
    </row>
    <row r="717" spans="3:5" ht="14.25" customHeight="1">
      <c r="C717" s="154"/>
      <c r="E717" s="120"/>
    </row>
    <row r="718" spans="3:5" ht="14.25" customHeight="1">
      <c r="C718" s="154"/>
      <c r="E718" s="120"/>
    </row>
    <row r="719" spans="3:5" ht="14.25" customHeight="1">
      <c r="C719" s="154"/>
      <c r="E719" s="120"/>
    </row>
    <row r="720" spans="3:5" ht="14.25" customHeight="1">
      <c r="C720" s="154"/>
      <c r="E720" s="120"/>
    </row>
    <row r="721" spans="3:5" ht="14.25" customHeight="1">
      <c r="C721" s="154"/>
      <c r="E721" s="120"/>
    </row>
    <row r="722" spans="3:5" ht="14.25" customHeight="1">
      <c r="C722" s="154"/>
      <c r="E722" s="120"/>
    </row>
    <row r="723" spans="3:5" ht="14.25" customHeight="1">
      <c r="C723" s="154"/>
      <c r="E723" s="120"/>
    </row>
    <row r="724" spans="3:5" ht="14.25" customHeight="1">
      <c r="C724" s="154"/>
      <c r="E724" s="120"/>
    </row>
    <row r="725" spans="3:5" ht="14.25" customHeight="1">
      <c r="C725" s="154"/>
      <c r="E725" s="120"/>
    </row>
    <row r="726" spans="3:5" ht="14.25" customHeight="1">
      <c r="C726" s="154"/>
      <c r="E726" s="120"/>
    </row>
    <row r="727" spans="3:5" ht="14.25" customHeight="1">
      <c r="C727" s="154"/>
      <c r="E727" s="120"/>
    </row>
    <row r="728" spans="3:5" ht="14.25" customHeight="1">
      <c r="C728" s="154"/>
      <c r="E728" s="120"/>
    </row>
    <row r="729" spans="3:5" ht="14.25" customHeight="1">
      <c r="C729" s="154"/>
      <c r="E729" s="120"/>
    </row>
    <row r="730" spans="3:5" ht="14.25" customHeight="1">
      <c r="C730" s="154"/>
      <c r="E730" s="120"/>
    </row>
    <row r="731" spans="3:5" ht="14.25" customHeight="1">
      <c r="C731" s="154"/>
      <c r="E731" s="120"/>
    </row>
    <row r="732" spans="3:5" ht="14.25" customHeight="1">
      <c r="C732" s="154"/>
      <c r="E732" s="120"/>
    </row>
    <row r="733" spans="3:5" ht="14.25" customHeight="1">
      <c r="C733" s="154"/>
      <c r="E733" s="120"/>
    </row>
    <row r="734" spans="3:5" ht="14.25" customHeight="1">
      <c r="C734" s="154"/>
      <c r="E734" s="120"/>
    </row>
    <row r="735" spans="3:5" ht="14.25" customHeight="1">
      <c r="C735" s="154"/>
      <c r="E735" s="120"/>
    </row>
    <row r="736" spans="3:5" ht="14.25" customHeight="1">
      <c r="C736" s="154"/>
      <c r="E736" s="120"/>
    </row>
    <row r="737" spans="3:5" ht="14.25" customHeight="1">
      <c r="C737" s="154"/>
      <c r="E737" s="120"/>
    </row>
    <row r="738" spans="3:5" ht="14.25" customHeight="1">
      <c r="C738" s="154"/>
      <c r="E738" s="120"/>
    </row>
    <row r="739" spans="3:5" ht="14.25" customHeight="1">
      <c r="C739" s="154"/>
      <c r="E739" s="120"/>
    </row>
    <row r="740" spans="3:5" ht="14.25" customHeight="1">
      <c r="C740" s="154"/>
      <c r="E740" s="120"/>
    </row>
    <row r="741" spans="3:5" ht="14.25" customHeight="1">
      <c r="C741" s="154"/>
      <c r="E741" s="120"/>
    </row>
    <row r="742" spans="3:5" ht="14.25" customHeight="1">
      <c r="C742" s="154"/>
      <c r="E742" s="120"/>
    </row>
    <row r="743" spans="3:5" ht="14.25" customHeight="1">
      <c r="C743" s="154"/>
      <c r="E743" s="120"/>
    </row>
    <row r="744" spans="3:5" ht="14.25" customHeight="1">
      <c r="C744" s="154"/>
      <c r="E744" s="120"/>
    </row>
    <row r="745" spans="3:5" ht="14.25" customHeight="1">
      <c r="C745" s="154"/>
      <c r="E745" s="120"/>
    </row>
    <row r="746" spans="3:5" ht="14.25" customHeight="1">
      <c r="C746" s="154"/>
      <c r="E746" s="120"/>
    </row>
    <row r="747" spans="3:5" ht="14.25" customHeight="1">
      <c r="C747" s="154"/>
      <c r="E747" s="120"/>
    </row>
    <row r="748" spans="3:5" ht="14.25" customHeight="1">
      <c r="C748" s="154"/>
      <c r="E748" s="120"/>
    </row>
    <row r="749" spans="3:5" ht="14.25" customHeight="1">
      <c r="C749" s="154"/>
      <c r="E749" s="120"/>
    </row>
    <row r="750" spans="3:5" ht="14.25" customHeight="1">
      <c r="C750" s="154"/>
      <c r="E750" s="120"/>
    </row>
    <row r="751" spans="3:5" ht="14.25" customHeight="1">
      <c r="C751" s="154"/>
      <c r="E751" s="120"/>
    </row>
    <row r="752" spans="3:5" ht="14.25" customHeight="1">
      <c r="C752" s="154"/>
      <c r="E752" s="120"/>
    </row>
    <row r="753" spans="3:5" ht="14.25" customHeight="1">
      <c r="C753" s="154"/>
      <c r="E753" s="120"/>
    </row>
    <row r="754" spans="3:5" ht="14.25" customHeight="1">
      <c r="C754" s="154"/>
      <c r="E754" s="120"/>
    </row>
    <row r="755" spans="3:5" ht="14.25" customHeight="1">
      <c r="C755" s="154"/>
      <c r="E755" s="120"/>
    </row>
    <row r="756" spans="3:5" ht="14.25" customHeight="1">
      <c r="C756" s="154"/>
      <c r="E756" s="120"/>
    </row>
    <row r="757" spans="3:5" ht="14.25" customHeight="1">
      <c r="C757" s="154"/>
      <c r="E757" s="120"/>
    </row>
    <row r="758" spans="3:5" ht="14.25" customHeight="1">
      <c r="C758" s="154"/>
      <c r="E758" s="120"/>
    </row>
    <row r="759" spans="3:5" ht="14.25" customHeight="1">
      <c r="C759" s="154"/>
      <c r="E759" s="120"/>
    </row>
    <row r="760" spans="3:5" ht="14.25" customHeight="1">
      <c r="C760" s="154"/>
      <c r="E760" s="120"/>
    </row>
    <row r="761" spans="3:5" ht="14.25" customHeight="1">
      <c r="C761" s="154"/>
      <c r="E761" s="120"/>
    </row>
    <row r="762" spans="3:5" ht="14.25" customHeight="1">
      <c r="C762" s="154"/>
      <c r="E762" s="120"/>
    </row>
    <row r="763" spans="3:5" ht="14.25" customHeight="1">
      <c r="C763" s="154"/>
      <c r="E763" s="120"/>
    </row>
    <row r="764" spans="3:5" ht="14.25" customHeight="1">
      <c r="C764" s="154"/>
      <c r="E764" s="120"/>
    </row>
    <row r="765" spans="3:5" ht="14.25" customHeight="1">
      <c r="C765" s="154"/>
      <c r="E765" s="120"/>
    </row>
    <row r="766" spans="3:5" ht="14.25" customHeight="1">
      <c r="C766" s="154"/>
      <c r="E766" s="120"/>
    </row>
    <row r="767" spans="3:5" ht="14.25" customHeight="1">
      <c r="C767" s="154"/>
      <c r="E767" s="120"/>
    </row>
    <row r="768" spans="3:5" ht="14.25" customHeight="1">
      <c r="C768" s="154"/>
      <c r="E768" s="120"/>
    </row>
    <row r="769" spans="3:5" ht="14.25" customHeight="1">
      <c r="C769" s="154"/>
      <c r="E769" s="120"/>
    </row>
    <row r="770" spans="3:5" ht="14.25" customHeight="1">
      <c r="C770" s="154"/>
      <c r="E770" s="120"/>
    </row>
    <row r="771" spans="3:5" ht="14.25" customHeight="1">
      <c r="C771" s="154"/>
      <c r="E771" s="120"/>
    </row>
    <row r="772" spans="3:5" ht="14.25" customHeight="1">
      <c r="C772" s="154"/>
      <c r="E772" s="120"/>
    </row>
    <row r="773" spans="3:5" ht="14.25" customHeight="1">
      <c r="C773" s="154"/>
      <c r="E773" s="120"/>
    </row>
    <row r="774" spans="3:5" ht="14.25" customHeight="1">
      <c r="C774" s="154"/>
      <c r="E774" s="120"/>
    </row>
    <row r="775" spans="3:5" ht="14.25" customHeight="1">
      <c r="C775" s="154"/>
      <c r="E775" s="120"/>
    </row>
    <row r="776" spans="3:5" ht="14.25" customHeight="1">
      <c r="C776" s="154"/>
      <c r="E776" s="120"/>
    </row>
    <row r="777" spans="3:5" ht="14.25" customHeight="1">
      <c r="C777" s="154"/>
      <c r="E777" s="120"/>
    </row>
    <row r="778" spans="3:5" ht="14.25" customHeight="1">
      <c r="C778" s="154"/>
      <c r="E778" s="120"/>
    </row>
    <row r="779" spans="3:5" ht="14.25" customHeight="1">
      <c r="C779" s="154"/>
      <c r="E779" s="120"/>
    </row>
    <row r="780" spans="3:5" ht="14.25" customHeight="1">
      <c r="C780" s="154"/>
      <c r="E780" s="120"/>
    </row>
    <row r="781" spans="3:5" ht="14.25" customHeight="1">
      <c r="C781" s="154"/>
      <c r="E781" s="120"/>
    </row>
    <row r="782" spans="3:5" ht="14.25" customHeight="1">
      <c r="C782" s="154"/>
      <c r="E782" s="120"/>
    </row>
    <row r="783" spans="3:5" ht="14.25" customHeight="1">
      <c r="C783" s="154"/>
      <c r="E783" s="120"/>
    </row>
    <row r="784" spans="3:5" ht="14.25" customHeight="1">
      <c r="C784" s="154"/>
      <c r="E784" s="120"/>
    </row>
    <row r="785" spans="3:5" ht="14.25" customHeight="1">
      <c r="C785" s="154"/>
      <c r="E785" s="120"/>
    </row>
    <row r="786" spans="3:5" ht="14.25" customHeight="1">
      <c r="C786" s="154"/>
      <c r="E786" s="120"/>
    </row>
    <row r="787" spans="3:5" ht="14.25" customHeight="1">
      <c r="C787" s="154"/>
      <c r="E787" s="120"/>
    </row>
    <row r="788" spans="3:5" ht="14.25" customHeight="1">
      <c r="C788" s="154"/>
      <c r="E788" s="120"/>
    </row>
    <row r="789" spans="3:5" ht="14.25" customHeight="1">
      <c r="C789" s="154"/>
      <c r="E789" s="120"/>
    </row>
    <row r="790" spans="3:5" ht="14.25" customHeight="1">
      <c r="C790" s="154"/>
      <c r="E790" s="120"/>
    </row>
    <row r="791" spans="3:5" ht="14.25" customHeight="1">
      <c r="C791" s="154"/>
      <c r="E791" s="120"/>
    </row>
    <row r="792" spans="3:5" ht="14.25" customHeight="1">
      <c r="C792" s="154"/>
      <c r="E792" s="120"/>
    </row>
    <row r="793" spans="3:5" ht="14.25" customHeight="1">
      <c r="C793" s="154"/>
      <c r="E793" s="120"/>
    </row>
    <row r="794" spans="3:5" ht="14.25" customHeight="1">
      <c r="C794" s="154"/>
      <c r="E794" s="120"/>
    </row>
    <row r="795" spans="3:5" ht="14.25" customHeight="1">
      <c r="C795" s="154"/>
      <c r="E795" s="120"/>
    </row>
    <row r="796" spans="3:5" ht="14.25" customHeight="1">
      <c r="C796" s="154"/>
      <c r="E796" s="120"/>
    </row>
    <row r="797" spans="3:5" ht="14.25" customHeight="1">
      <c r="C797" s="154"/>
      <c r="E797" s="120"/>
    </row>
    <row r="798" spans="3:5" ht="14.25" customHeight="1">
      <c r="C798" s="154"/>
      <c r="E798" s="120"/>
    </row>
    <row r="799" spans="3:5" ht="14.25" customHeight="1">
      <c r="C799" s="154"/>
      <c r="E799" s="120"/>
    </row>
    <row r="800" spans="3:5" ht="14.25" customHeight="1">
      <c r="C800" s="154"/>
      <c r="E800" s="120"/>
    </row>
    <row r="801" spans="3:5" ht="14.25" customHeight="1">
      <c r="C801" s="154"/>
      <c r="E801" s="120"/>
    </row>
    <row r="802" spans="3:5" ht="14.25" customHeight="1">
      <c r="C802" s="154"/>
      <c r="E802" s="120"/>
    </row>
    <row r="803" spans="3:5" ht="14.25" customHeight="1">
      <c r="C803" s="154"/>
      <c r="E803" s="120"/>
    </row>
    <row r="804" spans="3:5" ht="14.25" customHeight="1">
      <c r="C804" s="154"/>
      <c r="E804" s="120"/>
    </row>
    <row r="805" spans="3:5" ht="14.25" customHeight="1">
      <c r="C805" s="154"/>
      <c r="E805" s="120"/>
    </row>
    <row r="806" spans="3:5" ht="14.25" customHeight="1">
      <c r="C806" s="154"/>
      <c r="E806" s="120"/>
    </row>
    <row r="807" spans="3:5" ht="14.25" customHeight="1">
      <c r="C807" s="154"/>
      <c r="E807" s="120"/>
    </row>
    <row r="808" spans="3:5" ht="14.25" customHeight="1">
      <c r="C808" s="154"/>
      <c r="E808" s="120"/>
    </row>
    <row r="809" spans="3:5" ht="14.25" customHeight="1">
      <c r="C809" s="154"/>
      <c r="E809" s="120"/>
    </row>
    <row r="810" spans="3:5" ht="14.25" customHeight="1">
      <c r="C810" s="154"/>
      <c r="E810" s="120"/>
    </row>
    <row r="811" spans="3:5" ht="14.25" customHeight="1">
      <c r="C811" s="154"/>
      <c r="E811" s="120"/>
    </row>
    <row r="812" spans="3:5" ht="14.25" customHeight="1">
      <c r="C812" s="154"/>
      <c r="E812" s="120"/>
    </row>
    <row r="813" spans="3:5" ht="14.25" customHeight="1">
      <c r="C813" s="154"/>
      <c r="E813" s="120"/>
    </row>
    <row r="814" spans="3:5" ht="14.25" customHeight="1">
      <c r="C814" s="154"/>
      <c r="E814" s="120"/>
    </row>
    <row r="815" spans="3:5" ht="14.25" customHeight="1">
      <c r="C815" s="154"/>
      <c r="E815" s="120"/>
    </row>
    <row r="816" spans="3:5" ht="14.25" customHeight="1">
      <c r="C816" s="154"/>
      <c r="E816" s="120"/>
    </row>
    <row r="817" spans="3:5" ht="14.25" customHeight="1">
      <c r="C817" s="154"/>
      <c r="E817" s="120"/>
    </row>
    <row r="818" spans="3:5" ht="14.25" customHeight="1">
      <c r="C818" s="154"/>
      <c r="E818" s="120"/>
    </row>
    <row r="819" spans="3:5" ht="14.25" customHeight="1">
      <c r="C819" s="154"/>
      <c r="E819" s="120"/>
    </row>
    <row r="820" spans="3:5" ht="14.25" customHeight="1">
      <c r="C820" s="154"/>
      <c r="E820" s="120"/>
    </row>
    <row r="821" spans="3:5" ht="14.25" customHeight="1">
      <c r="C821" s="154"/>
      <c r="E821" s="120"/>
    </row>
    <row r="822" spans="3:5" ht="14.25" customHeight="1">
      <c r="C822" s="154"/>
      <c r="E822" s="120"/>
    </row>
    <row r="823" spans="3:5" ht="14.25" customHeight="1">
      <c r="C823" s="154"/>
      <c r="E823" s="120"/>
    </row>
    <row r="824" spans="3:5" ht="14.25" customHeight="1">
      <c r="C824" s="154"/>
      <c r="E824" s="120"/>
    </row>
    <row r="825" spans="3:5" ht="14.25" customHeight="1">
      <c r="C825" s="154"/>
      <c r="E825" s="120"/>
    </row>
    <row r="826" spans="3:5" ht="14.25" customHeight="1">
      <c r="C826" s="154"/>
      <c r="E826" s="120"/>
    </row>
    <row r="827" spans="3:5" ht="14.25" customHeight="1">
      <c r="C827" s="154"/>
      <c r="E827" s="120"/>
    </row>
    <row r="828" spans="3:5" ht="14.25" customHeight="1">
      <c r="C828" s="154"/>
      <c r="E828" s="120"/>
    </row>
    <row r="829" spans="3:5" ht="14.25" customHeight="1">
      <c r="C829" s="154"/>
      <c r="E829" s="120"/>
    </row>
    <row r="830" spans="3:5" ht="14.25" customHeight="1">
      <c r="C830" s="154"/>
      <c r="E830" s="120"/>
    </row>
    <row r="831" spans="3:5" ht="14.25" customHeight="1">
      <c r="C831" s="154"/>
      <c r="E831" s="120"/>
    </row>
    <row r="832" spans="3:5" ht="14.25" customHeight="1">
      <c r="C832" s="154"/>
      <c r="E832" s="120"/>
    </row>
    <row r="833" spans="3:5" ht="14.25" customHeight="1">
      <c r="C833" s="154"/>
      <c r="E833" s="120"/>
    </row>
    <row r="834" spans="3:5" ht="14.25" customHeight="1">
      <c r="C834" s="154"/>
      <c r="E834" s="120"/>
    </row>
    <row r="835" spans="3:5" ht="14.25" customHeight="1">
      <c r="C835" s="154"/>
      <c r="E835" s="120"/>
    </row>
    <row r="836" spans="3:5" ht="14.25" customHeight="1">
      <c r="C836" s="154"/>
      <c r="E836" s="120"/>
    </row>
    <row r="837" spans="3:5" ht="14.25" customHeight="1">
      <c r="C837" s="154"/>
      <c r="E837" s="120"/>
    </row>
    <row r="838" spans="3:5" ht="14.25" customHeight="1">
      <c r="C838" s="154"/>
      <c r="E838" s="120"/>
    </row>
    <row r="839" spans="3:5" ht="14.25" customHeight="1">
      <c r="C839" s="154"/>
      <c r="E839" s="120"/>
    </row>
    <row r="840" spans="3:5" ht="14.25" customHeight="1">
      <c r="C840" s="154"/>
      <c r="E840" s="120"/>
    </row>
    <row r="841" spans="3:5" ht="14.25" customHeight="1">
      <c r="C841" s="154"/>
      <c r="E841" s="120"/>
    </row>
    <row r="842" spans="3:5" ht="14.25" customHeight="1">
      <c r="C842" s="154"/>
      <c r="E842" s="120"/>
    </row>
    <row r="843" spans="3:5" ht="14.25" customHeight="1">
      <c r="C843" s="154"/>
      <c r="E843" s="120"/>
    </row>
    <row r="844" spans="3:5" ht="14.25" customHeight="1">
      <c r="C844" s="154"/>
      <c r="E844" s="120"/>
    </row>
    <row r="845" spans="3:5" ht="14.25" customHeight="1">
      <c r="C845" s="154"/>
      <c r="E845" s="120"/>
    </row>
    <row r="846" spans="3:5" ht="14.25" customHeight="1">
      <c r="C846" s="154"/>
      <c r="E846" s="120"/>
    </row>
    <row r="847" spans="3:5" ht="14.25" customHeight="1">
      <c r="C847" s="154"/>
      <c r="E847" s="120"/>
    </row>
    <row r="848" spans="3:5" ht="14.25" customHeight="1">
      <c r="C848" s="154"/>
      <c r="E848" s="120"/>
    </row>
    <row r="849" spans="3:5" ht="14.25" customHeight="1">
      <c r="C849" s="154"/>
      <c r="E849" s="120"/>
    </row>
    <row r="850" spans="3:5" ht="14.25" customHeight="1">
      <c r="C850" s="154"/>
      <c r="E850" s="120"/>
    </row>
    <row r="851" spans="3:5" ht="14.25" customHeight="1">
      <c r="C851" s="154"/>
      <c r="E851" s="120"/>
    </row>
    <row r="852" spans="3:5" ht="14.25" customHeight="1">
      <c r="C852" s="154"/>
      <c r="E852" s="120"/>
    </row>
    <row r="853" spans="3:5" ht="14.25" customHeight="1">
      <c r="C853" s="154"/>
      <c r="E853" s="120"/>
    </row>
    <row r="854" spans="3:5" ht="14.25" customHeight="1">
      <c r="C854" s="154"/>
      <c r="E854" s="120"/>
    </row>
    <row r="855" spans="3:5" ht="14.25" customHeight="1">
      <c r="C855" s="154"/>
      <c r="E855" s="120"/>
    </row>
    <row r="856" spans="3:5" ht="14.25" customHeight="1">
      <c r="C856" s="154"/>
      <c r="E856" s="120"/>
    </row>
    <row r="857" spans="3:5" ht="14.25" customHeight="1">
      <c r="C857" s="154"/>
      <c r="E857" s="120"/>
    </row>
    <row r="858" spans="3:5" ht="14.25" customHeight="1">
      <c r="C858" s="154"/>
      <c r="E858" s="120"/>
    </row>
    <row r="859" spans="3:5" ht="14.25" customHeight="1">
      <c r="C859" s="154"/>
      <c r="E859" s="120"/>
    </row>
    <row r="860" spans="3:5" ht="14.25" customHeight="1">
      <c r="C860" s="154"/>
      <c r="E860" s="120"/>
    </row>
    <row r="861" spans="3:5" ht="14.25" customHeight="1">
      <c r="C861" s="154"/>
      <c r="E861" s="120"/>
    </row>
    <row r="862" spans="3:5" ht="14.25" customHeight="1">
      <c r="C862" s="154"/>
      <c r="E862" s="120"/>
    </row>
    <row r="863" spans="3:5" ht="14.25" customHeight="1">
      <c r="C863" s="154"/>
      <c r="E863" s="120"/>
    </row>
    <row r="864" spans="3:5" ht="14.25" customHeight="1">
      <c r="C864" s="154"/>
      <c r="E864" s="120"/>
    </row>
    <row r="865" spans="3:5" ht="14.25" customHeight="1">
      <c r="C865" s="154"/>
      <c r="E865" s="120"/>
    </row>
    <row r="866" spans="3:5" ht="14.25" customHeight="1">
      <c r="C866" s="154"/>
      <c r="E866" s="120"/>
    </row>
    <row r="867" spans="3:5" ht="14.25" customHeight="1">
      <c r="C867" s="154"/>
      <c r="E867" s="120"/>
    </row>
    <row r="868" spans="3:5" ht="14.25" customHeight="1">
      <c r="C868" s="154"/>
      <c r="E868" s="120"/>
    </row>
    <row r="869" spans="3:5" ht="14.25" customHeight="1">
      <c r="C869" s="154"/>
      <c r="E869" s="120"/>
    </row>
    <row r="870" spans="3:5" ht="14.25" customHeight="1">
      <c r="C870" s="154"/>
      <c r="E870" s="120"/>
    </row>
    <row r="871" spans="3:5" ht="14.25" customHeight="1">
      <c r="C871" s="154"/>
      <c r="E871" s="120"/>
    </row>
    <row r="872" spans="3:5" ht="14.25" customHeight="1">
      <c r="C872" s="154"/>
      <c r="E872" s="120"/>
    </row>
    <row r="873" spans="3:5" ht="14.25" customHeight="1">
      <c r="C873" s="154"/>
      <c r="E873" s="120"/>
    </row>
    <row r="874" spans="3:5" ht="14.25" customHeight="1">
      <c r="C874" s="154"/>
      <c r="E874" s="120"/>
    </row>
    <row r="875" spans="3:5" ht="14.25" customHeight="1">
      <c r="C875" s="154"/>
      <c r="E875" s="120"/>
    </row>
    <row r="876" spans="3:5" ht="14.25" customHeight="1">
      <c r="C876" s="154"/>
      <c r="E876" s="120"/>
    </row>
    <row r="877" spans="3:5" ht="14.25" customHeight="1">
      <c r="C877" s="154"/>
      <c r="E877" s="120"/>
    </row>
    <row r="878" spans="3:5" ht="14.25" customHeight="1">
      <c r="C878" s="154"/>
      <c r="E878" s="120"/>
    </row>
    <row r="879" spans="3:5" ht="14.25" customHeight="1">
      <c r="C879" s="154"/>
      <c r="E879" s="120"/>
    </row>
    <row r="880" spans="3:5" ht="14.25" customHeight="1">
      <c r="C880" s="154"/>
      <c r="E880" s="120"/>
    </row>
    <row r="881" spans="3:5" ht="14.25" customHeight="1">
      <c r="C881" s="154"/>
      <c r="E881" s="120"/>
    </row>
    <row r="882" spans="3:5" ht="14.25" customHeight="1">
      <c r="C882" s="154"/>
      <c r="E882" s="120"/>
    </row>
    <row r="883" spans="3:5" ht="14.25" customHeight="1">
      <c r="C883" s="154"/>
      <c r="E883" s="120"/>
    </row>
    <row r="884" spans="3:5" ht="14.25" customHeight="1">
      <c r="C884" s="154"/>
      <c r="E884" s="120"/>
    </row>
    <row r="885" spans="3:5" ht="14.25" customHeight="1">
      <c r="C885" s="154"/>
      <c r="E885" s="120"/>
    </row>
    <row r="886" spans="3:5" ht="14.25" customHeight="1">
      <c r="C886" s="154"/>
      <c r="E886" s="120"/>
    </row>
    <row r="887" spans="3:5" ht="14.25" customHeight="1">
      <c r="C887" s="154"/>
      <c r="E887" s="120"/>
    </row>
    <row r="888" spans="3:5" ht="14.25" customHeight="1">
      <c r="C888" s="154"/>
      <c r="E888" s="120"/>
    </row>
    <row r="889" spans="3:5" ht="14.25" customHeight="1">
      <c r="C889" s="154"/>
      <c r="E889" s="120"/>
    </row>
    <row r="890" spans="3:5" ht="14.25" customHeight="1">
      <c r="C890" s="154"/>
      <c r="E890" s="120"/>
    </row>
    <row r="891" spans="3:5" ht="14.25" customHeight="1">
      <c r="C891" s="154"/>
      <c r="E891" s="120"/>
    </row>
    <row r="892" spans="3:5" ht="14.25" customHeight="1">
      <c r="C892" s="154"/>
      <c r="E892" s="120"/>
    </row>
    <row r="893" spans="3:5" ht="14.25" customHeight="1">
      <c r="C893" s="154"/>
      <c r="E893" s="120"/>
    </row>
    <row r="894" spans="3:5" ht="14.25" customHeight="1">
      <c r="C894" s="154"/>
      <c r="E894" s="120"/>
    </row>
    <row r="895" spans="3:5" ht="14.25" customHeight="1">
      <c r="C895" s="154"/>
      <c r="E895" s="120"/>
    </row>
    <row r="896" spans="3:5" ht="14.25" customHeight="1">
      <c r="C896" s="154"/>
      <c r="E896" s="120"/>
    </row>
    <row r="897" spans="3:5" ht="14.25" customHeight="1">
      <c r="C897" s="154"/>
      <c r="E897" s="120"/>
    </row>
    <row r="898" spans="3:5" ht="14.25" customHeight="1">
      <c r="C898" s="154"/>
      <c r="E898" s="120"/>
    </row>
    <row r="899" spans="3:5" ht="14.25" customHeight="1">
      <c r="C899" s="154"/>
      <c r="E899" s="120"/>
    </row>
    <row r="900" spans="3:5" ht="14.25" customHeight="1">
      <c r="C900" s="154"/>
      <c r="E900" s="120"/>
    </row>
    <row r="901" spans="3:5" ht="14.25" customHeight="1">
      <c r="C901" s="154"/>
      <c r="E901" s="120"/>
    </row>
    <row r="902" spans="3:5" ht="14.25" customHeight="1">
      <c r="C902" s="154"/>
      <c r="E902" s="120"/>
    </row>
    <row r="903" spans="3:5" ht="14.25" customHeight="1">
      <c r="C903" s="154"/>
      <c r="E903" s="120"/>
    </row>
    <row r="904" spans="3:5" ht="14.25" customHeight="1">
      <c r="C904" s="154"/>
      <c r="E904" s="120"/>
    </row>
    <row r="905" spans="3:5" ht="14.25" customHeight="1">
      <c r="C905" s="154"/>
      <c r="E905" s="120"/>
    </row>
    <row r="906" spans="3:5" ht="14.25" customHeight="1">
      <c r="C906" s="154"/>
      <c r="E906" s="120"/>
    </row>
    <row r="907" spans="3:5" ht="14.25" customHeight="1">
      <c r="C907" s="154"/>
      <c r="E907" s="120"/>
    </row>
    <row r="908" spans="3:5" ht="14.25" customHeight="1">
      <c r="C908" s="154"/>
      <c r="E908" s="120"/>
    </row>
    <row r="909" spans="3:5" ht="14.25" customHeight="1">
      <c r="C909" s="154"/>
      <c r="E909" s="120"/>
    </row>
    <row r="910" spans="3:5" ht="14.25" customHeight="1">
      <c r="C910" s="154"/>
      <c r="E910" s="120"/>
    </row>
    <row r="911" spans="3:5" ht="14.25" customHeight="1">
      <c r="C911" s="154"/>
      <c r="E911" s="120"/>
    </row>
    <row r="912" spans="3:5" ht="14.25" customHeight="1">
      <c r="C912" s="154"/>
      <c r="E912" s="120"/>
    </row>
    <row r="913" spans="3:5" ht="14.25" customHeight="1">
      <c r="C913" s="154"/>
      <c r="E913" s="120"/>
    </row>
    <row r="914" spans="3:5" ht="14.25" customHeight="1">
      <c r="C914" s="154"/>
      <c r="E914" s="120"/>
    </row>
    <row r="915" spans="3:5" ht="14.25" customHeight="1">
      <c r="C915" s="154"/>
      <c r="E915" s="120"/>
    </row>
    <row r="916" spans="3:5" ht="14.25" customHeight="1">
      <c r="C916" s="154"/>
      <c r="E916" s="120"/>
    </row>
    <row r="917" spans="3:5" ht="14.25" customHeight="1">
      <c r="C917" s="154"/>
      <c r="E917" s="120"/>
    </row>
    <row r="918" spans="3:5" ht="14.25" customHeight="1">
      <c r="C918" s="154"/>
      <c r="E918" s="120"/>
    </row>
    <row r="919" spans="3:5" ht="14.25" customHeight="1">
      <c r="C919" s="154"/>
      <c r="E919" s="120"/>
    </row>
    <row r="920" spans="3:5" ht="14.25" customHeight="1">
      <c r="C920" s="154"/>
      <c r="E920" s="120"/>
    </row>
    <row r="921" spans="3:5" ht="14.25" customHeight="1">
      <c r="C921" s="154"/>
      <c r="E921" s="120"/>
    </row>
    <row r="922" spans="3:5" ht="14.25" customHeight="1">
      <c r="C922" s="154"/>
      <c r="E922" s="120"/>
    </row>
    <row r="923" spans="3:5" ht="14.25" customHeight="1">
      <c r="C923" s="154"/>
      <c r="E923" s="120"/>
    </row>
    <row r="924" spans="3:5" ht="14.25" customHeight="1">
      <c r="C924" s="154"/>
      <c r="E924" s="120"/>
    </row>
    <row r="925" spans="3:5" ht="14.25" customHeight="1">
      <c r="C925" s="154"/>
      <c r="E925" s="120"/>
    </row>
    <row r="926" spans="3:5" ht="14.25" customHeight="1">
      <c r="C926" s="154"/>
      <c r="E926" s="120"/>
    </row>
    <row r="927" spans="3:5" ht="14.25" customHeight="1">
      <c r="C927" s="154"/>
      <c r="E927" s="120"/>
    </row>
    <row r="928" spans="3:5" ht="14.25" customHeight="1">
      <c r="C928" s="154"/>
      <c r="E928" s="120"/>
    </row>
    <row r="929" spans="3:5" ht="14.25" customHeight="1">
      <c r="C929" s="154"/>
      <c r="E929" s="120"/>
    </row>
    <row r="930" spans="3:5" ht="14.25" customHeight="1">
      <c r="C930" s="154"/>
      <c r="E930" s="120"/>
    </row>
    <row r="931" spans="3:5" ht="14.25" customHeight="1">
      <c r="C931" s="154"/>
      <c r="E931" s="120"/>
    </row>
    <row r="932" spans="3:5" ht="14.25" customHeight="1">
      <c r="C932" s="154"/>
      <c r="E932" s="120"/>
    </row>
    <row r="933" spans="3:5" ht="14.25" customHeight="1">
      <c r="C933" s="154"/>
      <c r="E933" s="120"/>
    </row>
    <row r="934" spans="3:5" ht="14.25" customHeight="1">
      <c r="C934" s="154"/>
      <c r="E934" s="120"/>
    </row>
    <row r="935" spans="3:5" ht="14.25" customHeight="1">
      <c r="C935" s="154"/>
      <c r="E935" s="120"/>
    </row>
    <row r="936" spans="3:5" ht="14.25" customHeight="1">
      <c r="C936" s="154"/>
      <c r="E936" s="120"/>
    </row>
    <row r="937" spans="3:5" ht="14.25" customHeight="1">
      <c r="C937" s="154"/>
      <c r="E937" s="120"/>
    </row>
    <row r="938" spans="3:5" ht="14.25" customHeight="1">
      <c r="C938" s="154"/>
      <c r="E938" s="120"/>
    </row>
    <row r="939" spans="3:5" ht="14.25" customHeight="1">
      <c r="C939" s="154"/>
      <c r="E939" s="120"/>
    </row>
    <row r="940" spans="3:5" ht="14.25" customHeight="1">
      <c r="C940" s="154"/>
      <c r="E940" s="120"/>
    </row>
    <row r="941" spans="3:5" ht="14.25" customHeight="1">
      <c r="C941" s="154"/>
      <c r="E941" s="120"/>
    </row>
    <row r="942" spans="3:5" ht="14.25" customHeight="1">
      <c r="C942" s="154"/>
      <c r="E942" s="120"/>
    </row>
    <row r="943" spans="3:5" ht="14.25" customHeight="1">
      <c r="C943" s="154"/>
      <c r="E943" s="120"/>
    </row>
    <row r="944" spans="3:5" ht="14.25" customHeight="1">
      <c r="C944" s="154"/>
      <c r="E944" s="120"/>
    </row>
    <row r="945" spans="3:5" ht="14.25" customHeight="1">
      <c r="C945" s="154"/>
      <c r="E945" s="120"/>
    </row>
    <row r="946" spans="3:5" ht="14.25" customHeight="1">
      <c r="C946" s="154"/>
      <c r="E946" s="120"/>
    </row>
    <row r="947" spans="3:5" ht="14.25" customHeight="1">
      <c r="C947" s="154"/>
      <c r="E947" s="120"/>
    </row>
    <row r="948" spans="3:5" ht="14.25" customHeight="1">
      <c r="C948" s="154"/>
      <c r="E948" s="120"/>
    </row>
    <row r="949" spans="3:5" ht="14.25" customHeight="1">
      <c r="C949" s="154"/>
      <c r="E949" s="120"/>
    </row>
    <row r="950" spans="3:5" ht="14.25" customHeight="1">
      <c r="C950" s="154"/>
      <c r="E950" s="120"/>
    </row>
    <row r="951" spans="3:5" ht="14.25" customHeight="1">
      <c r="C951" s="154"/>
      <c r="E951" s="120"/>
    </row>
    <row r="952" spans="3:5" ht="14.25" customHeight="1">
      <c r="C952" s="154"/>
      <c r="E952" s="120"/>
    </row>
    <row r="953" spans="3:5" ht="14.25" customHeight="1">
      <c r="C953" s="154"/>
      <c r="E953" s="120"/>
    </row>
    <row r="954" spans="3:5" ht="14.25" customHeight="1">
      <c r="C954" s="154"/>
      <c r="E954" s="120"/>
    </row>
    <row r="955" spans="3:5" ht="14.25" customHeight="1">
      <c r="C955" s="154"/>
      <c r="E955" s="120"/>
    </row>
    <row r="956" spans="3:5" ht="14.25" customHeight="1">
      <c r="C956" s="154"/>
      <c r="E956" s="120"/>
    </row>
    <row r="957" spans="3:5" ht="14.25" customHeight="1">
      <c r="C957" s="154"/>
      <c r="E957" s="120"/>
    </row>
    <row r="958" spans="3:5" ht="14.25" customHeight="1">
      <c r="C958" s="154"/>
      <c r="E958" s="120"/>
    </row>
    <row r="959" spans="3:5" ht="14.25" customHeight="1">
      <c r="C959" s="154"/>
      <c r="E959" s="120"/>
    </row>
    <row r="960" spans="3:5" ht="14.25" customHeight="1">
      <c r="C960" s="154"/>
      <c r="E960" s="120"/>
    </row>
    <row r="961" spans="3:5" ht="14.25" customHeight="1">
      <c r="C961" s="154"/>
      <c r="E961" s="120"/>
    </row>
    <row r="962" spans="3:5" ht="14.25" customHeight="1">
      <c r="C962" s="154"/>
      <c r="E962" s="120"/>
    </row>
    <row r="963" spans="3:5" ht="14.25" customHeight="1">
      <c r="C963" s="154"/>
      <c r="E963" s="120"/>
    </row>
    <row r="964" spans="3:5" ht="14.25" customHeight="1">
      <c r="C964" s="154"/>
      <c r="E964" s="120"/>
    </row>
    <row r="965" spans="3:5" ht="14.25" customHeight="1">
      <c r="C965" s="154"/>
      <c r="E965" s="120"/>
    </row>
    <row r="966" spans="3:5" ht="14.25" customHeight="1">
      <c r="C966" s="154"/>
      <c r="E966" s="120"/>
    </row>
    <row r="967" spans="3:5" ht="14.25" customHeight="1">
      <c r="C967" s="154"/>
      <c r="E967" s="120"/>
    </row>
    <row r="968" spans="3:5" ht="14.25" customHeight="1">
      <c r="C968" s="154"/>
      <c r="E968" s="120"/>
    </row>
    <row r="969" spans="3:5" ht="14.25" customHeight="1">
      <c r="C969" s="154"/>
      <c r="E969" s="120"/>
    </row>
    <row r="970" spans="3:5" ht="14.25" customHeight="1">
      <c r="C970" s="154"/>
      <c r="E970" s="120"/>
    </row>
    <row r="971" spans="3:5" ht="14.25" customHeight="1">
      <c r="C971" s="154"/>
      <c r="E971" s="120"/>
    </row>
    <row r="972" spans="3:5" ht="14.25" customHeight="1">
      <c r="C972" s="154"/>
      <c r="E972" s="120"/>
    </row>
    <row r="973" spans="3:5" ht="14.25" customHeight="1">
      <c r="C973" s="154"/>
      <c r="E973" s="120"/>
    </row>
    <row r="974" spans="3:5" ht="14.25" customHeight="1">
      <c r="C974" s="154"/>
      <c r="E974" s="120"/>
    </row>
  </sheetData>
  <hyperlinks>
    <hyperlink ref="F3" r:id="rId1" xr:uid="{00000000-0004-0000-0200-000000000000}"/>
    <hyperlink ref="F15" r:id="rId2" xr:uid="{00000000-0004-0000-0200-000001000000}"/>
    <hyperlink ref="F22" r:id="rId3" location="2" xr:uid="{00000000-0004-0000-0200-000003000000}"/>
    <hyperlink ref="F30" r:id="rId4" xr:uid="{00000000-0004-0000-0200-000004000000}"/>
    <hyperlink ref="F41" r:id="rId5" xr:uid="{00000000-0004-0000-0200-000005000000}"/>
    <hyperlink ref="F19" r:id="rId6" xr:uid="{B091777A-B24E-4308-9A11-FC5CECE9048F}"/>
    <hyperlink ref="F5" r:id="rId7" xr:uid="{EB7DB975-428A-4CEE-B285-90733A476FDD}"/>
    <hyperlink ref="F9" r:id="rId8" xr:uid="{8B751681-6837-4A58-AA97-3B9CAA2938D4}"/>
    <hyperlink ref="F18" r:id="rId9" xr:uid="{D14A6AB9-CFEC-4BD6-B1E5-0B6C2B511E02}"/>
    <hyperlink ref="F10" r:id="rId10" xr:uid="{1313C7D3-D125-47CD-9352-D1CE6504FC60}"/>
  </hyperlinks>
  <pageMargins left="0.7" right="0.7" top="0.75" bottom="0.75" header="0" footer="0"/>
  <pageSetup orientation="landscape"/>
  <legacy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53125" defaultRowHeight="15" customHeight="1"/>
  <cols>
    <col min="1" max="1" width="55.7265625" customWidth="1"/>
    <col min="2" max="2" width="31.26953125" customWidth="1"/>
    <col min="3" max="3" width="23.7265625" customWidth="1"/>
    <col min="4" max="4" width="20.08984375" customWidth="1"/>
    <col min="5" max="5" width="17.7265625" customWidth="1"/>
    <col min="6" max="6" width="18.453125" customWidth="1"/>
  </cols>
  <sheetData>
    <row r="1" spans="1:26" ht="15" customHeight="1">
      <c r="A1" s="24" t="s">
        <v>145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>
      <c r="A2" s="25" t="s">
        <v>146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>
      <c r="A3" s="12" t="s">
        <v>148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>
      <c r="A4" s="12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9">
      <c r="A5" s="26" t="s">
        <v>149</v>
      </c>
      <c r="B5" s="27" t="s">
        <v>151</v>
      </c>
      <c r="C5" s="28" t="s">
        <v>152</v>
      </c>
      <c r="D5" s="28" t="s">
        <v>153</v>
      </c>
      <c r="E5" s="27" t="s">
        <v>154</v>
      </c>
      <c r="F5" s="29" t="s">
        <v>155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30" t="s">
        <v>156</v>
      </c>
      <c r="B6" s="31">
        <f>37752210283-1549593642</f>
        <v>36202616641</v>
      </c>
      <c r="C6" s="33">
        <f>B6/Calc_Budget!$B$11</f>
        <v>564325611.68786633</v>
      </c>
      <c r="D6" s="33">
        <f>C6*Variables!$C$11</f>
        <v>575612123.92162371</v>
      </c>
      <c r="E6" s="33">
        <f>D6/$B$10</f>
        <v>170299.44494722594</v>
      </c>
      <c r="F6" s="34">
        <f>E6/B12</f>
        <v>652488.29481695767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 customHeight="1">
      <c r="A7" s="5"/>
      <c r="B7" s="7"/>
      <c r="C7" s="8"/>
      <c r="D7" s="8"/>
      <c r="E7" s="8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" customHeight="1">
      <c r="A8" s="5"/>
      <c r="B8" s="7"/>
      <c r="C8" s="8"/>
      <c r="D8" s="8"/>
      <c r="E8" s="8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" customHeight="1">
      <c r="A9" s="35" t="s">
        <v>157</v>
      </c>
      <c r="B9" s="35" t="s">
        <v>158</v>
      </c>
      <c r="C9" s="35" t="s">
        <v>11</v>
      </c>
      <c r="D9" s="35"/>
      <c r="E9" s="3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>
      <c r="A10" s="35" t="s">
        <v>159</v>
      </c>
      <c r="B10" s="36">
        <v>3380</v>
      </c>
      <c r="C10" s="37" t="s">
        <v>160</v>
      </c>
      <c r="D10" s="35"/>
      <c r="E10" s="3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35" t="s">
        <v>161</v>
      </c>
      <c r="B11" s="38">
        <v>64.152000000000001</v>
      </c>
      <c r="C11" s="37" t="s">
        <v>162</v>
      </c>
      <c r="D11" s="35"/>
      <c r="E11" s="39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35" t="s">
        <v>163</v>
      </c>
      <c r="B12" s="40">
        <v>0.26100000000000001</v>
      </c>
      <c r="C12" s="35" t="s">
        <v>164</v>
      </c>
      <c r="D12" s="35"/>
      <c r="E12" s="39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ef="A2" r:id="rId1" xr:uid="{00000000-0004-0000-0300-000000000000}"/>
    <hyperlink ref="C10" r:id="rId2" xr:uid="{00000000-0004-0000-0300-000001000000}"/>
    <hyperlink ref="C11" r:id="rId3" xr:uid="{00000000-0004-0000-0300-000002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1"/>
  <sheetViews>
    <sheetView workbookViewId="0">
      <selection activeCell="C14" sqref="C14"/>
    </sheetView>
  </sheetViews>
  <sheetFormatPr defaultColWidth="14.453125" defaultRowHeight="15" customHeight="1"/>
  <cols>
    <col min="1" max="1" width="18.26953125" customWidth="1"/>
    <col min="2" max="2" width="8.453125" customWidth="1"/>
    <col min="3" max="3" width="11.81640625" customWidth="1"/>
    <col min="4" max="4" width="12.453125" customWidth="1"/>
    <col min="5" max="5" width="26" customWidth="1"/>
    <col min="6" max="26" width="8.7265625" customWidth="1"/>
  </cols>
  <sheetData>
    <row r="1" spans="1:25" ht="14.25" customHeight="1">
      <c r="A1" s="41" t="s">
        <v>165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4.25" customHeight="1">
      <c r="A2" s="13" t="s">
        <v>166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4.25" customHeight="1">
      <c r="A3" s="13" t="s">
        <v>167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4.25" customHeight="1">
      <c r="A4" s="13" t="s">
        <v>168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4.25" customHeight="1">
      <c r="A5" s="5"/>
      <c r="B5" s="5"/>
      <c r="C5" s="5"/>
      <c r="D5" s="5"/>
      <c r="E5" s="42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4.25" customHeight="1">
      <c r="A6" s="43"/>
      <c r="B6" s="44" t="s">
        <v>169</v>
      </c>
      <c r="C6" s="45" t="s">
        <v>170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4.25" customHeight="1">
      <c r="A7" s="46" t="s">
        <v>171</v>
      </c>
      <c r="B7" s="13">
        <v>1.2</v>
      </c>
      <c r="C7" s="47">
        <f t="shared" ref="C7:C12" si="0">100*(B7/$B$12)</f>
        <v>5.4298642533936645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4.25" customHeight="1">
      <c r="A8" s="48" t="s">
        <v>172</v>
      </c>
      <c r="B8" s="13">
        <v>2.1</v>
      </c>
      <c r="C8" s="47">
        <f t="shared" si="0"/>
        <v>9.502262443438914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4.25" customHeight="1">
      <c r="A9" s="48" t="s">
        <v>173</v>
      </c>
      <c r="B9" s="13">
        <v>2.2000000000000002</v>
      </c>
      <c r="C9" s="47">
        <f t="shared" si="0"/>
        <v>9.9547511312217196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>
      <c r="A10" s="48" t="s">
        <v>174</v>
      </c>
      <c r="B10" s="13">
        <v>0</v>
      </c>
      <c r="C10" s="47">
        <f t="shared" si="0"/>
        <v>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4.25" customHeight="1">
      <c r="A11" s="48" t="s">
        <v>68</v>
      </c>
      <c r="B11" s="13">
        <v>16</v>
      </c>
      <c r="C11" s="47">
        <f t="shared" si="0"/>
        <v>72.398190045248867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4.25" customHeight="1">
      <c r="A12" s="49" t="s">
        <v>175</v>
      </c>
      <c r="B12" s="50">
        <v>22.1</v>
      </c>
      <c r="C12" s="51">
        <f t="shared" si="0"/>
        <v>100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5.75" customHeight="1"/>
    <row r="14" spans="1:25" ht="15.75" customHeight="1"/>
    <row r="15" spans="1:25" ht="15.75" customHeight="1"/>
    <row r="16" spans="1:2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7061C-60BD-44F6-9BB5-601E51AE25A8}">
  <dimension ref="A1:H22"/>
  <sheetViews>
    <sheetView workbookViewId="0">
      <selection activeCell="F28" sqref="F28"/>
    </sheetView>
  </sheetViews>
  <sheetFormatPr defaultRowHeight="14.5"/>
  <cols>
    <col min="1" max="1" width="3.1796875" bestFit="1" customWidth="1"/>
    <col min="2" max="2" width="15.7265625" bestFit="1" customWidth="1"/>
    <col min="3" max="4" width="13.26953125" style="23" customWidth="1"/>
    <col min="5" max="5" width="30.36328125" style="96" customWidth="1"/>
    <col min="6" max="6" width="29" style="91" customWidth="1"/>
    <col min="7" max="7" width="14.26953125" customWidth="1"/>
    <col min="8" max="8" width="13.26953125" style="85" customWidth="1"/>
  </cols>
  <sheetData>
    <row r="1" spans="1:8" ht="58">
      <c r="A1" s="71" t="s">
        <v>57</v>
      </c>
      <c r="B1" s="72" t="s">
        <v>58</v>
      </c>
      <c r="C1" s="71" t="s">
        <v>178</v>
      </c>
      <c r="D1" s="71" t="s">
        <v>183</v>
      </c>
      <c r="E1" s="94" t="s">
        <v>195</v>
      </c>
      <c r="F1" s="95" t="s">
        <v>94</v>
      </c>
      <c r="G1" s="86" t="s">
        <v>177</v>
      </c>
      <c r="H1" s="87" t="s">
        <v>87</v>
      </c>
    </row>
    <row r="2" spans="1:8">
      <c r="A2" s="62">
        <v>1</v>
      </c>
      <c r="B2" s="66" t="s">
        <v>100</v>
      </c>
      <c r="C2" s="58">
        <v>4.17</v>
      </c>
      <c r="D2" s="77" t="str">
        <f>'Cost Calculations'!E4</f>
        <v>Medium</v>
      </c>
      <c r="E2" s="96">
        <v>4500</v>
      </c>
      <c r="F2" s="91">
        <f>E2*4.148*1.06</f>
        <v>19785.960000000003</v>
      </c>
      <c r="G2" s="82">
        <v>2.4300000000000002</v>
      </c>
      <c r="H2" s="85">
        <f>G2/Variables!$C$19</f>
        <v>0.60223048327137552</v>
      </c>
    </row>
    <row r="3" spans="1:8">
      <c r="A3" s="62">
        <v>2</v>
      </c>
      <c r="B3" s="66" t="s">
        <v>123</v>
      </c>
      <c r="C3" s="58">
        <v>4.29</v>
      </c>
      <c r="D3" s="77" t="str">
        <f>'Cost Calculations'!E5</f>
        <v>Medium</v>
      </c>
      <c r="E3" s="96">
        <v>2500</v>
      </c>
      <c r="F3" s="91">
        <f t="shared" ref="F3:F21" si="0">E3*4.148*1.06</f>
        <v>10992.2</v>
      </c>
      <c r="G3" s="82">
        <v>3.1</v>
      </c>
      <c r="H3" s="85">
        <f>G3/Variables!$C$19</f>
        <v>0.76827757125154894</v>
      </c>
    </row>
    <row r="4" spans="1:8">
      <c r="A4" s="62">
        <v>3</v>
      </c>
      <c r="B4" s="66" t="s">
        <v>129</v>
      </c>
      <c r="C4" s="58">
        <v>4.8600000000000003</v>
      </c>
      <c r="D4" s="77" t="str">
        <f>'Cost Calculations'!E6</f>
        <v>Medium</v>
      </c>
      <c r="E4" s="96">
        <v>2500</v>
      </c>
      <c r="F4" s="91">
        <f t="shared" si="0"/>
        <v>10992.2</v>
      </c>
      <c r="G4" s="82">
        <v>2</v>
      </c>
      <c r="H4" s="85">
        <f>G4/Variables!$C$19</f>
        <v>0.49566294919454768</v>
      </c>
    </row>
    <row r="5" spans="1:8">
      <c r="A5" s="62">
        <v>4</v>
      </c>
      <c r="B5" s="66" t="s">
        <v>130</v>
      </c>
      <c r="C5" s="58">
        <v>4.05</v>
      </c>
      <c r="D5" s="77" t="str">
        <f>'Cost Calculations'!E7</f>
        <v>Medium</v>
      </c>
      <c r="E5" s="97">
        <v>3500</v>
      </c>
      <c r="F5" s="92">
        <f t="shared" si="0"/>
        <v>15389.079999999998</v>
      </c>
      <c r="G5" s="83">
        <v>3</v>
      </c>
      <c r="H5" s="85">
        <f>G5/Variables!$C$19</f>
        <v>0.74349442379182151</v>
      </c>
    </row>
    <row r="6" spans="1:8">
      <c r="A6" s="62">
        <v>5</v>
      </c>
      <c r="B6" s="66" t="s">
        <v>131</v>
      </c>
      <c r="C6" s="58">
        <v>4.2</v>
      </c>
      <c r="D6" s="77" t="str">
        <f>'Cost Calculations'!E8</f>
        <v>Medium</v>
      </c>
      <c r="E6" s="96">
        <v>3500</v>
      </c>
      <c r="F6" s="91">
        <f t="shared" si="0"/>
        <v>15389.079999999998</v>
      </c>
      <c r="G6" s="82">
        <v>2</v>
      </c>
      <c r="H6" s="85">
        <f>G6/Variables!$C$19</f>
        <v>0.49566294919454768</v>
      </c>
    </row>
    <row r="7" spans="1:8">
      <c r="A7" s="62">
        <v>6</v>
      </c>
      <c r="B7" s="66" t="s">
        <v>132</v>
      </c>
      <c r="C7" s="58">
        <v>4.59</v>
      </c>
      <c r="D7" s="77" t="str">
        <f>'Cost Calculations'!E9</f>
        <v>Medium</v>
      </c>
      <c r="E7" s="96">
        <v>3500</v>
      </c>
      <c r="F7" s="91">
        <f t="shared" si="0"/>
        <v>15389.079999999998</v>
      </c>
      <c r="G7" s="82">
        <v>2</v>
      </c>
      <c r="H7" s="85">
        <f>G7/Variables!$C$19</f>
        <v>0.49566294919454768</v>
      </c>
    </row>
    <row r="8" spans="1:8">
      <c r="A8" s="62">
        <v>7</v>
      </c>
      <c r="B8" s="66" t="s">
        <v>133</v>
      </c>
      <c r="C8" s="58">
        <v>3.94</v>
      </c>
      <c r="D8" s="77" t="str">
        <f>'Cost Calculations'!E10</f>
        <v>Medium</v>
      </c>
      <c r="E8" s="96">
        <v>3500</v>
      </c>
      <c r="F8" s="91">
        <f t="shared" si="0"/>
        <v>15389.079999999998</v>
      </c>
      <c r="G8" s="82">
        <v>2</v>
      </c>
      <c r="H8" s="85">
        <f>G8/Variables!$C$19</f>
        <v>0.49566294919454768</v>
      </c>
    </row>
    <row r="9" spans="1:8">
      <c r="A9" s="62">
        <v>8</v>
      </c>
      <c r="B9" s="67" t="s">
        <v>134</v>
      </c>
      <c r="C9" s="58">
        <v>4.04</v>
      </c>
      <c r="D9" s="77" t="str">
        <f>'Cost Calculations'!E11</f>
        <v>Medium</v>
      </c>
      <c r="E9" s="96">
        <v>3500</v>
      </c>
      <c r="F9" s="91">
        <f t="shared" si="0"/>
        <v>15389.079999999998</v>
      </c>
      <c r="G9" s="82">
        <v>2</v>
      </c>
      <c r="H9" s="85">
        <f>G9/Variables!$C$19</f>
        <v>0.49566294919454768</v>
      </c>
    </row>
    <row r="10" spans="1:8">
      <c r="A10" s="62">
        <v>9</v>
      </c>
      <c r="B10" s="66" t="s">
        <v>135</v>
      </c>
      <c r="C10" s="58">
        <v>4.26</v>
      </c>
      <c r="D10" s="77" t="str">
        <f>'Cost Calculations'!E12</f>
        <v>Small</v>
      </c>
      <c r="E10" s="97">
        <v>3500</v>
      </c>
      <c r="F10" s="92">
        <f t="shared" si="0"/>
        <v>15389.079999999998</v>
      </c>
      <c r="G10" s="83">
        <v>3</v>
      </c>
      <c r="H10" s="85">
        <f>G10/Variables!$C$19</f>
        <v>0.74349442379182151</v>
      </c>
    </row>
    <row r="11" spans="1:8">
      <c r="A11" s="62">
        <v>10</v>
      </c>
      <c r="B11" s="66" t="s">
        <v>136</v>
      </c>
      <c r="C11" s="58">
        <v>5.88</v>
      </c>
      <c r="D11" s="77" t="str">
        <f>'Cost Calculations'!E13</f>
        <v>Medium</v>
      </c>
      <c r="E11" s="96">
        <v>2500</v>
      </c>
      <c r="F11" s="91">
        <f t="shared" si="0"/>
        <v>10992.2</v>
      </c>
      <c r="G11" s="82">
        <v>2</v>
      </c>
      <c r="H11" s="85">
        <f>G11/Variables!$C$19</f>
        <v>0.49566294919454768</v>
      </c>
    </row>
    <row r="12" spans="1:8">
      <c r="A12" s="62">
        <v>11</v>
      </c>
      <c r="B12" s="66" t="s">
        <v>137</v>
      </c>
      <c r="C12" s="58">
        <v>4.47</v>
      </c>
      <c r="D12" s="77" t="str">
        <f>'Cost Calculations'!E14</f>
        <v>Medium</v>
      </c>
      <c r="E12" s="96">
        <v>3500</v>
      </c>
      <c r="F12" s="91">
        <f t="shared" si="0"/>
        <v>15389.079999999998</v>
      </c>
      <c r="G12" s="82">
        <v>3</v>
      </c>
      <c r="H12" s="85">
        <f>G12/Variables!$C$19</f>
        <v>0.74349442379182151</v>
      </c>
    </row>
    <row r="13" spans="1:8">
      <c r="A13" s="62">
        <v>12</v>
      </c>
      <c r="B13" s="66" t="s">
        <v>138</v>
      </c>
      <c r="C13" s="58">
        <v>3.93</v>
      </c>
      <c r="D13" s="77" t="str">
        <f>'Cost Calculations'!E15</f>
        <v>Medium</v>
      </c>
      <c r="E13" s="97">
        <v>4500</v>
      </c>
      <c r="F13" s="91">
        <f t="shared" si="0"/>
        <v>19785.960000000003</v>
      </c>
      <c r="G13" s="82">
        <v>3</v>
      </c>
      <c r="H13" s="85">
        <f>G13/Variables!$C$19</f>
        <v>0.74349442379182151</v>
      </c>
    </row>
    <row r="14" spans="1:8">
      <c r="A14" s="62">
        <v>13</v>
      </c>
      <c r="B14" s="66" t="s">
        <v>139</v>
      </c>
      <c r="C14" s="58">
        <v>4.78</v>
      </c>
      <c r="D14" s="77" t="str">
        <f>'Cost Calculations'!E16</f>
        <v>Medium</v>
      </c>
      <c r="E14" s="96">
        <v>3500</v>
      </c>
      <c r="F14" s="91">
        <f t="shared" si="0"/>
        <v>15389.079999999998</v>
      </c>
      <c r="G14" s="83">
        <v>3</v>
      </c>
      <c r="H14" s="85">
        <f>G14/Variables!$C$19</f>
        <v>0.74349442379182151</v>
      </c>
    </row>
    <row r="15" spans="1:8">
      <c r="A15" s="62">
        <v>14</v>
      </c>
      <c r="B15" s="66" t="s">
        <v>140</v>
      </c>
      <c r="C15" s="58">
        <v>3.72</v>
      </c>
      <c r="D15" s="77" t="str">
        <f>'Cost Calculations'!E17</f>
        <v>Large</v>
      </c>
      <c r="E15" s="96">
        <v>6500</v>
      </c>
      <c r="F15" s="91">
        <f t="shared" si="0"/>
        <v>28579.719999999998</v>
      </c>
      <c r="G15" s="82">
        <v>3</v>
      </c>
      <c r="H15" s="85">
        <f>G15/Variables!$C$19</f>
        <v>0.74349442379182151</v>
      </c>
    </row>
    <row r="16" spans="1:8">
      <c r="A16" s="62">
        <v>15</v>
      </c>
      <c r="B16" s="66" t="s">
        <v>141</v>
      </c>
      <c r="C16" s="58">
        <v>4.72</v>
      </c>
      <c r="D16" s="77" t="str">
        <f>'Cost Calculations'!E18</f>
        <v>Small</v>
      </c>
      <c r="E16" s="96">
        <v>4500</v>
      </c>
      <c r="F16" s="91">
        <f t="shared" si="0"/>
        <v>19785.960000000003</v>
      </c>
      <c r="G16" s="83">
        <v>3</v>
      </c>
      <c r="H16" s="85">
        <f>G16/Variables!$C$19</f>
        <v>0.74349442379182151</v>
      </c>
    </row>
    <row r="17" spans="1:8">
      <c r="A17" s="62">
        <v>16</v>
      </c>
      <c r="B17" s="66" t="s">
        <v>142</v>
      </c>
      <c r="C17" s="58">
        <v>3.45</v>
      </c>
      <c r="D17" s="77" t="str">
        <f>'Cost Calculations'!E19</f>
        <v>Small</v>
      </c>
      <c r="E17" s="96">
        <v>6500</v>
      </c>
      <c r="F17" s="91">
        <f t="shared" si="0"/>
        <v>28579.719999999998</v>
      </c>
      <c r="G17" s="82">
        <v>4</v>
      </c>
      <c r="H17" s="85">
        <f>G17/Variables!$C$19</f>
        <v>0.99132589838909535</v>
      </c>
    </row>
    <row r="18" spans="1:8">
      <c r="A18" s="62">
        <v>17</v>
      </c>
      <c r="B18" s="68" t="s">
        <v>143</v>
      </c>
      <c r="C18" s="58">
        <v>4.78</v>
      </c>
      <c r="D18" s="77" t="str">
        <f>'Cost Calculations'!E20</f>
        <v>Small</v>
      </c>
      <c r="E18" s="97">
        <v>3500</v>
      </c>
      <c r="F18" s="91">
        <f t="shared" si="0"/>
        <v>15389.079999999998</v>
      </c>
      <c r="G18" s="83">
        <v>3</v>
      </c>
      <c r="H18" s="85">
        <f>G18/Variables!$C$19</f>
        <v>0.74349442379182151</v>
      </c>
    </row>
    <row r="19" spans="1:8">
      <c r="A19" s="62">
        <v>18</v>
      </c>
      <c r="B19" s="68" t="s">
        <v>144</v>
      </c>
      <c r="C19" s="58">
        <v>5.88</v>
      </c>
      <c r="D19" s="77" t="str">
        <f>'Cost Calculations'!E21</f>
        <v>Small</v>
      </c>
      <c r="E19" s="97">
        <v>2500</v>
      </c>
      <c r="F19" s="91">
        <f t="shared" si="0"/>
        <v>10992.2</v>
      </c>
      <c r="G19" s="83">
        <v>3</v>
      </c>
      <c r="H19" s="85">
        <f>G19/Variables!$C$19</f>
        <v>0.74349442379182151</v>
      </c>
    </row>
    <row r="20" spans="1:8">
      <c r="A20" s="62">
        <v>19</v>
      </c>
      <c r="B20" s="68" t="s">
        <v>147</v>
      </c>
      <c r="C20" s="58">
        <v>3.93</v>
      </c>
      <c r="D20" s="77" t="str">
        <f>'Cost Calculations'!E22</f>
        <v>Small</v>
      </c>
      <c r="E20" s="97">
        <v>4500</v>
      </c>
      <c r="F20" s="91">
        <f t="shared" si="0"/>
        <v>19785.960000000003</v>
      </c>
      <c r="G20" s="83">
        <v>3</v>
      </c>
      <c r="H20" s="85">
        <f>G20/Variables!$C$19</f>
        <v>0.74349442379182151</v>
      </c>
    </row>
    <row r="21" spans="1:8">
      <c r="A21" s="62">
        <v>20</v>
      </c>
      <c r="B21" s="68" t="s">
        <v>150</v>
      </c>
      <c r="C21" s="58">
        <v>3.94</v>
      </c>
      <c r="D21" s="77" t="str">
        <f>'Cost Calculations'!E23</f>
        <v>Small</v>
      </c>
      <c r="E21" s="97">
        <v>3500</v>
      </c>
      <c r="F21" s="91">
        <f t="shared" si="0"/>
        <v>15389.079999999998</v>
      </c>
      <c r="G21" s="83">
        <v>3</v>
      </c>
      <c r="H21" s="85">
        <f>G21/Variables!$C$19</f>
        <v>0.74349442379182151</v>
      </c>
    </row>
    <row r="22" spans="1:8">
      <c r="B22" s="80" t="s">
        <v>11</v>
      </c>
      <c r="C22" s="79" t="s">
        <v>179</v>
      </c>
      <c r="D22" s="79"/>
      <c r="E22" s="98" t="s">
        <v>196</v>
      </c>
      <c r="F22" s="93"/>
      <c r="G22" s="84" t="s">
        <v>190</v>
      </c>
      <c r="H22" s="85" t="e">
        <f>G22/Variables!$C$19</f>
        <v>#VALUE!</v>
      </c>
    </row>
  </sheetData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F684A44D-C73E-415C-B782-F04B28A0A15E}">
            <xm:f>'[HOUSING SHEET_Malaysia.xlsx]Housing costs'!#REF!</xm:f>
            <x14:dxf>
              <font>
                <color rgb="FFFF0000"/>
              </font>
            </x14:dxf>
          </x14:cfRule>
          <xm:sqref>F1</xm:sqref>
        </x14:conditionalFormatting>
        <x14:conditionalFormatting xmlns:xm="http://schemas.microsoft.com/office/excel/2006/main">
          <x14:cfRule type="cellIs" priority="1" operator="equal" id="{61277ABE-F6ED-4820-9172-AC31C919B428}">
            <xm:f>'[HOUSING SHEET_Malaysia.xlsx]Housing costs'!#REF!</xm:f>
            <x14:dxf>
              <font>
                <color rgb="FFFF0000"/>
              </font>
            </x14:dxf>
          </x14:cfRule>
          <xm:sqref>E1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0"/>
  <sheetViews>
    <sheetView workbookViewId="0">
      <selection activeCell="C22" sqref="C22"/>
    </sheetView>
  </sheetViews>
  <sheetFormatPr defaultColWidth="14.453125" defaultRowHeight="15" customHeight="1"/>
  <cols>
    <col min="1" max="1" width="3.1796875" style="65" bestFit="1" customWidth="1"/>
    <col min="2" max="2" width="15.7265625" style="70" bestFit="1" customWidth="1"/>
    <col min="3" max="3" width="10.7265625" style="62" customWidth="1"/>
    <col min="4" max="4" width="10.7265625" style="23" customWidth="1"/>
    <col min="5" max="15" width="10" bestFit="1" customWidth="1"/>
    <col min="16" max="18" width="8.7265625" customWidth="1"/>
  </cols>
  <sheetData>
    <row r="1" spans="1:18" ht="14.25" customHeight="1" thickBot="1">
      <c r="A1" s="59" t="s">
        <v>57</v>
      </c>
      <c r="B1" s="60" t="s">
        <v>58</v>
      </c>
      <c r="C1" s="169">
        <v>2010</v>
      </c>
      <c r="D1" s="50">
        <v>2019</v>
      </c>
      <c r="E1" s="50">
        <v>2020</v>
      </c>
      <c r="F1" s="50">
        <v>2021</v>
      </c>
      <c r="G1" s="50">
        <v>2022</v>
      </c>
      <c r="H1" s="50">
        <v>2023</v>
      </c>
      <c r="I1" s="50">
        <v>2024</v>
      </c>
      <c r="J1" s="50">
        <v>2025</v>
      </c>
      <c r="K1" s="50">
        <v>2026</v>
      </c>
      <c r="L1" s="50">
        <v>2027</v>
      </c>
      <c r="M1" s="50">
        <v>2028</v>
      </c>
      <c r="N1" s="50">
        <v>2029</v>
      </c>
      <c r="O1" s="50">
        <v>2030</v>
      </c>
      <c r="P1" s="50"/>
      <c r="Q1" s="50"/>
      <c r="R1" s="50"/>
    </row>
    <row r="2" spans="1:18" ht="14.25" customHeight="1">
      <c r="A2" s="62">
        <v>1</v>
      </c>
      <c r="B2" s="66" t="s">
        <v>100</v>
      </c>
      <c r="C2" s="170">
        <v>515462</v>
      </c>
      <c r="D2" s="32">
        <f>$C2*POWER(SUM(1,Variables!$C$5), D$1-$C$1)</f>
        <v>638111.04853012064</v>
      </c>
      <c r="E2" s="32">
        <f>$C2*POWER(SUM(1,Variables!$C$5), E$1-$C$1)</f>
        <v>653425.71369484358</v>
      </c>
      <c r="F2" s="32">
        <f>$C2*POWER(SUM(1,Variables!$C$5), F$1-$C$1)</f>
        <v>669107.93082351983</v>
      </c>
      <c r="G2" s="32">
        <f>$C2*POWER(SUM(1,Variables!$C$5), G$1-$C$1)</f>
        <v>685166.52116328431</v>
      </c>
      <c r="H2" s="32">
        <f>$C2*POWER(SUM(1,Variables!$C$5), H$1-$C$1)</f>
        <v>701610.51767120312</v>
      </c>
      <c r="I2" s="32">
        <f>$C2*POWER(SUM(1,Variables!$C$5), I$1-$C$1)</f>
        <v>718449.17009531194</v>
      </c>
      <c r="J2" s="32">
        <f>$C2*POWER(SUM(1,Variables!$C$5), J$1-$C$1)</f>
        <v>735691.95017759944</v>
      </c>
      <c r="K2" s="32">
        <f>$C2*POWER(SUM(1,Variables!$C$5), K$1-$C$1)</f>
        <v>753348.55698186171</v>
      </c>
      <c r="L2" s="32">
        <f>$C2*POWER(SUM(1,Variables!$C$5), L$1-$C$1)</f>
        <v>771428.92234942643</v>
      </c>
      <c r="M2" s="32">
        <f>$C2*POWER(SUM(1,Variables!$C$5), M$1-$C$1)</f>
        <v>789943.21648581256</v>
      </c>
      <c r="N2" s="32">
        <f>$C2*POWER(SUM(1,Variables!$C$5), N$1-$C$1)</f>
        <v>808901.85368147225</v>
      </c>
      <c r="O2" s="32">
        <f>$C2*POWER(SUM(1,Variables!$C$5), O$1-$C$1)</f>
        <v>828315.49816982751</v>
      </c>
    </row>
    <row r="3" spans="1:18" ht="14.25" customHeight="1">
      <c r="A3" s="62">
        <v>2</v>
      </c>
      <c r="B3" s="66" t="s">
        <v>123</v>
      </c>
      <c r="C3" s="171">
        <f>357176</f>
        <v>357176</v>
      </c>
      <c r="D3" s="32">
        <f>$C3*POWER(SUM(1,Variables!$C$5), D$1-$C$1)</f>
        <v>442162.47147179494</v>
      </c>
      <c r="E3" s="32">
        <f>$C3*POWER(SUM(1,Variables!$C$5), E$1-$C$1)</f>
        <v>452774.37078711804</v>
      </c>
      <c r="F3" s="32">
        <f>$C3*POWER(SUM(1,Variables!$C$5), F$1-$C$1)</f>
        <v>463640.95568600891</v>
      </c>
      <c r="G3" s="32">
        <f>$C3*POWER(SUM(1,Variables!$C$5), G$1-$C$1)</f>
        <v>474768.33862247306</v>
      </c>
      <c r="H3" s="32">
        <f>$C3*POWER(SUM(1,Variables!$C$5), H$1-$C$1)</f>
        <v>486162.77874941245</v>
      </c>
      <c r="I3" s="32">
        <f>$C3*POWER(SUM(1,Variables!$C$5), I$1-$C$1)</f>
        <v>497830.68543939828</v>
      </c>
      <c r="J3" s="32">
        <f>$C3*POWER(SUM(1,Variables!$C$5), J$1-$C$1)</f>
        <v>509778.6218899439</v>
      </c>
      <c r="K3" s="32">
        <f>$C3*POWER(SUM(1,Variables!$C$5), K$1-$C$1)</f>
        <v>522013.3088153025</v>
      </c>
      <c r="L3" s="32">
        <f>$C3*POWER(SUM(1,Variables!$C$5), L$1-$C$1)</f>
        <v>534541.62822686974</v>
      </c>
      <c r="M3" s="32">
        <f>$C3*POWER(SUM(1,Variables!$C$5), M$1-$C$1)</f>
        <v>547370.62730431452</v>
      </c>
      <c r="N3" s="32">
        <f>$C3*POWER(SUM(1,Variables!$C$5), N$1-$C$1)</f>
        <v>560507.52235961822</v>
      </c>
      <c r="O3" s="32">
        <f>$C3*POWER(SUM(1,Variables!$C$5), O$1-$C$1)</f>
        <v>573959.70289624901</v>
      </c>
    </row>
    <row r="4" spans="1:18" ht="14.25" customHeight="1">
      <c r="A4" s="62">
        <v>3</v>
      </c>
      <c r="B4" s="66" t="s">
        <v>129</v>
      </c>
      <c r="C4" s="174">
        <v>255777</v>
      </c>
      <c r="D4" s="32">
        <f>$C4*POWER(SUM(1,Variables!$C$5), D$1-$C$1)</f>
        <v>316636.58942829666</v>
      </c>
      <c r="E4" s="32">
        <f>$C4*POWER(SUM(1,Variables!$C$5), E$1-$C$1)</f>
        <v>324235.86757457582</v>
      </c>
      <c r="F4" s="32">
        <f>$C4*POWER(SUM(1,Variables!$C$5), F$1-$C$1)</f>
        <v>332017.5283963657</v>
      </c>
      <c r="G4" s="32">
        <f>$C4*POWER(SUM(1,Variables!$C$5), G$1-$C$1)</f>
        <v>339985.94907787838</v>
      </c>
      <c r="H4" s="32">
        <f>$C4*POWER(SUM(1,Variables!$C$5), H$1-$C$1)</f>
        <v>348145.61185574747</v>
      </c>
      <c r="I4" s="32">
        <f>$C4*POWER(SUM(1,Variables!$C$5), I$1-$C$1)</f>
        <v>356501.1065402854</v>
      </c>
      <c r="J4" s="32">
        <f>$C4*POWER(SUM(1,Variables!$C$5), J$1-$C$1)</f>
        <v>365057.13309725228</v>
      </c>
      <c r="K4" s="32">
        <f>$C4*POWER(SUM(1,Variables!$C$5), K$1-$C$1)</f>
        <v>373818.50429158629</v>
      </c>
      <c r="L4" s="32">
        <f>$C4*POWER(SUM(1,Variables!$C$5), L$1-$C$1)</f>
        <v>382790.14839458436</v>
      </c>
      <c r="M4" s="32">
        <f>$C4*POWER(SUM(1,Variables!$C$5), M$1-$C$1)</f>
        <v>391977.11195605434</v>
      </c>
      <c r="N4" s="32">
        <f>$C4*POWER(SUM(1,Variables!$C$5), N$1-$C$1)</f>
        <v>401384.56264299975</v>
      </c>
      <c r="O4" s="32">
        <f>$C4*POWER(SUM(1,Variables!$C$5), O$1-$C$1)</f>
        <v>411017.79214643169</v>
      </c>
    </row>
    <row r="5" spans="1:18" ht="14.25" customHeight="1">
      <c r="A5" s="62">
        <v>4</v>
      </c>
      <c r="B5" s="66" t="s">
        <v>130</v>
      </c>
      <c r="C5" s="175">
        <v>484885</v>
      </c>
      <c r="D5" s="32">
        <f>$C5*POWER(SUM(1,Variables!$C$5), D$1-$C$1)</f>
        <v>600258.55594889156</v>
      </c>
      <c r="E5" s="32">
        <f>$C5*POWER(SUM(1,Variables!$C$5), E$1-$C$1)</f>
        <v>614664.76129166491</v>
      </c>
      <c r="F5" s="32">
        <f>$C5*POWER(SUM(1,Variables!$C$5), F$1-$C$1)</f>
        <v>629416.71556266502</v>
      </c>
      <c r="G5" s="32">
        <f>$C5*POWER(SUM(1,Variables!$C$5), G$1-$C$1)</f>
        <v>644522.71673616895</v>
      </c>
      <c r="H5" s="32">
        <f>$C5*POWER(SUM(1,Variables!$C$5), H$1-$C$1)</f>
        <v>659991.26193783688</v>
      </c>
      <c r="I5" s="32">
        <f>$C5*POWER(SUM(1,Variables!$C$5), I$1-$C$1)</f>
        <v>675831.05222434504</v>
      </c>
      <c r="J5" s="32">
        <f>$C5*POWER(SUM(1,Variables!$C$5), J$1-$C$1)</f>
        <v>692050.99747772934</v>
      </c>
      <c r="K5" s="32">
        <f>$C5*POWER(SUM(1,Variables!$C$5), K$1-$C$1)</f>
        <v>708660.2214171947</v>
      </c>
      <c r="L5" s="32">
        <f>$C5*POWER(SUM(1,Variables!$C$5), L$1-$C$1)</f>
        <v>725668.06673120742</v>
      </c>
      <c r="M5" s="32">
        <f>$C5*POWER(SUM(1,Variables!$C$5), M$1-$C$1)</f>
        <v>743084.10033275629</v>
      </c>
      <c r="N5" s="32">
        <f>$C5*POWER(SUM(1,Variables!$C$5), N$1-$C$1)</f>
        <v>760918.11874074268</v>
      </c>
      <c r="O5" s="32">
        <f>$C5*POWER(SUM(1,Variables!$C$5), O$1-$C$1)</f>
        <v>779180.15359052038</v>
      </c>
    </row>
    <row r="6" spans="1:18" ht="14.25" customHeight="1">
      <c r="A6" s="62">
        <v>5</v>
      </c>
      <c r="B6" s="66" t="s">
        <v>131</v>
      </c>
      <c r="C6" s="176">
        <v>308947</v>
      </c>
      <c r="D6" s="32">
        <f>$C6*POWER(SUM(1,Variables!$C$5), D$1-$C$1)</f>
        <v>382457.86131710035</v>
      </c>
      <c r="E6" s="32">
        <f>$C6*POWER(SUM(1,Variables!$C$5), E$1-$C$1)</f>
        <v>391636.84998871078</v>
      </c>
      <c r="F6" s="32">
        <f>$C6*POWER(SUM(1,Variables!$C$5), F$1-$C$1)</f>
        <v>401036.13438843988</v>
      </c>
      <c r="G6" s="32">
        <f>$C6*POWER(SUM(1,Variables!$C$5), G$1-$C$1)</f>
        <v>410661.0016137624</v>
      </c>
      <c r="H6" s="32">
        <f>$C6*POWER(SUM(1,Variables!$C$5), H$1-$C$1)</f>
        <v>420516.86565249268</v>
      </c>
      <c r="I6" s="32">
        <f>$C6*POWER(SUM(1,Variables!$C$5), I$1-$C$1)</f>
        <v>430609.27042815246</v>
      </c>
      <c r="J6" s="32">
        <f>$C6*POWER(SUM(1,Variables!$C$5), J$1-$C$1)</f>
        <v>440943.89291842817</v>
      </c>
      <c r="K6" s="32">
        <f>$C6*POWER(SUM(1,Variables!$C$5), K$1-$C$1)</f>
        <v>451526.54634847038</v>
      </c>
      <c r="L6" s="32">
        <f>$C6*POWER(SUM(1,Variables!$C$5), L$1-$C$1)</f>
        <v>462363.18346083368</v>
      </c>
      <c r="M6" s="32">
        <f>$C6*POWER(SUM(1,Variables!$C$5), M$1-$C$1)</f>
        <v>473459.89986389363</v>
      </c>
      <c r="N6" s="32">
        <f>$C6*POWER(SUM(1,Variables!$C$5), N$1-$C$1)</f>
        <v>484822.93746062717</v>
      </c>
      <c r="O6" s="32">
        <f>$C6*POWER(SUM(1,Variables!$C$5), O$1-$C$1)</f>
        <v>496458.6879596822</v>
      </c>
    </row>
    <row r="7" spans="1:18" ht="14.25" customHeight="1">
      <c r="A7" s="62">
        <v>6</v>
      </c>
      <c r="B7" s="66" t="s">
        <v>132</v>
      </c>
      <c r="C7" s="174">
        <f>4695+347204</f>
        <v>351899</v>
      </c>
      <c r="D7" s="32">
        <f>$C7*POWER(SUM(1,Variables!$C$5), D$1-$C$1)</f>
        <v>435629.86188448599</v>
      </c>
      <c r="E7" s="32">
        <f>$C7*POWER(SUM(1,Variables!$C$5), E$1-$C$1)</f>
        <v>446084.97856971365</v>
      </c>
      <c r="F7" s="32">
        <f>$C7*POWER(SUM(1,Variables!$C$5), F$1-$C$1)</f>
        <v>456791.01805538684</v>
      </c>
      <c r="G7" s="32">
        <f>$C7*POWER(SUM(1,Variables!$C$5), G$1-$C$1)</f>
        <v>467754.0024887161</v>
      </c>
      <c r="H7" s="32">
        <f>$C7*POWER(SUM(1,Variables!$C$5), H$1-$C$1)</f>
        <v>478980.09854844527</v>
      </c>
      <c r="I7" s="32">
        <f>$C7*POWER(SUM(1,Variables!$C$5), I$1-$C$1)</f>
        <v>490475.62091360794</v>
      </c>
      <c r="J7" s="32">
        <f>$C7*POWER(SUM(1,Variables!$C$5), J$1-$C$1)</f>
        <v>502247.03581553459</v>
      </c>
      <c r="K7" s="32">
        <f>$C7*POWER(SUM(1,Variables!$C$5), K$1-$C$1)</f>
        <v>514300.96467510733</v>
      </c>
      <c r="L7" s="32">
        <f>$C7*POWER(SUM(1,Variables!$C$5), L$1-$C$1)</f>
        <v>526644.18782730994</v>
      </c>
      <c r="M7" s="32">
        <f>$C7*POWER(SUM(1,Variables!$C$5), M$1-$C$1)</f>
        <v>539283.64833516523</v>
      </c>
      <c r="N7" s="32">
        <f>$C7*POWER(SUM(1,Variables!$C$5), N$1-$C$1)</f>
        <v>552226.45589520934</v>
      </c>
      <c r="O7" s="32">
        <f>$C7*POWER(SUM(1,Variables!$C$5), O$1-$C$1)</f>
        <v>565479.89083669428</v>
      </c>
    </row>
    <row r="8" spans="1:18" ht="14.25" customHeight="1">
      <c r="A8" s="62">
        <v>7</v>
      </c>
      <c r="B8" s="66" t="s">
        <v>133</v>
      </c>
      <c r="C8" s="177">
        <v>198298</v>
      </c>
      <c r="D8" s="32">
        <f>$C8*POWER(SUM(1,Variables!$C$5), D$1-$C$1)</f>
        <v>245481.03391021231</v>
      </c>
      <c r="E8" s="32">
        <f>$C8*POWER(SUM(1,Variables!$C$5), E$1-$C$1)</f>
        <v>251372.57872405741</v>
      </c>
      <c r="F8" s="32">
        <f>$C8*POWER(SUM(1,Variables!$C$5), F$1-$C$1)</f>
        <v>257405.52061343484</v>
      </c>
      <c r="G8" s="32">
        <f>$C8*POWER(SUM(1,Variables!$C$5), G$1-$C$1)</f>
        <v>263583.25310815725</v>
      </c>
      <c r="H8" s="32">
        <f>$C8*POWER(SUM(1,Variables!$C$5), H$1-$C$1)</f>
        <v>269909.25118275301</v>
      </c>
      <c r="I8" s="32">
        <f>$C8*POWER(SUM(1,Variables!$C$5), I$1-$C$1)</f>
        <v>276387.07321113907</v>
      </c>
      <c r="J8" s="32">
        <f>$C8*POWER(SUM(1,Variables!$C$5), J$1-$C$1)</f>
        <v>283020.36296820641</v>
      </c>
      <c r="K8" s="32">
        <f>$C8*POWER(SUM(1,Variables!$C$5), K$1-$C$1)</f>
        <v>289812.85167944332</v>
      </c>
      <c r="L8" s="32">
        <f>$C8*POWER(SUM(1,Variables!$C$5), L$1-$C$1)</f>
        <v>296768.36011974997</v>
      </c>
      <c r="M8" s="32">
        <f>$C8*POWER(SUM(1,Variables!$C$5), M$1-$C$1)</f>
        <v>303890.80076262396</v>
      </c>
      <c r="N8" s="32">
        <f>$C8*POWER(SUM(1,Variables!$C$5), N$1-$C$1)</f>
        <v>311184.17998092697</v>
      </c>
      <c r="O8" s="32">
        <f>$C8*POWER(SUM(1,Variables!$C$5), O$1-$C$1)</f>
        <v>318652.6003004692</v>
      </c>
    </row>
    <row r="9" spans="1:18" ht="14.25" customHeight="1">
      <c r="A9" s="62">
        <v>8</v>
      </c>
      <c r="B9" s="67" t="s">
        <v>134</v>
      </c>
      <c r="C9" s="174">
        <v>657892</v>
      </c>
      <c r="D9" s="32">
        <f>$C9*POWER(SUM(1,Variables!$C$5), D$1-$C$1)</f>
        <v>814430.84832553728</v>
      </c>
      <c r="E9" s="32">
        <f>$C9*POWER(SUM(1,Variables!$C$5), E$1-$C$1)</f>
        <v>833977.18868535024</v>
      </c>
      <c r="F9" s="32">
        <f>$C9*POWER(SUM(1,Variables!$C$5), F$1-$C$1)</f>
        <v>853992.64121379878</v>
      </c>
      <c r="G9" s="32">
        <f>$C9*POWER(SUM(1,Variables!$C$5), G$1-$C$1)</f>
        <v>874488.46460292977</v>
      </c>
      <c r="H9" s="32">
        <f>$C9*POWER(SUM(1,Variables!$C$5), H$1-$C$1)</f>
        <v>895476.18775340018</v>
      </c>
      <c r="I9" s="32">
        <f>$C9*POWER(SUM(1,Variables!$C$5), I$1-$C$1)</f>
        <v>916967.61625948164</v>
      </c>
      <c r="J9" s="32">
        <f>$C9*POWER(SUM(1,Variables!$C$5), J$1-$C$1)</f>
        <v>938974.83904970938</v>
      </c>
      <c r="K9" s="32">
        <f>$C9*POWER(SUM(1,Variables!$C$5), K$1-$C$1)</f>
        <v>961510.23518690222</v>
      </c>
      <c r="L9" s="32">
        <f>$C9*POWER(SUM(1,Variables!$C$5), L$1-$C$1)</f>
        <v>984586.48083138792</v>
      </c>
      <c r="M9" s="32">
        <f>$C9*POWER(SUM(1,Variables!$C$5), M$1-$C$1)</f>
        <v>1008216.5563713411</v>
      </c>
      <c r="N9" s="32">
        <f>$C9*POWER(SUM(1,Variables!$C$5), N$1-$C$1)</f>
        <v>1032413.7537242535</v>
      </c>
      <c r="O9" s="32">
        <f>$C9*POWER(SUM(1,Variables!$C$5), O$1-$C$1)</f>
        <v>1057191.6838136355</v>
      </c>
    </row>
    <row r="10" spans="1:18" ht="14.25" customHeight="1">
      <c r="A10" s="62">
        <v>9</v>
      </c>
      <c r="B10" s="66" t="s">
        <v>135</v>
      </c>
      <c r="C10" s="171">
        <f>10024+1530</f>
        <v>11554</v>
      </c>
      <c r="D10" s="32">
        <f>$C10*POWER(SUM(1,Variables!$C$5), D$1-$C$1)</f>
        <v>14303.159213903282</v>
      </c>
      <c r="E10" s="32">
        <f>$C10*POWER(SUM(1,Variables!$C$5), E$1-$C$1)</f>
        <v>14646.43503503696</v>
      </c>
      <c r="F10" s="32">
        <f>$C10*POWER(SUM(1,Variables!$C$5), F$1-$C$1)</f>
        <v>14997.949475877851</v>
      </c>
      <c r="G10" s="32">
        <f>$C10*POWER(SUM(1,Variables!$C$5), G$1-$C$1)</f>
        <v>15357.900263298918</v>
      </c>
      <c r="H10" s="32">
        <f>$C10*POWER(SUM(1,Variables!$C$5), H$1-$C$1)</f>
        <v>15726.489869618092</v>
      </c>
      <c r="I10" s="32">
        <f>$C10*POWER(SUM(1,Variables!$C$5), I$1-$C$1)</f>
        <v>16103.925626488925</v>
      </c>
      <c r="J10" s="32">
        <f>$C10*POWER(SUM(1,Variables!$C$5), J$1-$C$1)</f>
        <v>16490.419841524661</v>
      </c>
      <c r="K10" s="32">
        <f>$C10*POWER(SUM(1,Variables!$C$5), K$1-$C$1)</f>
        <v>16886.189917721251</v>
      </c>
      <c r="L10" s="32">
        <f>$C10*POWER(SUM(1,Variables!$C$5), L$1-$C$1)</f>
        <v>17291.45847574656</v>
      </c>
      <c r="M10" s="32">
        <f>$C10*POWER(SUM(1,Variables!$C$5), M$1-$C$1)</f>
        <v>17706.453479164476</v>
      </c>
      <c r="N10" s="32">
        <f>$C10*POWER(SUM(1,Variables!$C$5), N$1-$C$1)</f>
        <v>18131.408362664428</v>
      </c>
      <c r="O10" s="32">
        <f>$C10*POWER(SUM(1,Variables!$C$5), O$1-$C$1)</f>
        <v>18566.56216336837</v>
      </c>
    </row>
    <row r="11" spans="1:18" ht="14.25" customHeight="1">
      <c r="A11" s="62">
        <v>10</v>
      </c>
      <c r="B11" s="66" t="s">
        <v>136</v>
      </c>
      <c r="C11" s="178">
        <v>452058</v>
      </c>
      <c r="D11" s="32">
        <f>$C11*POWER(SUM(1,Variables!$C$5), D$1-$C$1)</f>
        <v>559620.69827927032</v>
      </c>
      <c r="E11" s="32">
        <f>$C11*POWER(SUM(1,Variables!$C$5), E$1-$C$1)</f>
        <v>573051.5950379729</v>
      </c>
      <c r="F11" s="32">
        <f>$C11*POWER(SUM(1,Variables!$C$5), F$1-$C$1)</f>
        <v>586804.83331888425</v>
      </c>
      <c r="G11" s="32">
        <f>$C11*POWER(SUM(1,Variables!$C$5), G$1-$C$1)</f>
        <v>600888.14931853744</v>
      </c>
      <c r="H11" s="32">
        <f>$C11*POWER(SUM(1,Variables!$C$5), H$1-$C$1)</f>
        <v>615309.46490218234</v>
      </c>
      <c r="I11" s="32">
        <f>$C11*POWER(SUM(1,Variables!$C$5), I$1-$C$1)</f>
        <v>630076.89205983467</v>
      </c>
      <c r="J11" s="32">
        <f>$C11*POWER(SUM(1,Variables!$C$5), J$1-$C$1)</f>
        <v>645198.73746927083</v>
      </c>
      <c r="K11" s="32">
        <f>$C11*POWER(SUM(1,Variables!$C$5), K$1-$C$1)</f>
        <v>660683.50716853316</v>
      </c>
      <c r="L11" s="32">
        <f>$C11*POWER(SUM(1,Variables!$C$5), L$1-$C$1)</f>
        <v>676539.91134057799</v>
      </c>
      <c r="M11" s="32">
        <f>$C11*POWER(SUM(1,Variables!$C$5), M$1-$C$1)</f>
        <v>692776.86921275186</v>
      </c>
      <c r="N11" s="32">
        <f>$C11*POWER(SUM(1,Variables!$C$5), N$1-$C$1)</f>
        <v>709403.51407385804</v>
      </c>
      <c r="O11" s="32">
        <f>$C11*POWER(SUM(1,Variables!$C$5), O$1-$C$1)</f>
        <v>726429.19841163047</v>
      </c>
    </row>
    <row r="12" spans="1:18" ht="14.25" customHeight="1">
      <c r="A12" s="62">
        <v>11</v>
      </c>
      <c r="B12" s="66" t="s">
        <v>137</v>
      </c>
      <c r="C12" s="171">
        <f>165642+273485+159490</f>
        <v>598617</v>
      </c>
      <c r="D12" s="32">
        <f>$C12*POWER(SUM(1,Variables!$C$5), D$1-$C$1)</f>
        <v>741051.95249689638</v>
      </c>
      <c r="E12" s="32">
        <f>$C12*POWER(SUM(1,Variables!$C$5), E$1-$C$1)</f>
        <v>758837.19935682195</v>
      </c>
      <c r="F12" s="32">
        <f>$C12*POWER(SUM(1,Variables!$C$5), F$1-$C$1)</f>
        <v>777049.29214138573</v>
      </c>
      <c r="G12" s="32">
        <f>$C12*POWER(SUM(1,Variables!$C$5), G$1-$C$1)</f>
        <v>795698.4751527789</v>
      </c>
      <c r="H12" s="32">
        <f>$C12*POWER(SUM(1,Variables!$C$5), H$1-$C$1)</f>
        <v>814795.23855644558</v>
      </c>
      <c r="I12" s="32">
        <f>$C12*POWER(SUM(1,Variables!$C$5), I$1-$C$1)</f>
        <v>834350.32428180031</v>
      </c>
      <c r="J12" s="32">
        <f>$C12*POWER(SUM(1,Variables!$C$5), J$1-$C$1)</f>
        <v>854374.73206456355</v>
      </c>
      <c r="K12" s="32">
        <f>$C12*POWER(SUM(1,Variables!$C$5), K$1-$C$1)</f>
        <v>874879.72563411295</v>
      </c>
      <c r="L12" s="32">
        <f>$C12*POWER(SUM(1,Variables!$C$5), L$1-$C$1)</f>
        <v>895876.83904933173</v>
      </c>
      <c r="M12" s="32">
        <f>$C12*POWER(SUM(1,Variables!$C$5), M$1-$C$1)</f>
        <v>917377.88318651554</v>
      </c>
      <c r="N12" s="32">
        <f>$C12*POWER(SUM(1,Variables!$C$5), N$1-$C$1)</f>
        <v>939394.95238299214</v>
      </c>
      <c r="O12" s="32">
        <f>$C12*POWER(SUM(1,Variables!$C$5), O$1-$C$1)</f>
        <v>961940.43124018377</v>
      </c>
    </row>
    <row r="13" spans="1:18" ht="14.25" customHeight="1">
      <c r="A13" s="62">
        <v>12</v>
      </c>
      <c r="B13" s="66" t="s">
        <v>138</v>
      </c>
      <c r="C13" s="179">
        <v>443222</v>
      </c>
      <c r="D13" s="32">
        <f>$C13*POWER(SUM(1,Variables!$C$5), D$1-$C$1)</f>
        <v>548682.26009214472</v>
      </c>
      <c r="E13" s="32">
        <f>$C13*POWER(SUM(1,Variables!$C$5), E$1-$C$1)</f>
        <v>561850.63433435629</v>
      </c>
      <c r="F13" s="32">
        <f>$C13*POWER(SUM(1,Variables!$C$5), F$1-$C$1)</f>
        <v>575335.04955838085</v>
      </c>
      <c r="G13" s="32">
        <f>$C13*POWER(SUM(1,Variables!$C$5), G$1-$C$1)</f>
        <v>589143.09074778191</v>
      </c>
      <c r="H13" s="32">
        <f>$C13*POWER(SUM(1,Variables!$C$5), H$1-$C$1)</f>
        <v>603282.52492572868</v>
      </c>
      <c r="I13" s="32">
        <f>$C13*POWER(SUM(1,Variables!$C$5), I$1-$C$1)</f>
        <v>617761.30552394618</v>
      </c>
      <c r="J13" s="32">
        <f>$C13*POWER(SUM(1,Variables!$C$5), J$1-$C$1)</f>
        <v>632587.57685652096</v>
      </c>
      <c r="K13" s="32">
        <f>$C13*POWER(SUM(1,Variables!$C$5), K$1-$C$1)</f>
        <v>647769.67870107736</v>
      </c>
      <c r="L13" s="32">
        <f>$C13*POWER(SUM(1,Variables!$C$5), L$1-$C$1)</f>
        <v>663316.15098990325</v>
      </c>
      <c r="M13" s="32">
        <f>$C13*POWER(SUM(1,Variables!$C$5), M$1-$C$1)</f>
        <v>679235.7386136608</v>
      </c>
      <c r="N13" s="32">
        <f>$C13*POWER(SUM(1,Variables!$C$5), N$1-$C$1)</f>
        <v>695537.3963403888</v>
      </c>
      <c r="O13" s="32">
        <f>$C13*POWER(SUM(1,Variables!$C$5), O$1-$C$1)</f>
        <v>712230.29385255801</v>
      </c>
    </row>
    <row r="14" spans="1:18" ht="14.25" customHeight="1">
      <c r="A14" s="62">
        <v>13</v>
      </c>
      <c r="B14" s="66" t="s">
        <v>139</v>
      </c>
      <c r="C14" s="180">
        <v>337553</v>
      </c>
      <c r="D14" s="32">
        <f>$C14*POWER(SUM(1,Variables!$C$5), D$1-$C$1)</f>
        <v>417870.37408089789</v>
      </c>
      <c r="E14" s="32">
        <f>$C14*POWER(SUM(1,Variables!$C$5), E$1-$C$1)</f>
        <v>427899.26305883948</v>
      </c>
      <c r="F14" s="32">
        <f>$C14*POWER(SUM(1,Variables!$C$5), F$1-$C$1)</f>
        <v>438168.8453722517</v>
      </c>
      <c r="G14" s="32">
        <f>$C14*POWER(SUM(1,Variables!$C$5), G$1-$C$1)</f>
        <v>448684.89766118571</v>
      </c>
      <c r="H14" s="32">
        <f>$C14*POWER(SUM(1,Variables!$C$5), H$1-$C$1)</f>
        <v>459453.33520505414</v>
      </c>
      <c r="I14" s="32">
        <f>$C14*POWER(SUM(1,Variables!$C$5), I$1-$C$1)</f>
        <v>470480.21524997539</v>
      </c>
      <c r="J14" s="32">
        <f>$C14*POWER(SUM(1,Variables!$C$5), J$1-$C$1)</f>
        <v>481771.74041597487</v>
      </c>
      <c r="K14" s="32">
        <f>$C14*POWER(SUM(1,Variables!$C$5), K$1-$C$1)</f>
        <v>493334.26218595821</v>
      </c>
      <c r="L14" s="32">
        <f>$C14*POWER(SUM(1,Variables!$C$5), L$1-$C$1)</f>
        <v>505174.28447842121</v>
      </c>
      <c r="M14" s="32">
        <f>$C14*POWER(SUM(1,Variables!$C$5), M$1-$C$1)</f>
        <v>517298.46730590326</v>
      </c>
      <c r="N14" s="32">
        <f>$C14*POWER(SUM(1,Variables!$C$5), N$1-$C$1)</f>
        <v>529713.63052124507</v>
      </c>
      <c r="O14" s="32">
        <f>$C14*POWER(SUM(1,Variables!$C$5), O$1-$C$1)</f>
        <v>542426.7576537549</v>
      </c>
    </row>
    <row r="15" spans="1:18" ht="14.25" customHeight="1">
      <c r="A15" s="62">
        <v>14</v>
      </c>
      <c r="B15" s="66" t="s">
        <v>140</v>
      </c>
      <c r="C15" s="168">
        <v>1588750</v>
      </c>
      <c r="D15" s="32">
        <f>$C15*POWER(SUM(1,Variables!$C$5), D$1-$C$1)</f>
        <v>1966777.2374146476</v>
      </c>
      <c r="E15" s="32">
        <f>$C15*POWER(SUM(1,Variables!$C$5), E$1-$C$1)</f>
        <v>2013979.8911125993</v>
      </c>
      <c r="F15" s="32">
        <f>$C15*POWER(SUM(1,Variables!$C$5), F$1-$C$1)</f>
        <v>2062315.4084993019</v>
      </c>
      <c r="G15" s="32">
        <f>$C15*POWER(SUM(1,Variables!$C$5), G$1-$C$1)</f>
        <v>2111810.9783032848</v>
      </c>
      <c r="H15" s="32">
        <f>$C15*POWER(SUM(1,Variables!$C$5), H$1-$C$1)</f>
        <v>2162494.4417825639</v>
      </c>
      <c r="I15" s="32">
        <f>$C15*POWER(SUM(1,Variables!$C$5), I$1-$C$1)</f>
        <v>2214394.3083853452</v>
      </c>
      <c r="J15" s="32">
        <f>$C15*POWER(SUM(1,Variables!$C$5), J$1-$C$1)</f>
        <v>2267539.7717865938</v>
      </c>
      <c r="K15" s="32">
        <f>$C15*POWER(SUM(1,Variables!$C$5), K$1-$C$1)</f>
        <v>2321960.7263094718</v>
      </c>
      <c r="L15" s="32">
        <f>$C15*POWER(SUM(1,Variables!$C$5), L$1-$C$1)</f>
        <v>2377687.7837408991</v>
      </c>
      <c r="M15" s="32">
        <f>$C15*POWER(SUM(1,Variables!$C$5), M$1-$C$1)</f>
        <v>2434752.2905506804</v>
      </c>
      <c r="N15" s="32">
        <f>$C15*POWER(SUM(1,Variables!$C$5), N$1-$C$1)</f>
        <v>2493186.3455238971</v>
      </c>
      <c r="O15" s="32">
        <f>$C15*POWER(SUM(1,Variables!$C$5), O$1-$C$1)</f>
        <v>2553022.8178164703</v>
      </c>
    </row>
    <row r="16" spans="1:18" ht="14.25" customHeight="1">
      <c r="A16" s="62">
        <v>15</v>
      </c>
      <c r="B16" s="66" t="s">
        <v>141</v>
      </c>
      <c r="C16" s="171">
        <v>68726</v>
      </c>
      <c r="D16" s="32">
        <f>$C16*POWER(SUM(1,Variables!$C$5), D$1-$C$1)</f>
        <v>85078.667139927027</v>
      </c>
      <c r="E16" s="32">
        <f>$C16*POWER(SUM(1,Variables!$C$5), E$1-$C$1)</f>
        <v>87120.555151285284</v>
      </c>
      <c r="F16" s="32">
        <f>$C16*POWER(SUM(1,Variables!$C$5), F$1-$C$1)</f>
        <v>89211.448474916149</v>
      </c>
      <c r="G16" s="32">
        <f>$C16*POWER(SUM(1,Variables!$C$5), G$1-$C$1)</f>
        <v>91352.523238314127</v>
      </c>
      <c r="H16" s="32">
        <f>$C16*POWER(SUM(1,Variables!$C$5), H$1-$C$1)</f>
        <v>93544.983796033659</v>
      </c>
      <c r="I16" s="32">
        <f>$C16*POWER(SUM(1,Variables!$C$5), I$1-$C$1)</f>
        <v>95790.06340713847</v>
      </c>
      <c r="J16" s="32">
        <f>$C16*POWER(SUM(1,Variables!$C$5), J$1-$C$1)</f>
        <v>98089.024928909799</v>
      </c>
      <c r="K16" s="32">
        <f>$C16*POWER(SUM(1,Variables!$C$5), K$1-$C$1)</f>
        <v>100443.16152720361</v>
      </c>
      <c r="L16" s="32">
        <f>$C16*POWER(SUM(1,Variables!$C$5), L$1-$C$1)</f>
        <v>102853.7974038565</v>
      </c>
      <c r="M16" s="32">
        <f>$C16*POWER(SUM(1,Variables!$C$5), M$1-$C$1)</f>
        <v>105322.28854154905</v>
      </c>
      <c r="N16" s="32">
        <f>$C16*POWER(SUM(1,Variables!$C$5), N$1-$C$1)</f>
        <v>107850.02346654625</v>
      </c>
      <c r="O16" s="32">
        <f>$C16*POWER(SUM(1,Variables!$C$5), O$1-$C$1)</f>
        <v>110438.42402974334</v>
      </c>
    </row>
    <row r="17" spans="1:15" ht="14.25" customHeight="1">
      <c r="A17" s="62">
        <v>16</v>
      </c>
      <c r="B17" s="66" t="s">
        <v>142</v>
      </c>
      <c r="C17" s="172">
        <v>68361</v>
      </c>
      <c r="D17" s="32">
        <f>$C17*POWER(SUM(1,Variables!$C$5), D$1-$C$1)</f>
        <v>84626.819025587873</v>
      </c>
      <c r="E17" s="32">
        <f>$C17*POWER(SUM(1,Variables!$C$5), E$1-$C$1)</f>
        <v>86657.862682201987</v>
      </c>
      <c r="F17" s="32">
        <f>$C17*POWER(SUM(1,Variables!$C$5), F$1-$C$1)</f>
        <v>88737.651386574842</v>
      </c>
      <c r="G17" s="32">
        <f>$C17*POWER(SUM(1,Variables!$C$5), G$1-$C$1)</f>
        <v>90867.355019852635</v>
      </c>
      <c r="H17" s="32">
        <f>$C17*POWER(SUM(1,Variables!$C$5), H$1-$C$1)</f>
        <v>93048.171540329087</v>
      </c>
      <c r="I17" s="32">
        <f>$C17*POWER(SUM(1,Variables!$C$5), I$1-$C$1)</f>
        <v>95281.327657296977</v>
      </c>
      <c r="J17" s="32">
        <f>$C17*POWER(SUM(1,Variables!$C$5), J$1-$C$1)</f>
        <v>97568.079521072126</v>
      </c>
      <c r="K17" s="32">
        <f>$C17*POWER(SUM(1,Variables!$C$5), K$1-$C$1)</f>
        <v>99909.713429577838</v>
      </c>
      <c r="L17" s="32">
        <f>$C17*POWER(SUM(1,Variables!$C$5), L$1-$C$1)</f>
        <v>102307.5465518877</v>
      </c>
      <c r="M17" s="32">
        <f>$C17*POWER(SUM(1,Variables!$C$5), M$1-$C$1)</f>
        <v>104762.927669133</v>
      </c>
      <c r="N17" s="32">
        <f>$C17*POWER(SUM(1,Variables!$C$5), N$1-$C$1)</f>
        <v>107277.23793319221</v>
      </c>
      <c r="O17" s="32">
        <f>$C17*POWER(SUM(1,Variables!$C$5), O$1-$C$1)</f>
        <v>109851.89164358881</v>
      </c>
    </row>
    <row r="18" spans="1:15" ht="14.25" customHeight="1">
      <c r="A18" s="62">
        <v>17</v>
      </c>
      <c r="B18" s="68" t="s">
        <v>143</v>
      </c>
      <c r="C18" s="180">
        <v>17155</v>
      </c>
      <c r="D18" s="32">
        <f>$C18*POWER(SUM(1,Variables!$C$5), D$1-$C$1)</f>
        <v>21236.861373940697</v>
      </c>
      <c r="E18" s="32">
        <f>$C18*POWER(SUM(1,Variables!$C$5), E$1-$C$1)</f>
        <v>21746.546046915275</v>
      </c>
      <c r="F18" s="32">
        <f>$C18*POWER(SUM(1,Variables!$C$5), F$1-$C$1)</f>
        <v>22268.463152041244</v>
      </c>
      <c r="G18" s="32">
        <f>$C18*POWER(SUM(1,Variables!$C$5), G$1-$C$1)</f>
        <v>22802.906267690232</v>
      </c>
      <c r="H18" s="32">
        <f>$C18*POWER(SUM(1,Variables!$C$5), H$1-$C$1)</f>
        <v>23350.176018114795</v>
      </c>
      <c r="I18" s="32">
        <f>$C18*POWER(SUM(1,Variables!$C$5), I$1-$C$1)</f>
        <v>23910.580242549549</v>
      </c>
      <c r="J18" s="32">
        <f>$C18*POWER(SUM(1,Variables!$C$5), J$1-$C$1)</f>
        <v>24484.434168370743</v>
      </c>
      <c r="K18" s="32">
        <f>$C18*POWER(SUM(1,Variables!$C$5), K$1-$C$1)</f>
        <v>25072.060588411634</v>
      </c>
      <c r="L18" s="32">
        <f>$C18*POWER(SUM(1,Variables!$C$5), L$1-$C$1)</f>
        <v>25673.790042533514</v>
      </c>
      <c r="M18" s="32">
        <f>$C18*POWER(SUM(1,Variables!$C$5), M$1-$C$1)</f>
        <v>26289.961003554316</v>
      </c>
      <c r="N18" s="32">
        <f>$C18*POWER(SUM(1,Variables!$C$5), N$1-$C$1)</f>
        <v>26920.920067639625</v>
      </c>
      <c r="O18" s="32">
        <f>$C18*POWER(SUM(1,Variables!$C$5), O$1-$C$1)</f>
        <v>27567.022149262975</v>
      </c>
    </row>
    <row r="19" spans="1:15" ht="14.25" customHeight="1">
      <c r="A19" s="62">
        <v>18</v>
      </c>
      <c r="B19" s="68" t="s">
        <v>144</v>
      </c>
      <c r="C19" s="175">
        <v>1397</v>
      </c>
      <c r="D19" s="32">
        <f>$C19*POWER(SUM(1,Variables!$C$5), D$1-$C$1)</f>
        <v>1729.4022348816759</v>
      </c>
      <c r="E19" s="32">
        <f>$C19*POWER(SUM(1,Variables!$C$5), E$1-$C$1)</f>
        <v>1770.9078885188362</v>
      </c>
      <c r="F19" s="32">
        <f>$C19*POWER(SUM(1,Variables!$C$5), F$1-$C$1)</f>
        <v>1813.4096778432886</v>
      </c>
      <c r="G19" s="32">
        <f>$C19*POWER(SUM(1,Variables!$C$5), G$1-$C$1)</f>
        <v>1856.9315101115274</v>
      </c>
      <c r="H19" s="32">
        <f>$C19*POWER(SUM(1,Variables!$C$5), H$1-$C$1)</f>
        <v>1901.497866354204</v>
      </c>
      <c r="I19" s="32">
        <f>$C19*POWER(SUM(1,Variables!$C$5), I$1-$C$1)</f>
        <v>1947.1338151467048</v>
      </c>
      <c r="J19" s="32">
        <f>$C19*POWER(SUM(1,Variables!$C$5), J$1-$C$1)</f>
        <v>1993.8650267102259</v>
      </c>
      <c r="K19" s="32">
        <f>$C19*POWER(SUM(1,Variables!$C$5), K$1-$C$1)</f>
        <v>2041.717787351271</v>
      </c>
      <c r="L19" s="32">
        <f>$C19*POWER(SUM(1,Variables!$C$5), L$1-$C$1)</f>
        <v>2090.7190142477016</v>
      </c>
      <c r="M19" s="32">
        <f>$C19*POWER(SUM(1,Variables!$C$5), M$1-$C$1)</f>
        <v>2140.8962705896461</v>
      </c>
      <c r="N19" s="32">
        <f>$C19*POWER(SUM(1,Variables!$C$5), N$1-$C$1)</f>
        <v>2192.2777810837983</v>
      </c>
      <c r="O19" s="32">
        <f>$C19*POWER(SUM(1,Variables!$C$5), O$1-$C$1)</f>
        <v>2244.892447829809</v>
      </c>
    </row>
    <row r="20" spans="1:15" ht="14.25" customHeight="1">
      <c r="A20" s="62">
        <v>19</v>
      </c>
      <c r="B20" s="68" t="s">
        <v>147</v>
      </c>
      <c r="C20" s="180">
        <v>20468</v>
      </c>
      <c r="D20" s="32">
        <f>$C20*POWER(SUM(1,Variables!$C$5), D$1-$C$1)</f>
        <v>25338.156724093158</v>
      </c>
      <c r="E20" s="32">
        <f>$C20*POWER(SUM(1,Variables!$C$5), E$1-$C$1)</f>
        <v>25946.272485471396</v>
      </c>
      <c r="F20" s="32">
        <f>$C20*POWER(SUM(1,Variables!$C$5), F$1-$C$1)</f>
        <v>26568.983025122714</v>
      </c>
      <c r="G20" s="32">
        <f>$C20*POWER(SUM(1,Variables!$C$5), G$1-$C$1)</f>
        <v>27206.638617725657</v>
      </c>
      <c r="H20" s="32">
        <f>$C20*POWER(SUM(1,Variables!$C$5), H$1-$C$1)</f>
        <v>27859.597944551071</v>
      </c>
      <c r="I20" s="32">
        <f>$C20*POWER(SUM(1,Variables!$C$5), I$1-$C$1)</f>
        <v>28528.228295220295</v>
      </c>
      <c r="J20" s="32">
        <f>$C20*POWER(SUM(1,Variables!$C$5), J$1-$C$1)</f>
        <v>29212.905774305586</v>
      </c>
      <c r="K20" s="32">
        <f>$C20*POWER(SUM(1,Variables!$C$5), K$1-$C$1)</f>
        <v>29914.015512888916</v>
      </c>
      <c r="L20" s="32">
        <f>$C20*POWER(SUM(1,Variables!$C$5), L$1-$C$1)</f>
        <v>30631.95188519825</v>
      </c>
      <c r="M20" s="32">
        <f>$C20*POWER(SUM(1,Variables!$C$5), M$1-$C$1)</f>
        <v>31367.118730443006</v>
      </c>
      <c r="N20" s="32">
        <f>$C20*POWER(SUM(1,Variables!$C$5), N$1-$C$1)</f>
        <v>32119.929579973643</v>
      </c>
      <c r="O20" s="32">
        <f>$C20*POWER(SUM(1,Variables!$C$5), O$1-$C$1)</f>
        <v>32890.807889893011</v>
      </c>
    </row>
    <row r="21" spans="1:15" ht="14.25" customHeight="1">
      <c r="A21" s="62">
        <v>20</v>
      </c>
      <c r="B21" s="68" t="s">
        <v>150</v>
      </c>
      <c r="C21" s="181">
        <v>2379</v>
      </c>
      <c r="D21" s="32">
        <f>$C21*POWER(SUM(1,Variables!$C$5), D$1-$C$1)</f>
        <v>2945.0593534599193</v>
      </c>
      <c r="E21" s="32">
        <f>$C21*POWER(SUM(1,Variables!$C$5), E$1-$C$1)</f>
        <v>3015.7407779429573</v>
      </c>
      <c r="F21" s="32">
        <f>$C21*POWER(SUM(1,Variables!$C$5), F$1-$C$1)</f>
        <v>3088.1185566135887</v>
      </c>
      <c r="G21" s="32">
        <f>$C21*POWER(SUM(1,Variables!$C$5), G$1-$C$1)</f>
        <v>3162.2334019723148</v>
      </c>
      <c r="H21" s="32">
        <f>$C21*POWER(SUM(1,Variables!$C$5), H$1-$C$1)</f>
        <v>3238.1270036196502</v>
      </c>
      <c r="I21" s="32">
        <f>$C21*POWER(SUM(1,Variables!$C$5), I$1-$C$1)</f>
        <v>3315.8420517065215</v>
      </c>
      <c r="J21" s="32">
        <f>$C21*POWER(SUM(1,Variables!$C$5), J$1-$C$1)</f>
        <v>3395.4222609474787</v>
      </c>
      <c r="K21" s="32">
        <f>$C21*POWER(SUM(1,Variables!$C$5), K$1-$C$1)</f>
        <v>3476.9123952102173</v>
      </c>
      <c r="L21" s="32">
        <f>$C21*POWER(SUM(1,Variables!$C$5), L$1-$C$1)</f>
        <v>3560.3582926952627</v>
      </c>
      <c r="M21" s="32">
        <f>$C21*POWER(SUM(1,Variables!$C$5), M$1-$C$1)</f>
        <v>3645.8068917199485</v>
      </c>
      <c r="N21" s="32">
        <f>$C21*POWER(SUM(1,Variables!$C$5), N$1-$C$1)</f>
        <v>3733.3062571212281</v>
      </c>
      <c r="O21" s="32">
        <f>$C21*POWER(SUM(1,Variables!$C$5), O$1-$C$1)</f>
        <v>3822.9056072921371</v>
      </c>
    </row>
    <row r="22" spans="1:15" ht="14.25" customHeight="1">
      <c r="A22" s="52"/>
      <c r="C22" s="73" t="s">
        <v>305</v>
      </c>
      <c r="E22" s="32"/>
    </row>
    <row r="23" spans="1:15" ht="14.25" customHeight="1">
      <c r="A23" s="52"/>
      <c r="B23" s="69"/>
      <c r="C23" s="173"/>
    </row>
    <row r="24" spans="1:15" ht="14.25" customHeight="1">
      <c r="A24" s="52"/>
      <c r="B24" s="69"/>
      <c r="C24" s="173"/>
    </row>
    <row r="25" spans="1:15" ht="14.25" customHeight="1">
      <c r="A25" s="52"/>
      <c r="B25" s="69"/>
      <c r="C25" s="173"/>
    </row>
    <row r="26" spans="1:15" ht="14.25" customHeight="1">
      <c r="A26" s="52"/>
      <c r="B26" s="69"/>
      <c r="C26" s="173"/>
    </row>
    <row r="27" spans="1:15" ht="14.25" customHeight="1">
      <c r="A27" s="52"/>
      <c r="B27" s="69"/>
      <c r="C27" s="173"/>
    </row>
    <row r="28" spans="1:15" ht="14.25" customHeight="1">
      <c r="A28" s="52"/>
      <c r="B28" s="69"/>
      <c r="C28" s="173"/>
    </row>
    <row r="29" spans="1:15" ht="14.25" customHeight="1">
      <c r="A29" s="52"/>
      <c r="B29" s="69"/>
      <c r="C29" s="173"/>
    </row>
    <row r="30" spans="1:15" ht="14.25" customHeight="1">
      <c r="A30" s="52"/>
      <c r="B30" s="69"/>
      <c r="C30" s="173"/>
    </row>
    <row r="31" spans="1:15" ht="14.25" customHeight="1">
      <c r="A31" s="52"/>
      <c r="B31" s="69"/>
      <c r="C31" s="173"/>
    </row>
    <row r="32" spans="1:15" ht="14.25" customHeight="1">
      <c r="A32" s="52"/>
      <c r="B32" s="69"/>
      <c r="C32" s="173"/>
    </row>
    <row r="33" spans="1:3" ht="14.25" customHeight="1">
      <c r="A33" s="52"/>
      <c r="B33" s="69"/>
      <c r="C33" s="173"/>
    </row>
    <row r="34" spans="1:3" ht="14.25" customHeight="1">
      <c r="A34" s="52"/>
      <c r="B34" s="69"/>
      <c r="C34" s="173"/>
    </row>
    <row r="35" spans="1:3" ht="14.25" customHeight="1">
      <c r="A35" s="52"/>
      <c r="B35" s="69"/>
      <c r="C35" s="173"/>
    </row>
    <row r="36" spans="1:3" ht="14.25" customHeight="1">
      <c r="A36" s="52"/>
      <c r="B36" s="69"/>
      <c r="C36" s="173"/>
    </row>
    <row r="37" spans="1:3" ht="14.25" customHeight="1">
      <c r="A37" s="52"/>
      <c r="B37" s="69"/>
      <c r="C37" s="173"/>
    </row>
    <row r="38" spans="1:3" ht="14.25" customHeight="1">
      <c r="A38" s="52"/>
      <c r="B38" s="69"/>
      <c r="C38" s="173"/>
    </row>
    <row r="39" spans="1:3" ht="14.25" customHeight="1">
      <c r="A39" s="52"/>
      <c r="B39" s="69"/>
      <c r="C39" s="173"/>
    </row>
    <row r="40" spans="1:3" ht="14.25" customHeight="1">
      <c r="A40" s="52"/>
      <c r="B40" s="69"/>
      <c r="C40" s="173"/>
    </row>
    <row r="41" spans="1:3" ht="14.25" customHeight="1">
      <c r="A41" s="52"/>
      <c r="B41" s="69"/>
      <c r="C41" s="173"/>
    </row>
    <row r="42" spans="1:3" ht="14.25" customHeight="1">
      <c r="A42" s="52"/>
      <c r="B42" s="69"/>
      <c r="C42" s="173"/>
    </row>
    <row r="43" spans="1:3" ht="14.25" customHeight="1">
      <c r="A43" s="52"/>
      <c r="B43" s="69"/>
      <c r="C43" s="173"/>
    </row>
    <row r="44" spans="1:3" ht="14.25" customHeight="1">
      <c r="A44" s="52"/>
      <c r="B44" s="69"/>
      <c r="C44" s="173"/>
    </row>
    <row r="45" spans="1:3" ht="14.25" customHeight="1">
      <c r="A45" s="52"/>
      <c r="B45" s="69"/>
      <c r="C45" s="173"/>
    </row>
    <row r="46" spans="1:3" ht="14.25" customHeight="1">
      <c r="A46" s="52"/>
      <c r="B46" s="69"/>
      <c r="C46" s="173"/>
    </row>
    <row r="47" spans="1:3" ht="14.25" customHeight="1">
      <c r="A47" s="52"/>
      <c r="B47" s="69"/>
      <c r="C47" s="173"/>
    </row>
    <row r="48" spans="1:3" ht="14.25" customHeight="1">
      <c r="A48" s="52"/>
      <c r="B48" s="69"/>
      <c r="C48" s="173"/>
    </row>
    <row r="49" spans="1:3" ht="14.25" customHeight="1">
      <c r="A49" s="52"/>
      <c r="B49" s="69"/>
      <c r="C49" s="173"/>
    </row>
    <row r="50" spans="1:3" ht="14.25" customHeight="1">
      <c r="A50" s="52"/>
      <c r="B50" s="69"/>
      <c r="C50" s="173"/>
    </row>
    <row r="51" spans="1:3" ht="14.25" customHeight="1">
      <c r="A51" s="52"/>
      <c r="B51" s="69"/>
      <c r="C51" s="173"/>
    </row>
    <row r="52" spans="1:3" ht="14.25" customHeight="1">
      <c r="A52" s="52"/>
      <c r="B52" s="69"/>
      <c r="C52" s="173"/>
    </row>
    <row r="53" spans="1:3" ht="14.25" customHeight="1">
      <c r="A53" s="52"/>
      <c r="B53" s="69"/>
      <c r="C53" s="173"/>
    </row>
    <row r="54" spans="1:3" ht="14.25" customHeight="1">
      <c r="A54" s="52"/>
      <c r="B54" s="69"/>
      <c r="C54" s="173"/>
    </row>
    <row r="55" spans="1:3" ht="14.25" customHeight="1">
      <c r="A55" s="52"/>
      <c r="B55" s="69"/>
      <c r="C55" s="173"/>
    </row>
    <row r="56" spans="1:3" ht="14.25" customHeight="1">
      <c r="A56" s="52"/>
      <c r="B56" s="69"/>
      <c r="C56" s="173"/>
    </row>
    <row r="57" spans="1:3" ht="14.25" customHeight="1">
      <c r="A57" s="52"/>
      <c r="B57" s="69"/>
      <c r="C57" s="173"/>
    </row>
    <row r="58" spans="1:3" ht="14.25" customHeight="1">
      <c r="A58" s="52"/>
      <c r="B58" s="69"/>
      <c r="C58" s="173"/>
    </row>
    <row r="59" spans="1:3" ht="14.25" customHeight="1">
      <c r="A59" s="52"/>
      <c r="B59" s="69"/>
      <c r="C59" s="173"/>
    </row>
    <row r="60" spans="1:3" ht="14.25" customHeight="1">
      <c r="A60" s="52"/>
      <c r="B60" s="69"/>
      <c r="C60" s="173"/>
    </row>
    <row r="61" spans="1:3" ht="14.25" customHeight="1">
      <c r="A61" s="52"/>
      <c r="B61" s="69"/>
      <c r="C61" s="173"/>
    </row>
    <row r="62" spans="1:3" ht="14.25" customHeight="1">
      <c r="A62" s="52"/>
      <c r="B62" s="69"/>
      <c r="C62" s="173"/>
    </row>
    <row r="63" spans="1:3" ht="14.25" customHeight="1">
      <c r="A63" s="52"/>
      <c r="B63" s="69"/>
      <c r="C63" s="173"/>
    </row>
    <row r="64" spans="1:3" ht="14.25" customHeight="1">
      <c r="A64" s="52"/>
      <c r="B64" s="69"/>
      <c r="C64" s="173"/>
    </row>
    <row r="65" spans="1:3" ht="14.25" customHeight="1">
      <c r="A65" s="52"/>
      <c r="B65" s="69"/>
      <c r="C65" s="173"/>
    </row>
    <row r="66" spans="1:3" ht="14.25" customHeight="1">
      <c r="A66" s="52"/>
      <c r="B66" s="69"/>
      <c r="C66" s="173"/>
    </row>
    <row r="67" spans="1:3" ht="14.25" customHeight="1">
      <c r="A67" s="52"/>
      <c r="B67" s="69"/>
      <c r="C67" s="173"/>
    </row>
    <row r="68" spans="1:3" ht="14.25" customHeight="1">
      <c r="A68" s="52"/>
      <c r="B68" s="69"/>
      <c r="C68" s="173"/>
    </row>
    <row r="69" spans="1:3" ht="14.25" customHeight="1">
      <c r="A69" s="52"/>
      <c r="B69" s="69"/>
      <c r="C69" s="173"/>
    </row>
    <row r="70" spans="1:3" ht="14.25" customHeight="1">
      <c r="A70" s="52"/>
      <c r="B70" s="69"/>
      <c r="C70" s="173"/>
    </row>
    <row r="71" spans="1:3" ht="14.25" customHeight="1">
      <c r="A71" s="52"/>
      <c r="B71" s="69"/>
      <c r="C71" s="173"/>
    </row>
    <row r="72" spans="1:3" ht="14.25" customHeight="1">
      <c r="A72" s="52"/>
      <c r="B72" s="69"/>
      <c r="C72" s="173"/>
    </row>
    <row r="73" spans="1:3" ht="14.25" customHeight="1">
      <c r="A73" s="52"/>
      <c r="B73" s="69"/>
      <c r="C73" s="173"/>
    </row>
    <row r="74" spans="1:3" ht="14.25" customHeight="1">
      <c r="A74" s="52"/>
      <c r="B74" s="69"/>
      <c r="C74" s="173"/>
    </row>
    <row r="75" spans="1:3" ht="14.25" customHeight="1">
      <c r="A75" s="52"/>
      <c r="B75" s="69"/>
      <c r="C75" s="173"/>
    </row>
    <row r="76" spans="1:3" ht="14.25" customHeight="1">
      <c r="A76" s="52"/>
      <c r="B76" s="69"/>
      <c r="C76" s="173"/>
    </row>
    <row r="77" spans="1:3" ht="14.25" customHeight="1">
      <c r="A77" s="52"/>
      <c r="B77" s="69"/>
      <c r="C77" s="173"/>
    </row>
    <row r="78" spans="1:3" ht="14.25" customHeight="1">
      <c r="A78" s="52"/>
      <c r="B78" s="69"/>
      <c r="C78" s="173"/>
    </row>
    <row r="79" spans="1:3" ht="14.25" customHeight="1">
      <c r="A79" s="52"/>
      <c r="B79" s="69"/>
      <c r="C79" s="173"/>
    </row>
    <row r="80" spans="1:3" ht="14.25" customHeight="1">
      <c r="A80" s="52"/>
      <c r="B80" s="69"/>
      <c r="C80" s="173"/>
    </row>
    <row r="81" spans="1:3" ht="14.25" customHeight="1">
      <c r="A81" s="52"/>
      <c r="B81" s="69"/>
      <c r="C81" s="173"/>
    </row>
    <row r="82" spans="1:3" ht="14.25" customHeight="1">
      <c r="A82" s="52"/>
      <c r="B82" s="69"/>
      <c r="C82" s="173"/>
    </row>
    <row r="83" spans="1:3" ht="14.25" customHeight="1">
      <c r="A83" s="52"/>
      <c r="B83" s="69"/>
      <c r="C83" s="173"/>
    </row>
    <row r="84" spans="1:3" ht="14.25" customHeight="1">
      <c r="A84" s="52"/>
      <c r="B84" s="69"/>
      <c r="C84" s="173"/>
    </row>
    <row r="85" spans="1:3" ht="14.25" customHeight="1">
      <c r="A85" s="52"/>
      <c r="B85" s="69"/>
      <c r="C85" s="173"/>
    </row>
    <row r="86" spans="1:3" ht="14.25" customHeight="1">
      <c r="A86" s="52"/>
      <c r="B86" s="69"/>
      <c r="C86" s="173"/>
    </row>
    <row r="87" spans="1:3" ht="14.25" customHeight="1">
      <c r="A87" s="52"/>
      <c r="B87" s="69"/>
      <c r="C87" s="173"/>
    </row>
    <row r="88" spans="1:3" ht="14.25" customHeight="1">
      <c r="A88" s="52"/>
      <c r="B88" s="69"/>
      <c r="C88" s="173"/>
    </row>
    <row r="89" spans="1:3" ht="14.25" customHeight="1">
      <c r="A89" s="52"/>
      <c r="B89" s="69"/>
      <c r="C89" s="173"/>
    </row>
    <row r="90" spans="1:3" ht="14.25" customHeight="1">
      <c r="A90" s="52"/>
      <c r="B90" s="69"/>
      <c r="C90" s="173"/>
    </row>
    <row r="91" spans="1:3" ht="14.25" customHeight="1">
      <c r="A91" s="52"/>
      <c r="B91" s="69"/>
      <c r="C91" s="173"/>
    </row>
    <row r="92" spans="1:3" ht="14.25" customHeight="1">
      <c r="A92" s="52"/>
      <c r="B92" s="69"/>
      <c r="C92" s="173"/>
    </row>
    <row r="93" spans="1:3" ht="14.25" customHeight="1">
      <c r="A93" s="52"/>
      <c r="B93" s="69"/>
      <c r="C93" s="173"/>
    </row>
    <row r="94" spans="1:3" ht="14.25" customHeight="1">
      <c r="A94" s="52"/>
      <c r="B94" s="69"/>
      <c r="C94" s="173"/>
    </row>
    <row r="95" spans="1:3" ht="14.25" customHeight="1">
      <c r="A95" s="52"/>
      <c r="B95" s="69"/>
      <c r="C95" s="173"/>
    </row>
    <row r="96" spans="1:3" ht="14.25" customHeight="1">
      <c r="A96" s="52"/>
      <c r="B96" s="69"/>
      <c r="C96" s="173"/>
    </row>
    <row r="97" spans="1:3" ht="14.25" customHeight="1">
      <c r="A97" s="52"/>
      <c r="B97" s="69"/>
      <c r="C97" s="173"/>
    </row>
    <row r="98" spans="1:3" ht="14.25" customHeight="1">
      <c r="A98" s="52"/>
      <c r="B98" s="69"/>
      <c r="C98" s="173"/>
    </row>
    <row r="99" spans="1:3" ht="14.25" customHeight="1">
      <c r="A99" s="52"/>
      <c r="B99" s="69"/>
      <c r="C99" s="173"/>
    </row>
    <row r="100" spans="1:3" ht="14.25" customHeight="1">
      <c r="A100" s="52"/>
      <c r="B100" s="69"/>
      <c r="C100" s="173"/>
    </row>
    <row r="101" spans="1:3" ht="14.25" customHeight="1">
      <c r="A101" s="52"/>
      <c r="B101" s="69"/>
      <c r="C101" s="173"/>
    </row>
    <row r="102" spans="1:3" ht="14.25" customHeight="1">
      <c r="A102" s="52"/>
      <c r="B102" s="69"/>
      <c r="C102" s="173"/>
    </row>
    <row r="103" spans="1:3" ht="14.25" customHeight="1">
      <c r="A103" s="52"/>
      <c r="B103" s="69"/>
      <c r="C103" s="173"/>
    </row>
    <row r="104" spans="1:3" ht="14.25" customHeight="1">
      <c r="A104" s="52"/>
      <c r="B104" s="69"/>
      <c r="C104" s="173"/>
    </row>
    <row r="105" spans="1:3" ht="14.25" customHeight="1">
      <c r="A105" s="52"/>
      <c r="B105" s="69"/>
      <c r="C105" s="173"/>
    </row>
    <row r="106" spans="1:3" ht="14.25" customHeight="1">
      <c r="A106" s="52"/>
      <c r="B106" s="69"/>
      <c r="C106" s="173"/>
    </row>
    <row r="107" spans="1:3" ht="14.25" customHeight="1">
      <c r="A107" s="52"/>
      <c r="B107" s="69"/>
      <c r="C107" s="173"/>
    </row>
    <row r="108" spans="1:3" ht="14.25" customHeight="1">
      <c r="A108" s="52"/>
      <c r="B108" s="69"/>
      <c r="C108" s="173"/>
    </row>
    <row r="109" spans="1:3" ht="14.25" customHeight="1">
      <c r="A109" s="52"/>
      <c r="B109" s="69"/>
      <c r="C109" s="173"/>
    </row>
    <row r="110" spans="1:3" ht="14.25" customHeight="1">
      <c r="A110" s="52"/>
      <c r="B110" s="69"/>
      <c r="C110" s="173"/>
    </row>
    <row r="111" spans="1:3" ht="14.25" customHeight="1">
      <c r="A111" s="52"/>
      <c r="B111" s="69"/>
      <c r="C111" s="173"/>
    </row>
    <row r="112" spans="1:3" ht="14.25" customHeight="1">
      <c r="A112" s="52"/>
      <c r="B112" s="69"/>
      <c r="C112" s="173"/>
    </row>
    <row r="113" spans="1:3" ht="14.25" customHeight="1">
      <c r="A113" s="52"/>
      <c r="B113" s="69"/>
      <c r="C113" s="173"/>
    </row>
    <row r="114" spans="1:3" ht="14.25" customHeight="1">
      <c r="A114" s="52"/>
      <c r="B114" s="69"/>
      <c r="C114" s="173"/>
    </row>
    <row r="115" spans="1:3" ht="14.25" customHeight="1">
      <c r="A115" s="52"/>
      <c r="B115" s="69"/>
      <c r="C115" s="173"/>
    </row>
    <row r="116" spans="1:3" ht="14.25" customHeight="1">
      <c r="A116" s="52"/>
      <c r="B116" s="69"/>
      <c r="C116" s="173"/>
    </row>
    <row r="117" spans="1:3" ht="14.25" customHeight="1">
      <c r="A117" s="52"/>
      <c r="B117" s="69"/>
      <c r="C117" s="173"/>
    </row>
    <row r="118" spans="1:3" ht="14.25" customHeight="1">
      <c r="A118" s="52"/>
      <c r="B118" s="69"/>
      <c r="C118" s="173"/>
    </row>
    <row r="119" spans="1:3" ht="14.25" customHeight="1">
      <c r="A119" s="52"/>
      <c r="B119" s="69"/>
      <c r="C119" s="173"/>
    </row>
    <row r="120" spans="1:3" ht="14.25" customHeight="1">
      <c r="A120" s="52"/>
      <c r="B120" s="69"/>
      <c r="C120" s="173"/>
    </row>
    <row r="121" spans="1:3" ht="14.25" customHeight="1">
      <c r="A121" s="52"/>
      <c r="B121" s="69"/>
      <c r="C121" s="173"/>
    </row>
    <row r="122" spans="1:3" ht="14.25" customHeight="1">
      <c r="A122" s="52"/>
      <c r="B122" s="69"/>
      <c r="C122" s="173"/>
    </row>
    <row r="123" spans="1:3" ht="14.25" customHeight="1">
      <c r="A123" s="52"/>
      <c r="B123" s="69"/>
      <c r="C123" s="173"/>
    </row>
    <row r="124" spans="1:3" ht="14.25" customHeight="1">
      <c r="A124" s="52"/>
      <c r="B124" s="69"/>
      <c r="C124" s="173"/>
    </row>
    <row r="125" spans="1:3" ht="14.25" customHeight="1">
      <c r="A125" s="52"/>
      <c r="B125" s="69"/>
      <c r="C125" s="173"/>
    </row>
    <row r="126" spans="1:3" ht="14.25" customHeight="1">
      <c r="A126" s="52"/>
      <c r="B126" s="69"/>
      <c r="C126" s="173"/>
    </row>
    <row r="127" spans="1:3" ht="14.25" customHeight="1">
      <c r="A127" s="52"/>
      <c r="B127" s="69"/>
      <c r="C127" s="173"/>
    </row>
    <row r="128" spans="1:3" ht="14.25" customHeight="1">
      <c r="A128" s="52"/>
      <c r="B128" s="69"/>
      <c r="C128" s="173"/>
    </row>
    <row r="129" spans="1:3" ht="14.25" customHeight="1">
      <c r="A129" s="52"/>
      <c r="B129" s="69"/>
      <c r="C129" s="173"/>
    </row>
    <row r="130" spans="1:3" ht="14.25" customHeight="1">
      <c r="A130" s="52"/>
      <c r="B130" s="69"/>
      <c r="C130" s="173"/>
    </row>
    <row r="131" spans="1:3" ht="14.25" customHeight="1">
      <c r="A131" s="52"/>
      <c r="B131" s="69"/>
      <c r="C131" s="173"/>
    </row>
    <row r="132" spans="1:3" ht="14.25" customHeight="1">
      <c r="A132" s="52"/>
      <c r="B132" s="69"/>
      <c r="C132" s="173"/>
    </row>
    <row r="133" spans="1:3" ht="14.25" customHeight="1">
      <c r="A133" s="52"/>
      <c r="B133" s="69"/>
      <c r="C133" s="173"/>
    </row>
    <row r="134" spans="1:3" ht="14.25" customHeight="1">
      <c r="A134" s="52"/>
      <c r="B134" s="69"/>
      <c r="C134" s="173"/>
    </row>
    <row r="135" spans="1:3" ht="14.25" customHeight="1">
      <c r="A135" s="52"/>
      <c r="B135" s="69"/>
      <c r="C135" s="173"/>
    </row>
    <row r="136" spans="1:3" ht="14.25" customHeight="1">
      <c r="A136" s="52"/>
      <c r="B136" s="69"/>
      <c r="C136" s="173"/>
    </row>
    <row r="137" spans="1:3" ht="14.25" customHeight="1">
      <c r="A137" s="52"/>
      <c r="B137" s="69"/>
      <c r="C137" s="173"/>
    </row>
    <row r="138" spans="1:3" ht="14.25" customHeight="1">
      <c r="A138" s="52"/>
      <c r="B138" s="69"/>
      <c r="C138" s="173"/>
    </row>
    <row r="139" spans="1:3" ht="14.25" customHeight="1">
      <c r="A139" s="52"/>
      <c r="B139" s="69"/>
      <c r="C139" s="173"/>
    </row>
    <row r="140" spans="1:3" ht="14.25" customHeight="1">
      <c r="A140" s="52"/>
      <c r="B140" s="69"/>
      <c r="C140" s="173"/>
    </row>
    <row r="141" spans="1:3" ht="14.25" customHeight="1">
      <c r="A141" s="52"/>
      <c r="B141" s="69"/>
      <c r="C141" s="173"/>
    </row>
    <row r="142" spans="1:3" ht="14.25" customHeight="1">
      <c r="A142" s="52"/>
      <c r="B142" s="69"/>
      <c r="C142" s="173"/>
    </row>
    <row r="143" spans="1:3" ht="14.25" customHeight="1">
      <c r="A143" s="52"/>
      <c r="B143" s="69"/>
      <c r="C143" s="173"/>
    </row>
    <row r="144" spans="1:3" ht="14.25" customHeight="1">
      <c r="A144" s="52"/>
      <c r="B144" s="69"/>
      <c r="C144" s="173"/>
    </row>
    <row r="145" spans="1:3" ht="14.25" customHeight="1">
      <c r="A145" s="52"/>
      <c r="B145" s="69"/>
      <c r="C145" s="173"/>
    </row>
    <row r="146" spans="1:3" ht="14.25" customHeight="1">
      <c r="A146" s="52"/>
      <c r="B146" s="69"/>
      <c r="C146" s="173"/>
    </row>
    <row r="147" spans="1:3" ht="14.25" customHeight="1">
      <c r="A147" s="52"/>
      <c r="B147" s="69"/>
      <c r="C147" s="173"/>
    </row>
    <row r="148" spans="1:3" ht="14.25" customHeight="1">
      <c r="A148" s="52"/>
      <c r="B148" s="69"/>
      <c r="C148" s="173"/>
    </row>
    <row r="149" spans="1:3" ht="14.25" customHeight="1">
      <c r="A149" s="52"/>
      <c r="B149" s="69"/>
      <c r="C149" s="173"/>
    </row>
    <row r="150" spans="1:3" ht="14.25" customHeight="1">
      <c r="A150" s="52"/>
      <c r="B150" s="69"/>
      <c r="C150" s="173"/>
    </row>
    <row r="151" spans="1:3" ht="14.25" customHeight="1">
      <c r="A151" s="52"/>
      <c r="B151" s="69"/>
      <c r="C151" s="173"/>
    </row>
    <row r="152" spans="1:3" ht="14.25" customHeight="1">
      <c r="A152" s="52"/>
      <c r="B152" s="69"/>
      <c r="C152" s="173"/>
    </row>
    <row r="153" spans="1:3" ht="14.25" customHeight="1">
      <c r="A153" s="52"/>
      <c r="B153" s="69"/>
      <c r="C153" s="173"/>
    </row>
    <row r="154" spans="1:3" ht="14.25" customHeight="1">
      <c r="A154" s="52"/>
      <c r="B154" s="69"/>
      <c r="C154" s="173"/>
    </row>
    <row r="155" spans="1:3" ht="14.25" customHeight="1">
      <c r="A155" s="52"/>
      <c r="B155" s="69"/>
      <c r="C155" s="173"/>
    </row>
    <row r="156" spans="1:3" ht="14.25" customHeight="1">
      <c r="A156" s="52"/>
      <c r="B156" s="69"/>
      <c r="C156" s="173"/>
    </row>
    <row r="157" spans="1:3" ht="14.25" customHeight="1">
      <c r="A157" s="52"/>
      <c r="B157" s="69"/>
      <c r="C157" s="173"/>
    </row>
    <row r="158" spans="1:3" ht="14.25" customHeight="1">
      <c r="A158" s="52"/>
      <c r="B158" s="69"/>
      <c r="C158" s="173"/>
    </row>
    <row r="159" spans="1:3" ht="14.25" customHeight="1">
      <c r="A159" s="52"/>
      <c r="B159" s="69"/>
      <c r="C159" s="173"/>
    </row>
    <row r="160" spans="1:3" ht="14.25" customHeight="1">
      <c r="A160" s="52"/>
      <c r="B160" s="69"/>
      <c r="C160" s="173"/>
    </row>
    <row r="161" spans="1:3" ht="14.25" customHeight="1">
      <c r="A161" s="52"/>
      <c r="B161" s="69"/>
      <c r="C161" s="173"/>
    </row>
    <row r="162" spans="1:3" ht="14.25" customHeight="1">
      <c r="A162" s="52"/>
      <c r="B162" s="69"/>
      <c r="C162" s="173"/>
    </row>
    <row r="163" spans="1:3" ht="14.25" customHeight="1">
      <c r="A163" s="52"/>
      <c r="B163" s="69"/>
      <c r="C163" s="173"/>
    </row>
    <row r="164" spans="1:3" ht="14.25" customHeight="1">
      <c r="A164" s="52"/>
      <c r="B164" s="69"/>
      <c r="C164" s="173"/>
    </row>
    <row r="165" spans="1:3" ht="14.25" customHeight="1">
      <c r="A165" s="52"/>
      <c r="B165" s="69"/>
      <c r="C165" s="173"/>
    </row>
    <row r="166" spans="1:3" ht="14.25" customHeight="1">
      <c r="A166" s="52"/>
      <c r="B166" s="69"/>
      <c r="C166" s="173"/>
    </row>
    <row r="167" spans="1:3" ht="14.25" customHeight="1">
      <c r="A167" s="52"/>
      <c r="B167" s="69"/>
      <c r="C167" s="173"/>
    </row>
    <row r="168" spans="1:3" ht="14.25" customHeight="1">
      <c r="A168" s="52"/>
      <c r="B168" s="69"/>
      <c r="C168" s="173"/>
    </row>
    <row r="169" spans="1:3" ht="14.25" customHeight="1">
      <c r="A169" s="52"/>
      <c r="B169" s="69"/>
      <c r="C169" s="173"/>
    </row>
    <row r="170" spans="1:3" ht="14.25" customHeight="1">
      <c r="A170" s="52"/>
      <c r="B170" s="69"/>
      <c r="C170" s="173"/>
    </row>
    <row r="171" spans="1:3" ht="14.25" customHeight="1">
      <c r="A171" s="52"/>
      <c r="B171" s="69"/>
      <c r="C171" s="173"/>
    </row>
    <row r="172" spans="1:3" ht="14.25" customHeight="1">
      <c r="A172" s="52"/>
      <c r="B172" s="69"/>
      <c r="C172" s="173"/>
    </row>
    <row r="173" spans="1:3" ht="14.25" customHeight="1">
      <c r="A173" s="52"/>
      <c r="B173" s="69"/>
      <c r="C173" s="173"/>
    </row>
    <row r="174" spans="1:3" ht="14.25" customHeight="1">
      <c r="A174" s="52"/>
      <c r="B174" s="69"/>
      <c r="C174" s="173"/>
    </row>
    <row r="175" spans="1:3" ht="14.25" customHeight="1">
      <c r="A175" s="52"/>
      <c r="B175" s="69"/>
      <c r="C175" s="173"/>
    </row>
    <row r="176" spans="1:3" ht="14.25" customHeight="1">
      <c r="A176" s="52"/>
      <c r="B176" s="69"/>
      <c r="C176" s="173"/>
    </row>
    <row r="177" spans="1:3" ht="14.25" customHeight="1">
      <c r="A177" s="52"/>
      <c r="B177" s="69"/>
      <c r="C177" s="173"/>
    </row>
    <row r="178" spans="1:3" ht="14.25" customHeight="1">
      <c r="A178" s="52"/>
      <c r="B178" s="69"/>
      <c r="C178" s="173"/>
    </row>
    <row r="179" spans="1:3" ht="14.25" customHeight="1">
      <c r="A179" s="52"/>
      <c r="B179" s="69"/>
      <c r="C179" s="173"/>
    </row>
    <row r="180" spans="1:3" ht="14.25" customHeight="1">
      <c r="A180" s="52"/>
      <c r="B180" s="69"/>
      <c r="C180" s="173"/>
    </row>
    <row r="181" spans="1:3" ht="14.25" customHeight="1">
      <c r="A181" s="52"/>
      <c r="B181" s="69"/>
      <c r="C181" s="173"/>
    </row>
    <row r="182" spans="1:3" ht="14.25" customHeight="1">
      <c r="A182" s="52"/>
      <c r="B182" s="69"/>
      <c r="C182" s="173"/>
    </row>
    <row r="183" spans="1:3" ht="14.25" customHeight="1">
      <c r="A183" s="52"/>
      <c r="B183" s="69"/>
      <c r="C183" s="173"/>
    </row>
    <row r="184" spans="1:3" ht="14.25" customHeight="1">
      <c r="A184" s="52"/>
      <c r="B184" s="69"/>
      <c r="C184" s="173"/>
    </row>
    <row r="185" spans="1:3" ht="14.25" customHeight="1">
      <c r="A185" s="52"/>
      <c r="B185" s="69"/>
      <c r="C185" s="173"/>
    </row>
    <row r="186" spans="1:3" ht="14.25" customHeight="1">
      <c r="A186" s="52"/>
      <c r="B186" s="69"/>
      <c r="C186" s="173"/>
    </row>
    <row r="187" spans="1:3" ht="14.25" customHeight="1">
      <c r="A187" s="52"/>
      <c r="B187" s="69"/>
      <c r="C187" s="173"/>
    </row>
    <row r="188" spans="1:3" ht="14.25" customHeight="1">
      <c r="A188" s="52"/>
      <c r="B188" s="69"/>
      <c r="C188" s="173"/>
    </row>
    <row r="189" spans="1:3" ht="14.25" customHeight="1">
      <c r="A189" s="52"/>
      <c r="B189" s="69"/>
      <c r="C189" s="173"/>
    </row>
    <row r="190" spans="1:3" ht="14.25" customHeight="1">
      <c r="A190" s="52"/>
      <c r="B190" s="69"/>
      <c r="C190" s="173"/>
    </row>
    <row r="191" spans="1:3" ht="14.25" customHeight="1">
      <c r="A191" s="52"/>
      <c r="B191" s="69"/>
      <c r="C191" s="173"/>
    </row>
    <row r="192" spans="1:3" ht="14.25" customHeight="1">
      <c r="A192" s="52"/>
      <c r="B192" s="69"/>
      <c r="C192" s="173"/>
    </row>
    <row r="193" spans="1:3" ht="14.25" customHeight="1">
      <c r="A193" s="52"/>
      <c r="B193" s="69"/>
      <c r="C193" s="173"/>
    </row>
    <row r="194" spans="1:3" ht="14.25" customHeight="1">
      <c r="A194" s="52"/>
      <c r="B194" s="69"/>
      <c r="C194" s="173"/>
    </row>
    <row r="195" spans="1:3" ht="14.25" customHeight="1">
      <c r="A195" s="52"/>
      <c r="B195" s="69"/>
      <c r="C195" s="173"/>
    </row>
    <row r="196" spans="1:3" ht="14.25" customHeight="1">
      <c r="A196" s="52"/>
      <c r="B196" s="69"/>
      <c r="C196" s="173"/>
    </row>
    <row r="197" spans="1:3" ht="14.25" customHeight="1">
      <c r="A197" s="52"/>
      <c r="B197" s="69"/>
      <c r="C197" s="173"/>
    </row>
    <row r="198" spans="1:3" ht="14.25" customHeight="1">
      <c r="A198" s="52"/>
      <c r="B198" s="69"/>
      <c r="C198" s="173"/>
    </row>
    <row r="199" spans="1:3" ht="14.25" customHeight="1">
      <c r="A199" s="52"/>
      <c r="B199" s="69"/>
      <c r="C199" s="173"/>
    </row>
    <row r="200" spans="1:3" ht="14.25" customHeight="1">
      <c r="A200" s="52"/>
      <c r="B200" s="69"/>
      <c r="C200" s="173"/>
    </row>
    <row r="201" spans="1:3" ht="14.25" customHeight="1">
      <c r="A201" s="52"/>
      <c r="B201" s="69"/>
      <c r="C201" s="173"/>
    </row>
    <row r="202" spans="1:3" ht="14.25" customHeight="1">
      <c r="A202" s="52"/>
      <c r="B202" s="69"/>
      <c r="C202" s="173"/>
    </row>
    <row r="203" spans="1:3" ht="14.25" customHeight="1">
      <c r="A203" s="52"/>
      <c r="B203" s="69"/>
      <c r="C203" s="173"/>
    </row>
    <row r="204" spans="1:3" ht="14.25" customHeight="1">
      <c r="A204" s="52"/>
      <c r="B204" s="69"/>
      <c r="C204" s="173"/>
    </row>
    <row r="205" spans="1:3" ht="14.25" customHeight="1">
      <c r="A205" s="52"/>
      <c r="B205" s="69"/>
      <c r="C205" s="173"/>
    </row>
    <row r="206" spans="1:3" ht="14.25" customHeight="1">
      <c r="A206" s="52"/>
      <c r="B206" s="69"/>
      <c r="C206" s="173"/>
    </row>
    <row r="207" spans="1:3" ht="14.25" customHeight="1">
      <c r="A207" s="52"/>
      <c r="B207" s="69"/>
      <c r="C207" s="173"/>
    </row>
    <row r="208" spans="1:3" ht="14.25" customHeight="1">
      <c r="A208" s="52"/>
      <c r="B208" s="69"/>
      <c r="C208" s="173"/>
    </row>
    <row r="209" spans="1:3" ht="14.25" customHeight="1">
      <c r="A209" s="52"/>
      <c r="B209" s="69"/>
      <c r="C209" s="173"/>
    </row>
    <row r="210" spans="1:3" ht="14.25" customHeight="1">
      <c r="A210" s="52"/>
      <c r="B210" s="69"/>
      <c r="C210" s="173"/>
    </row>
    <row r="211" spans="1:3" ht="14.25" customHeight="1">
      <c r="A211" s="52"/>
      <c r="B211" s="69"/>
      <c r="C211" s="173"/>
    </row>
    <row r="212" spans="1:3" ht="14.25" customHeight="1">
      <c r="A212" s="52"/>
      <c r="B212" s="69"/>
      <c r="C212" s="173"/>
    </row>
    <row r="213" spans="1:3" ht="14.25" customHeight="1">
      <c r="A213" s="52"/>
      <c r="B213" s="69"/>
      <c r="C213" s="173"/>
    </row>
    <row r="214" spans="1:3" ht="14.25" customHeight="1">
      <c r="A214" s="52"/>
      <c r="B214" s="69"/>
      <c r="C214" s="173"/>
    </row>
    <row r="215" spans="1:3" ht="14.25" customHeight="1">
      <c r="A215" s="52"/>
      <c r="B215" s="69"/>
      <c r="C215" s="173"/>
    </row>
    <row r="216" spans="1:3" ht="14.25" customHeight="1">
      <c r="A216" s="52"/>
      <c r="B216" s="69"/>
      <c r="C216" s="173"/>
    </row>
    <row r="217" spans="1:3" ht="14.25" customHeight="1">
      <c r="A217" s="52"/>
      <c r="B217" s="69"/>
      <c r="C217" s="173"/>
    </row>
    <row r="218" spans="1:3" ht="14.25" customHeight="1">
      <c r="A218" s="52"/>
      <c r="B218" s="69"/>
      <c r="C218" s="173"/>
    </row>
    <row r="219" spans="1:3" ht="14.25" customHeight="1">
      <c r="A219" s="52"/>
      <c r="B219" s="69"/>
      <c r="C219" s="173"/>
    </row>
    <row r="220" spans="1:3" ht="14.25" customHeight="1">
      <c r="A220" s="52"/>
      <c r="B220" s="69"/>
      <c r="C220" s="173"/>
    </row>
    <row r="221" spans="1:3" ht="14.25" customHeight="1">
      <c r="A221" s="52"/>
      <c r="B221" s="69"/>
      <c r="C221" s="173"/>
    </row>
    <row r="222" spans="1:3" ht="14.25" customHeight="1">
      <c r="A222" s="52"/>
      <c r="B222" s="69"/>
      <c r="C222" s="173"/>
    </row>
    <row r="223" spans="1:3" ht="14.25" customHeight="1">
      <c r="A223" s="52"/>
      <c r="B223" s="69"/>
      <c r="C223" s="173"/>
    </row>
    <row r="224" spans="1:3" ht="14.25" customHeight="1">
      <c r="A224" s="52"/>
      <c r="B224" s="69"/>
      <c r="C224" s="173"/>
    </row>
    <row r="225" spans="1:3" ht="14.25" customHeight="1">
      <c r="A225" s="52"/>
      <c r="B225" s="69"/>
      <c r="C225" s="173"/>
    </row>
    <row r="226" spans="1:3" ht="14.25" customHeight="1">
      <c r="A226" s="52"/>
      <c r="B226" s="69"/>
      <c r="C226" s="173"/>
    </row>
    <row r="227" spans="1:3" ht="14.25" customHeight="1">
      <c r="A227" s="52"/>
      <c r="B227" s="69"/>
      <c r="C227" s="173"/>
    </row>
    <row r="228" spans="1:3" ht="14.25" customHeight="1">
      <c r="A228" s="52"/>
      <c r="B228" s="69"/>
      <c r="C228" s="173"/>
    </row>
    <row r="229" spans="1:3" ht="14.25" customHeight="1">
      <c r="A229" s="52"/>
      <c r="B229" s="69"/>
      <c r="C229" s="173"/>
    </row>
    <row r="230" spans="1:3" ht="14.25" customHeight="1">
      <c r="A230" s="52"/>
      <c r="B230" s="69"/>
      <c r="C230" s="173"/>
    </row>
    <row r="231" spans="1:3" ht="14.25" customHeight="1">
      <c r="A231" s="52"/>
      <c r="B231" s="69"/>
      <c r="C231" s="173"/>
    </row>
    <row r="232" spans="1:3" ht="14.25" customHeight="1">
      <c r="A232" s="52"/>
      <c r="B232" s="69"/>
      <c r="C232" s="173"/>
    </row>
    <row r="233" spans="1:3" ht="14.25" customHeight="1">
      <c r="A233" s="52"/>
      <c r="B233" s="69"/>
      <c r="C233" s="173"/>
    </row>
    <row r="234" spans="1:3" ht="14.25" customHeight="1">
      <c r="A234" s="52"/>
      <c r="B234" s="69"/>
      <c r="C234" s="173"/>
    </row>
    <row r="235" spans="1:3" ht="14.25" customHeight="1">
      <c r="A235" s="52"/>
      <c r="B235" s="69"/>
      <c r="C235" s="173"/>
    </row>
    <row r="236" spans="1:3" ht="14.25" customHeight="1">
      <c r="A236" s="52"/>
      <c r="B236" s="69"/>
      <c r="C236" s="173"/>
    </row>
    <row r="237" spans="1:3" ht="14.25" customHeight="1">
      <c r="A237" s="52"/>
      <c r="B237" s="69"/>
      <c r="C237" s="173"/>
    </row>
    <row r="238" spans="1:3" ht="14.25" customHeight="1">
      <c r="A238" s="52"/>
      <c r="B238" s="69"/>
      <c r="C238" s="173"/>
    </row>
    <row r="239" spans="1:3" ht="14.25" customHeight="1">
      <c r="A239" s="52"/>
      <c r="B239" s="69"/>
      <c r="C239" s="173"/>
    </row>
    <row r="240" spans="1:3" ht="14.25" customHeight="1">
      <c r="A240" s="52"/>
      <c r="B240" s="69"/>
      <c r="C240" s="173"/>
    </row>
    <row r="241" spans="1:3" ht="14.25" customHeight="1">
      <c r="A241" s="52"/>
      <c r="B241" s="69"/>
      <c r="C241" s="173"/>
    </row>
    <row r="242" spans="1:3" ht="14.25" customHeight="1">
      <c r="A242" s="52"/>
      <c r="B242" s="69"/>
      <c r="C242" s="173"/>
    </row>
    <row r="243" spans="1:3" ht="14.25" customHeight="1">
      <c r="A243" s="52"/>
      <c r="B243" s="69"/>
      <c r="C243" s="173"/>
    </row>
    <row r="244" spans="1:3" ht="14.25" customHeight="1">
      <c r="A244" s="52"/>
      <c r="B244" s="69"/>
      <c r="C244" s="173"/>
    </row>
    <row r="245" spans="1:3" ht="14.25" customHeight="1">
      <c r="A245" s="52"/>
      <c r="B245" s="69"/>
      <c r="C245" s="173"/>
    </row>
    <row r="246" spans="1:3" ht="14.25" customHeight="1">
      <c r="A246" s="52"/>
      <c r="B246" s="69"/>
      <c r="C246" s="173"/>
    </row>
    <row r="247" spans="1:3" ht="14.25" customHeight="1">
      <c r="A247" s="52"/>
      <c r="B247" s="69"/>
      <c r="C247" s="173"/>
    </row>
    <row r="248" spans="1:3" ht="14.25" customHeight="1">
      <c r="A248" s="52"/>
      <c r="B248" s="69"/>
      <c r="C248" s="173"/>
    </row>
    <row r="249" spans="1:3" ht="14.25" customHeight="1">
      <c r="A249" s="52"/>
      <c r="B249" s="69"/>
      <c r="C249" s="173"/>
    </row>
    <row r="250" spans="1:3" ht="14.25" customHeight="1">
      <c r="A250" s="52"/>
      <c r="B250" s="69"/>
      <c r="C250" s="173"/>
    </row>
    <row r="251" spans="1:3" ht="14.25" customHeight="1">
      <c r="A251" s="52"/>
      <c r="B251" s="69"/>
      <c r="C251" s="173"/>
    </row>
    <row r="252" spans="1:3" ht="14.25" customHeight="1">
      <c r="A252" s="52"/>
      <c r="B252" s="69"/>
      <c r="C252" s="173"/>
    </row>
    <row r="253" spans="1:3" ht="14.25" customHeight="1">
      <c r="A253" s="52"/>
      <c r="B253" s="69"/>
      <c r="C253" s="173"/>
    </row>
    <row r="254" spans="1:3" ht="14.25" customHeight="1">
      <c r="A254" s="52"/>
      <c r="B254" s="69"/>
      <c r="C254" s="173"/>
    </row>
    <row r="255" spans="1:3" ht="14.25" customHeight="1">
      <c r="A255" s="52"/>
      <c r="B255" s="69"/>
      <c r="C255" s="173"/>
    </row>
    <row r="256" spans="1:3" ht="14.25" customHeight="1">
      <c r="A256" s="52"/>
      <c r="B256" s="69"/>
      <c r="C256" s="173"/>
    </row>
    <row r="257" spans="1:3" ht="14.25" customHeight="1">
      <c r="A257" s="52"/>
      <c r="B257" s="69"/>
      <c r="C257" s="173"/>
    </row>
    <row r="258" spans="1:3" ht="14.25" customHeight="1">
      <c r="A258" s="52"/>
      <c r="B258" s="69"/>
      <c r="C258" s="173"/>
    </row>
    <row r="259" spans="1:3" ht="14.25" customHeight="1">
      <c r="A259" s="52"/>
      <c r="B259" s="69"/>
      <c r="C259" s="173"/>
    </row>
    <row r="260" spans="1:3" ht="14.25" customHeight="1">
      <c r="A260" s="52"/>
      <c r="B260" s="69"/>
      <c r="C260" s="173"/>
    </row>
    <row r="261" spans="1:3" ht="14.25" customHeight="1">
      <c r="A261" s="52"/>
      <c r="B261" s="69"/>
      <c r="C261" s="173"/>
    </row>
    <row r="262" spans="1:3" ht="14.25" customHeight="1">
      <c r="A262" s="52"/>
      <c r="B262" s="69"/>
      <c r="C262" s="173"/>
    </row>
    <row r="263" spans="1:3" ht="14.25" customHeight="1">
      <c r="A263" s="52"/>
      <c r="B263" s="69"/>
      <c r="C263" s="173"/>
    </row>
    <row r="264" spans="1:3" ht="14.25" customHeight="1">
      <c r="A264" s="52"/>
      <c r="B264" s="69"/>
      <c r="C264" s="173"/>
    </row>
    <row r="265" spans="1:3" ht="14.25" customHeight="1">
      <c r="A265" s="52"/>
      <c r="B265" s="69"/>
      <c r="C265" s="173"/>
    </row>
    <row r="266" spans="1:3" ht="14.25" customHeight="1">
      <c r="A266" s="52"/>
      <c r="B266" s="69"/>
      <c r="C266" s="173"/>
    </row>
    <row r="267" spans="1:3" ht="14.25" customHeight="1">
      <c r="A267" s="52"/>
      <c r="B267" s="69"/>
      <c r="C267" s="173"/>
    </row>
    <row r="268" spans="1:3" ht="14.25" customHeight="1">
      <c r="A268" s="52"/>
      <c r="B268" s="69"/>
      <c r="C268" s="173"/>
    </row>
    <row r="269" spans="1:3" ht="14.25" customHeight="1">
      <c r="A269" s="52"/>
      <c r="B269" s="69"/>
      <c r="C269" s="173"/>
    </row>
    <row r="270" spans="1:3" ht="14.25" customHeight="1">
      <c r="A270" s="52"/>
      <c r="B270" s="69"/>
      <c r="C270" s="173"/>
    </row>
    <row r="271" spans="1:3" ht="14.25" customHeight="1">
      <c r="A271" s="52"/>
      <c r="B271" s="69"/>
      <c r="C271" s="173"/>
    </row>
    <row r="272" spans="1:3" ht="14.25" customHeight="1">
      <c r="A272" s="52"/>
      <c r="B272" s="69"/>
      <c r="C272" s="173"/>
    </row>
    <row r="273" spans="1:3" ht="14.25" customHeight="1">
      <c r="A273" s="52"/>
      <c r="B273" s="69"/>
      <c r="C273" s="173"/>
    </row>
    <row r="274" spans="1:3" ht="14.25" customHeight="1">
      <c r="A274" s="52"/>
      <c r="B274" s="69"/>
      <c r="C274" s="173"/>
    </row>
    <row r="275" spans="1:3" ht="14.25" customHeight="1">
      <c r="A275" s="52"/>
      <c r="B275" s="69"/>
      <c r="C275" s="173"/>
    </row>
    <row r="276" spans="1:3" ht="14.25" customHeight="1">
      <c r="A276" s="52"/>
      <c r="B276" s="69"/>
      <c r="C276" s="173"/>
    </row>
    <row r="277" spans="1:3" ht="14.25" customHeight="1">
      <c r="A277" s="52"/>
      <c r="B277" s="69"/>
      <c r="C277" s="173"/>
    </row>
    <row r="278" spans="1:3" ht="14.25" customHeight="1">
      <c r="A278" s="52"/>
      <c r="B278" s="69"/>
      <c r="C278" s="173"/>
    </row>
    <row r="279" spans="1:3" ht="14.25" customHeight="1">
      <c r="A279" s="52"/>
      <c r="B279" s="69"/>
      <c r="C279" s="173"/>
    </row>
    <row r="280" spans="1:3" ht="14.25" customHeight="1">
      <c r="A280" s="52"/>
      <c r="B280" s="69"/>
      <c r="C280" s="173"/>
    </row>
    <row r="281" spans="1:3" ht="14.25" customHeight="1">
      <c r="A281" s="52"/>
      <c r="B281" s="69"/>
      <c r="C281" s="173"/>
    </row>
    <row r="282" spans="1:3" ht="14.25" customHeight="1">
      <c r="A282" s="52"/>
      <c r="B282" s="69"/>
      <c r="C282" s="173"/>
    </row>
    <row r="283" spans="1:3" ht="14.25" customHeight="1">
      <c r="A283" s="52"/>
      <c r="B283" s="69"/>
      <c r="C283" s="173"/>
    </row>
    <row r="284" spans="1:3" ht="14.25" customHeight="1">
      <c r="A284" s="52"/>
      <c r="B284" s="69"/>
      <c r="C284" s="173"/>
    </row>
    <row r="285" spans="1:3" ht="14.25" customHeight="1">
      <c r="A285" s="52"/>
      <c r="B285" s="69"/>
      <c r="C285" s="173"/>
    </row>
    <row r="286" spans="1:3" ht="14.25" customHeight="1">
      <c r="A286" s="52"/>
      <c r="B286" s="69"/>
      <c r="C286" s="173"/>
    </row>
    <row r="287" spans="1:3" ht="14.25" customHeight="1">
      <c r="A287" s="52"/>
      <c r="B287" s="69"/>
      <c r="C287" s="173"/>
    </row>
    <row r="288" spans="1:3" ht="14.25" customHeight="1">
      <c r="A288" s="52"/>
      <c r="B288" s="69"/>
      <c r="C288" s="173"/>
    </row>
    <row r="289" spans="1:3" ht="14.25" customHeight="1">
      <c r="A289" s="52"/>
      <c r="B289" s="69"/>
      <c r="C289" s="173"/>
    </row>
    <row r="290" spans="1:3" ht="14.25" customHeight="1">
      <c r="A290" s="52"/>
      <c r="B290" s="69"/>
      <c r="C290" s="173"/>
    </row>
    <row r="291" spans="1:3" ht="14.25" customHeight="1">
      <c r="A291" s="52"/>
      <c r="B291" s="69"/>
      <c r="C291" s="173"/>
    </row>
    <row r="292" spans="1:3" ht="14.25" customHeight="1">
      <c r="A292" s="52"/>
      <c r="B292" s="69"/>
      <c r="C292" s="173"/>
    </row>
    <row r="293" spans="1:3" ht="14.25" customHeight="1">
      <c r="A293" s="52"/>
      <c r="B293" s="69"/>
      <c r="C293" s="173"/>
    </row>
    <row r="294" spans="1:3" ht="14.25" customHeight="1">
      <c r="A294" s="52"/>
      <c r="B294" s="69"/>
      <c r="C294" s="173"/>
    </row>
    <row r="295" spans="1:3" ht="14.25" customHeight="1">
      <c r="A295" s="52"/>
      <c r="B295" s="69"/>
      <c r="C295" s="173"/>
    </row>
    <row r="296" spans="1:3" ht="14.25" customHeight="1">
      <c r="A296" s="52"/>
      <c r="B296" s="69"/>
      <c r="C296" s="173"/>
    </row>
    <row r="297" spans="1:3" ht="14.25" customHeight="1">
      <c r="A297" s="52"/>
      <c r="B297" s="69"/>
      <c r="C297" s="173"/>
    </row>
    <row r="298" spans="1:3" ht="14.25" customHeight="1">
      <c r="A298" s="52"/>
      <c r="B298" s="69"/>
      <c r="C298" s="173"/>
    </row>
    <row r="299" spans="1:3" ht="14.25" customHeight="1">
      <c r="A299" s="52"/>
      <c r="B299" s="69"/>
      <c r="C299" s="173"/>
    </row>
    <row r="300" spans="1:3" ht="14.25" customHeight="1">
      <c r="A300" s="52"/>
      <c r="B300" s="69"/>
      <c r="C300" s="173"/>
    </row>
    <row r="301" spans="1:3" ht="14.25" customHeight="1">
      <c r="A301" s="52"/>
      <c r="B301" s="69"/>
      <c r="C301" s="173"/>
    </row>
    <row r="302" spans="1:3" ht="14.25" customHeight="1">
      <c r="A302" s="52"/>
      <c r="B302" s="69"/>
      <c r="C302" s="173"/>
    </row>
    <row r="303" spans="1:3" ht="14.25" customHeight="1">
      <c r="A303" s="52"/>
      <c r="B303" s="69"/>
      <c r="C303" s="173"/>
    </row>
    <row r="304" spans="1:3" ht="14.25" customHeight="1">
      <c r="A304" s="52"/>
      <c r="B304" s="69"/>
      <c r="C304" s="173"/>
    </row>
    <row r="305" spans="1:3" ht="14.25" customHeight="1">
      <c r="A305" s="52"/>
      <c r="B305" s="69"/>
      <c r="C305" s="173"/>
    </row>
    <row r="306" spans="1:3" ht="14.25" customHeight="1">
      <c r="A306" s="52"/>
      <c r="B306" s="69"/>
      <c r="C306" s="173"/>
    </row>
    <row r="307" spans="1:3" ht="14.25" customHeight="1">
      <c r="A307" s="52"/>
      <c r="B307" s="69"/>
      <c r="C307" s="173"/>
    </row>
    <row r="308" spans="1:3" ht="14.25" customHeight="1">
      <c r="A308" s="52"/>
      <c r="B308" s="69"/>
      <c r="C308" s="173"/>
    </row>
    <row r="309" spans="1:3" ht="14.25" customHeight="1">
      <c r="A309" s="52"/>
      <c r="B309" s="69"/>
      <c r="C309" s="173"/>
    </row>
    <row r="310" spans="1:3" ht="14.25" customHeight="1">
      <c r="A310" s="52"/>
      <c r="B310" s="69"/>
      <c r="C310" s="173"/>
    </row>
    <row r="311" spans="1:3" ht="14.25" customHeight="1">
      <c r="A311" s="52"/>
      <c r="B311" s="69"/>
      <c r="C311" s="173"/>
    </row>
    <row r="312" spans="1:3" ht="14.25" customHeight="1">
      <c r="A312" s="52"/>
      <c r="B312" s="69"/>
      <c r="C312" s="173"/>
    </row>
    <row r="313" spans="1:3" ht="14.25" customHeight="1">
      <c r="A313" s="52"/>
      <c r="B313" s="69"/>
      <c r="C313" s="173"/>
    </row>
    <row r="314" spans="1:3" ht="14.25" customHeight="1">
      <c r="A314" s="52"/>
      <c r="B314" s="69"/>
      <c r="C314" s="173"/>
    </row>
    <row r="315" spans="1:3" ht="14.25" customHeight="1">
      <c r="A315" s="52"/>
      <c r="B315" s="69"/>
      <c r="C315" s="173"/>
    </row>
    <row r="316" spans="1:3" ht="14.25" customHeight="1">
      <c r="A316" s="52"/>
      <c r="B316" s="69"/>
      <c r="C316" s="173"/>
    </row>
    <row r="317" spans="1:3" ht="14.25" customHeight="1">
      <c r="A317" s="52"/>
      <c r="B317" s="69"/>
      <c r="C317" s="173"/>
    </row>
    <row r="318" spans="1:3" ht="14.25" customHeight="1">
      <c r="A318" s="52"/>
      <c r="B318" s="69"/>
      <c r="C318" s="173"/>
    </row>
    <row r="319" spans="1:3" ht="14.25" customHeight="1">
      <c r="A319" s="52"/>
      <c r="B319" s="69"/>
      <c r="C319" s="173"/>
    </row>
    <row r="320" spans="1:3" ht="14.25" customHeight="1">
      <c r="A320" s="52"/>
      <c r="B320" s="69"/>
      <c r="C320" s="173"/>
    </row>
    <row r="321" spans="1:3" ht="14.25" customHeight="1">
      <c r="A321" s="52"/>
      <c r="B321" s="69"/>
      <c r="C321" s="173"/>
    </row>
    <row r="322" spans="1:3" ht="14.25" customHeight="1">
      <c r="A322" s="52"/>
      <c r="B322" s="69"/>
      <c r="C322" s="173"/>
    </row>
    <row r="323" spans="1:3" ht="14.25" customHeight="1">
      <c r="A323" s="52"/>
      <c r="B323" s="69"/>
      <c r="C323" s="173"/>
    </row>
    <row r="324" spans="1:3" ht="14.25" customHeight="1">
      <c r="A324" s="52"/>
      <c r="B324" s="69"/>
      <c r="C324" s="173"/>
    </row>
    <row r="325" spans="1:3" ht="14.25" customHeight="1">
      <c r="A325" s="52"/>
      <c r="B325" s="69"/>
      <c r="C325" s="173"/>
    </row>
    <row r="326" spans="1:3" ht="14.25" customHeight="1">
      <c r="A326" s="52"/>
      <c r="B326" s="69"/>
      <c r="C326" s="173"/>
    </row>
    <row r="327" spans="1:3" ht="14.25" customHeight="1">
      <c r="A327" s="52"/>
      <c r="B327" s="69"/>
      <c r="C327" s="173"/>
    </row>
    <row r="328" spans="1:3" ht="14.25" customHeight="1">
      <c r="A328" s="52"/>
      <c r="B328" s="69"/>
      <c r="C328" s="173"/>
    </row>
    <row r="329" spans="1:3" ht="14.25" customHeight="1">
      <c r="A329" s="52"/>
      <c r="B329" s="69"/>
      <c r="C329" s="173"/>
    </row>
    <row r="330" spans="1:3" ht="14.25" customHeight="1">
      <c r="A330" s="52"/>
      <c r="B330" s="69"/>
      <c r="C330" s="173"/>
    </row>
    <row r="331" spans="1:3" ht="14.25" customHeight="1">
      <c r="A331" s="52"/>
      <c r="B331" s="69"/>
      <c r="C331" s="173"/>
    </row>
    <row r="332" spans="1:3" ht="14.25" customHeight="1">
      <c r="A332" s="52"/>
      <c r="B332" s="69"/>
      <c r="C332" s="173"/>
    </row>
    <row r="333" spans="1:3" ht="14.25" customHeight="1">
      <c r="A333" s="52"/>
      <c r="B333" s="69"/>
      <c r="C333" s="173"/>
    </row>
    <row r="334" spans="1:3" ht="14.25" customHeight="1">
      <c r="A334" s="52"/>
      <c r="B334" s="69"/>
      <c r="C334" s="173"/>
    </row>
    <row r="335" spans="1:3" ht="14.25" customHeight="1">
      <c r="A335" s="52"/>
      <c r="B335" s="69"/>
      <c r="C335" s="173"/>
    </row>
    <row r="336" spans="1:3" ht="14.25" customHeight="1">
      <c r="A336" s="52"/>
      <c r="B336" s="69"/>
      <c r="C336" s="173"/>
    </row>
    <row r="337" spans="1:3" ht="14.25" customHeight="1">
      <c r="A337" s="52"/>
      <c r="B337" s="69"/>
      <c r="C337" s="173"/>
    </row>
    <row r="338" spans="1:3" ht="14.25" customHeight="1">
      <c r="A338" s="52"/>
      <c r="B338" s="69"/>
      <c r="C338" s="173"/>
    </row>
    <row r="339" spans="1:3" ht="14.25" customHeight="1">
      <c r="A339" s="52"/>
      <c r="B339" s="69"/>
      <c r="C339" s="173"/>
    </row>
    <row r="340" spans="1:3" ht="14.25" customHeight="1">
      <c r="A340" s="52"/>
      <c r="B340" s="69"/>
      <c r="C340" s="173"/>
    </row>
    <row r="341" spans="1:3" ht="14.25" customHeight="1">
      <c r="A341" s="52"/>
      <c r="B341" s="69"/>
      <c r="C341" s="173"/>
    </row>
    <row r="342" spans="1:3" ht="14.25" customHeight="1">
      <c r="A342" s="52"/>
      <c r="B342" s="69"/>
      <c r="C342" s="173"/>
    </row>
    <row r="343" spans="1:3" ht="14.25" customHeight="1">
      <c r="A343" s="52"/>
      <c r="B343" s="69"/>
      <c r="C343" s="173"/>
    </row>
    <row r="344" spans="1:3" ht="14.25" customHeight="1">
      <c r="A344" s="52"/>
      <c r="B344" s="69"/>
      <c r="C344" s="173"/>
    </row>
    <row r="345" spans="1:3" ht="14.25" customHeight="1">
      <c r="A345" s="52"/>
      <c r="B345" s="69"/>
      <c r="C345" s="173"/>
    </row>
    <row r="346" spans="1:3" ht="14.25" customHeight="1">
      <c r="A346" s="52"/>
      <c r="B346" s="69"/>
      <c r="C346" s="173"/>
    </row>
    <row r="347" spans="1:3" ht="14.25" customHeight="1">
      <c r="A347" s="52"/>
      <c r="B347" s="69"/>
      <c r="C347" s="173"/>
    </row>
    <row r="348" spans="1:3" ht="14.25" customHeight="1">
      <c r="A348" s="52"/>
      <c r="B348" s="69"/>
      <c r="C348" s="173"/>
    </row>
    <row r="349" spans="1:3" ht="14.25" customHeight="1">
      <c r="A349" s="52"/>
      <c r="B349" s="69"/>
      <c r="C349" s="173"/>
    </row>
    <row r="350" spans="1:3" ht="14.25" customHeight="1">
      <c r="A350" s="52"/>
      <c r="B350" s="69"/>
      <c r="C350" s="173"/>
    </row>
    <row r="351" spans="1:3" ht="14.25" customHeight="1">
      <c r="A351" s="52"/>
      <c r="B351" s="69"/>
      <c r="C351" s="173"/>
    </row>
    <row r="352" spans="1:3" ht="14.25" customHeight="1">
      <c r="A352" s="52"/>
      <c r="B352" s="69"/>
      <c r="C352" s="173"/>
    </row>
    <row r="353" spans="1:3" ht="14.25" customHeight="1">
      <c r="A353" s="52"/>
      <c r="B353" s="69"/>
      <c r="C353" s="173"/>
    </row>
    <row r="354" spans="1:3" ht="14.25" customHeight="1">
      <c r="A354" s="52"/>
      <c r="B354" s="69"/>
      <c r="C354" s="173"/>
    </row>
    <row r="355" spans="1:3" ht="14.25" customHeight="1">
      <c r="A355" s="52"/>
      <c r="B355" s="69"/>
      <c r="C355" s="173"/>
    </row>
    <row r="356" spans="1:3" ht="14.25" customHeight="1">
      <c r="A356" s="52"/>
      <c r="B356" s="69"/>
      <c r="C356" s="173"/>
    </row>
    <row r="357" spans="1:3" ht="14.25" customHeight="1">
      <c r="A357" s="52"/>
      <c r="B357" s="69"/>
      <c r="C357" s="173"/>
    </row>
    <row r="358" spans="1:3" ht="14.25" customHeight="1">
      <c r="A358" s="52"/>
      <c r="B358" s="69"/>
      <c r="C358" s="173"/>
    </row>
    <row r="359" spans="1:3" ht="14.25" customHeight="1">
      <c r="A359" s="52"/>
      <c r="B359" s="69"/>
      <c r="C359" s="173"/>
    </row>
    <row r="360" spans="1:3" ht="14.25" customHeight="1">
      <c r="A360" s="52"/>
      <c r="B360" s="69"/>
      <c r="C360" s="173"/>
    </row>
    <row r="361" spans="1:3" ht="14.25" customHeight="1">
      <c r="A361" s="52"/>
      <c r="B361" s="69"/>
      <c r="C361" s="173"/>
    </row>
    <row r="362" spans="1:3" ht="14.25" customHeight="1">
      <c r="A362" s="52"/>
      <c r="B362" s="69"/>
      <c r="C362" s="173"/>
    </row>
    <row r="363" spans="1:3" ht="14.25" customHeight="1">
      <c r="A363" s="52"/>
      <c r="B363" s="69"/>
      <c r="C363" s="173"/>
    </row>
    <row r="364" spans="1:3" ht="14.25" customHeight="1">
      <c r="A364" s="52"/>
      <c r="B364" s="69"/>
      <c r="C364" s="173"/>
    </row>
    <row r="365" spans="1:3" ht="14.25" customHeight="1">
      <c r="A365" s="52"/>
      <c r="B365" s="69"/>
      <c r="C365" s="173"/>
    </row>
    <row r="366" spans="1:3" ht="14.25" customHeight="1">
      <c r="A366" s="52"/>
      <c r="B366" s="69"/>
      <c r="C366" s="173"/>
    </row>
    <row r="367" spans="1:3" ht="14.25" customHeight="1">
      <c r="A367" s="52"/>
      <c r="B367" s="69"/>
      <c r="C367" s="173"/>
    </row>
    <row r="368" spans="1:3" ht="14.25" customHeight="1">
      <c r="A368" s="52"/>
      <c r="B368" s="69"/>
      <c r="C368" s="173"/>
    </row>
    <row r="369" spans="1:3" ht="14.25" customHeight="1">
      <c r="A369" s="52"/>
      <c r="B369" s="69"/>
      <c r="C369" s="173"/>
    </row>
    <row r="370" spans="1:3" ht="14.25" customHeight="1">
      <c r="A370" s="52"/>
      <c r="B370" s="69"/>
      <c r="C370" s="173"/>
    </row>
    <row r="371" spans="1:3" ht="14.25" customHeight="1">
      <c r="A371" s="52"/>
      <c r="B371" s="69"/>
      <c r="C371" s="173"/>
    </row>
    <row r="372" spans="1:3" ht="14.25" customHeight="1">
      <c r="A372" s="52"/>
      <c r="B372" s="69"/>
      <c r="C372" s="173"/>
    </row>
    <row r="373" spans="1:3" ht="14.25" customHeight="1">
      <c r="A373" s="52"/>
      <c r="B373" s="69"/>
      <c r="C373" s="173"/>
    </row>
    <row r="374" spans="1:3" ht="14.25" customHeight="1">
      <c r="A374" s="52"/>
      <c r="B374" s="69"/>
      <c r="C374" s="173"/>
    </row>
    <row r="375" spans="1:3" ht="14.25" customHeight="1">
      <c r="A375" s="52"/>
      <c r="B375" s="69"/>
      <c r="C375" s="173"/>
    </row>
    <row r="376" spans="1:3" ht="14.25" customHeight="1">
      <c r="A376" s="52"/>
      <c r="B376" s="69"/>
      <c r="C376" s="173"/>
    </row>
    <row r="377" spans="1:3" ht="14.25" customHeight="1">
      <c r="A377" s="52"/>
      <c r="B377" s="69"/>
      <c r="C377" s="173"/>
    </row>
    <row r="378" spans="1:3" ht="14.25" customHeight="1">
      <c r="A378" s="52"/>
      <c r="B378" s="69"/>
      <c r="C378" s="173"/>
    </row>
    <row r="379" spans="1:3" ht="14.25" customHeight="1">
      <c r="A379" s="52"/>
      <c r="B379" s="69"/>
      <c r="C379" s="173"/>
    </row>
    <row r="380" spans="1:3" ht="14.25" customHeight="1">
      <c r="A380" s="52"/>
      <c r="B380" s="69"/>
      <c r="C380" s="173"/>
    </row>
    <row r="381" spans="1:3" ht="14.25" customHeight="1">
      <c r="A381" s="52"/>
      <c r="B381" s="69"/>
      <c r="C381" s="173"/>
    </row>
    <row r="382" spans="1:3" ht="14.25" customHeight="1">
      <c r="A382" s="52"/>
      <c r="B382" s="69"/>
      <c r="C382" s="173"/>
    </row>
    <row r="383" spans="1:3" ht="14.25" customHeight="1">
      <c r="A383" s="52"/>
      <c r="B383" s="69"/>
      <c r="C383" s="173"/>
    </row>
    <row r="384" spans="1:3" ht="14.25" customHeight="1">
      <c r="A384" s="52"/>
      <c r="B384" s="69"/>
      <c r="C384" s="173"/>
    </row>
    <row r="385" spans="1:3" ht="14.25" customHeight="1">
      <c r="A385" s="52"/>
      <c r="B385" s="69"/>
      <c r="C385" s="173"/>
    </row>
    <row r="386" spans="1:3" ht="14.25" customHeight="1">
      <c r="A386" s="52"/>
      <c r="B386" s="69"/>
      <c r="C386" s="173"/>
    </row>
    <row r="387" spans="1:3" ht="14.25" customHeight="1">
      <c r="A387" s="52"/>
      <c r="B387" s="69"/>
      <c r="C387" s="173"/>
    </row>
    <row r="388" spans="1:3" ht="14.25" customHeight="1">
      <c r="A388" s="52"/>
      <c r="B388" s="69"/>
      <c r="C388" s="173"/>
    </row>
    <row r="389" spans="1:3" ht="14.25" customHeight="1">
      <c r="A389" s="52"/>
      <c r="B389" s="69"/>
      <c r="C389" s="173"/>
    </row>
    <row r="390" spans="1:3" ht="14.25" customHeight="1">
      <c r="A390" s="52"/>
      <c r="B390" s="69"/>
      <c r="C390" s="173"/>
    </row>
    <row r="391" spans="1:3" ht="14.25" customHeight="1">
      <c r="A391" s="52"/>
      <c r="B391" s="69"/>
      <c r="C391" s="173"/>
    </row>
    <row r="392" spans="1:3" ht="14.25" customHeight="1">
      <c r="A392" s="52"/>
      <c r="B392" s="69"/>
      <c r="C392" s="173"/>
    </row>
    <row r="393" spans="1:3" ht="14.25" customHeight="1">
      <c r="A393" s="52"/>
      <c r="B393" s="69"/>
      <c r="C393" s="173"/>
    </row>
    <row r="394" spans="1:3" ht="14.25" customHeight="1">
      <c r="A394" s="52"/>
      <c r="B394" s="69"/>
      <c r="C394" s="173"/>
    </row>
    <row r="395" spans="1:3" ht="14.25" customHeight="1">
      <c r="A395" s="52"/>
      <c r="B395" s="69"/>
      <c r="C395" s="173"/>
    </row>
    <row r="396" spans="1:3" ht="14.25" customHeight="1">
      <c r="A396" s="52"/>
      <c r="B396" s="69"/>
      <c r="C396" s="173"/>
    </row>
    <row r="397" spans="1:3" ht="14.25" customHeight="1">
      <c r="A397" s="52"/>
      <c r="B397" s="69"/>
      <c r="C397" s="173"/>
    </row>
    <row r="398" spans="1:3" ht="14.25" customHeight="1">
      <c r="A398" s="52"/>
      <c r="B398" s="69"/>
      <c r="C398" s="173"/>
    </row>
    <row r="399" spans="1:3" ht="14.25" customHeight="1">
      <c r="A399" s="52"/>
      <c r="B399" s="69"/>
      <c r="C399" s="173"/>
    </row>
    <row r="400" spans="1:3" ht="14.25" customHeight="1">
      <c r="A400" s="52"/>
      <c r="B400" s="69"/>
      <c r="C400" s="173"/>
    </row>
    <row r="401" spans="1:3" ht="14.25" customHeight="1">
      <c r="A401" s="52"/>
      <c r="B401" s="69"/>
      <c r="C401" s="173"/>
    </row>
    <row r="402" spans="1:3" ht="14.25" customHeight="1">
      <c r="A402" s="52"/>
      <c r="B402" s="69"/>
      <c r="C402" s="173"/>
    </row>
    <row r="403" spans="1:3" ht="14.25" customHeight="1">
      <c r="A403" s="52"/>
      <c r="B403" s="69"/>
      <c r="C403" s="173"/>
    </row>
    <row r="404" spans="1:3" ht="14.25" customHeight="1">
      <c r="A404" s="52"/>
      <c r="B404" s="69"/>
      <c r="C404" s="173"/>
    </row>
    <row r="405" spans="1:3" ht="14.25" customHeight="1">
      <c r="A405" s="52"/>
      <c r="B405" s="69"/>
      <c r="C405" s="173"/>
    </row>
    <row r="406" spans="1:3" ht="14.25" customHeight="1">
      <c r="A406" s="52"/>
      <c r="B406" s="69"/>
      <c r="C406" s="173"/>
    </row>
    <row r="407" spans="1:3" ht="14.25" customHeight="1">
      <c r="A407" s="52"/>
      <c r="B407" s="69"/>
      <c r="C407" s="173"/>
    </row>
    <row r="408" spans="1:3" ht="14.25" customHeight="1">
      <c r="A408" s="52"/>
      <c r="B408" s="69"/>
      <c r="C408" s="173"/>
    </row>
    <row r="409" spans="1:3" ht="14.25" customHeight="1">
      <c r="A409" s="52"/>
      <c r="B409" s="69"/>
      <c r="C409" s="173"/>
    </row>
    <row r="410" spans="1:3" ht="14.25" customHeight="1">
      <c r="A410" s="52"/>
      <c r="B410" s="69"/>
      <c r="C410" s="173"/>
    </row>
    <row r="411" spans="1:3" ht="14.25" customHeight="1">
      <c r="A411" s="52"/>
      <c r="B411" s="69"/>
      <c r="C411" s="173"/>
    </row>
    <row r="412" spans="1:3" ht="14.25" customHeight="1">
      <c r="A412" s="52"/>
      <c r="B412" s="69"/>
      <c r="C412" s="173"/>
    </row>
    <row r="413" spans="1:3" ht="14.25" customHeight="1">
      <c r="A413" s="52"/>
      <c r="B413" s="69"/>
      <c r="C413" s="173"/>
    </row>
    <row r="414" spans="1:3" ht="14.25" customHeight="1">
      <c r="A414" s="52"/>
      <c r="B414" s="69"/>
      <c r="C414" s="173"/>
    </row>
    <row r="415" spans="1:3" ht="14.25" customHeight="1">
      <c r="A415" s="52"/>
      <c r="B415" s="69"/>
      <c r="C415" s="173"/>
    </row>
    <row r="416" spans="1:3" ht="14.25" customHeight="1">
      <c r="A416" s="52"/>
      <c r="B416" s="69"/>
      <c r="C416" s="173"/>
    </row>
    <row r="417" spans="1:3" ht="14.25" customHeight="1">
      <c r="A417" s="52"/>
      <c r="B417" s="69"/>
      <c r="C417" s="173"/>
    </row>
    <row r="418" spans="1:3" ht="14.25" customHeight="1">
      <c r="A418" s="52"/>
      <c r="B418" s="69"/>
      <c r="C418" s="173"/>
    </row>
    <row r="419" spans="1:3" ht="14.25" customHeight="1">
      <c r="A419" s="52"/>
      <c r="B419" s="69"/>
      <c r="C419" s="173"/>
    </row>
    <row r="420" spans="1:3" ht="14.25" customHeight="1">
      <c r="A420" s="52"/>
      <c r="B420" s="69"/>
      <c r="C420" s="173"/>
    </row>
    <row r="421" spans="1:3" ht="14.25" customHeight="1">
      <c r="A421" s="52"/>
      <c r="B421" s="69"/>
      <c r="C421" s="173"/>
    </row>
    <row r="422" spans="1:3" ht="14.25" customHeight="1">
      <c r="A422" s="52"/>
      <c r="B422" s="69"/>
      <c r="C422" s="173"/>
    </row>
    <row r="423" spans="1:3" ht="14.25" customHeight="1">
      <c r="A423" s="52"/>
      <c r="B423" s="69"/>
      <c r="C423" s="173"/>
    </row>
    <row r="424" spans="1:3" ht="14.25" customHeight="1">
      <c r="A424" s="52"/>
      <c r="B424" s="69"/>
      <c r="C424" s="173"/>
    </row>
    <row r="425" spans="1:3" ht="14.25" customHeight="1">
      <c r="A425" s="52"/>
      <c r="B425" s="69"/>
      <c r="C425" s="173"/>
    </row>
    <row r="426" spans="1:3" ht="14.25" customHeight="1">
      <c r="A426" s="52"/>
      <c r="B426" s="69"/>
      <c r="C426" s="173"/>
    </row>
    <row r="427" spans="1:3" ht="14.25" customHeight="1">
      <c r="A427" s="52"/>
      <c r="B427" s="69"/>
      <c r="C427" s="173"/>
    </row>
    <row r="428" spans="1:3" ht="14.25" customHeight="1">
      <c r="A428" s="52"/>
      <c r="B428" s="69"/>
      <c r="C428" s="173"/>
    </row>
    <row r="429" spans="1:3" ht="14.25" customHeight="1">
      <c r="A429" s="52"/>
      <c r="B429" s="69"/>
      <c r="C429" s="173"/>
    </row>
    <row r="430" spans="1:3" ht="14.25" customHeight="1">
      <c r="A430" s="52"/>
      <c r="B430" s="69"/>
      <c r="C430" s="173"/>
    </row>
    <row r="431" spans="1:3" ht="14.25" customHeight="1">
      <c r="A431" s="52"/>
      <c r="B431" s="69"/>
      <c r="C431" s="173"/>
    </row>
    <row r="432" spans="1:3" ht="14.25" customHeight="1">
      <c r="A432" s="52"/>
      <c r="B432" s="69"/>
      <c r="C432" s="173"/>
    </row>
    <row r="433" spans="1:3" ht="14.25" customHeight="1">
      <c r="A433" s="52"/>
      <c r="B433" s="69"/>
      <c r="C433" s="173"/>
    </row>
    <row r="434" spans="1:3" ht="14.25" customHeight="1">
      <c r="A434" s="52"/>
      <c r="B434" s="69"/>
      <c r="C434" s="173"/>
    </row>
    <row r="435" spans="1:3" ht="14.25" customHeight="1">
      <c r="A435" s="52"/>
      <c r="B435" s="69"/>
      <c r="C435" s="173"/>
    </row>
    <row r="436" spans="1:3" ht="14.25" customHeight="1">
      <c r="A436" s="52"/>
      <c r="B436" s="69"/>
      <c r="C436" s="173"/>
    </row>
    <row r="437" spans="1:3" ht="14.25" customHeight="1">
      <c r="A437" s="52"/>
      <c r="B437" s="69"/>
      <c r="C437" s="173"/>
    </row>
    <row r="438" spans="1:3" ht="14.25" customHeight="1">
      <c r="A438" s="52"/>
      <c r="B438" s="69"/>
      <c r="C438" s="173"/>
    </row>
    <row r="439" spans="1:3" ht="14.25" customHeight="1">
      <c r="A439" s="52"/>
      <c r="B439" s="69"/>
      <c r="C439" s="173"/>
    </row>
    <row r="440" spans="1:3" ht="14.25" customHeight="1">
      <c r="A440" s="52"/>
      <c r="B440" s="69"/>
      <c r="C440" s="173"/>
    </row>
    <row r="441" spans="1:3" ht="14.25" customHeight="1">
      <c r="A441" s="52"/>
      <c r="B441" s="69"/>
      <c r="C441" s="173"/>
    </row>
    <row r="442" spans="1:3" ht="14.25" customHeight="1">
      <c r="A442" s="52"/>
      <c r="B442" s="69"/>
      <c r="C442" s="173"/>
    </row>
    <row r="443" spans="1:3" ht="14.25" customHeight="1">
      <c r="A443" s="52"/>
      <c r="B443" s="69"/>
      <c r="C443" s="173"/>
    </row>
    <row r="444" spans="1:3" ht="14.25" customHeight="1">
      <c r="A444" s="52"/>
      <c r="B444" s="69"/>
      <c r="C444" s="173"/>
    </row>
    <row r="445" spans="1:3" ht="14.25" customHeight="1">
      <c r="A445" s="52"/>
      <c r="B445" s="69"/>
      <c r="C445" s="173"/>
    </row>
    <row r="446" spans="1:3" ht="14.25" customHeight="1">
      <c r="A446" s="52"/>
      <c r="B446" s="69"/>
      <c r="C446" s="173"/>
    </row>
    <row r="447" spans="1:3" ht="14.25" customHeight="1">
      <c r="A447" s="52"/>
      <c r="B447" s="69"/>
      <c r="C447" s="173"/>
    </row>
    <row r="448" spans="1:3" ht="14.25" customHeight="1">
      <c r="A448" s="52"/>
      <c r="B448" s="69"/>
      <c r="C448" s="173"/>
    </row>
    <row r="449" spans="1:3" ht="14.25" customHeight="1">
      <c r="A449" s="52"/>
      <c r="B449" s="69"/>
      <c r="C449" s="173"/>
    </row>
    <row r="450" spans="1:3" ht="14.25" customHeight="1">
      <c r="A450" s="52"/>
      <c r="B450" s="69"/>
      <c r="C450" s="173"/>
    </row>
    <row r="451" spans="1:3" ht="14.25" customHeight="1">
      <c r="A451" s="52"/>
      <c r="B451" s="69"/>
      <c r="C451" s="173"/>
    </row>
    <row r="452" spans="1:3" ht="14.25" customHeight="1">
      <c r="A452" s="52"/>
      <c r="B452" s="69"/>
      <c r="C452" s="173"/>
    </row>
    <row r="453" spans="1:3" ht="14.25" customHeight="1">
      <c r="A453" s="52"/>
      <c r="B453" s="69"/>
      <c r="C453" s="173"/>
    </row>
    <row r="454" spans="1:3" ht="14.25" customHeight="1">
      <c r="A454" s="52"/>
      <c r="B454" s="69"/>
      <c r="C454" s="173"/>
    </row>
    <row r="455" spans="1:3" ht="14.25" customHeight="1">
      <c r="A455" s="52"/>
      <c r="B455" s="69"/>
      <c r="C455" s="173"/>
    </row>
    <row r="456" spans="1:3" ht="14.25" customHeight="1">
      <c r="A456" s="52"/>
      <c r="B456" s="69"/>
      <c r="C456" s="173"/>
    </row>
    <row r="457" spans="1:3" ht="14.25" customHeight="1">
      <c r="A457" s="52"/>
      <c r="B457" s="69"/>
      <c r="C457" s="173"/>
    </row>
    <row r="458" spans="1:3" ht="14.25" customHeight="1">
      <c r="A458" s="52"/>
      <c r="B458" s="69"/>
      <c r="C458" s="173"/>
    </row>
    <row r="459" spans="1:3" ht="14.25" customHeight="1">
      <c r="A459" s="52"/>
      <c r="B459" s="69"/>
      <c r="C459" s="173"/>
    </row>
    <row r="460" spans="1:3" ht="14.25" customHeight="1">
      <c r="A460" s="52"/>
      <c r="B460" s="69"/>
      <c r="C460" s="173"/>
    </row>
    <row r="461" spans="1:3" ht="14.25" customHeight="1">
      <c r="A461" s="52"/>
      <c r="B461" s="69"/>
      <c r="C461" s="173"/>
    </row>
    <row r="462" spans="1:3" ht="14.25" customHeight="1">
      <c r="A462" s="52"/>
      <c r="B462" s="69"/>
      <c r="C462" s="173"/>
    </row>
    <row r="463" spans="1:3" ht="14.25" customHeight="1">
      <c r="A463" s="52"/>
      <c r="B463" s="69"/>
      <c r="C463" s="173"/>
    </row>
    <row r="464" spans="1:3" ht="14.25" customHeight="1">
      <c r="A464" s="52"/>
      <c r="B464" s="69"/>
      <c r="C464" s="173"/>
    </row>
    <row r="465" spans="1:3" ht="14.25" customHeight="1">
      <c r="A465" s="52"/>
      <c r="B465" s="69"/>
      <c r="C465" s="173"/>
    </row>
    <row r="466" spans="1:3" ht="14.25" customHeight="1">
      <c r="A466" s="52"/>
      <c r="B466" s="69"/>
      <c r="C466" s="173"/>
    </row>
    <row r="467" spans="1:3" ht="14.25" customHeight="1">
      <c r="A467" s="52"/>
      <c r="B467" s="69"/>
      <c r="C467" s="173"/>
    </row>
    <row r="468" spans="1:3" ht="14.25" customHeight="1">
      <c r="A468" s="52"/>
      <c r="B468" s="69"/>
      <c r="C468" s="173"/>
    </row>
    <row r="469" spans="1:3" ht="14.25" customHeight="1">
      <c r="A469" s="52"/>
      <c r="B469" s="69"/>
      <c r="C469" s="173"/>
    </row>
    <row r="470" spans="1:3" ht="14.25" customHeight="1">
      <c r="A470" s="52"/>
      <c r="B470" s="69"/>
      <c r="C470" s="173"/>
    </row>
    <row r="471" spans="1:3" ht="14.25" customHeight="1">
      <c r="A471" s="52"/>
      <c r="B471" s="69"/>
      <c r="C471" s="173"/>
    </row>
    <row r="472" spans="1:3" ht="14.25" customHeight="1">
      <c r="A472" s="52"/>
      <c r="B472" s="69"/>
      <c r="C472" s="173"/>
    </row>
    <row r="473" spans="1:3" ht="14.25" customHeight="1">
      <c r="A473" s="52"/>
      <c r="B473" s="69"/>
      <c r="C473" s="173"/>
    </row>
    <row r="474" spans="1:3" ht="14.25" customHeight="1">
      <c r="A474" s="52"/>
      <c r="B474" s="69"/>
      <c r="C474" s="173"/>
    </row>
    <row r="475" spans="1:3" ht="14.25" customHeight="1">
      <c r="A475" s="52"/>
      <c r="B475" s="69"/>
      <c r="C475" s="173"/>
    </row>
    <row r="476" spans="1:3" ht="14.25" customHeight="1">
      <c r="A476" s="52"/>
      <c r="B476" s="69"/>
      <c r="C476" s="173"/>
    </row>
    <row r="477" spans="1:3" ht="14.25" customHeight="1">
      <c r="A477" s="52"/>
      <c r="B477" s="69"/>
      <c r="C477" s="173"/>
    </row>
    <row r="478" spans="1:3" ht="14.25" customHeight="1">
      <c r="A478" s="52"/>
      <c r="B478" s="69"/>
      <c r="C478" s="173"/>
    </row>
    <row r="479" spans="1:3" ht="14.25" customHeight="1">
      <c r="A479" s="52"/>
      <c r="B479" s="69"/>
      <c r="C479" s="173"/>
    </row>
    <row r="480" spans="1:3" ht="14.25" customHeight="1">
      <c r="A480" s="52"/>
      <c r="B480" s="69"/>
      <c r="C480" s="173"/>
    </row>
    <row r="481" spans="1:3" ht="14.25" customHeight="1">
      <c r="A481" s="52"/>
      <c r="B481" s="69"/>
      <c r="C481" s="173"/>
    </row>
    <row r="482" spans="1:3" ht="14.25" customHeight="1">
      <c r="A482" s="52"/>
      <c r="B482" s="69"/>
      <c r="C482" s="173"/>
    </row>
    <row r="483" spans="1:3" ht="14.25" customHeight="1">
      <c r="A483" s="52"/>
      <c r="B483" s="69"/>
      <c r="C483" s="173"/>
    </row>
    <row r="484" spans="1:3" ht="14.25" customHeight="1">
      <c r="A484" s="52"/>
      <c r="B484" s="69"/>
      <c r="C484" s="173"/>
    </row>
    <row r="485" spans="1:3" ht="14.25" customHeight="1">
      <c r="A485" s="52"/>
      <c r="B485" s="69"/>
      <c r="C485" s="173"/>
    </row>
    <row r="486" spans="1:3" ht="14.25" customHeight="1">
      <c r="A486" s="52"/>
      <c r="B486" s="69"/>
      <c r="C486" s="173"/>
    </row>
    <row r="487" spans="1:3" ht="14.25" customHeight="1">
      <c r="A487" s="52"/>
      <c r="B487" s="69"/>
      <c r="C487" s="173"/>
    </row>
    <row r="488" spans="1:3" ht="14.25" customHeight="1">
      <c r="A488" s="52"/>
      <c r="B488" s="69"/>
      <c r="C488" s="173"/>
    </row>
    <row r="489" spans="1:3" ht="14.25" customHeight="1">
      <c r="A489" s="52"/>
      <c r="B489" s="69"/>
      <c r="C489" s="173"/>
    </row>
    <row r="490" spans="1:3" ht="14.25" customHeight="1">
      <c r="A490" s="52"/>
      <c r="B490" s="69"/>
      <c r="C490" s="173"/>
    </row>
    <row r="491" spans="1:3" ht="14.25" customHeight="1">
      <c r="A491" s="52"/>
      <c r="B491" s="69"/>
      <c r="C491" s="173"/>
    </row>
    <row r="492" spans="1:3" ht="14.25" customHeight="1">
      <c r="A492" s="52"/>
      <c r="B492" s="69"/>
      <c r="C492" s="173"/>
    </row>
    <row r="493" spans="1:3" ht="14.25" customHeight="1">
      <c r="A493" s="52"/>
      <c r="B493" s="69"/>
      <c r="C493" s="173"/>
    </row>
    <row r="494" spans="1:3" ht="14.25" customHeight="1">
      <c r="A494" s="52"/>
      <c r="B494" s="69"/>
      <c r="C494" s="173"/>
    </row>
    <row r="495" spans="1:3" ht="14.25" customHeight="1">
      <c r="A495" s="52"/>
      <c r="B495" s="69"/>
      <c r="C495" s="173"/>
    </row>
    <row r="496" spans="1:3" ht="14.25" customHeight="1">
      <c r="A496" s="52"/>
      <c r="B496" s="69"/>
      <c r="C496" s="173"/>
    </row>
    <row r="497" spans="1:3" ht="14.25" customHeight="1">
      <c r="A497" s="52"/>
      <c r="B497" s="69"/>
      <c r="C497" s="173"/>
    </row>
    <row r="498" spans="1:3" ht="14.25" customHeight="1">
      <c r="A498" s="52"/>
      <c r="B498" s="69"/>
      <c r="C498" s="173"/>
    </row>
    <row r="499" spans="1:3" ht="14.25" customHeight="1">
      <c r="A499" s="52"/>
      <c r="B499" s="69"/>
      <c r="C499" s="173"/>
    </row>
    <row r="500" spans="1:3" ht="14.25" customHeight="1">
      <c r="A500" s="52"/>
      <c r="B500" s="69"/>
      <c r="C500" s="173"/>
    </row>
    <row r="501" spans="1:3" ht="14.25" customHeight="1">
      <c r="A501" s="52"/>
      <c r="B501" s="69"/>
      <c r="C501" s="173"/>
    </row>
    <row r="502" spans="1:3" ht="14.25" customHeight="1">
      <c r="A502" s="52"/>
      <c r="B502" s="69"/>
      <c r="C502" s="173"/>
    </row>
    <row r="503" spans="1:3" ht="14.25" customHeight="1">
      <c r="A503" s="52"/>
      <c r="B503" s="69"/>
      <c r="C503" s="173"/>
    </row>
    <row r="504" spans="1:3" ht="14.25" customHeight="1">
      <c r="A504" s="52"/>
      <c r="B504" s="69"/>
      <c r="C504" s="173"/>
    </row>
    <row r="505" spans="1:3" ht="14.25" customHeight="1">
      <c r="A505" s="52"/>
      <c r="B505" s="69"/>
      <c r="C505" s="173"/>
    </row>
    <row r="506" spans="1:3" ht="14.25" customHeight="1">
      <c r="A506" s="52"/>
      <c r="B506" s="69"/>
      <c r="C506" s="173"/>
    </row>
    <row r="507" spans="1:3" ht="14.25" customHeight="1">
      <c r="A507" s="52"/>
      <c r="B507" s="69"/>
      <c r="C507" s="173"/>
    </row>
    <row r="508" spans="1:3" ht="14.25" customHeight="1">
      <c r="A508" s="52"/>
      <c r="B508" s="69"/>
      <c r="C508" s="173"/>
    </row>
    <row r="509" spans="1:3" ht="14.25" customHeight="1">
      <c r="A509" s="52"/>
      <c r="B509" s="69"/>
      <c r="C509" s="173"/>
    </row>
    <row r="510" spans="1:3" ht="14.25" customHeight="1">
      <c r="A510" s="52"/>
      <c r="B510" s="69"/>
      <c r="C510" s="173"/>
    </row>
    <row r="511" spans="1:3" ht="14.25" customHeight="1">
      <c r="A511" s="52"/>
      <c r="B511" s="69"/>
      <c r="C511" s="173"/>
    </row>
    <row r="512" spans="1:3" ht="14.25" customHeight="1">
      <c r="A512" s="52"/>
      <c r="B512" s="69"/>
      <c r="C512" s="173"/>
    </row>
    <row r="513" spans="1:3" ht="14.25" customHeight="1">
      <c r="A513" s="52"/>
      <c r="B513" s="69"/>
      <c r="C513" s="173"/>
    </row>
    <row r="514" spans="1:3" ht="14.25" customHeight="1">
      <c r="A514" s="52"/>
      <c r="B514" s="69"/>
      <c r="C514" s="173"/>
    </row>
    <row r="515" spans="1:3" ht="14.25" customHeight="1">
      <c r="A515" s="52"/>
      <c r="B515" s="69"/>
      <c r="C515" s="173"/>
    </row>
    <row r="516" spans="1:3" ht="14.25" customHeight="1">
      <c r="A516" s="52"/>
      <c r="B516" s="69"/>
      <c r="C516" s="173"/>
    </row>
    <row r="517" spans="1:3" ht="14.25" customHeight="1">
      <c r="A517" s="52"/>
      <c r="B517" s="69"/>
      <c r="C517" s="173"/>
    </row>
    <row r="518" spans="1:3" ht="14.25" customHeight="1">
      <c r="A518" s="52"/>
      <c r="B518" s="69"/>
      <c r="C518" s="173"/>
    </row>
    <row r="519" spans="1:3" ht="14.25" customHeight="1">
      <c r="A519" s="52"/>
      <c r="B519" s="69"/>
      <c r="C519" s="173"/>
    </row>
    <row r="520" spans="1:3" ht="14.25" customHeight="1">
      <c r="A520" s="52"/>
      <c r="B520" s="69"/>
      <c r="C520" s="173"/>
    </row>
    <row r="521" spans="1:3" ht="14.25" customHeight="1">
      <c r="A521" s="52"/>
      <c r="B521" s="69"/>
      <c r="C521" s="173"/>
    </row>
    <row r="522" spans="1:3" ht="14.25" customHeight="1">
      <c r="A522" s="52"/>
      <c r="B522" s="69"/>
      <c r="C522" s="173"/>
    </row>
    <row r="523" spans="1:3" ht="14.25" customHeight="1">
      <c r="A523" s="52"/>
      <c r="B523" s="69"/>
      <c r="C523" s="173"/>
    </row>
    <row r="524" spans="1:3" ht="14.25" customHeight="1">
      <c r="A524" s="52"/>
      <c r="B524" s="69"/>
      <c r="C524" s="173"/>
    </row>
    <row r="525" spans="1:3" ht="14.25" customHeight="1">
      <c r="A525" s="52"/>
      <c r="B525" s="69"/>
      <c r="C525" s="173"/>
    </row>
    <row r="526" spans="1:3" ht="14.25" customHeight="1">
      <c r="A526" s="52"/>
      <c r="B526" s="69"/>
      <c r="C526" s="173"/>
    </row>
    <row r="527" spans="1:3" ht="14.25" customHeight="1">
      <c r="A527" s="52"/>
      <c r="B527" s="69"/>
      <c r="C527" s="173"/>
    </row>
    <row r="528" spans="1:3" ht="14.25" customHeight="1">
      <c r="A528" s="52"/>
      <c r="B528" s="69"/>
      <c r="C528" s="173"/>
    </row>
    <row r="529" spans="1:3" ht="14.25" customHeight="1">
      <c r="A529" s="52"/>
      <c r="B529" s="69"/>
      <c r="C529" s="173"/>
    </row>
    <row r="530" spans="1:3" ht="14.25" customHeight="1">
      <c r="A530" s="52"/>
      <c r="B530" s="69"/>
      <c r="C530" s="173"/>
    </row>
    <row r="531" spans="1:3" ht="14.25" customHeight="1">
      <c r="A531" s="52"/>
      <c r="B531" s="69"/>
      <c r="C531" s="173"/>
    </row>
    <row r="532" spans="1:3" ht="14.25" customHeight="1">
      <c r="A532" s="52"/>
      <c r="B532" s="69"/>
      <c r="C532" s="173"/>
    </row>
    <row r="533" spans="1:3" ht="14.25" customHeight="1">
      <c r="A533" s="52"/>
      <c r="B533" s="69"/>
      <c r="C533" s="173"/>
    </row>
    <row r="534" spans="1:3" ht="14.25" customHeight="1">
      <c r="A534" s="52"/>
      <c r="B534" s="69"/>
      <c r="C534" s="173"/>
    </row>
    <row r="535" spans="1:3" ht="14.25" customHeight="1">
      <c r="A535" s="52"/>
      <c r="B535" s="69"/>
      <c r="C535" s="173"/>
    </row>
    <row r="536" spans="1:3" ht="14.25" customHeight="1">
      <c r="A536" s="52"/>
      <c r="B536" s="69"/>
      <c r="C536" s="173"/>
    </row>
    <row r="537" spans="1:3" ht="14.25" customHeight="1">
      <c r="A537" s="52"/>
      <c r="B537" s="69"/>
      <c r="C537" s="173"/>
    </row>
    <row r="538" spans="1:3" ht="14.25" customHeight="1">
      <c r="A538" s="52"/>
      <c r="B538" s="69"/>
      <c r="C538" s="173"/>
    </row>
    <row r="539" spans="1:3" ht="14.25" customHeight="1">
      <c r="A539" s="52"/>
      <c r="B539" s="69"/>
      <c r="C539" s="173"/>
    </row>
    <row r="540" spans="1:3" ht="14.25" customHeight="1">
      <c r="A540" s="52"/>
      <c r="B540" s="69"/>
      <c r="C540" s="173"/>
    </row>
    <row r="541" spans="1:3" ht="14.25" customHeight="1">
      <c r="A541" s="52"/>
      <c r="B541" s="69"/>
      <c r="C541" s="173"/>
    </row>
    <row r="542" spans="1:3" ht="14.25" customHeight="1">
      <c r="A542" s="52"/>
      <c r="B542" s="69"/>
      <c r="C542" s="173"/>
    </row>
    <row r="543" spans="1:3" ht="14.25" customHeight="1">
      <c r="A543" s="52"/>
      <c r="B543" s="69"/>
      <c r="C543" s="173"/>
    </row>
    <row r="544" spans="1:3" ht="14.25" customHeight="1">
      <c r="A544" s="52"/>
      <c r="B544" s="69"/>
      <c r="C544" s="173"/>
    </row>
    <row r="545" spans="1:3" ht="14.25" customHeight="1">
      <c r="A545" s="52"/>
      <c r="B545" s="69"/>
      <c r="C545" s="173"/>
    </row>
    <row r="546" spans="1:3" ht="14.25" customHeight="1">
      <c r="A546" s="52"/>
      <c r="B546" s="69"/>
      <c r="C546" s="173"/>
    </row>
    <row r="547" spans="1:3" ht="14.25" customHeight="1">
      <c r="A547" s="52"/>
      <c r="B547" s="69"/>
      <c r="C547" s="173"/>
    </row>
    <row r="548" spans="1:3" ht="14.25" customHeight="1">
      <c r="A548" s="52"/>
      <c r="B548" s="69"/>
      <c r="C548" s="173"/>
    </row>
    <row r="549" spans="1:3" ht="14.25" customHeight="1">
      <c r="A549" s="52"/>
      <c r="B549" s="69"/>
      <c r="C549" s="173"/>
    </row>
    <row r="550" spans="1:3" ht="14.25" customHeight="1">
      <c r="A550" s="52"/>
      <c r="B550" s="69"/>
      <c r="C550" s="173"/>
    </row>
    <row r="551" spans="1:3" ht="14.25" customHeight="1">
      <c r="A551" s="52"/>
      <c r="B551" s="69"/>
      <c r="C551" s="173"/>
    </row>
    <row r="552" spans="1:3" ht="14.25" customHeight="1">
      <c r="A552" s="52"/>
      <c r="B552" s="69"/>
      <c r="C552" s="173"/>
    </row>
    <row r="553" spans="1:3" ht="14.25" customHeight="1">
      <c r="A553" s="52"/>
      <c r="B553" s="69"/>
      <c r="C553" s="173"/>
    </row>
    <row r="554" spans="1:3" ht="14.25" customHeight="1">
      <c r="A554" s="52"/>
      <c r="B554" s="69"/>
      <c r="C554" s="173"/>
    </row>
    <row r="555" spans="1:3" ht="14.25" customHeight="1">
      <c r="A555" s="52"/>
      <c r="B555" s="69"/>
      <c r="C555" s="173"/>
    </row>
    <row r="556" spans="1:3" ht="14.25" customHeight="1">
      <c r="A556" s="52"/>
      <c r="B556" s="69"/>
      <c r="C556" s="173"/>
    </row>
    <row r="557" spans="1:3" ht="14.25" customHeight="1">
      <c r="A557" s="52"/>
      <c r="B557" s="69"/>
      <c r="C557" s="173"/>
    </row>
    <row r="558" spans="1:3" ht="14.25" customHeight="1">
      <c r="A558" s="52"/>
      <c r="B558" s="69"/>
      <c r="C558" s="173"/>
    </row>
    <row r="559" spans="1:3" ht="14.25" customHeight="1">
      <c r="A559" s="52"/>
      <c r="B559" s="69"/>
      <c r="C559" s="173"/>
    </row>
    <row r="560" spans="1:3" ht="14.25" customHeight="1">
      <c r="A560" s="52"/>
      <c r="B560" s="69"/>
      <c r="C560" s="173"/>
    </row>
    <row r="561" spans="1:3" ht="14.25" customHeight="1">
      <c r="A561" s="52"/>
      <c r="B561" s="69"/>
      <c r="C561" s="173"/>
    </row>
    <row r="562" spans="1:3" ht="14.25" customHeight="1">
      <c r="A562" s="52"/>
      <c r="B562" s="69"/>
      <c r="C562" s="173"/>
    </row>
    <row r="563" spans="1:3" ht="14.25" customHeight="1">
      <c r="A563" s="52"/>
      <c r="B563" s="69"/>
      <c r="C563" s="173"/>
    </row>
    <row r="564" spans="1:3" ht="14.25" customHeight="1">
      <c r="A564" s="52"/>
      <c r="B564" s="69"/>
      <c r="C564" s="173"/>
    </row>
    <row r="565" spans="1:3" ht="14.25" customHeight="1">
      <c r="A565" s="52"/>
      <c r="B565" s="69"/>
      <c r="C565" s="173"/>
    </row>
    <row r="566" spans="1:3" ht="14.25" customHeight="1">
      <c r="A566" s="52"/>
      <c r="B566" s="69"/>
      <c r="C566" s="173"/>
    </row>
    <row r="567" spans="1:3" ht="14.25" customHeight="1">
      <c r="A567" s="52"/>
      <c r="B567" s="69"/>
      <c r="C567" s="173"/>
    </row>
    <row r="568" spans="1:3" ht="14.25" customHeight="1">
      <c r="A568" s="52"/>
      <c r="B568" s="69"/>
      <c r="C568" s="173"/>
    </row>
    <row r="569" spans="1:3" ht="14.25" customHeight="1">
      <c r="A569" s="52"/>
      <c r="B569" s="69"/>
      <c r="C569" s="173"/>
    </row>
    <row r="570" spans="1:3" ht="14.25" customHeight="1">
      <c r="A570" s="52"/>
      <c r="B570" s="69"/>
      <c r="C570" s="173"/>
    </row>
    <row r="571" spans="1:3" ht="14.25" customHeight="1">
      <c r="A571" s="52"/>
      <c r="B571" s="69"/>
      <c r="C571" s="173"/>
    </row>
    <row r="572" spans="1:3" ht="14.25" customHeight="1">
      <c r="A572" s="52"/>
      <c r="B572" s="69"/>
      <c r="C572" s="173"/>
    </row>
    <row r="573" spans="1:3" ht="14.25" customHeight="1">
      <c r="A573" s="52"/>
      <c r="B573" s="69"/>
      <c r="C573" s="173"/>
    </row>
    <row r="574" spans="1:3" ht="14.25" customHeight="1">
      <c r="A574" s="52"/>
      <c r="B574" s="69"/>
      <c r="C574" s="173"/>
    </row>
    <row r="575" spans="1:3" ht="14.25" customHeight="1">
      <c r="A575" s="52"/>
      <c r="B575" s="69"/>
      <c r="C575" s="173"/>
    </row>
    <row r="576" spans="1:3" ht="14.25" customHeight="1">
      <c r="A576" s="52"/>
      <c r="B576" s="69"/>
      <c r="C576" s="173"/>
    </row>
    <row r="577" spans="1:3" ht="14.25" customHeight="1">
      <c r="A577" s="52"/>
      <c r="B577" s="69"/>
      <c r="C577" s="173"/>
    </row>
    <row r="578" spans="1:3" ht="14.25" customHeight="1">
      <c r="A578" s="52"/>
      <c r="B578" s="69"/>
      <c r="C578" s="173"/>
    </row>
    <row r="579" spans="1:3" ht="14.25" customHeight="1">
      <c r="A579" s="52"/>
      <c r="B579" s="69"/>
      <c r="C579" s="173"/>
    </row>
    <row r="580" spans="1:3" ht="14.25" customHeight="1">
      <c r="A580" s="52"/>
      <c r="B580" s="69"/>
      <c r="C580" s="173"/>
    </row>
    <row r="581" spans="1:3" ht="14.25" customHeight="1">
      <c r="A581" s="52"/>
      <c r="B581" s="69"/>
      <c r="C581" s="173"/>
    </row>
    <row r="582" spans="1:3" ht="14.25" customHeight="1">
      <c r="A582" s="52"/>
      <c r="B582" s="69"/>
      <c r="C582" s="173"/>
    </row>
    <row r="583" spans="1:3" ht="14.25" customHeight="1">
      <c r="A583" s="52"/>
      <c r="B583" s="69"/>
      <c r="C583" s="173"/>
    </row>
    <row r="584" spans="1:3" ht="14.25" customHeight="1">
      <c r="A584" s="52"/>
      <c r="B584" s="69"/>
      <c r="C584" s="173"/>
    </row>
    <row r="585" spans="1:3" ht="14.25" customHeight="1">
      <c r="A585" s="52"/>
      <c r="B585" s="69"/>
      <c r="C585" s="173"/>
    </row>
    <row r="586" spans="1:3" ht="14.25" customHeight="1">
      <c r="A586" s="52"/>
      <c r="B586" s="69"/>
      <c r="C586" s="173"/>
    </row>
    <row r="587" spans="1:3" ht="14.25" customHeight="1">
      <c r="A587" s="52"/>
      <c r="B587" s="69"/>
      <c r="C587" s="173"/>
    </row>
    <row r="588" spans="1:3" ht="14.25" customHeight="1">
      <c r="A588" s="52"/>
      <c r="B588" s="69"/>
      <c r="C588" s="173"/>
    </row>
    <row r="589" spans="1:3" ht="14.25" customHeight="1">
      <c r="A589" s="52"/>
      <c r="B589" s="69"/>
      <c r="C589" s="173"/>
    </row>
    <row r="590" spans="1:3" ht="14.25" customHeight="1">
      <c r="A590" s="52"/>
      <c r="B590" s="69"/>
      <c r="C590" s="173"/>
    </row>
    <row r="591" spans="1:3" ht="14.25" customHeight="1">
      <c r="A591" s="52"/>
      <c r="B591" s="69"/>
      <c r="C591" s="173"/>
    </row>
    <row r="592" spans="1:3" ht="14.25" customHeight="1">
      <c r="A592" s="52"/>
      <c r="B592" s="69"/>
      <c r="C592" s="173"/>
    </row>
    <row r="593" spans="1:3" ht="14.25" customHeight="1">
      <c r="A593" s="52"/>
      <c r="B593" s="69"/>
      <c r="C593" s="173"/>
    </row>
    <row r="594" spans="1:3" ht="14.25" customHeight="1">
      <c r="A594" s="52"/>
      <c r="B594" s="69"/>
      <c r="C594" s="173"/>
    </row>
    <row r="595" spans="1:3" ht="14.25" customHeight="1">
      <c r="A595" s="52"/>
      <c r="B595" s="69"/>
      <c r="C595" s="173"/>
    </row>
    <row r="596" spans="1:3" ht="14.25" customHeight="1">
      <c r="A596" s="52"/>
      <c r="B596" s="69"/>
      <c r="C596" s="173"/>
    </row>
    <row r="597" spans="1:3" ht="14.25" customHeight="1">
      <c r="A597" s="52"/>
      <c r="B597" s="69"/>
      <c r="C597" s="173"/>
    </row>
    <row r="598" spans="1:3" ht="14.25" customHeight="1">
      <c r="A598" s="52"/>
      <c r="B598" s="69"/>
      <c r="C598" s="173"/>
    </row>
    <row r="599" spans="1:3" ht="14.25" customHeight="1">
      <c r="A599" s="52"/>
      <c r="B599" s="69"/>
      <c r="C599" s="173"/>
    </row>
    <row r="600" spans="1:3" ht="14.25" customHeight="1">
      <c r="A600" s="52"/>
      <c r="B600" s="69"/>
      <c r="C600" s="173"/>
    </row>
    <row r="601" spans="1:3" ht="14.25" customHeight="1">
      <c r="A601" s="52"/>
      <c r="B601" s="69"/>
      <c r="C601" s="173"/>
    </row>
    <row r="602" spans="1:3" ht="14.25" customHeight="1">
      <c r="A602" s="52"/>
      <c r="B602" s="69"/>
      <c r="C602" s="173"/>
    </row>
    <row r="603" spans="1:3" ht="14.25" customHeight="1">
      <c r="A603" s="52"/>
      <c r="B603" s="69"/>
      <c r="C603" s="173"/>
    </row>
    <row r="604" spans="1:3" ht="14.25" customHeight="1">
      <c r="A604" s="52"/>
      <c r="B604" s="69"/>
      <c r="C604" s="173"/>
    </row>
    <row r="605" spans="1:3" ht="14.25" customHeight="1">
      <c r="A605" s="52"/>
      <c r="B605" s="69"/>
      <c r="C605" s="173"/>
    </row>
    <row r="606" spans="1:3" ht="14.25" customHeight="1">
      <c r="A606" s="52"/>
      <c r="B606" s="69"/>
      <c r="C606" s="173"/>
    </row>
    <row r="607" spans="1:3" ht="14.25" customHeight="1">
      <c r="A607" s="52"/>
      <c r="B607" s="69"/>
      <c r="C607" s="173"/>
    </row>
    <row r="608" spans="1:3" ht="14.25" customHeight="1">
      <c r="A608" s="52"/>
      <c r="B608" s="69"/>
      <c r="C608" s="173"/>
    </row>
    <row r="609" spans="1:3" ht="14.25" customHeight="1">
      <c r="A609" s="52"/>
      <c r="B609" s="69"/>
      <c r="C609" s="173"/>
    </row>
    <row r="610" spans="1:3" ht="14.25" customHeight="1">
      <c r="A610" s="52"/>
      <c r="B610" s="69"/>
      <c r="C610" s="173"/>
    </row>
    <row r="611" spans="1:3" ht="14.25" customHeight="1">
      <c r="A611" s="52"/>
      <c r="B611" s="69"/>
      <c r="C611" s="173"/>
    </row>
    <row r="612" spans="1:3" ht="14.25" customHeight="1">
      <c r="A612" s="52"/>
      <c r="B612" s="69"/>
      <c r="C612" s="173"/>
    </row>
    <row r="613" spans="1:3" ht="14.25" customHeight="1">
      <c r="A613" s="52"/>
      <c r="B613" s="69"/>
      <c r="C613" s="173"/>
    </row>
    <row r="614" spans="1:3" ht="14.25" customHeight="1">
      <c r="A614" s="52"/>
      <c r="B614" s="69"/>
      <c r="C614" s="173"/>
    </row>
    <row r="615" spans="1:3" ht="14.25" customHeight="1">
      <c r="A615" s="52"/>
      <c r="B615" s="69"/>
      <c r="C615" s="173"/>
    </row>
    <row r="616" spans="1:3" ht="14.25" customHeight="1">
      <c r="A616" s="52"/>
      <c r="B616" s="69"/>
      <c r="C616" s="173"/>
    </row>
    <row r="617" spans="1:3" ht="14.25" customHeight="1">
      <c r="A617" s="52"/>
      <c r="B617" s="69"/>
      <c r="C617" s="173"/>
    </row>
    <row r="618" spans="1:3" ht="14.25" customHeight="1">
      <c r="A618" s="52"/>
      <c r="B618" s="69"/>
      <c r="C618" s="173"/>
    </row>
    <row r="619" spans="1:3" ht="14.25" customHeight="1">
      <c r="A619" s="52"/>
      <c r="B619" s="69"/>
      <c r="C619" s="173"/>
    </row>
    <row r="620" spans="1:3" ht="14.25" customHeight="1">
      <c r="A620" s="52"/>
      <c r="B620" s="69"/>
      <c r="C620" s="173"/>
    </row>
    <row r="621" spans="1:3" ht="14.25" customHeight="1">
      <c r="A621" s="52"/>
      <c r="B621" s="69"/>
      <c r="C621" s="173"/>
    </row>
    <row r="622" spans="1:3" ht="14.25" customHeight="1">
      <c r="A622" s="52"/>
      <c r="B622" s="69"/>
      <c r="C622" s="173"/>
    </row>
    <row r="623" spans="1:3" ht="14.25" customHeight="1">
      <c r="A623" s="52"/>
      <c r="B623" s="69"/>
      <c r="C623" s="173"/>
    </row>
    <row r="624" spans="1:3" ht="14.25" customHeight="1">
      <c r="A624" s="52"/>
      <c r="B624" s="69"/>
      <c r="C624" s="173"/>
    </row>
    <row r="625" spans="1:3" ht="14.25" customHeight="1">
      <c r="A625" s="52"/>
      <c r="B625" s="69"/>
      <c r="C625" s="173"/>
    </row>
    <row r="626" spans="1:3" ht="14.25" customHeight="1">
      <c r="A626" s="52"/>
      <c r="B626" s="69"/>
      <c r="C626" s="173"/>
    </row>
    <row r="627" spans="1:3" ht="14.25" customHeight="1">
      <c r="A627" s="52"/>
      <c r="B627" s="69"/>
      <c r="C627" s="173"/>
    </row>
    <row r="628" spans="1:3" ht="14.25" customHeight="1">
      <c r="A628" s="52"/>
      <c r="B628" s="69"/>
      <c r="C628" s="173"/>
    </row>
    <row r="629" spans="1:3" ht="14.25" customHeight="1">
      <c r="A629" s="52"/>
      <c r="B629" s="69"/>
      <c r="C629" s="173"/>
    </row>
    <row r="630" spans="1:3" ht="14.25" customHeight="1">
      <c r="A630" s="52"/>
      <c r="B630" s="69"/>
      <c r="C630" s="173"/>
    </row>
    <row r="631" spans="1:3" ht="14.25" customHeight="1">
      <c r="A631" s="52"/>
      <c r="B631" s="69"/>
      <c r="C631" s="173"/>
    </row>
    <row r="632" spans="1:3" ht="14.25" customHeight="1">
      <c r="A632" s="52"/>
      <c r="B632" s="69"/>
      <c r="C632" s="173"/>
    </row>
    <row r="633" spans="1:3" ht="14.25" customHeight="1">
      <c r="A633" s="52"/>
      <c r="B633" s="69"/>
      <c r="C633" s="173"/>
    </row>
    <row r="634" spans="1:3" ht="14.25" customHeight="1">
      <c r="A634" s="52"/>
      <c r="B634" s="69"/>
      <c r="C634" s="173"/>
    </row>
    <row r="635" spans="1:3" ht="14.25" customHeight="1">
      <c r="A635" s="52"/>
      <c r="B635" s="69"/>
      <c r="C635" s="173"/>
    </row>
    <row r="636" spans="1:3" ht="14.25" customHeight="1">
      <c r="A636" s="52"/>
      <c r="B636" s="69"/>
      <c r="C636" s="173"/>
    </row>
    <row r="637" spans="1:3" ht="14.25" customHeight="1">
      <c r="A637" s="52"/>
      <c r="B637" s="69"/>
      <c r="C637" s="173"/>
    </row>
    <row r="638" spans="1:3" ht="14.25" customHeight="1">
      <c r="A638" s="52"/>
      <c r="B638" s="69"/>
      <c r="C638" s="173"/>
    </row>
    <row r="639" spans="1:3" ht="14.25" customHeight="1">
      <c r="A639" s="52"/>
      <c r="B639" s="69"/>
      <c r="C639" s="173"/>
    </row>
    <row r="640" spans="1:3" ht="14.25" customHeight="1">
      <c r="A640" s="52"/>
      <c r="B640" s="69"/>
      <c r="C640" s="173"/>
    </row>
    <row r="641" spans="1:3" ht="14.25" customHeight="1">
      <c r="A641" s="52"/>
      <c r="B641" s="69"/>
      <c r="C641" s="173"/>
    </row>
    <row r="642" spans="1:3" ht="14.25" customHeight="1">
      <c r="A642" s="52"/>
      <c r="B642" s="69"/>
      <c r="C642" s="173"/>
    </row>
    <row r="643" spans="1:3" ht="14.25" customHeight="1">
      <c r="A643" s="52"/>
      <c r="B643" s="69"/>
      <c r="C643" s="173"/>
    </row>
    <row r="644" spans="1:3" ht="14.25" customHeight="1">
      <c r="A644" s="52"/>
      <c r="B644" s="69"/>
      <c r="C644" s="173"/>
    </row>
    <row r="645" spans="1:3" ht="14.25" customHeight="1">
      <c r="A645" s="52"/>
      <c r="B645" s="69"/>
      <c r="C645" s="173"/>
    </row>
    <row r="646" spans="1:3" ht="14.25" customHeight="1">
      <c r="A646" s="52"/>
      <c r="B646" s="69"/>
      <c r="C646" s="173"/>
    </row>
    <row r="647" spans="1:3" ht="14.25" customHeight="1">
      <c r="A647" s="52"/>
      <c r="B647" s="69"/>
      <c r="C647" s="173"/>
    </row>
    <row r="648" spans="1:3" ht="14.25" customHeight="1">
      <c r="A648" s="52"/>
      <c r="B648" s="69"/>
      <c r="C648" s="173"/>
    </row>
    <row r="649" spans="1:3" ht="14.25" customHeight="1">
      <c r="A649" s="52"/>
      <c r="B649" s="69"/>
      <c r="C649" s="173"/>
    </row>
    <row r="650" spans="1:3" ht="14.25" customHeight="1">
      <c r="A650" s="52"/>
      <c r="B650" s="69"/>
      <c r="C650" s="173"/>
    </row>
    <row r="651" spans="1:3" ht="14.25" customHeight="1">
      <c r="A651" s="52"/>
      <c r="B651" s="69"/>
      <c r="C651" s="173"/>
    </row>
    <row r="652" spans="1:3" ht="14.25" customHeight="1">
      <c r="A652" s="52"/>
      <c r="B652" s="69"/>
      <c r="C652" s="173"/>
    </row>
    <row r="653" spans="1:3" ht="14.25" customHeight="1">
      <c r="A653" s="52"/>
      <c r="B653" s="69"/>
      <c r="C653" s="173"/>
    </row>
    <row r="654" spans="1:3" ht="14.25" customHeight="1">
      <c r="A654" s="52"/>
      <c r="B654" s="69"/>
      <c r="C654" s="173"/>
    </row>
    <row r="655" spans="1:3" ht="14.25" customHeight="1">
      <c r="A655" s="52"/>
      <c r="B655" s="69"/>
      <c r="C655" s="173"/>
    </row>
    <row r="656" spans="1:3" ht="14.25" customHeight="1">
      <c r="A656" s="52"/>
      <c r="B656" s="69"/>
      <c r="C656" s="173"/>
    </row>
    <row r="657" spans="1:3" ht="14.25" customHeight="1">
      <c r="A657" s="52"/>
      <c r="B657" s="69"/>
      <c r="C657" s="173"/>
    </row>
    <row r="658" spans="1:3" ht="14.25" customHeight="1">
      <c r="A658" s="52"/>
      <c r="B658" s="69"/>
      <c r="C658" s="173"/>
    </row>
    <row r="659" spans="1:3" ht="14.25" customHeight="1">
      <c r="A659" s="52"/>
      <c r="B659" s="69"/>
      <c r="C659" s="173"/>
    </row>
    <row r="660" spans="1:3" ht="14.25" customHeight="1">
      <c r="A660" s="52"/>
      <c r="B660" s="69"/>
      <c r="C660" s="173"/>
    </row>
    <row r="661" spans="1:3" ht="14.25" customHeight="1">
      <c r="A661" s="52"/>
      <c r="B661" s="69"/>
      <c r="C661" s="173"/>
    </row>
    <row r="662" spans="1:3" ht="14.25" customHeight="1">
      <c r="A662" s="52"/>
      <c r="B662" s="69"/>
      <c r="C662" s="173"/>
    </row>
    <row r="663" spans="1:3" ht="14.25" customHeight="1">
      <c r="A663" s="52"/>
      <c r="B663" s="69"/>
      <c r="C663" s="173"/>
    </row>
    <row r="664" spans="1:3" ht="14.25" customHeight="1">
      <c r="A664" s="52"/>
      <c r="B664" s="69"/>
      <c r="C664" s="173"/>
    </row>
    <row r="665" spans="1:3" ht="14.25" customHeight="1">
      <c r="A665" s="52"/>
      <c r="B665" s="69"/>
      <c r="C665" s="173"/>
    </row>
    <row r="666" spans="1:3" ht="14.25" customHeight="1">
      <c r="A666" s="52"/>
      <c r="B666" s="69"/>
      <c r="C666" s="173"/>
    </row>
    <row r="667" spans="1:3" ht="14.25" customHeight="1">
      <c r="A667" s="52"/>
      <c r="B667" s="69"/>
      <c r="C667" s="173"/>
    </row>
    <row r="668" spans="1:3" ht="14.25" customHeight="1">
      <c r="A668" s="52"/>
      <c r="B668" s="69"/>
      <c r="C668" s="173"/>
    </row>
    <row r="669" spans="1:3" ht="14.25" customHeight="1">
      <c r="A669" s="52"/>
      <c r="B669" s="69"/>
      <c r="C669" s="173"/>
    </row>
    <row r="670" spans="1:3" ht="14.25" customHeight="1">
      <c r="A670" s="52"/>
      <c r="B670" s="69"/>
      <c r="C670" s="173"/>
    </row>
    <row r="671" spans="1:3" ht="14.25" customHeight="1">
      <c r="A671" s="52"/>
      <c r="B671" s="69"/>
      <c r="C671" s="173"/>
    </row>
    <row r="672" spans="1:3" ht="14.25" customHeight="1">
      <c r="A672" s="52"/>
      <c r="B672" s="69"/>
      <c r="C672" s="173"/>
    </row>
    <row r="673" spans="1:3" ht="14.25" customHeight="1">
      <c r="A673" s="52"/>
      <c r="B673" s="69"/>
      <c r="C673" s="173"/>
    </row>
    <row r="674" spans="1:3" ht="14.25" customHeight="1">
      <c r="A674" s="52"/>
      <c r="B674" s="69"/>
      <c r="C674" s="173"/>
    </row>
    <row r="675" spans="1:3" ht="14.25" customHeight="1">
      <c r="A675" s="52"/>
      <c r="B675" s="69"/>
      <c r="C675" s="173"/>
    </row>
    <row r="676" spans="1:3" ht="14.25" customHeight="1">
      <c r="A676" s="52"/>
      <c r="B676" s="69"/>
      <c r="C676" s="173"/>
    </row>
    <row r="677" spans="1:3" ht="14.25" customHeight="1">
      <c r="A677" s="52"/>
      <c r="B677" s="69"/>
      <c r="C677" s="173"/>
    </row>
    <row r="678" spans="1:3" ht="14.25" customHeight="1">
      <c r="A678" s="52"/>
      <c r="B678" s="69"/>
      <c r="C678" s="173"/>
    </row>
    <row r="679" spans="1:3" ht="14.25" customHeight="1">
      <c r="A679" s="52"/>
      <c r="B679" s="69"/>
      <c r="C679" s="173"/>
    </row>
    <row r="680" spans="1:3" ht="14.25" customHeight="1">
      <c r="A680" s="52"/>
      <c r="B680" s="69"/>
      <c r="C680" s="173"/>
    </row>
    <row r="681" spans="1:3" ht="14.25" customHeight="1">
      <c r="A681" s="52"/>
      <c r="B681" s="69"/>
      <c r="C681" s="173"/>
    </row>
    <row r="682" spans="1:3" ht="14.25" customHeight="1">
      <c r="A682" s="52"/>
      <c r="B682" s="69"/>
      <c r="C682" s="173"/>
    </row>
    <row r="683" spans="1:3" ht="14.25" customHeight="1">
      <c r="A683" s="52"/>
      <c r="B683" s="69"/>
      <c r="C683" s="173"/>
    </row>
    <row r="684" spans="1:3" ht="14.25" customHeight="1">
      <c r="A684" s="52"/>
      <c r="B684" s="69"/>
      <c r="C684" s="173"/>
    </row>
    <row r="685" spans="1:3" ht="14.25" customHeight="1">
      <c r="A685" s="52"/>
      <c r="B685" s="69"/>
      <c r="C685" s="173"/>
    </row>
    <row r="686" spans="1:3" ht="14.25" customHeight="1">
      <c r="A686" s="52"/>
      <c r="B686" s="69"/>
      <c r="C686" s="173"/>
    </row>
    <row r="687" spans="1:3" ht="14.25" customHeight="1">
      <c r="A687" s="52"/>
      <c r="B687" s="69"/>
      <c r="C687" s="173"/>
    </row>
    <row r="688" spans="1:3" ht="14.25" customHeight="1">
      <c r="A688" s="52"/>
      <c r="B688" s="69"/>
      <c r="C688" s="173"/>
    </row>
    <row r="689" spans="1:3" ht="14.25" customHeight="1">
      <c r="A689" s="52"/>
      <c r="B689" s="69"/>
      <c r="C689" s="173"/>
    </row>
    <row r="690" spans="1:3" ht="14.25" customHeight="1">
      <c r="A690" s="52"/>
      <c r="B690" s="69"/>
      <c r="C690" s="173"/>
    </row>
    <row r="691" spans="1:3" ht="14.25" customHeight="1">
      <c r="A691" s="52"/>
      <c r="B691" s="69"/>
      <c r="C691" s="173"/>
    </row>
    <row r="692" spans="1:3" ht="14.25" customHeight="1">
      <c r="A692" s="52"/>
      <c r="B692" s="69"/>
      <c r="C692" s="173"/>
    </row>
    <row r="693" spans="1:3" ht="14.25" customHeight="1">
      <c r="A693" s="52"/>
      <c r="B693" s="69"/>
      <c r="C693" s="173"/>
    </row>
    <row r="694" spans="1:3" ht="14.25" customHeight="1">
      <c r="A694" s="52"/>
      <c r="B694" s="69"/>
      <c r="C694" s="173"/>
    </row>
    <row r="695" spans="1:3" ht="14.25" customHeight="1">
      <c r="A695" s="52"/>
      <c r="B695" s="69"/>
      <c r="C695" s="173"/>
    </row>
    <row r="696" spans="1:3" ht="14.25" customHeight="1">
      <c r="A696" s="52"/>
      <c r="B696" s="69"/>
      <c r="C696" s="173"/>
    </row>
    <row r="697" spans="1:3" ht="14.25" customHeight="1">
      <c r="A697" s="52"/>
      <c r="B697" s="69"/>
      <c r="C697" s="173"/>
    </row>
    <row r="698" spans="1:3" ht="14.25" customHeight="1">
      <c r="A698" s="52"/>
      <c r="B698" s="69"/>
      <c r="C698" s="173"/>
    </row>
    <row r="699" spans="1:3" ht="14.25" customHeight="1">
      <c r="A699" s="52"/>
      <c r="B699" s="69"/>
      <c r="C699" s="173"/>
    </row>
    <row r="700" spans="1:3" ht="14.25" customHeight="1">
      <c r="A700" s="52"/>
      <c r="B700" s="69"/>
      <c r="C700" s="173"/>
    </row>
    <row r="701" spans="1:3" ht="14.25" customHeight="1">
      <c r="A701" s="52"/>
      <c r="B701" s="69"/>
      <c r="C701" s="173"/>
    </row>
    <row r="702" spans="1:3" ht="14.25" customHeight="1">
      <c r="A702" s="52"/>
      <c r="B702" s="69"/>
      <c r="C702" s="173"/>
    </row>
    <row r="703" spans="1:3" ht="14.25" customHeight="1">
      <c r="A703" s="52"/>
      <c r="B703" s="69"/>
      <c r="C703" s="173"/>
    </row>
    <row r="704" spans="1:3" ht="14.25" customHeight="1">
      <c r="A704" s="52"/>
      <c r="B704" s="69"/>
      <c r="C704" s="173"/>
    </row>
    <row r="705" spans="1:3" ht="14.25" customHeight="1">
      <c r="A705" s="52"/>
      <c r="B705" s="69"/>
      <c r="C705" s="173"/>
    </row>
    <row r="706" spans="1:3" ht="14.25" customHeight="1">
      <c r="A706" s="52"/>
      <c r="B706" s="69"/>
      <c r="C706" s="173"/>
    </row>
    <row r="707" spans="1:3" ht="14.25" customHeight="1">
      <c r="A707" s="52"/>
      <c r="B707" s="69"/>
      <c r="C707" s="173"/>
    </row>
    <row r="708" spans="1:3" ht="14.25" customHeight="1">
      <c r="A708" s="52"/>
      <c r="B708" s="69"/>
      <c r="C708" s="173"/>
    </row>
    <row r="709" spans="1:3" ht="14.25" customHeight="1">
      <c r="A709" s="52"/>
      <c r="B709" s="69"/>
      <c r="C709" s="173"/>
    </row>
    <row r="710" spans="1:3" ht="14.25" customHeight="1">
      <c r="A710" s="52"/>
      <c r="B710" s="69"/>
      <c r="C710" s="173"/>
    </row>
    <row r="711" spans="1:3" ht="14.25" customHeight="1">
      <c r="A711" s="52"/>
      <c r="B711" s="69"/>
      <c r="C711" s="173"/>
    </row>
    <row r="712" spans="1:3" ht="14.25" customHeight="1">
      <c r="A712" s="52"/>
      <c r="B712" s="69"/>
      <c r="C712" s="173"/>
    </row>
    <row r="713" spans="1:3" ht="14.25" customHeight="1">
      <c r="A713" s="52"/>
      <c r="B713" s="69"/>
      <c r="C713" s="173"/>
    </row>
    <row r="714" spans="1:3" ht="14.25" customHeight="1">
      <c r="A714" s="52"/>
      <c r="B714" s="69"/>
      <c r="C714" s="173"/>
    </row>
    <row r="715" spans="1:3" ht="14.25" customHeight="1">
      <c r="A715" s="52"/>
      <c r="B715" s="69"/>
      <c r="C715" s="173"/>
    </row>
    <row r="716" spans="1:3" ht="14.25" customHeight="1">
      <c r="A716" s="52"/>
      <c r="B716" s="69"/>
      <c r="C716" s="173"/>
    </row>
    <row r="717" spans="1:3" ht="14.25" customHeight="1">
      <c r="A717" s="52"/>
      <c r="B717" s="69"/>
      <c r="C717" s="173"/>
    </row>
    <row r="718" spans="1:3" ht="14.25" customHeight="1">
      <c r="A718" s="52"/>
      <c r="B718" s="69"/>
      <c r="C718" s="173"/>
    </row>
    <row r="719" spans="1:3" ht="14.25" customHeight="1">
      <c r="A719" s="52"/>
      <c r="B719" s="69"/>
      <c r="C719" s="173"/>
    </row>
    <row r="720" spans="1:3" ht="14.25" customHeight="1">
      <c r="A720" s="52"/>
      <c r="B720" s="69"/>
      <c r="C720" s="173"/>
    </row>
    <row r="721" spans="1:3" ht="14.25" customHeight="1">
      <c r="A721" s="52"/>
      <c r="B721" s="69"/>
      <c r="C721" s="173"/>
    </row>
    <row r="722" spans="1:3" ht="14.25" customHeight="1">
      <c r="A722" s="52"/>
      <c r="B722" s="69"/>
      <c r="C722" s="173"/>
    </row>
    <row r="723" spans="1:3" ht="14.25" customHeight="1">
      <c r="A723" s="52"/>
      <c r="B723" s="69"/>
      <c r="C723" s="173"/>
    </row>
    <row r="724" spans="1:3" ht="14.25" customHeight="1">
      <c r="A724" s="52"/>
      <c r="B724" s="69"/>
      <c r="C724" s="173"/>
    </row>
    <row r="725" spans="1:3" ht="14.25" customHeight="1">
      <c r="A725" s="52"/>
      <c r="B725" s="69"/>
      <c r="C725" s="173"/>
    </row>
    <row r="726" spans="1:3" ht="14.25" customHeight="1">
      <c r="A726" s="52"/>
      <c r="B726" s="69"/>
      <c r="C726" s="173"/>
    </row>
    <row r="727" spans="1:3" ht="14.25" customHeight="1">
      <c r="A727" s="52"/>
      <c r="B727" s="69"/>
      <c r="C727" s="173"/>
    </row>
    <row r="728" spans="1:3" ht="14.25" customHeight="1">
      <c r="A728" s="52"/>
      <c r="B728" s="69"/>
      <c r="C728" s="173"/>
    </row>
    <row r="729" spans="1:3" ht="14.25" customHeight="1">
      <c r="A729" s="52"/>
      <c r="B729" s="69"/>
      <c r="C729" s="173"/>
    </row>
    <row r="730" spans="1:3" ht="14.25" customHeight="1">
      <c r="A730" s="52"/>
      <c r="B730" s="69"/>
      <c r="C730" s="173"/>
    </row>
    <row r="731" spans="1:3" ht="14.25" customHeight="1">
      <c r="A731" s="52"/>
      <c r="B731" s="69"/>
      <c r="C731" s="173"/>
    </row>
    <row r="732" spans="1:3" ht="14.25" customHeight="1">
      <c r="A732" s="52"/>
      <c r="B732" s="69"/>
      <c r="C732" s="173"/>
    </row>
    <row r="733" spans="1:3" ht="14.25" customHeight="1">
      <c r="A733" s="52"/>
      <c r="B733" s="69"/>
      <c r="C733" s="173"/>
    </row>
    <row r="734" spans="1:3" ht="14.25" customHeight="1">
      <c r="A734" s="52"/>
      <c r="B734" s="69"/>
      <c r="C734" s="173"/>
    </row>
    <row r="735" spans="1:3" ht="14.25" customHeight="1">
      <c r="A735" s="52"/>
      <c r="B735" s="69"/>
      <c r="C735" s="173"/>
    </row>
    <row r="736" spans="1:3" ht="14.25" customHeight="1">
      <c r="A736" s="52"/>
      <c r="B736" s="69"/>
      <c r="C736" s="173"/>
    </row>
    <row r="737" spans="1:3" ht="14.25" customHeight="1">
      <c r="A737" s="52"/>
      <c r="B737" s="69"/>
      <c r="C737" s="173"/>
    </row>
    <row r="738" spans="1:3" ht="14.25" customHeight="1">
      <c r="A738" s="52"/>
      <c r="B738" s="69"/>
      <c r="C738" s="173"/>
    </row>
    <row r="739" spans="1:3" ht="14.25" customHeight="1">
      <c r="A739" s="52"/>
      <c r="B739" s="69"/>
      <c r="C739" s="173"/>
    </row>
    <row r="740" spans="1:3" ht="14.25" customHeight="1">
      <c r="A740" s="52"/>
      <c r="B740" s="69"/>
      <c r="C740" s="173"/>
    </row>
    <row r="741" spans="1:3" ht="14.25" customHeight="1">
      <c r="A741" s="52"/>
      <c r="B741" s="69"/>
      <c r="C741" s="173"/>
    </row>
    <row r="742" spans="1:3" ht="14.25" customHeight="1">
      <c r="A742" s="52"/>
      <c r="B742" s="69"/>
      <c r="C742" s="173"/>
    </row>
    <row r="743" spans="1:3" ht="14.25" customHeight="1">
      <c r="A743" s="52"/>
      <c r="B743" s="69"/>
      <c r="C743" s="173"/>
    </row>
    <row r="744" spans="1:3" ht="14.25" customHeight="1">
      <c r="A744" s="52"/>
      <c r="B744" s="69"/>
      <c r="C744" s="173"/>
    </row>
    <row r="745" spans="1:3" ht="14.25" customHeight="1">
      <c r="A745" s="52"/>
      <c r="B745" s="69"/>
      <c r="C745" s="173"/>
    </row>
    <row r="746" spans="1:3" ht="14.25" customHeight="1">
      <c r="A746" s="52"/>
      <c r="B746" s="69"/>
      <c r="C746" s="173"/>
    </row>
    <row r="747" spans="1:3" ht="14.25" customHeight="1">
      <c r="A747" s="52"/>
      <c r="B747" s="69"/>
      <c r="C747" s="173"/>
    </row>
    <row r="748" spans="1:3" ht="14.25" customHeight="1">
      <c r="A748" s="52"/>
      <c r="B748" s="69"/>
      <c r="C748" s="173"/>
    </row>
    <row r="749" spans="1:3" ht="14.25" customHeight="1">
      <c r="A749" s="52"/>
      <c r="B749" s="69"/>
      <c r="C749" s="173"/>
    </row>
    <row r="750" spans="1:3" ht="14.25" customHeight="1">
      <c r="A750" s="52"/>
      <c r="B750" s="69"/>
      <c r="C750" s="173"/>
    </row>
    <row r="751" spans="1:3" ht="14.25" customHeight="1">
      <c r="A751" s="52"/>
      <c r="B751" s="69"/>
      <c r="C751" s="173"/>
    </row>
    <row r="752" spans="1:3" ht="14.25" customHeight="1">
      <c r="A752" s="52"/>
      <c r="B752" s="69"/>
      <c r="C752" s="173"/>
    </row>
    <row r="753" spans="1:3" ht="14.25" customHeight="1">
      <c r="A753" s="52"/>
      <c r="B753" s="69"/>
      <c r="C753" s="173"/>
    </row>
    <row r="754" spans="1:3" ht="14.25" customHeight="1">
      <c r="A754" s="52"/>
      <c r="B754" s="69"/>
      <c r="C754" s="173"/>
    </row>
    <row r="755" spans="1:3" ht="14.25" customHeight="1">
      <c r="A755" s="52"/>
      <c r="B755" s="69"/>
      <c r="C755" s="173"/>
    </row>
    <row r="756" spans="1:3" ht="14.25" customHeight="1">
      <c r="A756" s="52"/>
      <c r="B756" s="69"/>
      <c r="C756" s="173"/>
    </row>
    <row r="757" spans="1:3" ht="14.25" customHeight="1">
      <c r="A757" s="52"/>
      <c r="B757" s="69"/>
      <c r="C757" s="173"/>
    </row>
    <row r="758" spans="1:3" ht="14.25" customHeight="1">
      <c r="A758" s="52"/>
      <c r="B758" s="69"/>
      <c r="C758" s="173"/>
    </row>
    <row r="759" spans="1:3" ht="14.25" customHeight="1">
      <c r="A759" s="52"/>
      <c r="B759" s="69"/>
      <c r="C759" s="173"/>
    </row>
    <row r="760" spans="1:3" ht="14.25" customHeight="1">
      <c r="A760" s="52"/>
      <c r="B760" s="69"/>
      <c r="C760" s="173"/>
    </row>
    <row r="761" spans="1:3" ht="14.25" customHeight="1">
      <c r="A761" s="52"/>
      <c r="B761" s="69"/>
      <c r="C761" s="173"/>
    </row>
    <row r="762" spans="1:3" ht="14.25" customHeight="1">
      <c r="A762" s="52"/>
      <c r="B762" s="69"/>
      <c r="C762" s="173"/>
    </row>
    <row r="763" spans="1:3" ht="14.25" customHeight="1">
      <c r="A763" s="52"/>
      <c r="B763" s="69"/>
      <c r="C763" s="173"/>
    </row>
    <row r="764" spans="1:3" ht="14.25" customHeight="1">
      <c r="A764" s="52"/>
      <c r="B764" s="69"/>
      <c r="C764" s="173"/>
    </row>
    <row r="765" spans="1:3" ht="14.25" customHeight="1">
      <c r="A765" s="52"/>
      <c r="B765" s="69"/>
      <c r="C765" s="173"/>
    </row>
    <row r="766" spans="1:3" ht="14.25" customHeight="1">
      <c r="A766" s="52"/>
      <c r="B766" s="69"/>
      <c r="C766" s="173"/>
    </row>
    <row r="767" spans="1:3" ht="14.25" customHeight="1">
      <c r="A767" s="52"/>
      <c r="B767" s="69"/>
      <c r="C767" s="173"/>
    </row>
    <row r="768" spans="1:3" ht="14.25" customHeight="1">
      <c r="A768" s="52"/>
      <c r="B768" s="69"/>
      <c r="C768" s="173"/>
    </row>
    <row r="769" spans="1:3" ht="14.25" customHeight="1">
      <c r="A769" s="52"/>
      <c r="B769" s="69"/>
      <c r="C769" s="173"/>
    </row>
    <row r="770" spans="1:3" ht="14.25" customHeight="1">
      <c r="A770" s="52"/>
      <c r="B770" s="69"/>
      <c r="C770" s="173"/>
    </row>
    <row r="771" spans="1:3" ht="14.25" customHeight="1">
      <c r="A771" s="52"/>
      <c r="B771" s="69"/>
      <c r="C771" s="173"/>
    </row>
    <row r="772" spans="1:3" ht="14.25" customHeight="1">
      <c r="A772" s="52"/>
      <c r="B772" s="69"/>
      <c r="C772" s="173"/>
    </row>
    <row r="773" spans="1:3" ht="14.25" customHeight="1">
      <c r="A773" s="52"/>
      <c r="B773" s="69"/>
      <c r="C773" s="173"/>
    </row>
    <row r="774" spans="1:3" ht="14.25" customHeight="1">
      <c r="A774" s="52"/>
      <c r="B774" s="69"/>
      <c r="C774" s="173"/>
    </row>
    <row r="775" spans="1:3" ht="14.25" customHeight="1">
      <c r="A775" s="52"/>
      <c r="B775" s="69"/>
      <c r="C775" s="173"/>
    </row>
    <row r="776" spans="1:3" ht="14.25" customHeight="1">
      <c r="A776" s="52"/>
      <c r="B776" s="69"/>
      <c r="C776" s="173"/>
    </row>
    <row r="777" spans="1:3" ht="14.25" customHeight="1">
      <c r="A777" s="52"/>
      <c r="B777" s="69"/>
      <c r="C777" s="173"/>
    </row>
    <row r="778" spans="1:3" ht="14.25" customHeight="1">
      <c r="A778" s="52"/>
      <c r="B778" s="69"/>
      <c r="C778" s="173"/>
    </row>
    <row r="779" spans="1:3" ht="14.25" customHeight="1">
      <c r="A779" s="52"/>
      <c r="B779" s="69"/>
      <c r="C779" s="173"/>
    </row>
    <row r="780" spans="1:3" ht="14.25" customHeight="1">
      <c r="A780" s="52"/>
      <c r="B780" s="69"/>
      <c r="C780" s="173"/>
    </row>
    <row r="781" spans="1:3" ht="14.25" customHeight="1">
      <c r="A781" s="52"/>
      <c r="B781" s="69"/>
      <c r="C781" s="173"/>
    </row>
    <row r="782" spans="1:3" ht="14.25" customHeight="1">
      <c r="A782" s="52"/>
      <c r="B782" s="69"/>
      <c r="C782" s="173"/>
    </row>
    <row r="783" spans="1:3" ht="14.25" customHeight="1">
      <c r="A783" s="52"/>
      <c r="B783" s="69"/>
      <c r="C783" s="173"/>
    </row>
    <row r="784" spans="1:3" ht="14.25" customHeight="1">
      <c r="A784" s="52"/>
      <c r="B784" s="69"/>
      <c r="C784" s="173"/>
    </row>
    <row r="785" spans="1:3" ht="14.25" customHeight="1">
      <c r="A785" s="52"/>
      <c r="B785" s="69"/>
      <c r="C785" s="173"/>
    </row>
    <row r="786" spans="1:3" ht="14.25" customHeight="1">
      <c r="A786" s="52"/>
      <c r="B786" s="69"/>
      <c r="C786" s="173"/>
    </row>
    <row r="787" spans="1:3" ht="14.25" customHeight="1">
      <c r="A787" s="52"/>
      <c r="B787" s="69"/>
      <c r="C787" s="173"/>
    </row>
    <row r="788" spans="1:3" ht="14.25" customHeight="1">
      <c r="A788" s="52"/>
      <c r="B788" s="69"/>
      <c r="C788" s="173"/>
    </row>
    <row r="789" spans="1:3" ht="14.25" customHeight="1">
      <c r="A789" s="52"/>
      <c r="B789" s="69"/>
      <c r="C789" s="173"/>
    </row>
    <row r="790" spans="1:3" ht="14.25" customHeight="1">
      <c r="A790" s="52"/>
      <c r="B790" s="69"/>
      <c r="C790" s="173"/>
    </row>
    <row r="791" spans="1:3" ht="14.25" customHeight="1">
      <c r="A791" s="52"/>
      <c r="B791" s="69"/>
      <c r="C791" s="173"/>
    </row>
    <row r="792" spans="1:3" ht="14.25" customHeight="1">
      <c r="A792" s="52"/>
      <c r="B792" s="69"/>
      <c r="C792" s="173"/>
    </row>
    <row r="793" spans="1:3" ht="14.25" customHeight="1">
      <c r="A793" s="52"/>
      <c r="B793" s="69"/>
      <c r="C793" s="173"/>
    </row>
    <row r="794" spans="1:3" ht="14.25" customHeight="1">
      <c r="A794" s="52"/>
      <c r="B794" s="69"/>
      <c r="C794" s="173"/>
    </row>
    <row r="795" spans="1:3" ht="14.25" customHeight="1">
      <c r="A795" s="52"/>
      <c r="B795" s="69"/>
      <c r="C795" s="173"/>
    </row>
    <row r="796" spans="1:3" ht="14.25" customHeight="1">
      <c r="A796" s="52"/>
      <c r="B796" s="69"/>
      <c r="C796" s="173"/>
    </row>
    <row r="797" spans="1:3" ht="14.25" customHeight="1">
      <c r="A797" s="52"/>
      <c r="B797" s="69"/>
      <c r="C797" s="173"/>
    </row>
    <row r="798" spans="1:3" ht="14.25" customHeight="1">
      <c r="A798" s="52"/>
      <c r="B798" s="69"/>
      <c r="C798" s="173"/>
    </row>
    <row r="799" spans="1:3" ht="14.25" customHeight="1">
      <c r="A799" s="52"/>
      <c r="B799" s="69"/>
      <c r="C799" s="173"/>
    </row>
    <row r="800" spans="1:3" ht="14.25" customHeight="1">
      <c r="A800" s="52"/>
      <c r="B800" s="69"/>
      <c r="C800" s="173"/>
    </row>
    <row r="801" spans="1:3" ht="14.25" customHeight="1">
      <c r="A801" s="52"/>
      <c r="B801" s="69"/>
      <c r="C801" s="173"/>
    </row>
    <row r="802" spans="1:3" ht="14.25" customHeight="1">
      <c r="A802" s="52"/>
      <c r="B802" s="69"/>
      <c r="C802" s="173"/>
    </row>
    <row r="803" spans="1:3" ht="14.25" customHeight="1">
      <c r="A803" s="52"/>
      <c r="B803" s="69"/>
      <c r="C803" s="173"/>
    </row>
    <row r="804" spans="1:3" ht="14.25" customHeight="1">
      <c r="A804" s="52"/>
      <c r="B804" s="69"/>
      <c r="C804" s="173"/>
    </row>
    <row r="805" spans="1:3" ht="14.25" customHeight="1">
      <c r="A805" s="52"/>
      <c r="B805" s="69"/>
      <c r="C805" s="173"/>
    </row>
    <row r="806" spans="1:3" ht="14.25" customHeight="1">
      <c r="A806" s="52"/>
      <c r="B806" s="69"/>
      <c r="C806" s="173"/>
    </row>
    <row r="807" spans="1:3" ht="14.25" customHeight="1">
      <c r="A807" s="52"/>
      <c r="B807" s="69"/>
      <c r="C807" s="173"/>
    </row>
    <row r="808" spans="1:3" ht="14.25" customHeight="1">
      <c r="A808" s="52"/>
      <c r="B808" s="69"/>
      <c r="C808" s="173"/>
    </row>
    <row r="809" spans="1:3" ht="14.25" customHeight="1">
      <c r="A809" s="52"/>
      <c r="B809" s="69"/>
      <c r="C809" s="173"/>
    </row>
    <row r="810" spans="1:3" ht="14.25" customHeight="1">
      <c r="A810" s="52"/>
      <c r="B810" s="69"/>
      <c r="C810" s="173"/>
    </row>
    <row r="811" spans="1:3" ht="14.25" customHeight="1">
      <c r="A811" s="52"/>
      <c r="B811" s="69"/>
      <c r="C811" s="173"/>
    </row>
    <row r="812" spans="1:3" ht="14.25" customHeight="1">
      <c r="A812" s="52"/>
      <c r="B812" s="69"/>
      <c r="C812" s="173"/>
    </row>
    <row r="813" spans="1:3" ht="14.25" customHeight="1">
      <c r="A813" s="52"/>
      <c r="B813" s="69"/>
      <c r="C813" s="173"/>
    </row>
    <row r="814" spans="1:3" ht="14.25" customHeight="1">
      <c r="A814" s="52"/>
      <c r="B814" s="69"/>
      <c r="C814" s="173"/>
    </row>
    <row r="815" spans="1:3" ht="14.25" customHeight="1">
      <c r="A815" s="52"/>
      <c r="B815" s="69"/>
      <c r="C815" s="173"/>
    </row>
    <row r="816" spans="1:3" ht="14.25" customHeight="1">
      <c r="A816" s="52"/>
      <c r="B816" s="69"/>
      <c r="C816" s="173"/>
    </row>
    <row r="817" spans="1:3" ht="14.25" customHeight="1">
      <c r="A817" s="52"/>
      <c r="B817" s="69"/>
      <c r="C817" s="173"/>
    </row>
    <row r="818" spans="1:3" ht="14.25" customHeight="1">
      <c r="A818" s="52"/>
      <c r="B818" s="69"/>
      <c r="C818" s="173"/>
    </row>
    <row r="819" spans="1:3" ht="14.25" customHeight="1">
      <c r="A819" s="52"/>
      <c r="B819" s="69"/>
      <c r="C819" s="173"/>
    </row>
    <row r="820" spans="1:3" ht="14.25" customHeight="1">
      <c r="A820" s="52"/>
      <c r="B820" s="69"/>
      <c r="C820" s="173"/>
    </row>
    <row r="821" spans="1:3" ht="14.25" customHeight="1">
      <c r="A821" s="52"/>
      <c r="B821" s="69"/>
      <c r="C821" s="173"/>
    </row>
    <row r="822" spans="1:3" ht="14.25" customHeight="1">
      <c r="A822" s="52"/>
      <c r="B822" s="69"/>
      <c r="C822" s="173"/>
    </row>
    <row r="823" spans="1:3" ht="14.25" customHeight="1">
      <c r="A823" s="52"/>
      <c r="B823" s="69"/>
      <c r="C823" s="173"/>
    </row>
    <row r="824" spans="1:3" ht="14.25" customHeight="1">
      <c r="A824" s="52"/>
      <c r="B824" s="69"/>
      <c r="C824" s="173"/>
    </row>
    <row r="825" spans="1:3" ht="14.25" customHeight="1">
      <c r="A825" s="52"/>
      <c r="B825" s="69"/>
      <c r="C825" s="173"/>
    </row>
    <row r="826" spans="1:3" ht="14.25" customHeight="1">
      <c r="A826" s="52"/>
      <c r="B826" s="69"/>
      <c r="C826" s="173"/>
    </row>
    <row r="827" spans="1:3" ht="14.25" customHeight="1">
      <c r="A827" s="52"/>
      <c r="B827" s="69"/>
      <c r="C827" s="173"/>
    </row>
    <row r="828" spans="1:3" ht="14.25" customHeight="1">
      <c r="A828" s="52"/>
      <c r="B828" s="69"/>
      <c r="C828" s="173"/>
    </row>
    <row r="829" spans="1:3" ht="14.25" customHeight="1">
      <c r="A829" s="52"/>
      <c r="B829" s="69"/>
      <c r="C829" s="173"/>
    </row>
    <row r="830" spans="1:3" ht="14.25" customHeight="1">
      <c r="A830" s="52"/>
      <c r="B830" s="69"/>
      <c r="C830" s="173"/>
    </row>
    <row r="831" spans="1:3" ht="14.25" customHeight="1">
      <c r="A831" s="52"/>
      <c r="B831" s="69"/>
      <c r="C831" s="173"/>
    </row>
    <row r="832" spans="1:3" ht="14.25" customHeight="1">
      <c r="A832" s="52"/>
      <c r="B832" s="69"/>
      <c r="C832" s="173"/>
    </row>
    <row r="833" spans="1:3" ht="14.25" customHeight="1">
      <c r="A833" s="52"/>
      <c r="B833" s="69"/>
      <c r="C833" s="173"/>
    </row>
    <row r="834" spans="1:3" ht="14.25" customHeight="1">
      <c r="A834" s="52"/>
      <c r="B834" s="69"/>
      <c r="C834" s="173"/>
    </row>
    <row r="835" spans="1:3" ht="14.25" customHeight="1">
      <c r="A835" s="52"/>
      <c r="B835" s="69"/>
      <c r="C835" s="173"/>
    </row>
    <row r="836" spans="1:3" ht="14.25" customHeight="1">
      <c r="A836" s="52"/>
      <c r="B836" s="69"/>
      <c r="C836" s="173"/>
    </row>
    <row r="837" spans="1:3" ht="14.25" customHeight="1">
      <c r="A837" s="52"/>
      <c r="B837" s="69"/>
      <c r="C837" s="173"/>
    </row>
    <row r="838" spans="1:3" ht="14.25" customHeight="1">
      <c r="A838" s="52"/>
      <c r="B838" s="69"/>
      <c r="C838" s="173"/>
    </row>
    <row r="839" spans="1:3" ht="14.25" customHeight="1">
      <c r="A839" s="52"/>
      <c r="B839" s="69"/>
      <c r="C839" s="173"/>
    </row>
    <row r="840" spans="1:3" ht="14.25" customHeight="1">
      <c r="A840" s="52"/>
      <c r="B840" s="69"/>
      <c r="C840" s="173"/>
    </row>
    <row r="841" spans="1:3" ht="14.25" customHeight="1">
      <c r="A841" s="52"/>
      <c r="B841" s="69"/>
      <c r="C841" s="173"/>
    </row>
    <row r="842" spans="1:3" ht="14.25" customHeight="1">
      <c r="A842" s="52"/>
      <c r="B842" s="69"/>
      <c r="C842" s="173"/>
    </row>
    <row r="843" spans="1:3" ht="14.25" customHeight="1">
      <c r="A843" s="52"/>
      <c r="B843" s="69"/>
      <c r="C843" s="173"/>
    </row>
    <row r="844" spans="1:3" ht="14.25" customHeight="1">
      <c r="A844" s="52"/>
      <c r="B844" s="69"/>
      <c r="C844" s="173"/>
    </row>
    <row r="845" spans="1:3" ht="14.25" customHeight="1">
      <c r="A845" s="52"/>
      <c r="B845" s="69"/>
      <c r="C845" s="173"/>
    </row>
    <row r="846" spans="1:3" ht="14.25" customHeight="1">
      <c r="A846" s="52"/>
      <c r="B846" s="69"/>
      <c r="C846" s="173"/>
    </row>
    <row r="847" spans="1:3" ht="14.25" customHeight="1">
      <c r="A847" s="52"/>
      <c r="B847" s="69"/>
      <c r="C847" s="173"/>
    </row>
    <row r="848" spans="1:3" ht="14.25" customHeight="1">
      <c r="A848" s="52"/>
      <c r="B848" s="69"/>
      <c r="C848" s="173"/>
    </row>
    <row r="849" spans="1:3" ht="14.25" customHeight="1">
      <c r="A849" s="52"/>
      <c r="B849" s="69"/>
      <c r="C849" s="173"/>
    </row>
    <row r="850" spans="1:3" ht="14.25" customHeight="1">
      <c r="A850" s="52"/>
      <c r="B850" s="69"/>
      <c r="C850" s="173"/>
    </row>
    <row r="851" spans="1:3" ht="14.25" customHeight="1">
      <c r="A851" s="52"/>
      <c r="B851" s="69"/>
      <c r="C851" s="173"/>
    </row>
    <row r="852" spans="1:3" ht="14.25" customHeight="1">
      <c r="A852" s="52"/>
      <c r="B852" s="69"/>
      <c r="C852" s="173"/>
    </row>
    <row r="853" spans="1:3" ht="14.25" customHeight="1">
      <c r="A853" s="52"/>
      <c r="B853" s="69"/>
      <c r="C853" s="173"/>
    </row>
    <row r="854" spans="1:3" ht="14.25" customHeight="1">
      <c r="A854" s="52"/>
      <c r="B854" s="69"/>
      <c r="C854" s="173"/>
    </row>
    <row r="855" spans="1:3" ht="14.25" customHeight="1">
      <c r="A855" s="52"/>
      <c r="B855" s="69"/>
      <c r="C855" s="173"/>
    </row>
    <row r="856" spans="1:3" ht="14.25" customHeight="1">
      <c r="A856" s="52"/>
      <c r="B856" s="69"/>
      <c r="C856" s="173"/>
    </row>
    <row r="857" spans="1:3" ht="14.25" customHeight="1">
      <c r="A857" s="52"/>
      <c r="B857" s="69"/>
      <c r="C857" s="173"/>
    </row>
    <row r="858" spans="1:3" ht="14.25" customHeight="1">
      <c r="A858" s="52"/>
      <c r="B858" s="69"/>
      <c r="C858" s="173"/>
    </row>
    <row r="859" spans="1:3" ht="14.25" customHeight="1">
      <c r="A859" s="52"/>
      <c r="B859" s="69"/>
      <c r="C859" s="173"/>
    </row>
    <row r="860" spans="1:3" ht="14.25" customHeight="1">
      <c r="A860" s="52"/>
      <c r="B860" s="69"/>
      <c r="C860" s="173"/>
    </row>
    <row r="861" spans="1:3" ht="14.25" customHeight="1">
      <c r="A861" s="52"/>
      <c r="B861" s="69"/>
      <c r="C861" s="173"/>
    </row>
    <row r="862" spans="1:3" ht="14.25" customHeight="1">
      <c r="A862" s="52"/>
      <c r="B862" s="69"/>
      <c r="C862" s="173"/>
    </row>
    <row r="863" spans="1:3" ht="14.25" customHeight="1">
      <c r="A863" s="52"/>
      <c r="B863" s="69"/>
      <c r="C863" s="173"/>
    </row>
    <row r="864" spans="1:3" ht="14.25" customHeight="1">
      <c r="A864" s="52"/>
      <c r="B864" s="69"/>
      <c r="C864" s="173"/>
    </row>
    <row r="865" spans="1:3" ht="14.25" customHeight="1">
      <c r="A865" s="52"/>
      <c r="B865" s="69"/>
      <c r="C865" s="173"/>
    </row>
    <row r="866" spans="1:3" ht="14.25" customHeight="1">
      <c r="A866" s="52"/>
      <c r="B866" s="69"/>
      <c r="C866" s="173"/>
    </row>
    <row r="867" spans="1:3" ht="14.25" customHeight="1">
      <c r="A867" s="52"/>
      <c r="B867" s="69"/>
      <c r="C867" s="173"/>
    </row>
    <row r="868" spans="1:3" ht="14.25" customHeight="1">
      <c r="A868" s="52"/>
      <c r="B868" s="69"/>
      <c r="C868" s="173"/>
    </row>
    <row r="869" spans="1:3" ht="14.25" customHeight="1">
      <c r="A869" s="52"/>
      <c r="B869" s="69"/>
      <c r="C869" s="173"/>
    </row>
    <row r="870" spans="1:3" ht="14.25" customHeight="1">
      <c r="A870" s="52"/>
      <c r="B870" s="69"/>
      <c r="C870" s="173"/>
    </row>
    <row r="871" spans="1:3" ht="14.25" customHeight="1">
      <c r="A871" s="52"/>
      <c r="B871" s="69"/>
      <c r="C871" s="173"/>
    </row>
    <row r="872" spans="1:3" ht="14.25" customHeight="1">
      <c r="A872" s="52"/>
      <c r="B872" s="69"/>
      <c r="C872" s="173"/>
    </row>
    <row r="873" spans="1:3" ht="14.25" customHeight="1">
      <c r="A873" s="52"/>
      <c r="B873" s="69"/>
      <c r="C873" s="173"/>
    </row>
    <row r="874" spans="1:3" ht="14.25" customHeight="1">
      <c r="A874" s="52"/>
      <c r="B874" s="69"/>
      <c r="C874" s="173"/>
    </row>
    <row r="875" spans="1:3" ht="14.25" customHeight="1">
      <c r="A875" s="52"/>
      <c r="B875" s="69"/>
      <c r="C875" s="173"/>
    </row>
    <row r="876" spans="1:3" ht="14.25" customHeight="1">
      <c r="A876" s="52"/>
      <c r="B876" s="69"/>
      <c r="C876" s="173"/>
    </row>
    <row r="877" spans="1:3" ht="14.25" customHeight="1">
      <c r="A877" s="52"/>
      <c r="B877" s="69"/>
      <c r="C877" s="173"/>
    </row>
    <row r="878" spans="1:3" ht="14.25" customHeight="1">
      <c r="A878" s="52"/>
      <c r="B878" s="69"/>
      <c r="C878" s="173"/>
    </row>
    <row r="879" spans="1:3" ht="14.25" customHeight="1">
      <c r="A879" s="52"/>
      <c r="B879" s="69"/>
      <c r="C879" s="173"/>
    </row>
    <row r="880" spans="1:3" ht="14.25" customHeight="1">
      <c r="A880" s="52"/>
      <c r="B880" s="69"/>
      <c r="C880" s="173"/>
    </row>
    <row r="881" spans="1:3" ht="14.25" customHeight="1">
      <c r="A881" s="52"/>
      <c r="B881" s="69"/>
      <c r="C881" s="173"/>
    </row>
    <row r="882" spans="1:3" ht="14.25" customHeight="1">
      <c r="A882" s="52"/>
      <c r="B882" s="69"/>
      <c r="C882" s="173"/>
    </row>
    <row r="883" spans="1:3" ht="14.25" customHeight="1">
      <c r="A883" s="52"/>
      <c r="B883" s="69"/>
      <c r="C883" s="173"/>
    </row>
    <row r="884" spans="1:3" ht="14.25" customHeight="1">
      <c r="A884" s="52"/>
      <c r="B884" s="69"/>
      <c r="C884" s="173"/>
    </row>
    <row r="885" spans="1:3" ht="14.25" customHeight="1">
      <c r="A885" s="52"/>
      <c r="B885" s="69"/>
      <c r="C885" s="173"/>
    </row>
    <row r="886" spans="1:3" ht="14.25" customHeight="1">
      <c r="A886" s="52"/>
      <c r="B886" s="69"/>
      <c r="C886" s="173"/>
    </row>
    <row r="887" spans="1:3" ht="14.25" customHeight="1">
      <c r="A887" s="52"/>
      <c r="B887" s="69"/>
      <c r="C887" s="173"/>
    </row>
    <row r="888" spans="1:3" ht="14.25" customHeight="1">
      <c r="A888" s="52"/>
      <c r="B888" s="69"/>
      <c r="C888" s="173"/>
    </row>
    <row r="889" spans="1:3" ht="14.25" customHeight="1">
      <c r="A889" s="52"/>
      <c r="B889" s="69"/>
      <c r="C889" s="173"/>
    </row>
    <row r="890" spans="1:3" ht="14.25" customHeight="1">
      <c r="A890" s="52"/>
      <c r="B890" s="69"/>
      <c r="C890" s="173"/>
    </row>
    <row r="891" spans="1:3" ht="14.25" customHeight="1">
      <c r="A891" s="52"/>
      <c r="B891" s="69"/>
      <c r="C891" s="173"/>
    </row>
    <row r="892" spans="1:3" ht="14.25" customHeight="1">
      <c r="A892" s="52"/>
      <c r="B892" s="69"/>
      <c r="C892" s="173"/>
    </row>
    <row r="893" spans="1:3" ht="14.25" customHeight="1">
      <c r="A893" s="52"/>
      <c r="B893" s="69"/>
      <c r="C893" s="173"/>
    </row>
    <row r="894" spans="1:3" ht="14.25" customHeight="1">
      <c r="A894" s="52"/>
      <c r="B894" s="69"/>
      <c r="C894" s="173"/>
    </row>
    <row r="895" spans="1:3" ht="14.25" customHeight="1">
      <c r="A895" s="52"/>
      <c r="B895" s="69"/>
      <c r="C895" s="173"/>
    </row>
    <row r="896" spans="1:3" ht="14.25" customHeight="1">
      <c r="A896" s="52"/>
      <c r="B896" s="69"/>
      <c r="C896" s="173"/>
    </row>
    <row r="897" spans="1:3" ht="14.25" customHeight="1">
      <c r="A897" s="52"/>
      <c r="B897" s="69"/>
      <c r="C897" s="173"/>
    </row>
    <row r="898" spans="1:3" ht="14.25" customHeight="1">
      <c r="A898" s="52"/>
      <c r="B898" s="69"/>
      <c r="C898" s="173"/>
    </row>
    <row r="899" spans="1:3" ht="14.25" customHeight="1">
      <c r="A899" s="52"/>
      <c r="B899" s="69"/>
      <c r="C899" s="173"/>
    </row>
    <row r="900" spans="1:3" ht="14.25" customHeight="1">
      <c r="A900" s="52"/>
      <c r="B900" s="69"/>
      <c r="C900" s="173"/>
    </row>
    <row r="901" spans="1:3" ht="14.25" customHeight="1">
      <c r="A901" s="52"/>
      <c r="B901" s="69"/>
      <c r="C901" s="173"/>
    </row>
    <row r="902" spans="1:3" ht="14.25" customHeight="1">
      <c r="A902" s="52"/>
      <c r="B902" s="69"/>
      <c r="C902" s="173"/>
    </row>
    <row r="903" spans="1:3" ht="14.25" customHeight="1">
      <c r="A903" s="52"/>
      <c r="B903" s="69"/>
      <c r="C903" s="173"/>
    </row>
    <row r="904" spans="1:3" ht="14.25" customHeight="1">
      <c r="A904" s="52"/>
      <c r="B904" s="69"/>
      <c r="C904" s="173"/>
    </row>
    <row r="905" spans="1:3" ht="14.25" customHeight="1">
      <c r="A905" s="52"/>
      <c r="B905" s="69"/>
      <c r="C905" s="173"/>
    </row>
    <row r="906" spans="1:3" ht="14.25" customHeight="1">
      <c r="A906" s="52"/>
      <c r="B906" s="69"/>
      <c r="C906" s="173"/>
    </row>
    <row r="907" spans="1:3" ht="14.25" customHeight="1">
      <c r="A907" s="52"/>
      <c r="B907" s="69"/>
      <c r="C907" s="173"/>
    </row>
    <row r="908" spans="1:3" ht="14.25" customHeight="1">
      <c r="A908" s="52"/>
      <c r="B908" s="69"/>
      <c r="C908" s="173"/>
    </row>
    <row r="909" spans="1:3" ht="14.25" customHeight="1">
      <c r="A909" s="52"/>
      <c r="B909" s="69"/>
      <c r="C909" s="173"/>
    </row>
    <row r="910" spans="1:3" ht="14.25" customHeight="1">
      <c r="A910" s="52"/>
      <c r="B910" s="69"/>
      <c r="C910" s="173"/>
    </row>
    <row r="911" spans="1:3" ht="14.25" customHeight="1">
      <c r="A911" s="52"/>
      <c r="B911" s="69"/>
      <c r="C911" s="173"/>
    </row>
    <row r="912" spans="1:3" ht="14.25" customHeight="1">
      <c r="A912" s="52"/>
      <c r="B912" s="69"/>
      <c r="C912" s="173"/>
    </row>
    <row r="913" spans="1:3" ht="14.25" customHeight="1">
      <c r="A913" s="52"/>
      <c r="B913" s="69"/>
      <c r="C913" s="173"/>
    </row>
    <row r="914" spans="1:3" ht="14.25" customHeight="1">
      <c r="A914" s="52"/>
      <c r="B914" s="69"/>
      <c r="C914" s="173"/>
    </row>
    <row r="915" spans="1:3" ht="14.25" customHeight="1">
      <c r="A915" s="52"/>
      <c r="B915" s="69"/>
      <c r="C915" s="173"/>
    </row>
    <row r="916" spans="1:3" ht="14.25" customHeight="1">
      <c r="A916" s="52"/>
      <c r="B916" s="69"/>
      <c r="C916" s="173"/>
    </row>
    <row r="917" spans="1:3" ht="14.25" customHeight="1">
      <c r="A917" s="52"/>
      <c r="B917" s="69"/>
      <c r="C917" s="173"/>
    </row>
    <row r="918" spans="1:3" ht="14.25" customHeight="1">
      <c r="A918" s="52"/>
      <c r="B918" s="69"/>
      <c r="C918" s="173"/>
    </row>
    <row r="919" spans="1:3" ht="14.25" customHeight="1">
      <c r="A919" s="52"/>
      <c r="B919" s="69"/>
      <c r="C919" s="173"/>
    </row>
    <row r="920" spans="1:3" ht="14.25" customHeight="1">
      <c r="A920" s="52"/>
      <c r="B920" s="69"/>
      <c r="C920" s="173"/>
    </row>
    <row r="921" spans="1:3" ht="14.25" customHeight="1">
      <c r="A921" s="52"/>
      <c r="B921" s="69"/>
      <c r="C921" s="173"/>
    </row>
    <row r="922" spans="1:3" ht="14.25" customHeight="1">
      <c r="A922" s="52"/>
      <c r="B922" s="69"/>
      <c r="C922" s="173"/>
    </row>
    <row r="923" spans="1:3" ht="14.25" customHeight="1">
      <c r="A923" s="52"/>
      <c r="B923" s="69"/>
      <c r="C923" s="173"/>
    </row>
    <row r="924" spans="1:3" ht="14.25" customHeight="1">
      <c r="A924" s="52"/>
      <c r="B924" s="69"/>
      <c r="C924" s="173"/>
    </row>
    <row r="925" spans="1:3" ht="14.25" customHeight="1">
      <c r="A925" s="52"/>
      <c r="B925" s="69"/>
      <c r="C925" s="173"/>
    </row>
    <row r="926" spans="1:3" ht="14.25" customHeight="1">
      <c r="A926" s="52"/>
      <c r="B926" s="69"/>
      <c r="C926" s="173"/>
    </row>
    <row r="927" spans="1:3" ht="14.25" customHeight="1">
      <c r="A927" s="52"/>
      <c r="B927" s="69"/>
      <c r="C927" s="173"/>
    </row>
    <row r="928" spans="1:3" ht="14.25" customHeight="1">
      <c r="A928" s="52"/>
      <c r="B928" s="69"/>
      <c r="C928" s="173"/>
    </row>
    <row r="929" spans="1:3" ht="14.25" customHeight="1">
      <c r="A929" s="52"/>
      <c r="B929" s="69"/>
      <c r="C929" s="173"/>
    </row>
    <row r="930" spans="1:3" ht="14.25" customHeight="1">
      <c r="A930" s="52"/>
      <c r="B930" s="69"/>
      <c r="C930" s="173"/>
    </row>
    <row r="931" spans="1:3" ht="14.25" customHeight="1">
      <c r="A931" s="52"/>
      <c r="B931" s="69"/>
      <c r="C931" s="173"/>
    </row>
    <row r="932" spans="1:3" ht="14.25" customHeight="1">
      <c r="A932" s="52"/>
      <c r="B932" s="69"/>
      <c r="C932" s="173"/>
    </row>
    <row r="933" spans="1:3" ht="14.25" customHeight="1">
      <c r="A933" s="52"/>
      <c r="B933" s="69"/>
      <c r="C933" s="173"/>
    </row>
    <row r="934" spans="1:3" ht="14.25" customHeight="1">
      <c r="A934" s="52"/>
      <c r="B934" s="69"/>
      <c r="C934" s="173"/>
    </row>
    <row r="935" spans="1:3" ht="14.25" customHeight="1">
      <c r="A935" s="52"/>
      <c r="B935" s="69"/>
      <c r="C935" s="173"/>
    </row>
    <row r="936" spans="1:3" ht="14.25" customHeight="1">
      <c r="A936" s="52"/>
      <c r="B936" s="69"/>
      <c r="C936" s="173"/>
    </row>
    <row r="937" spans="1:3" ht="14.25" customHeight="1">
      <c r="A937" s="52"/>
      <c r="B937" s="69"/>
      <c r="C937" s="173"/>
    </row>
    <row r="938" spans="1:3" ht="14.25" customHeight="1">
      <c r="A938" s="52"/>
      <c r="B938" s="69"/>
      <c r="C938" s="173"/>
    </row>
    <row r="939" spans="1:3" ht="14.25" customHeight="1">
      <c r="A939" s="52"/>
      <c r="B939" s="69"/>
      <c r="C939" s="173"/>
    </row>
    <row r="940" spans="1:3" ht="14.25" customHeight="1">
      <c r="A940" s="52"/>
      <c r="B940" s="69"/>
      <c r="C940" s="173"/>
    </row>
    <row r="941" spans="1:3" ht="14.25" customHeight="1">
      <c r="A941" s="52"/>
      <c r="B941" s="69"/>
      <c r="C941" s="173"/>
    </row>
    <row r="942" spans="1:3" ht="14.25" customHeight="1">
      <c r="A942" s="52"/>
      <c r="B942" s="69"/>
      <c r="C942" s="173"/>
    </row>
    <row r="943" spans="1:3" ht="14.25" customHeight="1">
      <c r="A943" s="52"/>
      <c r="B943" s="69"/>
      <c r="C943" s="173"/>
    </row>
    <row r="944" spans="1:3" ht="14.25" customHeight="1">
      <c r="A944" s="52"/>
      <c r="B944" s="69"/>
      <c r="C944" s="173"/>
    </row>
    <row r="945" spans="1:3" ht="14.25" customHeight="1">
      <c r="A945" s="52"/>
      <c r="B945" s="69"/>
      <c r="C945" s="173"/>
    </row>
    <row r="946" spans="1:3" ht="14.25" customHeight="1">
      <c r="A946" s="52"/>
      <c r="B946" s="69"/>
      <c r="C946" s="173"/>
    </row>
    <row r="947" spans="1:3" ht="14.25" customHeight="1">
      <c r="A947" s="52"/>
      <c r="B947" s="69"/>
      <c r="C947" s="173"/>
    </row>
    <row r="948" spans="1:3" ht="14.25" customHeight="1">
      <c r="A948" s="52"/>
      <c r="B948" s="69"/>
      <c r="C948" s="173"/>
    </row>
    <row r="949" spans="1:3" ht="14.25" customHeight="1">
      <c r="A949" s="52"/>
      <c r="B949" s="69"/>
      <c r="C949" s="173"/>
    </row>
    <row r="950" spans="1:3" ht="14.25" customHeight="1">
      <c r="A950" s="52"/>
      <c r="B950" s="69"/>
      <c r="C950" s="173"/>
    </row>
    <row r="951" spans="1:3" ht="14.25" customHeight="1">
      <c r="A951" s="52"/>
      <c r="B951" s="69"/>
      <c r="C951" s="173"/>
    </row>
    <row r="952" spans="1:3" ht="14.25" customHeight="1">
      <c r="A952" s="52"/>
      <c r="B952" s="69"/>
      <c r="C952" s="173"/>
    </row>
    <row r="953" spans="1:3" ht="14.25" customHeight="1">
      <c r="A953" s="52"/>
      <c r="B953" s="69"/>
      <c r="C953" s="173"/>
    </row>
    <row r="954" spans="1:3" ht="14.25" customHeight="1">
      <c r="A954" s="52"/>
      <c r="B954" s="69"/>
      <c r="C954" s="173"/>
    </row>
    <row r="955" spans="1:3" ht="14.25" customHeight="1">
      <c r="A955" s="52"/>
      <c r="B955" s="69"/>
      <c r="C955" s="173"/>
    </row>
    <row r="956" spans="1:3" ht="14.25" customHeight="1">
      <c r="A956" s="52"/>
      <c r="B956" s="69"/>
      <c r="C956" s="173"/>
    </row>
    <row r="957" spans="1:3" ht="14.25" customHeight="1">
      <c r="A957" s="52"/>
      <c r="B957" s="69"/>
      <c r="C957" s="173"/>
    </row>
    <row r="958" spans="1:3" ht="14.25" customHeight="1">
      <c r="A958" s="52"/>
      <c r="B958" s="69"/>
      <c r="C958" s="173"/>
    </row>
    <row r="959" spans="1:3" ht="14.25" customHeight="1">
      <c r="A959" s="52"/>
      <c r="B959" s="69"/>
      <c r="C959" s="173"/>
    </row>
    <row r="960" spans="1:3" ht="14.25" customHeight="1">
      <c r="A960" s="52"/>
      <c r="B960" s="69"/>
      <c r="C960" s="173"/>
    </row>
    <row r="961" spans="1:3" ht="14.25" customHeight="1">
      <c r="A961" s="52"/>
      <c r="B961" s="69"/>
      <c r="C961" s="173"/>
    </row>
    <row r="962" spans="1:3" ht="14.25" customHeight="1">
      <c r="A962" s="52"/>
      <c r="B962" s="69"/>
      <c r="C962" s="173"/>
    </row>
    <row r="963" spans="1:3" ht="14.25" customHeight="1">
      <c r="A963" s="52"/>
      <c r="B963" s="69"/>
      <c r="C963" s="173"/>
    </row>
    <row r="964" spans="1:3" ht="14.25" customHeight="1">
      <c r="A964" s="52"/>
      <c r="B964" s="69"/>
      <c r="C964" s="173"/>
    </row>
    <row r="965" spans="1:3" ht="14.25" customHeight="1">
      <c r="A965" s="52"/>
      <c r="B965" s="69"/>
      <c r="C965" s="173"/>
    </row>
    <row r="966" spans="1:3" ht="14.25" customHeight="1">
      <c r="A966" s="52"/>
      <c r="B966" s="69"/>
      <c r="C966" s="173"/>
    </row>
    <row r="967" spans="1:3" ht="14.25" customHeight="1">
      <c r="A967" s="52"/>
      <c r="B967" s="69"/>
      <c r="C967" s="173"/>
    </row>
    <row r="968" spans="1:3" ht="14.25" customHeight="1">
      <c r="A968" s="52"/>
      <c r="B968" s="69"/>
      <c r="C968" s="173"/>
    </row>
    <row r="969" spans="1:3" ht="14.25" customHeight="1">
      <c r="A969" s="52"/>
      <c r="B969" s="69"/>
      <c r="C969" s="173"/>
    </row>
    <row r="970" spans="1:3" ht="14.25" customHeight="1">
      <c r="A970" s="52"/>
      <c r="B970" s="69"/>
      <c r="C970" s="173"/>
    </row>
    <row r="971" spans="1:3" ht="14.25" customHeight="1">
      <c r="A971" s="52"/>
      <c r="B971" s="69"/>
      <c r="C971" s="173"/>
    </row>
    <row r="972" spans="1:3" ht="14.25" customHeight="1">
      <c r="A972" s="52"/>
      <c r="B972" s="69"/>
      <c r="C972" s="173"/>
    </row>
    <row r="973" spans="1:3" ht="14.25" customHeight="1">
      <c r="A973" s="52"/>
      <c r="B973" s="69"/>
      <c r="C973" s="173"/>
    </row>
    <row r="974" spans="1:3" ht="14.25" customHeight="1">
      <c r="A974" s="52"/>
      <c r="B974" s="69"/>
      <c r="C974" s="173"/>
    </row>
    <row r="975" spans="1:3" ht="14.25" customHeight="1">
      <c r="A975" s="52"/>
      <c r="B975" s="69"/>
      <c r="C975" s="173"/>
    </row>
    <row r="976" spans="1:3" ht="14.25" customHeight="1">
      <c r="A976" s="52"/>
      <c r="B976" s="69"/>
      <c r="C976" s="173"/>
    </row>
    <row r="977" spans="1:3" ht="14.25" customHeight="1">
      <c r="A977" s="52"/>
      <c r="B977" s="69"/>
      <c r="C977" s="173"/>
    </row>
    <row r="978" spans="1:3" ht="14.25" customHeight="1">
      <c r="A978" s="52"/>
      <c r="B978" s="69"/>
      <c r="C978" s="173"/>
    </row>
    <row r="979" spans="1:3" ht="14.25" customHeight="1">
      <c r="A979" s="52"/>
      <c r="B979" s="69"/>
      <c r="C979" s="173"/>
    </row>
    <row r="980" spans="1:3" ht="14.25" customHeight="1">
      <c r="A980" s="52"/>
      <c r="B980" s="69"/>
      <c r="C980" s="173"/>
    </row>
    <row r="981" spans="1:3" ht="14.25" customHeight="1">
      <c r="A981" s="52"/>
      <c r="B981" s="69"/>
      <c r="C981" s="173"/>
    </row>
    <row r="982" spans="1:3" ht="14.25" customHeight="1">
      <c r="A982" s="52"/>
      <c r="B982" s="69"/>
      <c r="C982" s="173"/>
    </row>
    <row r="983" spans="1:3" ht="14.25" customHeight="1">
      <c r="A983" s="52"/>
      <c r="B983" s="69"/>
      <c r="C983" s="173"/>
    </row>
    <row r="984" spans="1:3" ht="14.25" customHeight="1">
      <c r="A984" s="52"/>
      <c r="B984" s="69"/>
      <c r="C984" s="173"/>
    </row>
    <row r="985" spans="1:3" ht="14.25" customHeight="1">
      <c r="A985" s="52"/>
      <c r="B985" s="69"/>
      <c r="C985" s="173"/>
    </row>
    <row r="986" spans="1:3" ht="14.25" customHeight="1">
      <c r="A986" s="52"/>
      <c r="B986" s="69"/>
      <c r="C986" s="173"/>
    </row>
    <row r="987" spans="1:3" ht="14.25" customHeight="1">
      <c r="A987" s="52"/>
      <c r="B987" s="69"/>
      <c r="C987" s="173"/>
    </row>
    <row r="988" spans="1:3" ht="14.25" customHeight="1">
      <c r="A988" s="52"/>
      <c r="B988" s="69"/>
      <c r="C988" s="173"/>
    </row>
    <row r="989" spans="1:3" ht="14.25" customHeight="1">
      <c r="A989" s="52"/>
      <c r="B989" s="69"/>
      <c r="C989" s="173"/>
    </row>
    <row r="990" spans="1:3" ht="14.25" customHeight="1">
      <c r="A990" s="52"/>
      <c r="B990" s="69"/>
      <c r="C990" s="173"/>
    </row>
    <row r="991" spans="1:3" ht="14.25" customHeight="1">
      <c r="A991" s="52"/>
      <c r="B991" s="69"/>
      <c r="C991" s="173"/>
    </row>
    <row r="992" spans="1:3" ht="14.25" customHeight="1">
      <c r="A992" s="52"/>
      <c r="B992" s="69"/>
      <c r="C992" s="173"/>
    </row>
    <row r="993" spans="1:3" ht="14.25" customHeight="1">
      <c r="A993" s="52"/>
      <c r="B993" s="69"/>
      <c r="C993" s="173"/>
    </row>
    <row r="994" spans="1:3" ht="14.25" customHeight="1">
      <c r="A994" s="52"/>
      <c r="B994" s="69"/>
      <c r="C994" s="173"/>
    </row>
    <row r="995" spans="1:3" ht="14.25" customHeight="1">
      <c r="A995" s="52"/>
      <c r="B995" s="69"/>
      <c r="C995" s="173"/>
    </row>
    <row r="996" spans="1:3" ht="14.25" customHeight="1">
      <c r="A996" s="52"/>
      <c r="B996" s="69"/>
      <c r="C996" s="173"/>
    </row>
    <row r="997" spans="1:3" ht="14.25" customHeight="1">
      <c r="A997" s="52"/>
      <c r="B997" s="69"/>
      <c r="C997" s="173"/>
    </row>
    <row r="998" spans="1:3" ht="14.25" customHeight="1">
      <c r="A998" s="52"/>
      <c r="B998" s="69"/>
      <c r="C998" s="173"/>
    </row>
    <row r="999" spans="1:3" ht="14.25" customHeight="1">
      <c r="A999" s="52"/>
      <c r="B999" s="69"/>
      <c r="C999" s="173"/>
    </row>
    <row r="1000" spans="1:3" ht="14.5">
      <c r="A1000" s="52"/>
      <c r="B1000" s="69"/>
      <c r="C1000" s="173"/>
    </row>
  </sheetData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1000"/>
  <sheetViews>
    <sheetView workbookViewId="0">
      <selection sqref="A1:XFD1048576"/>
    </sheetView>
  </sheetViews>
  <sheetFormatPr defaultColWidth="14.453125" defaultRowHeight="15" customHeight="1"/>
  <cols>
    <col min="1" max="1" width="3.1796875" style="64" bestFit="1" customWidth="1"/>
    <col min="2" max="2" width="15.7265625" style="70" bestFit="1" customWidth="1"/>
    <col min="3" max="3" width="11.54296875" bestFit="1" customWidth="1"/>
    <col min="4" max="4" width="6.81640625" style="110" bestFit="1" customWidth="1"/>
    <col min="5" max="5" width="6.453125" style="23" bestFit="1" customWidth="1"/>
    <col min="6" max="6" width="8.08984375" style="115" bestFit="1" customWidth="1"/>
    <col min="7" max="17" width="8.08984375" style="162" bestFit="1" customWidth="1"/>
    <col min="18" max="23" width="5.453125" customWidth="1"/>
  </cols>
  <sheetData>
    <row r="1" spans="1:28" thickBot="1">
      <c r="A1" s="99" t="s">
        <v>57</v>
      </c>
      <c r="B1" s="100" t="s">
        <v>58</v>
      </c>
      <c r="C1" s="101" t="s">
        <v>199</v>
      </c>
      <c r="D1" s="108" t="s">
        <v>59</v>
      </c>
      <c r="E1" s="101" t="s">
        <v>181</v>
      </c>
      <c r="F1" s="163">
        <v>2019</v>
      </c>
      <c r="G1" s="163">
        <v>2020</v>
      </c>
      <c r="H1" s="163">
        <v>2021</v>
      </c>
      <c r="I1" s="163">
        <v>2022</v>
      </c>
      <c r="J1" s="163">
        <v>2023</v>
      </c>
      <c r="K1" s="163">
        <v>2024</v>
      </c>
      <c r="L1" s="163">
        <v>2025</v>
      </c>
      <c r="M1" s="163">
        <v>2026</v>
      </c>
      <c r="N1" s="163">
        <v>2027</v>
      </c>
      <c r="O1" s="163">
        <v>2028</v>
      </c>
      <c r="P1" s="163">
        <v>2029</v>
      </c>
      <c r="Q1" s="163">
        <v>2030</v>
      </c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</row>
    <row r="2" spans="1:28" ht="14.5">
      <c r="A2" s="102">
        <v>1</v>
      </c>
      <c r="B2" s="103" t="s">
        <v>100</v>
      </c>
      <c r="C2" s="78">
        <v>1064</v>
      </c>
      <c r="D2" s="109">
        <v>2013</v>
      </c>
      <c r="E2" s="111" t="s">
        <v>200</v>
      </c>
      <c r="F2" s="161">
        <f>C2*POWER(1+Variables!$C$10,2019-'Area (Sq.km)'!D2)</f>
        <v>1425.8617616249999</v>
      </c>
      <c r="G2" s="161">
        <f>Population!E2/((Population!D2/'Area (Sq.km)'!F2)*(1+Variables!$C$9))</f>
        <v>1473.3425266437941</v>
      </c>
      <c r="H2" s="161">
        <f>Population!F2/((Population!E2/'Area (Sq.km)'!G2)*(1+Variables!$C$9))</f>
        <v>1522.4043867641224</v>
      </c>
      <c r="I2" s="161">
        <f>Population!G2/((Population!F2/'Area (Sq.km)'!H2)*(1+Variables!$C$9))</f>
        <v>1573.0999919742294</v>
      </c>
      <c r="J2" s="161">
        <f>Population!H2/((Population!G2/'Area (Sq.km)'!I2)*(1+Variables!$C$9))</f>
        <v>1625.4837454910303</v>
      </c>
      <c r="K2" s="161">
        <f>Population!I2/((Population!H2/'Area (Sq.km)'!J2)*(1+Variables!$C$9))</f>
        <v>1679.6118621420935</v>
      </c>
      <c r="L2" s="161">
        <f>Population!J2/((Population!I2/'Area (Sq.km)'!K2)*(1+Variables!$C$9))</f>
        <v>1735.5424286917294</v>
      </c>
      <c r="M2" s="161">
        <f>Population!K2/((Population!J2/'Area (Sq.km)'!L2)*(1+Variables!$C$9))</f>
        <v>1793.335466175914</v>
      </c>
      <c r="N2" s="161">
        <f>Population!L2/((Population!K2/'Area (Sq.km)'!M2)*(1+Variables!$C$9))</f>
        <v>1853.0529943129525</v>
      </c>
      <c r="O2" s="161">
        <f>Population!M2/((Population!L2/'Area (Sq.km)'!N2)*(1+Variables!$C$9))</f>
        <v>1914.7590980589939</v>
      </c>
      <c r="P2" s="161">
        <f>Population!N2/((Population!M2/'Area (Sq.km)'!O2)*(1+Variables!$C$9))</f>
        <v>1978.5199963798286</v>
      </c>
      <c r="Q2" s="161">
        <f>Population!O2/((Population!N2/'Area (Sq.km)'!P2)*(1+Variables!$C$9))</f>
        <v>2044.4041133127594</v>
      </c>
      <c r="R2" s="53"/>
      <c r="S2" s="53"/>
      <c r="T2" s="53"/>
      <c r="U2" s="53"/>
      <c r="V2" s="53"/>
      <c r="W2" s="53"/>
    </row>
    <row r="3" spans="1:28" ht="14.5">
      <c r="A3" s="102">
        <v>2</v>
      </c>
      <c r="B3" s="103" t="s">
        <v>123</v>
      </c>
      <c r="C3" s="139">
        <v>660</v>
      </c>
      <c r="D3" s="135">
        <v>2019</v>
      </c>
      <c r="E3" s="90" t="s">
        <v>260</v>
      </c>
      <c r="F3" s="161">
        <f>C3*POWER(1+Variables!$C$10,2019-'Area (Sq.km)'!D3)</f>
        <v>660</v>
      </c>
      <c r="G3" s="161">
        <f>Population!E3/((Population!D3/'Area (Sq.km)'!F3)*(1+Variables!$C$9))</f>
        <v>681.97780020181642</v>
      </c>
      <c r="H3" s="161">
        <f>Population!F3/((Population!E3/'Area (Sq.km)'!G3)*(1+Variables!$C$9))</f>
        <v>704.68745449713435</v>
      </c>
      <c r="I3" s="161">
        <f>Population!G3/((Population!F3/'Area (Sq.km)'!H3)*(1+Variables!$C$9))</f>
        <v>728.15333340571704</v>
      </c>
      <c r="J3" s="161">
        <f>Population!H3/((Population!G3/'Area (Sq.km)'!I3)*(1+Variables!$C$9))</f>
        <v>752.40061897825854</v>
      </c>
      <c r="K3" s="161">
        <f>Population!I3/((Population!H3/'Area (Sq.km)'!J3)*(1+Variables!$C$9))</f>
        <v>777.45533182011764</v>
      </c>
      <c r="L3" s="161">
        <f>Population!J3/((Population!I3/'Area (Sq.km)'!K3)*(1+Variables!$C$9))</f>
        <v>803.34435901493498</v>
      </c>
      <c r="M3" s="161">
        <f>Population!K3/((Population!J3/'Area (Sq.km)'!L3)*(1+Variables!$C$9))</f>
        <v>830.09548297809624</v>
      </c>
      <c r="N3" s="161">
        <f>Population!L3/((Population!K3/'Area (Sq.km)'!M3)*(1+Variables!$C$9))</f>
        <v>857.73741127100971</v>
      </c>
      <c r="O3" s="161">
        <f>Population!M3/((Population!L3/'Area (Sq.km)'!N3)*(1+Variables!$C$9))</f>
        <v>886.29980740818746</v>
      </c>
      <c r="P3" s="161">
        <f>Population!N3/((Population!M3/'Area (Sq.km)'!O3)*(1+Variables!$C$9))</f>
        <v>915.81332269019583</v>
      </c>
      <c r="Q3" s="161">
        <f>Population!O3/((Population!N3/'Area (Sq.km)'!P3)*(1+Variables!$C$9))</f>
        <v>946.30962909663026</v>
      </c>
      <c r="R3" s="53"/>
      <c r="S3" s="53"/>
      <c r="T3" s="53"/>
      <c r="U3" s="53"/>
      <c r="V3" s="53"/>
      <c r="W3" s="53"/>
    </row>
    <row r="4" spans="1:28" ht="14.5">
      <c r="A4" s="102">
        <v>3</v>
      </c>
      <c r="B4" s="103" t="s">
        <v>129</v>
      </c>
      <c r="C4" s="78">
        <v>403</v>
      </c>
      <c r="D4" s="109">
        <v>2013</v>
      </c>
      <c r="E4" s="111" t="s">
        <v>200</v>
      </c>
      <c r="F4" s="161">
        <f>C4*POWER(1+Variables!$C$10,2019-'Area (Sq.km)'!D4)</f>
        <v>540.05854317187504</v>
      </c>
      <c r="G4" s="161">
        <f>Population!E4/((Population!D4/'Area (Sq.km)'!F4)*(1+Variables!$C$9))</f>
        <v>558.04232917053491</v>
      </c>
      <c r="H4" s="161">
        <f>Population!F4/((Population!E4/'Area (Sq.km)'!G4)*(1+Variables!$C$9))</f>
        <v>576.62496979881723</v>
      </c>
      <c r="I4" s="161">
        <f>Population!G4/((Population!F4/'Area (Sq.km)'!H4)*(1+Variables!$C$9))</f>
        <v>595.82640673460003</v>
      </c>
      <c r="J4" s="161">
        <f>Population!H4/((Population!G4/'Area (Sq.km)'!I4)*(1+Variables!$C$9))</f>
        <v>615.66724570759891</v>
      </c>
      <c r="K4" s="161">
        <f>Population!I4/((Population!H4/'Area (Sq.km)'!J4)*(1+Variables!$C$9))</f>
        <v>636.16877861209014</v>
      </c>
      <c r="L4" s="161">
        <f>Population!J4/((Population!I4/'Area (Sq.km)'!K4)*(1+Variables!$C$9))</f>
        <v>657.35300635598423</v>
      </c>
      <c r="M4" s="161">
        <f>Population!K4/((Population!J4/'Area (Sq.km)'!L4)*(1+Variables!$C$9))</f>
        <v>679.24266247076457</v>
      </c>
      <c r="N4" s="161">
        <f>Population!L4/((Population!K4/'Area (Sq.km)'!M4)*(1+Variables!$C$9))</f>
        <v>701.86123750763159</v>
      </c>
      <c r="O4" s="161">
        <f>Population!M4/((Population!L4/'Area (Sq.km)'!N4)*(1+Variables!$C$9))</f>
        <v>725.23300424602883</v>
      </c>
      <c r="P4" s="161">
        <f>Population!N4/((Population!M4/'Area (Sq.km)'!O4)*(1+Variables!$C$9))</f>
        <v>749.38304374160828</v>
      </c>
      <c r="Q4" s="161">
        <f>Population!O4/((Population!N4/'Area (Sq.km)'!P4)*(1+Variables!$C$9))</f>
        <v>774.33727224158099</v>
      </c>
      <c r="R4" s="53"/>
      <c r="S4" s="53"/>
      <c r="T4" s="53"/>
      <c r="U4" s="53"/>
      <c r="V4" s="53"/>
      <c r="W4" s="53"/>
    </row>
    <row r="5" spans="1:28" ht="14.5">
      <c r="A5" s="102">
        <v>4</v>
      </c>
      <c r="B5" s="103" t="s">
        <v>130</v>
      </c>
      <c r="C5" s="112">
        <v>115.64</v>
      </c>
      <c r="D5">
        <v>2019</v>
      </c>
      <c r="E5" s="90" t="s">
        <v>213</v>
      </c>
      <c r="F5" s="161">
        <f>C5*POWER(1+Variables!$C$10,2019-'Area (Sq.km)'!D5)</f>
        <v>115.64</v>
      </c>
      <c r="G5" s="161">
        <f>Population!E5/((Population!D5/'Area (Sq.km)'!F5)*(1+Variables!$C$9))</f>
        <v>119.49077699293642</v>
      </c>
      <c r="H5" s="161">
        <f>Population!F5/((Population!E5/'Area (Sq.km)'!G5)*(1+Variables!$C$9))</f>
        <v>123.46978369401303</v>
      </c>
      <c r="I5" s="161">
        <f>Population!G5/((Population!F5/'Area (Sq.km)'!H5)*(1+Variables!$C$9))</f>
        <v>127.58129011369257</v>
      </c>
      <c r="J5" s="161">
        <f>Population!H5/((Population!G5/'Area (Sq.km)'!I5)*(1+Variables!$C$9))</f>
        <v>131.82970845249363</v>
      </c>
      <c r="K5" s="161">
        <f>Population!I5/((Population!H5/'Area (Sq.km)'!J5)*(1+Variables!$C$9))</f>
        <v>136.21959783587636</v>
      </c>
      <c r="L5" s="161">
        <f>Population!J5/((Population!I5/'Area (Sq.km)'!K5)*(1+Variables!$C$9))</f>
        <v>140.75566920679856</v>
      </c>
      <c r="M5" s="161">
        <f>Population!K5/((Population!J5/'Area (Sq.km)'!L5)*(1+Variables!$C$9))</f>
        <v>145.44279038119245</v>
      </c>
      <c r="N5" s="161">
        <f>Population!L5/((Population!K5/'Area (Sq.km)'!M5)*(1+Variables!$C$9))</f>
        <v>150.28599127178717</v>
      </c>
      <c r="O5" s="161">
        <f>Population!M5/((Population!L5/'Area (Sq.km)'!N5)*(1+Variables!$C$9))</f>
        <v>155.29046928588298</v>
      </c>
      <c r="P5" s="161">
        <f>Population!N5/((Population!M5/'Area (Sq.km)'!O5)*(1+Variables!$C$9))</f>
        <v>160.46159490287005</v>
      </c>
      <c r="Q5" s="161">
        <f>Population!O5/((Population!N5/'Area (Sq.km)'!P5)*(1+Variables!$C$9))</f>
        <v>165.80491743747621</v>
      </c>
      <c r="R5" s="53"/>
      <c r="S5" s="53"/>
      <c r="T5" s="53"/>
      <c r="U5" s="53"/>
      <c r="V5" s="53"/>
      <c r="W5" s="53"/>
    </row>
    <row r="6" spans="1:28" ht="14.5">
      <c r="A6" s="102">
        <v>5</v>
      </c>
      <c r="B6" s="103" t="s">
        <v>131</v>
      </c>
      <c r="C6" s="140">
        <v>959</v>
      </c>
      <c r="D6" s="135">
        <v>2019</v>
      </c>
      <c r="E6" s="90" t="s">
        <v>262</v>
      </c>
      <c r="F6" s="161">
        <f>C6*POWER(1+Variables!$C$10,2019-'Area (Sq.km)'!D6)</f>
        <v>959</v>
      </c>
      <c r="G6" s="161">
        <f>Population!E6/((Population!D6/'Area (Sq.km)'!F6)*(1+Variables!$C$9))</f>
        <v>990.9344096871846</v>
      </c>
      <c r="H6" s="161">
        <f>Population!F6/((Population!E6/'Area (Sq.km)'!G6)*(1+Variables!$C$9))</f>
        <v>1023.9322255496238</v>
      </c>
      <c r="I6" s="161">
        <f>Population!G6/((Population!F6/'Area (Sq.km)'!H6)*(1+Variables!$C$9))</f>
        <v>1058.028858691034</v>
      </c>
      <c r="J6" s="161">
        <f>Population!H6/((Population!G6/'Area (Sq.km)'!I6)*(1+Variables!$C$9))</f>
        <v>1093.2608993941662</v>
      </c>
      <c r="K6" s="161">
        <f>Population!I6/((Population!H6/'Area (Sq.km)'!J6)*(1+Variables!$C$9))</f>
        <v>1129.66615638711</v>
      </c>
      <c r="L6" s="161">
        <f>Population!J6/((Population!I6/'Area (Sq.km)'!K6)*(1+Variables!$C$9))</f>
        <v>1167.2836974171553</v>
      </c>
      <c r="M6" s="161">
        <f>Population!K6/((Population!J6/'Area (Sq.km)'!L6)*(1+Variables!$C$9))</f>
        <v>1206.1538911757486</v>
      </c>
      <c r="N6" s="161">
        <f>Population!L6/((Population!K6/'Area (Sq.km)'!M6)*(1+Variables!$C$9))</f>
        <v>1246.3184506195423</v>
      </c>
      <c r="O6" s="161">
        <f>Population!M6/((Population!L6/'Area (Sq.km)'!N6)*(1+Variables!$C$9))</f>
        <v>1287.8204777340175</v>
      </c>
      <c r="P6" s="161">
        <f>Population!N6/((Population!M6/'Area (Sq.km)'!O6)*(1+Variables!$C$9))</f>
        <v>1330.7045097877237</v>
      </c>
      <c r="Q6" s="161">
        <f>Population!O6/((Population!N6/'Area (Sq.km)'!P6)*(1+Variables!$C$9))</f>
        <v>1375.01656712677</v>
      </c>
      <c r="R6" s="53"/>
      <c r="S6" s="53"/>
      <c r="T6" s="53"/>
      <c r="U6" s="53"/>
      <c r="V6" s="53"/>
      <c r="W6" s="53"/>
    </row>
    <row r="7" spans="1:28" ht="14.5">
      <c r="A7" s="102">
        <v>6</v>
      </c>
      <c r="B7" s="103" t="s">
        <v>132</v>
      </c>
      <c r="C7" s="78">
        <v>794.4692</v>
      </c>
      <c r="D7" s="109">
        <v>2019</v>
      </c>
      <c r="E7" s="90" t="s">
        <v>215</v>
      </c>
      <c r="F7" s="161">
        <f>C7*POWER(1+Variables!$C$10,2019-'Area (Sq.km)'!D7)</f>
        <v>794.4692</v>
      </c>
      <c r="G7" s="161">
        <f>Population!E7/((Population!D7/'Area (Sq.km)'!F7)*(1+Variables!$C$9))</f>
        <v>820.92478385469235</v>
      </c>
      <c r="H7" s="161">
        <f>Population!F7/((Population!E7/'Area (Sq.km)'!G7)*(1+Variables!$C$9))</f>
        <v>848.26133064299211</v>
      </c>
      <c r="I7" s="161">
        <f>Population!G7/((Population!F7/'Area (Sq.km)'!H7)*(1+Variables!$C$9))</f>
        <v>876.50817616389895</v>
      </c>
      <c r="J7" s="161">
        <f>Population!H7/((Population!G7/'Area (Sq.km)'!I7)*(1+Variables!$C$9))</f>
        <v>905.69563308963916</v>
      </c>
      <c r="K7" s="161">
        <f>Population!I7/((Population!H7/'Area (Sq.km)'!J7)*(1+Variables!$C$9))</f>
        <v>935.85502349524779</v>
      </c>
      <c r="L7" s="161">
        <f>Population!J7/((Population!I7/'Area (Sq.km)'!K7)*(1+Variables!$C$9))</f>
        <v>967.01871247137626</v>
      </c>
      <c r="M7" s="161">
        <f>Population!K7/((Population!J7/'Area (Sq.km)'!L7)*(1+Variables!$C$9))</f>
        <v>999.22014285639682</v>
      </c>
      <c r="N7" s="161">
        <f>Population!L7/((Population!K7/'Area (Sq.km)'!M7)*(1+Variables!$C$9))</f>
        <v>1032.4938711250761</v>
      </c>
      <c r="O7" s="161">
        <f>Population!M7/((Population!L7/'Area (Sq.km)'!N7)*(1+Variables!$C$9))</f>
        <v>1066.8756044723286</v>
      </c>
      <c r="P7" s="161">
        <f>Population!N7/((Population!M7/'Area (Sq.km)'!O7)*(1+Variables!$C$9))</f>
        <v>1102.4022391318515</v>
      </c>
      <c r="Q7" s="161">
        <f>Population!O7/((Population!N7/'Area (Sq.km)'!P7)*(1+Variables!$C$9))</f>
        <v>1139.1118999707526</v>
      </c>
      <c r="R7" s="53"/>
      <c r="S7" s="53"/>
      <c r="T7" s="53"/>
      <c r="U7" s="53"/>
      <c r="V7" s="53"/>
      <c r="W7" s="53"/>
    </row>
    <row r="8" spans="1:28" ht="14.5">
      <c r="A8" s="102">
        <v>7</v>
      </c>
      <c r="B8" s="103" t="s">
        <v>133</v>
      </c>
      <c r="C8" s="78">
        <v>305.77</v>
      </c>
      <c r="D8" s="134">
        <v>2015</v>
      </c>
      <c r="E8" s="90" t="s">
        <v>261</v>
      </c>
      <c r="F8" s="161">
        <f>C8*POWER(1+Variables!$C$10,2019-'Area (Sq.km)'!D8)</f>
        <v>371.66534606249996</v>
      </c>
      <c r="G8" s="161">
        <f>Population!E8/((Population!D8/'Area (Sq.km)'!F8)*(1+Variables!$C$9))</f>
        <v>384.04168957416749</v>
      </c>
      <c r="H8" s="161">
        <f>Population!F8/((Population!E8/'Area (Sq.km)'!G8)*(1+Variables!$C$9))</f>
        <v>396.83016157815092</v>
      </c>
      <c r="I8" s="161">
        <f>Population!G8/((Population!F8/'Area (Sq.km)'!H8)*(1+Variables!$C$9))</f>
        <v>410.04448582848283</v>
      </c>
      <c r="J8" s="161">
        <f>Population!H8/((Population!G8/'Area (Sq.km)'!I8)*(1+Variables!$C$9))</f>
        <v>423.69884307605088</v>
      </c>
      <c r="K8" s="161">
        <f>Population!I8/((Population!H8/'Area (Sq.km)'!J8)*(1+Variables!$C$9))</f>
        <v>437.80788628645416</v>
      </c>
      <c r="L8" s="161">
        <f>Population!J8/((Population!I8/'Area (Sq.km)'!K8)*(1+Variables!$C$9))</f>
        <v>452.38675636461062</v>
      </c>
      <c r="M8" s="161">
        <f>Population!K8/((Population!J8/'Area (Sq.km)'!L8)*(1+Variables!$C$9))</f>
        <v>467.45109840298812</v>
      </c>
      <c r="N8" s="161">
        <f>Population!L8/((Population!K8/'Area (Sq.km)'!M8)*(1+Variables!$C$9))</f>
        <v>483.01707847089796</v>
      </c>
      <c r="O8" s="161">
        <f>Population!M8/((Population!L8/'Area (Sq.km)'!N8)*(1+Variables!$C$9))</f>
        <v>499.10140096286528</v>
      </c>
      <c r="P8" s="161">
        <f>Population!N8/((Population!M8/'Area (Sq.km)'!O8)*(1+Variables!$C$9))</f>
        <v>515.72132652469634</v>
      </c>
      <c r="Q8" s="161">
        <f>Population!O8/((Population!N8/'Area (Sq.km)'!P8)*(1+Variables!$C$9))</f>
        <v>532.89469057647727</v>
      </c>
      <c r="R8" s="53"/>
      <c r="S8" s="53"/>
      <c r="T8" s="53"/>
      <c r="U8" s="53"/>
      <c r="V8" s="53"/>
      <c r="W8" s="53"/>
    </row>
    <row r="9" spans="1:28" ht="14.5">
      <c r="A9" s="102">
        <v>8</v>
      </c>
      <c r="B9" s="104" t="s">
        <v>134</v>
      </c>
      <c r="C9" s="78">
        <f>38374/100</f>
        <v>383.74</v>
      </c>
      <c r="D9" s="109">
        <v>2015</v>
      </c>
      <c r="E9" s="90" t="s">
        <v>206</v>
      </c>
      <c r="F9" s="161">
        <f>C9*POWER(1+Variables!$C$10,2019-'Area (Sq.km)'!D9)</f>
        <v>466.43836837500004</v>
      </c>
      <c r="G9" s="161">
        <f>Population!E9/((Population!D9/'Area (Sq.km)'!F9)*(1+Variables!$C$9))</f>
        <v>481.97062483955608</v>
      </c>
      <c r="H9" s="161">
        <f>Population!F9/((Population!E9/'Area (Sq.km)'!G9)*(1+Variables!$C$9))</f>
        <v>498.020100742387</v>
      </c>
      <c r="I9" s="161">
        <f>Population!G9/((Population!F9/'Area (Sq.km)'!H9)*(1+Variables!$C$9))</f>
        <v>514.60401933421213</v>
      </c>
      <c r="J9" s="161">
        <f>Population!H9/((Population!G9/'Area (Sq.km)'!I9)*(1+Variables!$C$9))</f>
        <v>531.74017739478643</v>
      </c>
      <c r="K9" s="161">
        <f>Population!I9/((Population!H9/'Area (Sq.km)'!J9)*(1+Variables!$C$9))</f>
        <v>549.44696433124238</v>
      </c>
      <c r="L9" s="161">
        <f>Population!J9/((Population!I9/'Area (Sq.km)'!K9)*(1+Variables!$C$9))</f>
        <v>567.74338191240395</v>
      </c>
      <c r="M9" s="161">
        <f>Population!K9/((Population!J9/'Area (Sq.km)'!L9)*(1+Variables!$C$9))</f>
        <v>586.64906466024365</v>
      </c>
      <c r="N9" s="161">
        <f>Population!L9/((Population!K9/'Area (Sq.km)'!M9)*(1+Variables!$C$9))</f>
        <v>606.18430092037283</v>
      </c>
      <c r="O9" s="161">
        <f>Population!M9/((Population!L9/'Area (Sq.km)'!N9)*(1+Variables!$C$9))</f>
        <v>626.37005463416926</v>
      </c>
      <c r="P9" s="161">
        <f>Population!N9/((Population!M9/'Area (Sq.km)'!O9)*(1+Variables!$C$9))</f>
        <v>647.2279878359127</v>
      </c>
      <c r="Q9" s="161">
        <f>Population!O9/((Population!N9/'Area (Sq.km)'!P9)*(1+Variables!$C$9))</f>
        <v>668.78048389906621</v>
      </c>
      <c r="R9" s="53"/>
      <c r="S9" s="53"/>
      <c r="T9" s="53"/>
      <c r="U9" s="53"/>
      <c r="V9" s="53"/>
      <c r="W9" s="53"/>
    </row>
    <row r="10" spans="1:28" ht="14.5">
      <c r="A10" s="102">
        <v>9</v>
      </c>
      <c r="B10" s="103" t="s">
        <v>135</v>
      </c>
      <c r="C10" s="78">
        <v>26.19</v>
      </c>
      <c r="D10" s="76">
        <v>2019</v>
      </c>
      <c r="E10" s="90" t="s">
        <v>300</v>
      </c>
      <c r="F10" s="161">
        <f>C10*POWER(1+Variables!$C$10,2019-'Area (Sq.km)'!D10)</f>
        <v>26.19</v>
      </c>
      <c r="G10" s="161">
        <f>Population!E10/((Population!D10/'Area (Sq.km)'!F10)*(1+Variables!$C$9))</f>
        <v>27.062119071644801</v>
      </c>
      <c r="H10" s="161">
        <f>Population!F10/((Population!E10/'Area (Sq.km)'!G10)*(1+Variables!$C$9))</f>
        <v>27.96327944436355</v>
      </c>
      <c r="I10" s="161">
        <f>Population!G10/((Population!F10/'Area (Sq.km)'!H10)*(1+Variables!$C$9))</f>
        <v>28.894448184690489</v>
      </c>
      <c r="J10" s="161">
        <f>Population!H10/((Population!G10/'Area (Sq.km)'!I10)*(1+Variables!$C$9))</f>
        <v>29.856624562182706</v>
      </c>
      <c r="K10" s="161">
        <f>Population!I10/((Population!H10/'Area (Sq.km)'!J10)*(1+Variables!$C$9))</f>
        <v>30.850841121771026</v>
      </c>
      <c r="L10" s="161">
        <f>Population!J10/((Population!I10/'Area (Sq.km)'!K10)*(1+Variables!$C$9))</f>
        <v>31.878164791819913</v>
      </c>
      <c r="M10" s="161">
        <f>Population!K10/((Population!J10/'Area (Sq.km)'!L10)*(1+Variables!$C$9))</f>
        <v>32.939698029085356</v>
      </c>
      <c r="N10" s="161">
        <f>Population!L10/((Population!K10/'Area (Sq.km)'!M10)*(1+Variables!$C$9))</f>
        <v>34.036580001799599</v>
      </c>
      <c r="O10" s="161">
        <f>Population!M10/((Population!L10/'Area (Sq.km)'!N10)*(1+Variables!$C$9))</f>
        <v>35.169987812152158</v>
      </c>
      <c r="P10" s="161">
        <f>Population!N10/((Population!M10/'Area (Sq.km)'!O10)*(1+Variables!$C$9))</f>
        <v>36.341137759479132</v>
      </c>
      <c r="Q10" s="161">
        <f>Population!O10/((Population!N10/'Area (Sq.km)'!P10)*(1+Variables!$C$9))</f>
        <v>37.551286645516271</v>
      </c>
      <c r="R10" s="53"/>
      <c r="S10" s="53"/>
      <c r="T10" s="53"/>
      <c r="U10" s="53"/>
      <c r="V10" s="53"/>
      <c r="W10" s="53"/>
    </row>
    <row r="11" spans="1:28" ht="14.5">
      <c r="A11" s="102">
        <v>10</v>
      </c>
      <c r="B11" s="103" t="s">
        <v>136</v>
      </c>
      <c r="C11" s="78">
        <v>351</v>
      </c>
      <c r="D11" s="109">
        <v>2013</v>
      </c>
      <c r="E11" s="111" t="s">
        <v>200</v>
      </c>
      <c r="F11" s="161">
        <f>C11*POWER(1+Variables!$C$10,2019-'Area (Sq.km)'!D11)</f>
        <v>470.37356985937498</v>
      </c>
      <c r="G11" s="161">
        <f>Population!E11/((Population!D11/'Area (Sq.km)'!F11)*(1+Variables!$C$9))</f>
        <v>486.03686734207878</v>
      </c>
      <c r="H11" s="161">
        <f>Population!F11/((Population!E11/'Area (Sq.km)'!G11)*(1+Variables!$C$9))</f>
        <v>502.22174788929232</v>
      </c>
      <c r="I11" s="161">
        <f>Population!G11/((Population!F11/'Area (Sq.km)'!H11)*(1+Variables!$C$9))</f>
        <v>518.94558005916781</v>
      </c>
      <c r="J11" s="161">
        <f>Population!H11/((Population!G11/'Area (Sq.km)'!I11)*(1+Variables!$C$9))</f>
        <v>536.22631077758604</v>
      </c>
      <c r="K11" s="161">
        <f>Population!I11/((Population!H11/'Area (Sq.km)'!J11)*(1+Variables!$C$9))</f>
        <v>554.08248459762672</v>
      </c>
      <c r="L11" s="161">
        <f>Population!J11/((Population!I11/'Area (Sq.km)'!K11)*(1+Variables!$C$9))</f>
        <v>572.53326360037329</v>
      </c>
      <c r="M11" s="161">
        <f>Population!K11/((Population!J11/'Area (Sq.km)'!L11)*(1+Variables!$C$9))</f>
        <v>591.59844795840775</v>
      </c>
      <c r="N11" s="161">
        <f>Population!L11/((Population!K11/'Area (Sq.km)'!M11)*(1+Variables!$C$9))</f>
        <v>611.29849718406626</v>
      </c>
      <c r="O11" s="161">
        <f>Population!M11/((Population!L11/'Area (Sq.km)'!N11)*(1+Variables!$C$9))</f>
        <v>631.65455208525111</v>
      </c>
      <c r="P11" s="161">
        <f>Population!N11/((Population!M11/'Area (Sq.km)'!O11)*(1+Variables!$C$9))</f>
        <v>652.68845745236854</v>
      </c>
      <c r="Q11" s="161">
        <f>Population!O11/((Population!N11/'Area (Sq.km)'!P11)*(1+Variables!$C$9))</f>
        <v>674.42278550073172</v>
      </c>
      <c r="R11" s="53"/>
      <c r="S11" s="53"/>
      <c r="T11" s="53"/>
      <c r="U11" s="53"/>
      <c r="V11" s="53"/>
      <c r="W11" s="53"/>
    </row>
    <row r="12" spans="1:28" ht="14.5">
      <c r="A12" s="102">
        <v>11</v>
      </c>
      <c r="B12" s="103" t="s">
        <v>137</v>
      </c>
      <c r="C12" s="78">
        <v>432.02</v>
      </c>
      <c r="D12" s="109">
        <v>2013</v>
      </c>
      <c r="E12" s="90" t="s">
        <v>263</v>
      </c>
      <c r="F12" s="161">
        <f>C12*POWER(1+Variables!$C$10,2019-'Area (Sq.km)'!D12)</f>
        <v>578.94811866281248</v>
      </c>
      <c r="G12" s="161">
        <f>Population!E12/((Population!D12/'Area (Sq.km)'!F12)*(1+Variables!$C$9))</f>
        <v>598.22691575249246</v>
      </c>
      <c r="H12" s="161">
        <f>Population!F12/((Population!E12/'Area (Sq.km)'!G12)*(1+Variables!$C$9))</f>
        <v>618.14769094909411</v>
      </c>
      <c r="I12" s="161">
        <f>Population!G12/((Population!F12/'Area (Sq.km)'!H12)*(1+Variables!$C$9))</f>
        <v>638.73182192923548</v>
      </c>
      <c r="J12" s="161">
        <f>Population!H12/((Population!G12/'Area (Sq.km)'!I12)*(1+Variables!$C$9))</f>
        <v>660.00139823969448</v>
      </c>
      <c r="K12" s="161">
        <f>Population!I12/((Population!H12/'Area (Sq.km)'!J12)*(1+Variables!$C$9))</f>
        <v>681.97924500246938</v>
      </c>
      <c r="L12" s="161">
        <f>Population!J12/((Population!I12/'Area (Sq.km)'!K12)*(1+Variables!$C$9))</f>
        <v>704.68894740921166</v>
      </c>
      <c r="M12" s="161">
        <f>Population!K12/((Population!J12/'Area (Sq.km)'!L12)*(1+Variables!$C$9))</f>
        <v>728.15487603131453</v>
      </c>
      <c r="N12" s="161">
        <f>Population!L12/((Population!K12/'Area (Sq.km)'!M12)*(1+Variables!$C$9))</f>
        <v>752.40221297282153</v>
      </c>
      <c r="O12" s="161">
        <f>Population!M12/((Population!L12/'Area (Sq.km)'!N12)*(1+Variables!$C$9))</f>
        <v>777.45697889421717</v>
      </c>
      <c r="P12" s="161">
        <f>Population!N12/((Population!M12/'Area (Sq.km)'!O12)*(1+Variables!$C$9))</f>
        <v>803.34606093610341</v>
      </c>
      <c r="Q12" s="161">
        <f>Population!O12/((Population!N12/'Area (Sq.km)'!P12)*(1+Variables!$C$9))</f>
        <v>830.09724157272422</v>
      </c>
      <c r="R12" s="53"/>
      <c r="S12" s="53"/>
      <c r="T12" s="53"/>
      <c r="U12" s="53"/>
      <c r="V12" s="53"/>
      <c r="W12" s="53"/>
    </row>
    <row r="13" spans="1:28" ht="14.5">
      <c r="A13" s="102">
        <v>12</v>
      </c>
      <c r="B13" s="103" t="s">
        <v>138</v>
      </c>
      <c r="C13" s="78">
        <v>290.3</v>
      </c>
      <c r="D13" s="109">
        <v>2018</v>
      </c>
      <c r="E13" s="90" t="s">
        <v>264</v>
      </c>
      <c r="F13" s="161">
        <f>C13*POWER(1+Variables!$C$10,2019-'Area (Sq.km)'!D13)</f>
        <v>304.815</v>
      </c>
      <c r="G13" s="161">
        <f>Population!E13/((Population!D13/'Area (Sq.km)'!F13)*(1+Variables!$C$9))</f>
        <v>314.96524722502528</v>
      </c>
      <c r="H13" s="161">
        <f>Population!F13/((Population!E13/'Area (Sq.km)'!G13)*(1+Variables!$C$9))</f>
        <v>325.45349460991514</v>
      </c>
      <c r="I13" s="161">
        <f>Population!G13/((Population!F13/'Area (Sq.km)'!H13)*(1+Variables!$C$9))</f>
        <v>336.29099745767212</v>
      </c>
      <c r="J13" s="161">
        <f>Population!H13/((Population!G13/'Area (Sq.km)'!I13)*(1+Variables!$C$9))</f>
        <v>347.48938586948157</v>
      </c>
      <c r="K13" s="161">
        <f>Population!I13/((Population!H13/'Area (Sq.km)'!J13)*(1+Variables!$C$9))</f>
        <v>359.0606772253775</v>
      </c>
      <c r="L13" s="161">
        <f>Population!J13/((Population!I13/'Area (Sq.km)'!K13)*(1+Variables!$C$9))</f>
        <v>371.01728908051126</v>
      </c>
      <c r="M13" s="161">
        <f>Population!K13/((Population!J13/'Area (Sq.km)'!L13)*(1+Variables!$C$9))</f>
        <v>383.37205249086117</v>
      </c>
      <c r="N13" s="161">
        <f>Population!L13/((Population!K13/'Area (Sq.km)'!M13)*(1+Variables!$C$9))</f>
        <v>396.13822578268605</v>
      </c>
      <c r="O13" s="161">
        <f>Population!M13/((Population!L13/'Area (Sq.km)'!N13)*(1+Variables!$C$9))</f>
        <v>409.3295087804949</v>
      </c>
      <c r="P13" s="161">
        <f>Population!N13/((Population!M13/'Area (Sq.km)'!O13)*(1+Variables!$C$9))</f>
        <v>422.96005750880613</v>
      </c>
      <c r="Q13" s="161">
        <f>Population!O13/((Population!N13/'Area (Sq.km)'!P13)*(1+Variables!$C$9))</f>
        <v>437.04449938346863</v>
      </c>
      <c r="R13" s="53"/>
      <c r="S13" s="53"/>
      <c r="T13" s="53"/>
      <c r="U13" s="53"/>
      <c r="V13" s="53"/>
      <c r="W13" s="53"/>
    </row>
    <row r="14" spans="1:28" ht="14.5">
      <c r="A14" s="102">
        <v>13</v>
      </c>
      <c r="B14" s="103" t="s">
        <v>139</v>
      </c>
      <c r="C14" s="78">
        <f>(387463/100)*0.016</f>
        <v>61.994080000000004</v>
      </c>
      <c r="D14" s="109">
        <v>2019</v>
      </c>
      <c r="E14" s="90" t="s">
        <v>214</v>
      </c>
      <c r="F14" s="161">
        <f>C14*POWER(1+Variables!$C$10,2019-'Area (Sq.km)'!D14)</f>
        <v>61.994080000000004</v>
      </c>
      <c r="G14" s="161">
        <f>Population!E14/((Population!D14/'Area (Sq.km)'!F14)*(1+Variables!$C$9))</f>
        <v>64.058464096871859</v>
      </c>
      <c r="H14" s="161">
        <f>Population!F14/((Population!E14/'Area (Sq.km)'!G14)*(1+Variables!$C$9))</f>
        <v>66.191591559229863</v>
      </c>
      <c r="I14" s="161">
        <f>Population!G14/((Population!F14/'Area (Sq.km)'!H14)*(1+Variables!$C$9))</f>
        <v>68.395751520334386</v>
      </c>
      <c r="J14" s="161">
        <f>Population!H14/((Population!G14/'Area (Sq.km)'!I14)*(1+Variables!$C$9))</f>
        <v>70.673309340890427</v>
      </c>
      <c r="K14" s="161">
        <f>Population!I14/((Population!H14/'Area (Sq.km)'!J14)*(1+Variables!$C$9))</f>
        <v>73.026709147398378</v>
      </c>
      <c r="L14" s="161">
        <f>Population!J14/((Population!I14/'Area (Sq.km)'!K14)*(1+Variables!$C$9))</f>
        <v>75.458476455031217</v>
      </c>
      <c r="M14" s="161">
        <f>Population!K14/((Population!J14/'Area (Sq.km)'!L14)*(1+Variables!$C$9))</f>
        <v>77.97122087785263</v>
      </c>
      <c r="N14" s="161">
        <f>Population!L14/((Population!K14/'Area (Sq.km)'!M14)*(1+Variables!$C$9))</f>
        <v>80.567638929284641</v>
      </c>
      <c r="O14" s="161">
        <f>Population!M14/((Population!L14/'Area (Sq.km)'!N14)*(1+Variables!$C$9))</f>
        <v>83.250516915829934</v>
      </c>
      <c r="P14" s="161">
        <f>Population!N14/((Population!M14/'Area (Sq.km)'!O14)*(1+Variables!$C$9))</f>
        <v>86.022733927154263</v>
      </c>
      <c r="Q14" s="161">
        <f>Population!O14/((Population!N14/'Area (Sq.km)'!P14)*(1+Variables!$C$9))</f>
        <v>88.887264925737597</v>
      </c>
      <c r="R14" s="53"/>
      <c r="S14" s="53"/>
      <c r="T14" s="53"/>
      <c r="U14" s="53"/>
      <c r="V14" s="53"/>
      <c r="W14" s="53"/>
    </row>
    <row r="15" spans="1:28" ht="14.5">
      <c r="A15" s="102">
        <v>14</v>
      </c>
      <c r="B15" s="103" t="s">
        <v>140</v>
      </c>
      <c r="C15" s="78">
        <f>243/2</f>
        <v>121.5</v>
      </c>
      <c r="D15" s="109">
        <v>2013</v>
      </c>
      <c r="E15" s="111" t="s">
        <v>200</v>
      </c>
      <c r="F15" s="161">
        <f>C15*POWER(1+Variables!$C$10,2019-'Area (Sq.km)'!D15)</f>
        <v>162.8216203359375</v>
      </c>
      <c r="G15" s="161">
        <f>Population!E15/((Population!D15/'Area (Sq.km)'!F15)*(1+Variables!$C$9))</f>
        <v>168.24353100302727</v>
      </c>
      <c r="H15" s="161">
        <f>Population!F15/((Population!E15/'Area (Sq.km)'!G15)*(1+Variables!$C$9))</f>
        <v>173.84598965398581</v>
      </c>
      <c r="I15" s="161">
        <f>Population!G15/((Population!F15/'Area (Sq.km)'!H15)*(1+Variables!$C$9))</f>
        <v>179.63500848201963</v>
      </c>
      <c r="J15" s="161">
        <f>Population!H15/((Population!G15/'Area (Sq.km)'!I15)*(1+Variables!$C$9))</f>
        <v>185.61679988454907</v>
      </c>
      <c r="K15" s="161">
        <f>Population!I15/((Population!H15/'Area (Sq.km)'!J15)*(1+Variables!$C$9))</f>
        <v>191.79778312994773</v>
      </c>
      <c r="L15" s="161">
        <f>Population!J15/((Population!I15/'Area (Sq.km)'!K15)*(1+Variables!$C$9))</f>
        <v>198.18459124628305</v>
      </c>
      <c r="M15" s="161">
        <f>Population!K15/((Population!J15/'Area (Sq.km)'!L15)*(1+Variables!$C$9))</f>
        <v>204.78407813944887</v>
      </c>
      <c r="N15" s="161">
        <f>Population!L15/((Population!K15/'Area (Sq.km)'!M15)*(1+Variables!$C$9))</f>
        <v>211.60332594833059</v>
      </c>
      <c r="O15" s="161">
        <f>Population!M15/((Population!L15/'Area (Sq.km)'!N15)*(1+Variables!$C$9))</f>
        <v>218.64965264489456</v>
      </c>
      <c r="P15" s="161">
        <f>Population!N15/((Population!M15/'Area (Sq.km)'!O15)*(1+Variables!$C$9))</f>
        <v>225.93061988735829</v>
      </c>
      <c r="Q15" s="161">
        <f>Population!O15/((Population!N15/'Area (Sq.km)'!P15)*(1+Variables!$C$9))</f>
        <v>233.4540411348687</v>
      </c>
      <c r="R15" s="53"/>
      <c r="S15" s="53"/>
      <c r="T15" s="53"/>
      <c r="U15" s="53"/>
      <c r="V15" s="53"/>
      <c r="W15" s="53"/>
    </row>
    <row r="16" spans="1:28" ht="14.5">
      <c r="A16" s="102">
        <v>15</v>
      </c>
      <c r="B16" s="103" t="s">
        <v>141</v>
      </c>
      <c r="C16" s="136">
        <v>32.4</v>
      </c>
      <c r="D16" s="137">
        <v>2019</v>
      </c>
      <c r="E16" s="136" t="s">
        <v>265</v>
      </c>
      <c r="F16" s="161">
        <f>C16*POWER(1+Variables!$C$10,2019-'Area (Sq.km)'!D16)</f>
        <v>32.4</v>
      </c>
      <c r="G16" s="161">
        <f>Population!E16/((Population!D16/'Area (Sq.km)'!F16)*(1+Variables!$C$9))</f>
        <v>33.478910191725532</v>
      </c>
      <c r="H16" s="161">
        <f>Population!F16/((Population!E16/'Area (Sq.km)'!G16)*(1+Variables!$C$9))</f>
        <v>34.593747766222961</v>
      </c>
      <c r="I16" s="161">
        <f>Population!G16/((Population!F16/'Area (Sq.km)'!H16)*(1+Variables!$C$9))</f>
        <v>35.74570909446247</v>
      </c>
      <c r="J16" s="161">
        <f>Population!H16/((Population!G16/'Area (Sq.km)'!I16)*(1+Variables!$C$9))</f>
        <v>36.93603038620541</v>
      </c>
      <c r="K16" s="161">
        <f>Population!I16/((Population!H16/'Area (Sq.km)'!J16)*(1+Variables!$C$9))</f>
        <v>38.165989016623961</v>
      </c>
      <c r="L16" s="161">
        <f>Population!J16/((Population!I16/'Area (Sq.km)'!K16)*(1+Variables!$C$9))</f>
        <v>39.436904897096809</v>
      </c>
      <c r="M16" s="161">
        <f>Population!K16/((Population!J16/'Area (Sq.km)'!L16)*(1+Variables!$C$9))</f>
        <v>40.750141891652</v>
      </c>
      <c r="N16" s="161">
        <f>Population!L16/((Population!K16/'Area (Sq.km)'!M16)*(1+Variables!$C$9))</f>
        <v>42.107109280576843</v>
      </c>
      <c r="O16" s="161">
        <f>Population!M16/((Population!L16/'Area (Sq.km)'!N16)*(1+Variables!$C$9))</f>
        <v>43.509263272765565</v>
      </c>
      <c r="P16" s="161">
        <f>Population!N16/((Population!M16/'Area (Sq.km)'!O16)*(1+Variables!$C$9))</f>
        <v>44.958108568427797</v>
      </c>
      <c r="Q16" s="161">
        <f>Population!O16/((Population!N16/'Area (Sq.km)'!P16)*(1+Variables!$C$9))</f>
        <v>46.455199973834574</v>
      </c>
      <c r="R16" s="53"/>
      <c r="S16" s="53"/>
      <c r="T16" s="53"/>
      <c r="U16" s="53"/>
      <c r="V16" s="53"/>
      <c r="W16" s="53"/>
    </row>
    <row r="17" spans="1:25" ht="14.5">
      <c r="A17" s="102">
        <v>16</v>
      </c>
      <c r="B17" s="103" t="s">
        <v>142</v>
      </c>
      <c r="C17" s="78">
        <f>243/2</f>
        <v>121.5</v>
      </c>
      <c r="D17" s="109">
        <v>2013</v>
      </c>
      <c r="E17" s="111" t="s">
        <v>200</v>
      </c>
      <c r="F17" s="161">
        <f>C17*POWER(1+Variables!$C$10,2019-'Area (Sq.km)'!D17)</f>
        <v>162.8216203359375</v>
      </c>
      <c r="G17" s="161">
        <f>Population!E17/((Population!D17/'Area (Sq.km)'!F17)*(1+Variables!$C$9))</f>
        <v>168.24353100302721</v>
      </c>
      <c r="H17" s="161">
        <f>Population!F17/((Population!E17/'Area (Sq.km)'!G17)*(1+Variables!$C$9))</f>
        <v>173.84598965398575</v>
      </c>
      <c r="I17" s="161">
        <f>Population!G17/((Population!F17/'Area (Sq.km)'!H17)*(1+Variables!$C$9))</f>
        <v>179.63500848201957</v>
      </c>
      <c r="J17" s="161">
        <f>Population!H17/((Population!G17/'Area (Sq.km)'!I17)*(1+Variables!$C$9))</f>
        <v>185.61679988454895</v>
      </c>
      <c r="K17" s="161">
        <f>Population!I17/((Population!H17/'Area (Sq.km)'!J17)*(1+Variables!$C$9))</f>
        <v>191.79778312994765</v>
      </c>
      <c r="L17" s="161">
        <f>Population!J17/((Population!I17/'Area (Sq.km)'!K17)*(1+Variables!$C$9))</f>
        <v>198.18459124628299</v>
      </c>
      <c r="M17" s="161">
        <f>Population!K17/((Population!J17/'Area (Sq.km)'!L17)*(1+Variables!$C$9))</f>
        <v>204.78407813944878</v>
      </c>
      <c r="N17" s="161">
        <f>Population!L17/((Population!K17/'Area (Sq.km)'!M17)*(1+Variables!$C$9))</f>
        <v>211.60332594833054</v>
      </c>
      <c r="O17" s="161">
        <f>Population!M17/((Population!L17/'Area (Sq.km)'!N17)*(1+Variables!$C$9))</f>
        <v>218.6496526448945</v>
      </c>
      <c r="P17" s="161">
        <f>Population!N17/((Population!M17/'Area (Sq.km)'!O17)*(1+Variables!$C$9))</f>
        <v>225.93061988735823</v>
      </c>
      <c r="Q17" s="161">
        <f>Population!O17/((Population!N17/'Area (Sq.km)'!P17)*(1+Variables!$C$9))</f>
        <v>233.45404113486862</v>
      </c>
      <c r="R17" s="53"/>
      <c r="S17" s="53"/>
      <c r="T17" s="53"/>
      <c r="U17" s="53"/>
      <c r="V17" s="53"/>
      <c r="W17" s="53"/>
    </row>
    <row r="18" spans="1:25" ht="14.5">
      <c r="A18" s="102">
        <v>17</v>
      </c>
      <c r="B18" s="105" t="s">
        <v>143</v>
      </c>
      <c r="C18" s="136">
        <v>79.900000000000006</v>
      </c>
      <c r="D18" s="137">
        <v>2019</v>
      </c>
      <c r="E18" s="136" t="s">
        <v>265</v>
      </c>
      <c r="F18" s="161">
        <f>C18*POWER(1+Variables!$C$10,2019-'Area (Sq.km)'!D18)</f>
        <v>79.900000000000006</v>
      </c>
      <c r="G18" s="161">
        <f>Population!E18/((Population!D18/'Area (Sq.km)'!F18)*(1+Variables!$C$9))</f>
        <v>82.560645812310824</v>
      </c>
      <c r="H18" s="161">
        <f>Population!F18/((Population!E18/'Area (Sq.km)'!G18)*(1+Variables!$C$9))</f>
        <v>85.309890324728855</v>
      </c>
      <c r="I18" s="161">
        <f>Population!G18/((Population!F18/'Area (Sq.km)'!H18)*(1+Variables!$C$9))</f>
        <v>88.150683847146666</v>
      </c>
      <c r="J18" s="161">
        <f>Population!H18/((Population!G18/'Area (Sq.km)'!I18)*(1+Variables!$C$9))</f>
        <v>91.086074933883111</v>
      </c>
      <c r="K18" s="161">
        <f>Population!I18/((Population!H18/'Area (Sq.km)'!J18)*(1+Variables!$C$9))</f>
        <v>94.11921365519305</v>
      </c>
      <c r="L18" s="161">
        <f>Population!J18/((Population!I18/'Area (Sq.km)'!K18)*(1+Variables!$C$9))</f>
        <v>97.253354977717166</v>
      </c>
      <c r="M18" s="161">
        <f>Population!K18/((Population!J18/'Area (Sq.km)'!L18)*(1+Variables!$C$9))</f>
        <v>100.49186225749986</v>
      </c>
      <c r="N18" s="161">
        <f>Population!L18/((Population!K18/'Area (Sq.km)'!M18)*(1+Variables!$C$9))</f>
        <v>103.83821084932377</v>
      </c>
      <c r="O18" s="161">
        <f>Population!M18/((Population!L18/'Area (Sq.km)'!N18)*(1+Variables!$C$9))</f>
        <v>107.29599183623363</v>
      </c>
      <c r="P18" s="161">
        <f>Population!N18/((Population!M18/'Area (Sq.km)'!O18)*(1+Variables!$C$9))</f>
        <v>110.86891588325254</v>
      </c>
      <c r="Q18" s="161">
        <f>Population!O18/((Population!N18/'Area (Sq.km)'!P18)*(1+Variables!$C$9))</f>
        <v>114.56081721942543</v>
      </c>
      <c r="R18" s="53"/>
      <c r="S18" s="53"/>
      <c r="T18" s="53"/>
      <c r="U18" s="53"/>
      <c r="V18" s="53"/>
      <c r="W18" s="53"/>
    </row>
    <row r="19" spans="1:25" ht="14.5">
      <c r="A19" s="102">
        <v>18</v>
      </c>
      <c r="B19" s="105" t="s">
        <v>144</v>
      </c>
      <c r="C19" s="136">
        <v>33.200000000000003</v>
      </c>
      <c r="D19" s="137">
        <v>2019</v>
      </c>
      <c r="E19" s="136" t="s">
        <v>265</v>
      </c>
      <c r="F19" s="161">
        <f>C19*POWER(1+Variables!$C$10,2019-'Area (Sq.km)'!D19)</f>
        <v>33.200000000000003</v>
      </c>
      <c r="G19" s="161">
        <f>Population!E19/((Population!D19/'Area (Sq.km)'!F19)*(1+Variables!$C$9))</f>
        <v>34.30554994954592</v>
      </c>
      <c r="H19" s="161">
        <f>Population!F19/((Population!E19/'Area (Sq.km)'!G19)*(1+Variables!$C$9))</f>
        <v>35.447914377734641</v>
      </c>
      <c r="I19" s="161">
        <f>Population!G19/((Population!F19/'Area (Sq.km)'!H19)*(1+Variables!$C$9))</f>
        <v>36.628319195560316</v>
      </c>
      <c r="J19" s="161">
        <f>Population!H19/((Population!G19/'Area (Sq.km)'!I19)*(1+Variables!$C$9))</f>
        <v>37.848031136482106</v>
      </c>
      <c r="K19" s="161">
        <f>Population!I19/((Population!H19/'Area (Sq.km)'!J19)*(1+Variables!$C$9))</f>
        <v>39.108359115799878</v>
      </c>
      <c r="L19" s="161">
        <f>Population!J19/((Population!I19/'Area (Sq.km)'!K19)*(1+Variables!$C$9))</f>
        <v>40.410655635296749</v>
      </c>
      <c r="M19" s="161">
        <f>Population!K19/((Population!J19/'Area (Sq.km)'!L19)*(1+Variables!$C$9))</f>
        <v>41.756318234655765</v>
      </c>
      <c r="N19" s="161">
        <f>Population!L19/((Population!K19/'Area (Sq.km)'!M19)*(1+Variables!$C$9))</f>
        <v>43.146790991208377</v>
      </c>
      <c r="O19" s="161">
        <f>Population!M19/((Population!L19/'Area (Sq.km)'!N19)*(1+Variables!$C$9))</f>
        <v>44.583566069623991</v>
      </c>
      <c r="P19" s="161">
        <f>Population!N19/((Population!M19/'Area (Sq.km)'!O19)*(1+Variables!$C$9))</f>
        <v>46.068185323203821</v>
      </c>
      <c r="Q19" s="161">
        <f>Population!O19/((Population!N19/'Area (Sq.km)'!P19)*(1+Variables!$C$9))</f>
        <v>47.602241948497173</v>
      </c>
      <c r="R19" s="53"/>
      <c r="S19" s="53"/>
      <c r="T19" s="53"/>
      <c r="U19" s="53"/>
      <c r="V19" s="53"/>
      <c r="W19" s="53"/>
    </row>
    <row r="20" spans="1:25" ht="14.5">
      <c r="A20" s="102">
        <v>19</v>
      </c>
      <c r="B20" s="105" t="s">
        <v>147</v>
      </c>
      <c r="C20" s="136">
        <v>29.7</v>
      </c>
      <c r="D20" s="137">
        <v>2019</v>
      </c>
      <c r="E20" s="136" t="s">
        <v>265</v>
      </c>
      <c r="F20" s="161">
        <f>C20*POWER(1+Variables!$C$10,2019-'Area (Sq.km)'!D20)</f>
        <v>29.7</v>
      </c>
      <c r="G20" s="161">
        <f>Population!E20/((Population!D20/'Area (Sq.km)'!F20)*(1+Variables!$C$9))</f>
        <v>30.689001009081739</v>
      </c>
      <c r="H20" s="161">
        <f>Population!F20/((Population!E20/'Area (Sq.km)'!G20)*(1+Variables!$C$9))</f>
        <v>31.710935452371046</v>
      </c>
      <c r="I20" s="161">
        <f>Population!G20/((Population!F20/'Area (Sq.km)'!H20)*(1+Variables!$C$9))</f>
        <v>32.766900003257263</v>
      </c>
      <c r="J20" s="161">
        <f>Population!H20/((Population!G20/'Area (Sq.km)'!I20)*(1+Variables!$C$9))</f>
        <v>33.858027854021628</v>
      </c>
      <c r="K20" s="161">
        <f>Population!I20/((Population!H20/'Area (Sq.km)'!J20)*(1+Variables!$C$9))</f>
        <v>34.985489931905292</v>
      </c>
      <c r="L20" s="161">
        <f>Population!J20/((Population!I20/'Area (Sq.km)'!K20)*(1+Variables!$C$9))</f>
        <v>36.150496155672073</v>
      </c>
      <c r="M20" s="161">
        <f>Population!K20/((Population!J20/'Area (Sq.km)'!L20)*(1+Variables!$C$9))</f>
        <v>37.354296734014326</v>
      </c>
      <c r="N20" s="161">
        <f>Population!L20/((Population!K20/'Area (Sq.km)'!M20)*(1+Variables!$C$9))</f>
        <v>38.598183507195422</v>
      </c>
      <c r="O20" s="161">
        <f>Population!M20/((Population!L20/'Area (Sq.km)'!N20)*(1+Variables!$C$9))</f>
        <v>39.883491333368418</v>
      </c>
      <c r="P20" s="161">
        <f>Population!N20/((Population!M20/'Area (Sq.km)'!O20)*(1+Variables!$C$9))</f>
        <v>41.211599521058794</v>
      </c>
      <c r="Q20" s="161">
        <f>Population!O20/((Population!N20/'Area (Sq.km)'!P20)*(1+Variables!$C$9))</f>
        <v>42.583933309348339</v>
      </c>
      <c r="R20" s="53"/>
      <c r="S20" s="53"/>
      <c r="T20" s="53"/>
      <c r="U20" s="53"/>
      <c r="V20" s="53"/>
      <c r="W20" s="53"/>
    </row>
    <row r="21" spans="1:25" ht="14.5">
      <c r="A21" s="102">
        <v>20</v>
      </c>
      <c r="B21" s="105" t="s">
        <v>150</v>
      </c>
      <c r="C21" s="138">
        <v>8</v>
      </c>
      <c r="D21" s="137">
        <v>2019</v>
      </c>
      <c r="E21" s="136" t="s">
        <v>265</v>
      </c>
      <c r="F21" s="161">
        <f>C21*POWER(1+Variables!$C$10,2019-'Area (Sq.km)'!D21)</f>
        <v>8</v>
      </c>
      <c r="G21" s="161">
        <f>Population!E21/((Population!D21/'Area (Sq.km)'!F21)*(1+Variables!$C$9))</f>
        <v>8.2663975782038346</v>
      </c>
      <c r="H21" s="161">
        <f>Population!F21/((Population!E21/'Area (Sq.km)'!G21)*(1+Variables!$C$9))</f>
        <v>8.5416661151167776</v>
      </c>
      <c r="I21" s="161">
        <f>Population!G21/((Population!F21/'Area (Sq.km)'!H21)*(1+Variables!$C$9))</f>
        <v>8.8261010109783857</v>
      </c>
      <c r="J21" s="161">
        <f>Population!H21/((Population!G21/'Area (Sq.km)'!I21)*(1+Variables!$C$9))</f>
        <v>9.120007502766768</v>
      </c>
      <c r="K21" s="161">
        <f>Population!I21/((Population!H21/'Area (Sq.km)'!J21)*(1+Variables!$C$9))</f>
        <v>9.4237009917590004</v>
      </c>
      <c r="L21" s="161">
        <f>Population!J21/((Population!I21/'Area (Sq.km)'!K21)*(1+Variables!$C$9))</f>
        <v>9.7375073819992117</v>
      </c>
      <c r="M21" s="161">
        <f>Population!K21/((Population!J21/'Area (Sq.km)'!L21)*(1+Variables!$C$9))</f>
        <v>10.061763430037528</v>
      </c>
      <c r="N21" s="161">
        <f>Population!L21/((Population!K21/'Area (Sq.km)'!M21)*(1+Variables!$C$9))</f>
        <v>10.396817106315266</v>
      </c>
      <c r="O21" s="161">
        <f>Population!M21/((Population!L21/'Area (Sq.km)'!N21)*(1+Variables!$C$9))</f>
        <v>10.743027968584087</v>
      </c>
      <c r="P21" s="161">
        <f>Population!N21/((Population!M21/'Area (Sq.km)'!O21)*(1+Variables!$C$9))</f>
        <v>11.100767547759947</v>
      </c>
      <c r="Q21" s="161">
        <f>Population!O21/((Population!N21/'Area (Sq.km)'!P21)*(1+Variables!$C$9))</f>
        <v>11.470419746625819</v>
      </c>
      <c r="R21" s="53"/>
      <c r="S21" s="53"/>
      <c r="T21" s="53"/>
      <c r="U21" s="53"/>
      <c r="V21" s="53"/>
      <c r="W21" s="53"/>
    </row>
    <row r="22" spans="1:25" ht="14.5">
      <c r="A22" s="106"/>
      <c r="B22" s="107"/>
      <c r="C22" s="74"/>
      <c r="D22" s="137"/>
      <c r="E22" s="136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23"/>
      <c r="S22" s="23"/>
      <c r="T22" s="23"/>
      <c r="U22" s="23"/>
      <c r="V22" s="23"/>
      <c r="W22" s="23"/>
      <c r="X22" s="23"/>
      <c r="Y22" s="23"/>
    </row>
    <row r="23" spans="1:25" ht="14.5">
      <c r="A23" s="63"/>
      <c r="B23" s="69"/>
    </row>
    <row r="24" spans="1:25" ht="14.5">
      <c r="A24" s="63"/>
      <c r="B24" s="69"/>
    </row>
    <row r="25" spans="1:25" ht="14.5">
      <c r="A25" s="63"/>
      <c r="B25" s="69"/>
    </row>
    <row r="26" spans="1:25" ht="14.5">
      <c r="A26" s="63"/>
      <c r="B26" s="69"/>
    </row>
    <row r="27" spans="1:25" ht="14.5">
      <c r="A27" s="63"/>
      <c r="B27" s="69"/>
    </row>
    <row r="28" spans="1:25" ht="14.5">
      <c r="A28" s="63"/>
      <c r="B28" s="69"/>
    </row>
    <row r="29" spans="1:25" ht="14.5">
      <c r="A29" s="63"/>
      <c r="B29" s="69"/>
    </row>
    <row r="30" spans="1:25" ht="14.5">
      <c r="A30" s="63"/>
      <c r="B30" s="69"/>
    </row>
    <row r="31" spans="1:25" ht="14.5">
      <c r="A31" s="63"/>
      <c r="B31" s="69"/>
    </row>
    <row r="32" spans="1:25" ht="14.5">
      <c r="A32" s="63"/>
      <c r="B32" s="69"/>
    </row>
    <row r="33" spans="1:2" ht="14.5">
      <c r="A33" s="63"/>
      <c r="B33" s="69"/>
    </row>
    <row r="34" spans="1:2" ht="14.5">
      <c r="A34" s="63"/>
      <c r="B34" s="69"/>
    </row>
    <row r="35" spans="1:2" ht="14.5">
      <c r="A35" s="63"/>
      <c r="B35" s="69"/>
    </row>
    <row r="36" spans="1:2" ht="14.5">
      <c r="A36" s="63"/>
      <c r="B36" s="69"/>
    </row>
    <row r="37" spans="1:2" ht="14.5">
      <c r="A37" s="63"/>
      <c r="B37" s="69"/>
    </row>
    <row r="38" spans="1:2" ht="14.5">
      <c r="A38" s="63"/>
      <c r="B38" s="69"/>
    </row>
    <row r="39" spans="1:2" ht="14.5">
      <c r="A39" s="63"/>
      <c r="B39" s="69"/>
    </row>
    <row r="40" spans="1:2" ht="14.5">
      <c r="A40" s="63"/>
      <c r="B40" s="69"/>
    </row>
    <row r="41" spans="1:2" ht="14.5">
      <c r="A41" s="63"/>
      <c r="B41" s="69"/>
    </row>
    <row r="42" spans="1:2" ht="14.5">
      <c r="A42" s="63"/>
      <c r="B42" s="69"/>
    </row>
    <row r="43" spans="1:2" ht="14.5">
      <c r="A43" s="63"/>
      <c r="B43" s="69"/>
    </row>
    <row r="44" spans="1:2" ht="14.5">
      <c r="A44" s="63"/>
      <c r="B44" s="69"/>
    </row>
    <row r="45" spans="1:2" ht="14.5">
      <c r="A45" s="63"/>
      <c r="B45" s="69"/>
    </row>
    <row r="46" spans="1:2" ht="14.5">
      <c r="A46" s="63"/>
      <c r="B46" s="69"/>
    </row>
    <row r="47" spans="1:2" ht="14.5">
      <c r="A47" s="63"/>
      <c r="B47" s="69"/>
    </row>
    <row r="48" spans="1:2" ht="14.5">
      <c r="A48" s="63"/>
      <c r="B48" s="69"/>
    </row>
    <row r="49" spans="1:2" ht="14.5">
      <c r="A49" s="63"/>
      <c r="B49" s="69"/>
    </row>
    <row r="50" spans="1:2" ht="14.5">
      <c r="A50" s="63"/>
      <c r="B50" s="69"/>
    </row>
    <row r="51" spans="1:2" ht="14.5">
      <c r="A51" s="63"/>
      <c r="B51" s="69"/>
    </row>
    <row r="52" spans="1:2" ht="14.5">
      <c r="A52" s="63"/>
      <c r="B52" s="69"/>
    </row>
    <row r="53" spans="1:2" ht="14.5">
      <c r="A53" s="63"/>
      <c r="B53" s="69"/>
    </row>
    <row r="54" spans="1:2" ht="14.5">
      <c r="A54" s="63"/>
      <c r="B54" s="69"/>
    </row>
    <row r="55" spans="1:2" ht="14.5">
      <c r="A55" s="63"/>
      <c r="B55" s="69"/>
    </row>
    <row r="56" spans="1:2" ht="14.5">
      <c r="A56" s="63"/>
      <c r="B56" s="69"/>
    </row>
    <row r="57" spans="1:2" ht="14.5">
      <c r="A57" s="63"/>
      <c r="B57" s="69"/>
    </row>
    <row r="58" spans="1:2" ht="14.5">
      <c r="A58" s="63"/>
      <c r="B58" s="69"/>
    </row>
    <row r="59" spans="1:2" ht="14.5">
      <c r="A59" s="63"/>
      <c r="B59" s="69"/>
    </row>
    <row r="60" spans="1:2" ht="14.5">
      <c r="A60" s="63"/>
      <c r="B60" s="69"/>
    </row>
    <row r="61" spans="1:2" ht="14.5">
      <c r="A61" s="63"/>
      <c r="B61" s="69"/>
    </row>
    <row r="62" spans="1:2" ht="14.5">
      <c r="A62" s="63"/>
      <c r="B62" s="69"/>
    </row>
    <row r="63" spans="1:2" ht="14.5">
      <c r="A63" s="63"/>
      <c r="B63" s="69"/>
    </row>
    <row r="64" spans="1:2" ht="14.5">
      <c r="A64" s="63"/>
      <c r="B64" s="69"/>
    </row>
    <row r="65" spans="1:2" ht="14.5">
      <c r="A65" s="63"/>
      <c r="B65" s="69"/>
    </row>
    <row r="66" spans="1:2" ht="14.5">
      <c r="A66" s="63"/>
      <c r="B66" s="69"/>
    </row>
    <row r="67" spans="1:2" ht="14.5">
      <c r="A67" s="63"/>
      <c r="B67" s="69"/>
    </row>
    <row r="68" spans="1:2" ht="14.5">
      <c r="A68" s="63"/>
      <c r="B68" s="69"/>
    </row>
    <row r="69" spans="1:2" ht="14.5">
      <c r="A69" s="63"/>
      <c r="B69" s="69"/>
    </row>
    <row r="70" spans="1:2" ht="14.5">
      <c r="A70" s="63"/>
      <c r="B70" s="69"/>
    </row>
    <row r="71" spans="1:2" ht="14.5">
      <c r="A71" s="63"/>
      <c r="B71" s="69"/>
    </row>
    <row r="72" spans="1:2" ht="14.5">
      <c r="A72" s="63"/>
      <c r="B72" s="69"/>
    </row>
    <row r="73" spans="1:2" ht="14.5">
      <c r="A73" s="63"/>
      <c r="B73" s="69"/>
    </row>
    <row r="74" spans="1:2" ht="14.5">
      <c r="A74" s="63"/>
      <c r="B74" s="69"/>
    </row>
    <row r="75" spans="1:2" ht="14.5">
      <c r="A75" s="63"/>
      <c r="B75" s="69"/>
    </row>
    <row r="76" spans="1:2" ht="14.5">
      <c r="A76" s="63"/>
      <c r="B76" s="69"/>
    </row>
    <row r="77" spans="1:2" ht="14.5">
      <c r="A77" s="63"/>
      <c r="B77" s="69"/>
    </row>
    <row r="78" spans="1:2" ht="14.5">
      <c r="A78" s="63"/>
      <c r="B78" s="69"/>
    </row>
    <row r="79" spans="1:2" ht="14.5">
      <c r="A79" s="63"/>
      <c r="B79" s="69"/>
    </row>
    <row r="80" spans="1:2" ht="14.5">
      <c r="A80" s="63"/>
      <c r="B80" s="69"/>
    </row>
    <row r="81" spans="1:2" ht="14.5">
      <c r="A81" s="63"/>
      <c r="B81" s="69"/>
    </row>
    <row r="82" spans="1:2" ht="14.5">
      <c r="A82" s="63"/>
      <c r="B82" s="69"/>
    </row>
    <row r="83" spans="1:2" ht="14.5">
      <c r="A83" s="63"/>
      <c r="B83" s="69"/>
    </row>
    <row r="84" spans="1:2" ht="14.5">
      <c r="A84" s="63"/>
      <c r="B84" s="69"/>
    </row>
    <row r="85" spans="1:2" ht="14.5">
      <c r="A85" s="63"/>
      <c r="B85" s="69"/>
    </row>
    <row r="86" spans="1:2" ht="14.5">
      <c r="A86" s="63"/>
      <c r="B86" s="69"/>
    </row>
    <row r="87" spans="1:2" ht="14.5">
      <c r="A87" s="63"/>
      <c r="B87" s="69"/>
    </row>
    <row r="88" spans="1:2" ht="14.5">
      <c r="A88" s="63"/>
      <c r="B88" s="69"/>
    </row>
    <row r="89" spans="1:2" ht="14.5">
      <c r="A89" s="63"/>
      <c r="B89" s="69"/>
    </row>
    <row r="90" spans="1:2" ht="14.5">
      <c r="A90" s="63"/>
      <c r="B90" s="69"/>
    </row>
    <row r="91" spans="1:2" ht="14.5">
      <c r="A91" s="63"/>
      <c r="B91" s="69"/>
    </row>
    <row r="92" spans="1:2" ht="14.5">
      <c r="A92" s="63"/>
      <c r="B92" s="69"/>
    </row>
    <row r="93" spans="1:2" ht="14.5">
      <c r="A93" s="63"/>
      <c r="B93" s="69"/>
    </row>
    <row r="94" spans="1:2" ht="14.5">
      <c r="A94" s="63"/>
      <c r="B94" s="69"/>
    </row>
    <row r="95" spans="1:2" ht="14.5">
      <c r="A95" s="63"/>
      <c r="B95" s="69"/>
    </row>
    <row r="96" spans="1:2" ht="14.5">
      <c r="A96" s="63"/>
      <c r="B96" s="69"/>
    </row>
    <row r="97" spans="1:2" ht="14.5">
      <c r="A97" s="63"/>
      <c r="B97" s="69"/>
    </row>
    <row r="98" spans="1:2" ht="14.5">
      <c r="A98" s="63"/>
      <c r="B98" s="69"/>
    </row>
    <row r="99" spans="1:2" ht="14.5">
      <c r="A99" s="63"/>
      <c r="B99" s="69"/>
    </row>
    <row r="100" spans="1:2" ht="14.5">
      <c r="A100" s="63"/>
      <c r="B100" s="69"/>
    </row>
    <row r="101" spans="1:2" ht="14.5">
      <c r="A101" s="63"/>
      <c r="B101" s="69"/>
    </row>
    <row r="102" spans="1:2" ht="14.5">
      <c r="A102" s="63"/>
      <c r="B102" s="69"/>
    </row>
    <row r="103" spans="1:2" ht="14.5">
      <c r="A103" s="63"/>
      <c r="B103" s="69"/>
    </row>
    <row r="104" spans="1:2" ht="14.5">
      <c r="A104" s="63"/>
      <c r="B104" s="69"/>
    </row>
    <row r="105" spans="1:2" ht="14.5">
      <c r="A105" s="63"/>
      <c r="B105" s="69"/>
    </row>
    <row r="106" spans="1:2" ht="14.5">
      <c r="A106" s="63"/>
      <c r="B106" s="69"/>
    </row>
    <row r="107" spans="1:2" ht="14.5">
      <c r="A107" s="63"/>
      <c r="B107" s="69"/>
    </row>
    <row r="108" spans="1:2" ht="14.5">
      <c r="A108" s="63"/>
      <c r="B108" s="69"/>
    </row>
    <row r="109" spans="1:2" ht="14.5">
      <c r="A109" s="63"/>
      <c r="B109" s="69"/>
    </row>
    <row r="110" spans="1:2" ht="14.5">
      <c r="A110" s="63"/>
      <c r="B110" s="69"/>
    </row>
    <row r="111" spans="1:2" ht="14.5">
      <c r="A111" s="63"/>
      <c r="B111" s="69"/>
    </row>
    <row r="112" spans="1:2" ht="14.5">
      <c r="A112" s="63"/>
      <c r="B112" s="69"/>
    </row>
    <row r="113" spans="1:2" ht="14.5">
      <c r="A113" s="63"/>
      <c r="B113" s="69"/>
    </row>
    <row r="114" spans="1:2" ht="14.5">
      <c r="A114" s="63"/>
      <c r="B114" s="69"/>
    </row>
    <row r="115" spans="1:2" ht="14.5">
      <c r="A115" s="63"/>
      <c r="B115" s="69"/>
    </row>
    <row r="116" spans="1:2" ht="14.5">
      <c r="A116" s="63"/>
      <c r="B116" s="69"/>
    </row>
    <row r="117" spans="1:2" ht="14.5">
      <c r="A117" s="63"/>
      <c r="B117" s="69"/>
    </row>
    <row r="118" spans="1:2" ht="14.5">
      <c r="A118" s="63"/>
      <c r="B118" s="69"/>
    </row>
    <row r="119" spans="1:2" ht="14.5">
      <c r="A119" s="63"/>
      <c r="B119" s="69"/>
    </row>
    <row r="120" spans="1:2" ht="14.5">
      <c r="A120" s="63"/>
      <c r="B120" s="69"/>
    </row>
    <row r="121" spans="1:2" ht="14.5">
      <c r="A121" s="63"/>
      <c r="B121" s="69"/>
    </row>
    <row r="122" spans="1:2" ht="14.5">
      <c r="A122" s="63"/>
      <c r="B122" s="69"/>
    </row>
    <row r="123" spans="1:2" ht="14.5">
      <c r="A123" s="63"/>
      <c r="B123" s="69"/>
    </row>
    <row r="124" spans="1:2" ht="14.5">
      <c r="A124" s="63"/>
      <c r="B124" s="69"/>
    </row>
    <row r="125" spans="1:2" ht="14.5">
      <c r="A125" s="63"/>
      <c r="B125" s="69"/>
    </row>
    <row r="126" spans="1:2" ht="14.5">
      <c r="A126" s="63"/>
      <c r="B126" s="69"/>
    </row>
    <row r="127" spans="1:2" ht="14.5">
      <c r="A127" s="63"/>
      <c r="B127" s="69"/>
    </row>
    <row r="128" spans="1:2" ht="14.5">
      <c r="A128" s="63"/>
      <c r="B128" s="69"/>
    </row>
    <row r="129" spans="1:2" ht="14.5">
      <c r="A129" s="63"/>
      <c r="B129" s="69"/>
    </row>
    <row r="130" spans="1:2" ht="14.5">
      <c r="A130" s="63"/>
      <c r="B130" s="69"/>
    </row>
    <row r="131" spans="1:2" ht="14.5">
      <c r="A131" s="63"/>
      <c r="B131" s="69"/>
    </row>
    <row r="132" spans="1:2" ht="14.5">
      <c r="A132" s="63"/>
      <c r="B132" s="69"/>
    </row>
    <row r="133" spans="1:2" ht="14.5">
      <c r="A133" s="63"/>
      <c r="B133" s="69"/>
    </row>
    <row r="134" spans="1:2" ht="14.5">
      <c r="A134" s="63"/>
      <c r="B134" s="69"/>
    </row>
    <row r="135" spans="1:2" ht="14.5">
      <c r="A135" s="63"/>
      <c r="B135" s="69"/>
    </row>
    <row r="136" spans="1:2" ht="14.5">
      <c r="A136" s="63"/>
      <c r="B136" s="69"/>
    </row>
    <row r="137" spans="1:2" ht="14.5">
      <c r="A137" s="63"/>
      <c r="B137" s="69"/>
    </row>
    <row r="138" spans="1:2" ht="14.5">
      <c r="A138" s="63"/>
      <c r="B138" s="69"/>
    </row>
    <row r="139" spans="1:2" ht="14.5">
      <c r="A139" s="63"/>
      <c r="B139" s="69"/>
    </row>
    <row r="140" spans="1:2" ht="14.5">
      <c r="A140" s="63"/>
      <c r="B140" s="69"/>
    </row>
    <row r="141" spans="1:2" ht="14.5">
      <c r="A141" s="63"/>
      <c r="B141" s="69"/>
    </row>
    <row r="142" spans="1:2" ht="14.5">
      <c r="A142" s="63"/>
      <c r="B142" s="69"/>
    </row>
    <row r="143" spans="1:2" ht="14.5">
      <c r="A143" s="63"/>
      <c r="B143" s="69"/>
    </row>
    <row r="144" spans="1:2" ht="14.5">
      <c r="A144" s="63"/>
      <c r="B144" s="69"/>
    </row>
    <row r="145" spans="1:2" ht="14.5">
      <c r="A145" s="63"/>
      <c r="B145" s="69"/>
    </row>
    <row r="146" spans="1:2" ht="14.5">
      <c r="A146" s="63"/>
      <c r="B146" s="69"/>
    </row>
    <row r="147" spans="1:2" ht="14.5">
      <c r="A147" s="63"/>
      <c r="B147" s="69"/>
    </row>
    <row r="148" spans="1:2" ht="14.5">
      <c r="A148" s="63"/>
      <c r="B148" s="69"/>
    </row>
    <row r="149" spans="1:2" ht="14.5">
      <c r="A149" s="63"/>
      <c r="B149" s="69"/>
    </row>
    <row r="150" spans="1:2" ht="14.5">
      <c r="A150" s="63"/>
      <c r="B150" s="69"/>
    </row>
    <row r="151" spans="1:2" ht="14.5">
      <c r="A151" s="63"/>
      <c r="B151" s="69"/>
    </row>
    <row r="152" spans="1:2" ht="14.5">
      <c r="A152" s="63"/>
      <c r="B152" s="69"/>
    </row>
    <row r="153" spans="1:2" ht="14.5">
      <c r="A153" s="63"/>
      <c r="B153" s="69"/>
    </row>
    <row r="154" spans="1:2" ht="14.5">
      <c r="A154" s="63"/>
      <c r="B154" s="69"/>
    </row>
    <row r="155" spans="1:2" ht="14.5">
      <c r="A155" s="63"/>
      <c r="B155" s="69"/>
    </row>
    <row r="156" spans="1:2" ht="14.5">
      <c r="A156" s="63"/>
      <c r="B156" s="69"/>
    </row>
    <row r="157" spans="1:2" ht="14.5">
      <c r="A157" s="63"/>
      <c r="B157" s="69"/>
    </row>
    <row r="158" spans="1:2" ht="14.5">
      <c r="A158" s="63"/>
      <c r="B158" s="69"/>
    </row>
    <row r="159" spans="1:2" ht="14.5">
      <c r="A159" s="63"/>
      <c r="B159" s="69"/>
    </row>
    <row r="160" spans="1:2" ht="14.5">
      <c r="A160" s="63"/>
      <c r="B160" s="69"/>
    </row>
    <row r="161" spans="1:2" ht="14.5">
      <c r="A161" s="63"/>
      <c r="B161" s="69"/>
    </row>
    <row r="162" spans="1:2" ht="14.5">
      <c r="A162" s="63"/>
      <c r="B162" s="69"/>
    </row>
    <row r="163" spans="1:2" ht="14.5">
      <c r="A163" s="63"/>
      <c r="B163" s="69"/>
    </row>
    <row r="164" spans="1:2" ht="14.5">
      <c r="A164" s="63"/>
      <c r="B164" s="69"/>
    </row>
    <row r="165" spans="1:2" ht="14.5">
      <c r="A165" s="63"/>
      <c r="B165" s="69"/>
    </row>
    <row r="166" spans="1:2" ht="14.5">
      <c r="A166" s="63"/>
      <c r="B166" s="69"/>
    </row>
    <row r="167" spans="1:2" ht="14.5">
      <c r="A167" s="63"/>
      <c r="B167" s="69"/>
    </row>
    <row r="168" spans="1:2" ht="14.5">
      <c r="A168" s="63"/>
      <c r="B168" s="69"/>
    </row>
    <row r="169" spans="1:2" ht="14.5">
      <c r="A169" s="63"/>
      <c r="B169" s="69"/>
    </row>
    <row r="170" spans="1:2" ht="14.5">
      <c r="A170" s="63"/>
      <c r="B170" s="69"/>
    </row>
    <row r="171" spans="1:2" ht="14.5">
      <c r="A171" s="63"/>
      <c r="B171" s="69"/>
    </row>
    <row r="172" spans="1:2" ht="14.5">
      <c r="A172" s="63"/>
      <c r="B172" s="69"/>
    </row>
    <row r="173" spans="1:2" ht="14.5">
      <c r="A173" s="63"/>
      <c r="B173" s="69"/>
    </row>
    <row r="174" spans="1:2" ht="14.5">
      <c r="A174" s="63"/>
      <c r="B174" s="69"/>
    </row>
    <row r="175" spans="1:2" ht="14.5">
      <c r="A175" s="63"/>
      <c r="B175" s="69"/>
    </row>
    <row r="176" spans="1:2" ht="14.5">
      <c r="A176" s="63"/>
      <c r="B176" s="69"/>
    </row>
    <row r="177" spans="1:2" ht="14.5">
      <c r="A177" s="63"/>
      <c r="B177" s="69"/>
    </row>
    <row r="178" spans="1:2" ht="14.5">
      <c r="A178" s="63"/>
      <c r="B178" s="69"/>
    </row>
    <row r="179" spans="1:2" ht="14.5">
      <c r="A179" s="63"/>
      <c r="B179" s="69"/>
    </row>
    <row r="180" spans="1:2" ht="14.5">
      <c r="A180" s="63"/>
      <c r="B180" s="69"/>
    </row>
    <row r="181" spans="1:2" ht="14.5">
      <c r="A181" s="63"/>
      <c r="B181" s="69"/>
    </row>
    <row r="182" spans="1:2" ht="14.5">
      <c r="A182" s="63"/>
      <c r="B182" s="69"/>
    </row>
    <row r="183" spans="1:2" ht="14.5">
      <c r="A183" s="63"/>
      <c r="B183" s="69"/>
    </row>
    <row r="184" spans="1:2" ht="14.5">
      <c r="A184" s="63"/>
      <c r="B184" s="69"/>
    </row>
    <row r="185" spans="1:2" ht="14.5">
      <c r="A185" s="63"/>
      <c r="B185" s="69"/>
    </row>
    <row r="186" spans="1:2" ht="14.5">
      <c r="A186" s="63"/>
      <c r="B186" s="69"/>
    </row>
    <row r="187" spans="1:2" ht="14.5">
      <c r="A187" s="63"/>
      <c r="B187" s="69"/>
    </row>
    <row r="188" spans="1:2" ht="14.5">
      <c r="A188" s="63"/>
      <c r="B188" s="69"/>
    </row>
    <row r="189" spans="1:2" ht="14.5">
      <c r="A189" s="63"/>
      <c r="B189" s="69"/>
    </row>
    <row r="190" spans="1:2" ht="14.5">
      <c r="A190" s="63"/>
      <c r="B190" s="69"/>
    </row>
    <row r="191" spans="1:2" ht="14.5">
      <c r="A191" s="63"/>
      <c r="B191" s="69"/>
    </row>
    <row r="192" spans="1:2" ht="14.5">
      <c r="A192" s="63"/>
      <c r="B192" s="69"/>
    </row>
    <row r="193" spans="1:2" ht="14.5">
      <c r="A193" s="63"/>
      <c r="B193" s="69"/>
    </row>
    <row r="194" spans="1:2" ht="14.5">
      <c r="A194" s="63"/>
      <c r="B194" s="69"/>
    </row>
    <row r="195" spans="1:2" ht="14.5">
      <c r="A195" s="63"/>
      <c r="B195" s="69"/>
    </row>
    <row r="196" spans="1:2" ht="14.5">
      <c r="A196" s="63"/>
      <c r="B196" s="69"/>
    </row>
    <row r="197" spans="1:2" ht="14.5">
      <c r="A197" s="63"/>
      <c r="B197" s="69"/>
    </row>
    <row r="198" spans="1:2" ht="14.5">
      <c r="A198" s="63"/>
      <c r="B198" s="69"/>
    </row>
    <row r="199" spans="1:2" ht="14.5">
      <c r="A199" s="63"/>
      <c r="B199" s="69"/>
    </row>
    <row r="200" spans="1:2" ht="14.5">
      <c r="A200" s="63"/>
      <c r="B200" s="69"/>
    </row>
    <row r="201" spans="1:2" ht="14.5">
      <c r="A201" s="63"/>
      <c r="B201" s="69"/>
    </row>
    <row r="202" spans="1:2" ht="14.5">
      <c r="A202" s="63"/>
      <c r="B202" s="69"/>
    </row>
    <row r="203" spans="1:2" ht="14.5">
      <c r="A203" s="63"/>
      <c r="B203" s="69"/>
    </row>
    <row r="204" spans="1:2" ht="14.5">
      <c r="A204" s="63"/>
      <c r="B204" s="69"/>
    </row>
    <row r="205" spans="1:2" ht="14.5">
      <c r="A205" s="63"/>
      <c r="B205" s="69"/>
    </row>
    <row r="206" spans="1:2" ht="14.5">
      <c r="A206" s="63"/>
      <c r="B206" s="69"/>
    </row>
    <row r="207" spans="1:2" ht="14.5">
      <c r="A207" s="63"/>
      <c r="B207" s="69"/>
    </row>
    <row r="208" spans="1:2" ht="14.5">
      <c r="A208" s="63"/>
      <c r="B208" s="69"/>
    </row>
    <row r="209" spans="1:2" ht="14.5">
      <c r="A209" s="63"/>
      <c r="B209" s="69"/>
    </row>
    <row r="210" spans="1:2" ht="14.5">
      <c r="A210" s="63"/>
      <c r="B210" s="69"/>
    </row>
    <row r="211" spans="1:2" ht="14.5">
      <c r="A211" s="63"/>
      <c r="B211" s="69"/>
    </row>
    <row r="212" spans="1:2" ht="14.5">
      <c r="A212" s="63"/>
      <c r="B212" s="69"/>
    </row>
    <row r="213" spans="1:2" ht="14.5">
      <c r="A213" s="63"/>
      <c r="B213" s="69"/>
    </row>
    <row r="214" spans="1:2" ht="14.5">
      <c r="A214" s="63"/>
      <c r="B214" s="69"/>
    </row>
    <row r="215" spans="1:2" ht="14.5">
      <c r="A215" s="63"/>
      <c r="B215" s="69"/>
    </row>
    <row r="216" spans="1:2" ht="14.5">
      <c r="A216" s="63"/>
      <c r="B216" s="69"/>
    </row>
    <row r="217" spans="1:2" ht="14.5">
      <c r="A217" s="63"/>
      <c r="B217" s="69"/>
    </row>
    <row r="218" spans="1:2" ht="14.5">
      <c r="A218" s="63"/>
      <c r="B218" s="69"/>
    </row>
    <row r="219" spans="1:2" ht="14.5">
      <c r="A219" s="63"/>
      <c r="B219" s="69"/>
    </row>
    <row r="220" spans="1:2" ht="14.5">
      <c r="A220" s="63"/>
      <c r="B220" s="69"/>
    </row>
    <row r="221" spans="1:2" ht="14.5">
      <c r="A221" s="63"/>
      <c r="B221" s="69"/>
    </row>
    <row r="222" spans="1:2" ht="14.5">
      <c r="A222" s="63"/>
      <c r="B222" s="69"/>
    </row>
    <row r="223" spans="1:2" ht="14.5">
      <c r="A223" s="63"/>
      <c r="B223" s="69"/>
    </row>
    <row r="224" spans="1:2" ht="14.5">
      <c r="A224" s="63"/>
      <c r="B224" s="69"/>
    </row>
    <row r="225" spans="1:2" ht="14.5">
      <c r="A225" s="63"/>
      <c r="B225" s="69"/>
    </row>
    <row r="226" spans="1:2" ht="14.5">
      <c r="A226" s="63"/>
      <c r="B226" s="69"/>
    </row>
    <row r="227" spans="1:2" ht="14.5">
      <c r="A227" s="63"/>
      <c r="B227" s="69"/>
    </row>
    <row r="228" spans="1:2" ht="14.5">
      <c r="A228" s="63"/>
      <c r="B228" s="69"/>
    </row>
    <row r="229" spans="1:2" ht="14.5">
      <c r="A229" s="63"/>
      <c r="B229" s="69"/>
    </row>
    <row r="230" spans="1:2" ht="14.5">
      <c r="A230" s="63"/>
      <c r="B230" s="69"/>
    </row>
    <row r="231" spans="1:2" ht="14.5">
      <c r="A231" s="63"/>
      <c r="B231" s="69"/>
    </row>
    <row r="232" spans="1:2" ht="14.5">
      <c r="A232" s="63"/>
      <c r="B232" s="69"/>
    </row>
    <row r="233" spans="1:2" ht="14.5">
      <c r="A233" s="63"/>
      <c r="B233" s="69"/>
    </row>
    <row r="234" spans="1:2" ht="14.5">
      <c r="A234" s="63"/>
      <c r="B234" s="69"/>
    </row>
    <row r="235" spans="1:2" ht="14.5">
      <c r="A235" s="63"/>
      <c r="B235" s="69"/>
    </row>
    <row r="236" spans="1:2" ht="14.5">
      <c r="A236" s="63"/>
      <c r="B236" s="69"/>
    </row>
    <row r="237" spans="1:2" ht="14.5">
      <c r="A237" s="63"/>
      <c r="B237" s="69"/>
    </row>
    <row r="238" spans="1:2" ht="14.5">
      <c r="A238" s="63"/>
      <c r="B238" s="69"/>
    </row>
    <row r="239" spans="1:2" ht="14.5">
      <c r="A239" s="63"/>
      <c r="B239" s="69"/>
    </row>
    <row r="240" spans="1:2" ht="14.5">
      <c r="A240" s="63"/>
      <c r="B240" s="69"/>
    </row>
    <row r="241" spans="1:2" ht="14.5">
      <c r="A241" s="63"/>
      <c r="B241" s="69"/>
    </row>
    <row r="242" spans="1:2" ht="14.5">
      <c r="A242" s="63"/>
      <c r="B242" s="69"/>
    </row>
    <row r="243" spans="1:2" ht="14.5">
      <c r="A243" s="63"/>
      <c r="B243" s="69"/>
    </row>
    <row r="244" spans="1:2" ht="14.5">
      <c r="A244" s="63"/>
      <c r="B244" s="69"/>
    </row>
    <row r="245" spans="1:2" ht="14.5">
      <c r="A245" s="63"/>
      <c r="B245" s="69"/>
    </row>
    <row r="246" spans="1:2" ht="14.5">
      <c r="A246" s="63"/>
      <c r="B246" s="69"/>
    </row>
    <row r="247" spans="1:2" ht="14.5">
      <c r="A247" s="63"/>
      <c r="B247" s="69"/>
    </row>
    <row r="248" spans="1:2" ht="14.5">
      <c r="A248" s="63"/>
      <c r="B248" s="69"/>
    </row>
    <row r="249" spans="1:2" ht="14.5">
      <c r="A249" s="63"/>
      <c r="B249" s="69"/>
    </row>
    <row r="250" spans="1:2" ht="14.5">
      <c r="A250" s="63"/>
      <c r="B250" s="69"/>
    </row>
    <row r="251" spans="1:2" ht="14.5">
      <c r="A251" s="63"/>
      <c r="B251" s="69"/>
    </row>
    <row r="252" spans="1:2" ht="14.5">
      <c r="A252" s="63"/>
      <c r="B252" s="69"/>
    </row>
    <row r="253" spans="1:2" ht="14.5">
      <c r="A253" s="63"/>
      <c r="B253" s="69"/>
    </row>
    <row r="254" spans="1:2" ht="14.5">
      <c r="A254" s="63"/>
      <c r="B254" s="69"/>
    </row>
    <row r="255" spans="1:2" ht="14.5">
      <c r="A255" s="63"/>
      <c r="B255" s="69"/>
    </row>
    <row r="256" spans="1:2" ht="14.5">
      <c r="A256" s="63"/>
      <c r="B256" s="69"/>
    </row>
    <row r="257" spans="1:2" ht="14.5">
      <c r="A257" s="63"/>
      <c r="B257" s="69"/>
    </row>
    <row r="258" spans="1:2" ht="14.5">
      <c r="A258" s="63"/>
      <c r="B258" s="69"/>
    </row>
    <row r="259" spans="1:2" ht="14.5">
      <c r="A259" s="63"/>
      <c r="B259" s="69"/>
    </row>
    <row r="260" spans="1:2" ht="14.5">
      <c r="A260" s="63"/>
      <c r="B260" s="69"/>
    </row>
    <row r="261" spans="1:2" ht="14.5">
      <c r="A261" s="63"/>
      <c r="B261" s="69"/>
    </row>
    <row r="262" spans="1:2" ht="14.5">
      <c r="A262" s="63"/>
      <c r="B262" s="69"/>
    </row>
    <row r="263" spans="1:2" ht="14.5">
      <c r="A263" s="63"/>
      <c r="B263" s="69"/>
    </row>
    <row r="264" spans="1:2" ht="14.5">
      <c r="A264" s="63"/>
      <c r="B264" s="69"/>
    </row>
    <row r="265" spans="1:2" ht="14.5">
      <c r="A265" s="63"/>
      <c r="B265" s="69"/>
    </row>
    <row r="266" spans="1:2" ht="14.5">
      <c r="A266" s="63"/>
      <c r="B266" s="69"/>
    </row>
    <row r="267" spans="1:2" ht="14.5">
      <c r="A267" s="63"/>
      <c r="B267" s="69"/>
    </row>
    <row r="268" spans="1:2" ht="14.5">
      <c r="A268" s="63"/>
      <c r="B268" s="69"/>
    </row>
    <row r="269" spans="1:2" ht="14.5">
      <c r="A269" s="63"/>
      <c r="B269" s="69"/>
    </row>
    <row r="270" spans="1:2" ht="14.5">
      <c r="A270" s="63"/>
      <c r="B270" s="69"/>
    </row>
    <row r="271" spans="1:2" ht="14.5">
      <c r="A271" s="63"/>
      <c r="B271" s="69"/>
    </row>
    <row r="272" spans="1:2" ht="14.5">
      <c r="A272" s="63"/>
      <c r="B272" s="69"/>
    </row>
    <row r="273" spans="1:2" ht="14.5">
      <c r="A273" s="63"/>
      <c r="B273" s="69"/>
    </row>
    <row r="274" spans="1:2" ht="14.5">
      <c r="A274" s="63"/>
      <c r="B274" s="69"/>
    </row>
    <row r="275" spans="1:2" ht="14.5">
      <c r="A275" s="63"/>
      <c r="B275" s="69"/>
    </row>
    <row r="276" spans="1:2" ht="14.5">
      <c r="A276" s="63"/>
      <c r="B276" s="69"/>
    </row>
    <row r="277" spans="1:2" ht="14.5">
      <c r="A277" s="63"/>
      <c r="B277" s="69"/>
    </row>
    <row r="278" spans="1:2" ht="14.5">
      <c r="A278" s="63"/>
      <c r="B278" s="69"/>
    </row>
    <row r="279" spans="1:2" ht="14.5">
      <c r="A279" s="63"/>
      <c r="B279" s="69"/>
    </row>
    <row r="280" spans="1:2" ht="14.5">
      <c r="A280" s="63"/>
      <c r="B280" s="69"/>
    </row>
    <row r="281" spans="1:2" ht="14.5">
      <c r="A281" s="63"/>
      <c r="B281" s="69"/>
    </row>
    <row r="282" spans="1:2" ht="14.5">
      <c r="A282" s="63"/>
      <c r="B282" s="69"/>
    </row>
    <row r="283" spans="1:2" ht="14.5">
      <c r="A283" s="63"/>
      <c r="B283" s="69"/>
    </row>
    <row r="284" spans="1:2" ht="14.5">
      <c r="A284" s="63"/>
      <c r="B284" s="69"/>
    </row>
    <row r="285" spans="1:2" ht="14.5">
      <c r="A285" s="63"/>
      <c r="B285" s="69"/>
    </row>
    <row r="286" spans="1:2" ht="14.5">
      <c r="A286" s="63"/>
      <c r="B286" s="69"/>
    </row>
    <row r="287" spans="1:2" ht="14.5">
      <c r="A287" s="63"/>
      <c r="B287" s="69"/>
    </row>
    <row r="288" spans="1:2" ht="14.5">
      <c r="A288" s="63"/>
      <c r="B288" s="69"/>
    </row>
    <row r="289" spans="1:2" ht="14.5">
      <c r="A289" s="63"/>
      <c r="B289" s="69"/>
    </row>
    <row r="290" spans="1:2" ht="14.5">
      <c r="A290" s="63"/>
      <c r="B290" s="69"/>
    </row>
    <row r="291" spans="1:2" ht="14.5">
      <c r="A291" s="63"/>
      <c r="B291" s="69"/>
    </row>
    <row r="292" spans="1:2" ht="14.5">
      <c r="A292" s="63"/>
      <c r="B292" s="69"/>
    </row>
    <row r="293" spans="1:2" ht="14.5">
      <c r="A293" s="63"/>
      <c r="B293" s="69"/>
    </row>
    <row r="294" spans="1:2" ht="14.5">
      <c r="A294" s="63"/>
      <c r="B294" s="69"/>
    </row>
    <row r="295" spans="1:2" ht="14.5">
      <c r="A295" s="63"/>
      <c r="B295" s="69"/>
    </row>
    <row r="296" spans="1:2" ht="14.5">
      <c r="A296" s="63"/>
      <c r="B296" s="69"/>
    </row>
    <row r="297" spans="1:2" ht="14.5">
      <c r="A297" s="63"/>
      <c r="B297" s="69"/>
    </row>
    <row r="298" spans="1:2" ht="14.5">
      <c r="A298" s="63"/>
      <c r="B298" s="69"/>
    </row>
    <row r="299" spans="1:2" ht="14.5">
      <c r="A299" s="63"/>
      <c r="B299" s="69"/>
    </row>
    <row r="300" spans="1:2" ht="14.5">
      <c r="A300" s="63"/>
      <c r="B300" s="69"/>
    </row>
    <row r="301" spans="1:2" ht="14.5">
      <c r="A301" s="63"/>
      <c r="B301" s="69"/>
    </row>
    <row r="302" spans="1:2" ht="14.5">
      <c r="A302" s="63"/>
      <c r="B302" s="69"/>
    </row>
    <row r="303" spans="1:2" ht="14.5">
      <c r="A303" s="63"/>
      <c r="B303" s="69"/>
    </row>
    <row r="304" spans="1:2" ht="14.5">
      <c r="A304" s="63"/>
      <c r="B304" s="69"/>
    </row>
    <row r="305" spans="1:2" ht="14.5">
      <c r="A305" s="63"/>
      <c r="B305" s="69"/>
    </row>
    <row r="306" spans="1:2" ht="14.5">
      <c r="A306" s="63"/>
      <c r="B306" s="69"/>
    </row>
    <row r="307" spans="1:2" ht="14.5">
      <c r="A307" s="63"/>
      <c r="B307" s="69"/>
    </row>
    <row r="308" spans="1:2" ht="14.5">
      <c r="A308" s="63"/>
      <c r="B308" s="69"/>
    </row>
    <row r="309" spans="1:2" ht="14.5">
      <c r="A309" s="63"/>
      <c r="B309" s="69"/>
    </row>
    <row r="310" spans="1:2" ht="14.5">
      <c r="A310" s="63"/>
      <c r="B310" s="69"/>
    </row>
    <row r="311" spans="1:2" ht="14.5">
      <c r="A311" s="63"/>
      <c r="B311" s="69"/>
    </row>
    <row r="312" spans="1:2" ht="14.5">
      <c r="A312" s="63"/>
      <c r="B312" s="69"/>
    </row>
    <row r="313" spans="1:2" ht="14.5">
      <c r="A313" s="63"/>
      <c r="B313" s="69"/>
    </row>
    <row r="314" spans="1:2" ht="14.5">
      <c r="A314" s="63"/>
      <c r="B314" s="69"/>
    </row>
    <row r="315" spans="1:2" ht="14.5">
      <c r="A315" s="63"/>
      <c r="B315" s="69"/>
    </row>
    <row r="316" spans="1:2" ht="14.5">
      <c r="A316" s="63"/>
      <c r="B316" s="69"/>
    </row>
    <row r="317" spans="1:2" ht="14.5">
      <c r="A317" s="63"/>
      <c r="B317" s="69"/>
    </row>
    <row r="318" spans="1:2" ht="14.5">
      <c r="A318" s="63"/>
      <c r="B318" s="69"/>
    </row>
    <row r="319" spans="1:2" ht="14.5">
      <c r="A319" s="63"/>
      <c r="B319" s="69"/>
    </row>
    <row r="320" spans="1:2" ht="14.5">
      <c r="A320" s="63"/>
      <c r="B320" s="69"/>
    </row>
    <row r="321" spans="1:2" ht="14.5">
      <c r="A321" s="63"/>
      <c r="B321" s="69"/>
    </row>
    <row r="322" spans="1:2" ht="14.5">
      <c r="A322" s="63"/>
      <c r="B322" s="69"/>
    </row>
    <row r="323" spans="1:2" ht="14.5">
      <c r="A323" s="63"/>
      <c r="B323" s="69"/>
    </row>
    <row r="324" spans="1:2" ht="14.5">
      <c r="A324" s="63"/>
      <c r="B324" s="69"/>
    </row>
    <row r="325" spans="1:2" ht="14.5">
      <c r="A325" s="63"/>
      <c r="B325" s="69"/>
    </row>
    <row r="326" spans="1:2" ht="14.5">
      <c r="A326" s="63"/>
      <c r="B326" s="69"/>
    </row>
    <row r="327" spans="1:2" ht="14.5">
      <c r="A327" s="63"/>
      <c r="B327" s="69"/>
    </row>
    <row r="328" spans="1:2" ht="14.5">
      <c r="A328" s="63"/>
      <c r="B328" s="69"/>
    </row>
    <row r="329" spans="1:2" ht="14.5">
      <c r="A329" s="63"/>
      <c r="B329" s="69"/>
    </row>
    <row r="330" spans="1:2" ht="14.5">
      <c r="A330" s="63"/>
      <c r="B330" s="69"/>
    </row>
    <row r="331" spans="1:2" ht="14.5">
      <c r="A331" s="63"/>
      <c r="B331" s="69"/>
    </row>
    <row r="332" spans="1:2" ht="14.5">
      <c r="A332" s="63"/>
      <c r="B332" s="69"/>
    </row>
    <row r="333" spans="1:2" ht="14.5">
      <c r="A333" s="63"/>
      <c r="B333" s="69"/>
    </row>
    <row r="334" spans="1:2" ht="14.5">
      <c r="A334" s="63"/>
      <c r="B334" s="69"/>
    </row>
    <row r="335" spans="1:2" ht="14.5">
      <c r="A335" s="63"/>
      <c r="B335" s="69"/>
    </row>
    <row r="336" spans="1:2" ht="14.5">
      <c r="A336" s="63"/>
      <c r="B336" s="69"/>
    </row>
    <row r="337" spans="1:2" ht="14.5">
      <c r="A337" s="63"/>
      <c r="B337" s="69"/>
    </row>
    <row r="338" spans="1:2" ht="14.5">
      <c r="A338" s="63"/>
      <c r="B338" s="69"/>
    </row>
    <row r="339" spans="1:2" ht="14.5">
      <c r="A339" s="63"/>
      <c r="B339" s="69"/>
    </row>
    <row r="340" spans="1:2" ht="14.5">
      <c r="A340" s="63"/>
      <c r="B340" s="69"/>
    </row>
    <row r="341" spans="1:2" ht="14.5">
      <c r="A341" s="63"/>
      <c r="B341" s="69"/>
    </row>
    <row r="342" spans="1:2" ht="14.5">
      <c r="A342" s="63"/>
      <c r="B342" s="69"/>
    </row>
    <row r="343" spans="1:2" ht="14.5">
      <c r="A343" s="63"/>
      <c r="B343" s="69"/>
    </row>
    <row r="344" spans="1:2" ht="14.5">
      <c r="A344" s="63"/>
      <c r="B344" s="69"/>
    </row>
    <row r="345" spans="1:2" ht="14.5">
      <c r="A345" s="63"/>
      <c r="B345" s="69"/>
    </row>
    <row r="346" spans="1:2" ht="14.5">
      <c r="A346" s="63"/>
      <c r="B346" s="69"/>
    </row>
    <row r="347" spans="1:2" ht="14.5">
      <c r="A347" s="63"/>
      <c r="B347" s="69"/>
    </row>
    <row r="348" spans="1:2" ht="14.5">
      <c r="A348" s="63"/>
      <c r="B348" s="69"/>
    </row>
    <row r="349" spans="1:2" ht="14.5">
      <c r="A349" s="63"/>
      <c r="B349" s="69"/>
    </row>
    <row r="350" spans="1:2" ht="14.5">
      <c r="A350" s="63"/>
      <c r="B350" s="69"/>
    </row>
    <row r="351" spans="1:2" ht="14.5">
      <c r="A351" s="63"/>
      <c r="B351" s="69"/>
    </row>
    <row r="352" spans="1:2" ht="14.5">
      <c r="A352" s="63"/>
      <c r="B352" s="69"/>
    </row>
    <row r="353" spans="1:2" ht="14.5">
      <c r="A353" s="63"/>
      <c r="B353" s="69"/>
    </row>
    <row r="354" spans="1:2" ht="14.5">
      <c r="A354" s="63"/>
      <c r="B354" s="69"/>
    </row>
    <row r="355" spans="1:2" ht="14.5">
      <c r="A355" s="63"/>
      <c r="B355" s="69"/>
    </row>
    <row r="356" spans="1:2" ht="14.5">
      <c r="A356" s="63"/>
      <c r="B356" s="69"/>
    </row>
    <row r="357" spans="1:2" ht="14.5">
      <c r="A357" s="63"/>
      <c r="B357" s="69"/>
    </row>
    <row r="358" spans="1:2" ht="14.5">
      <c r="A358" s="63"/>
      <c r="B358" s="69"/>
    </row>
    <row r="359" spans="1:2" ht="14.5">
      <c r="A359" s="63"/>
      <c r="B359" s="69"/>
    </row>
    <row r="360" spans="1:2" ht="14.5">
      <c r="A360" s="63"/>
      <c r="B360" s="69"/>
    </row>
    <row r="361" spans="1:2" ht="14.5">
      <c r="A361" s="63"/>
      <c r="B361" s="69"/>
    </row>
    <row r="362" spans="1:2" ht="14.5">
      <c r="A362" s="63"/>
      <c r="B362" s="69"/>
    </row>
    <row r="363" spans="1:2" ht="14.5">
      <c r="A363" s="63"/>
      <c r="B363" s="69"/>
    </row>
    <row r="364" spans="1:2" ht="14.5">
      <c r="A364" s="63"/>
      <c r="B364" s="69"/>
    </row>
    <row r="365" spans="1:2" ht="14.5">
      <c r="A365" s="63"/>
      <c r="B365" s="69"/>
    </row>
    <row r="366" spans="1:2" ht="14.5">
      <c r="A366" s="63"/>
      <c r="B366" s="69"/>
    </row>
    <row r="367" spans="1:2" ht="14.5">
      <c r="A367" s="63"/>
      <c r="B367" s="69"/>
    </row>
    <row r="368" spans="1:2" ht="14.5">
      <c r="A368" s="63"/>
      <c r="B368" s="69"/>
    </row>
    <row r="369" spans="1:2" ht="14.5">
      <c r="A369" s="63"/>
      <c r="B369" s="69"/>
    </row>
    <row r="370" spans="1:2" ht="14.5">
      <c r="A370" s="63"/>
      <c r="B370" s="69"/>
    </row>
    <row r="371" spans="1:2" ht="14.5">
      <c r="A371" s="63"/>
      <c r="B371" s="69"/>
    </row>
    <row r="372" spans="1:2" ht="14.5">
      <c r="A372" s="63"/>
      <c r="B372" s="69"/>
    </row>
    <row r="373" spans="1:2" ht="14.5">
      <c r="A373" s="63"/>
      <c r="B373" s="69"/>
    </row>
    <row r="374" spans="1:2" ht="14.5">
      <c r="A374" s="63"/>
      <c r="B374" s="69"/>
    </row>
    <row r="375" spans="1:2" ht="14.5">
      <c r="A375" s="63"/>
      <c r="B375" s="69"/>
    </row>
    <row r="376" spans="1:2" ht="14.5">
      <c r="A376" s="63"/>
      <c r="B376" s="69"/>
    </row>
    <row r="377" spans="1:2" ht="14.5">
      <c r="A377" s="63"/>
      <c r="B377" s="69"/>
    </row>
    <row r="378" spans="1:2" ht="14.5">
      <c r="A378" s="63"/>
      <c r="B378" s="69"/>
    </row>
    <row r="379" spans="1:2" ht="14.5">
      <c r="A379" s="63"/>
      <c r="B379" s="69"/>
    </row>
    <row r="380" spans="1:2" ht="14.5">
      <c r="A380" s="63"/>
      <c r="B380" s="69"/>
    </row>
    <row r="381" spans="1:2" ht="14.5">
      <c r="A381" s="63"/>
      <c r="B381" s="69"/>
    </row>
    <row r="382" spans="1:2" ht="14.5">
      <c r="A382" s="63"/>
      <c r="B382" s="69"/>
    </row>
    <row r="383" spans="1:2" ht="14.5">
      <c r="A383" s="63"/>
      <c r="B383" s="69"/>
    </row>
    <row r="384" spans="1:2" ht="14.5">
      <c r="A384" s="63"/>
      <c r="B384" s="69"/>
    </row>
    <row r="385" spans="1:2" ht="14.5">
      <c r="A385" s="63"/>
      <c r="B385" s="69"/>
    </row>
    <row r="386" spans="1:2" ht="14.5">
      <c r="A386" s="63"/>
      <c r="B386" s="69"/>
    </row>
    <row r="387" spans="1:2" ht="14.5">
      <c r="A387" s="63"/>
      <c r="B387" s="69"/>
    </row>
    <row r="388" spans="1:2" ht="14.5">
      <c r="A388" s="63"/>
      <c r="B388" s="69"/>
    </row>
    <row r="389" spans="1:2" ht="14.5">
      <c r="A389" s="63"/>
      <c r="B389" s="69"/>
    </row>
    <row r="390" spans="1:2" ht="14.5">
      <c r="A390" s="63"/>
      <c r="B390" s="69"/>
    </row>
    <row r="391" spans="1:2" ht="14.5">
      <c r="A391" s="63"/>
      <c r="B391" s="69"/>
    </row>
    <row r="392" spans="1:2" ht="14.5">
      <c r="A392" s="63"/>
      <c r="B392" s="69"/>
    </row>
    <row r="393" spans="1:2" ht="14.5">
      <c r="A393" s="63"/>
      <c r="B393" s="69"/>
    </row>
    <row r="394" spans="1:2" ht="14.5">
      <c r="A394" s="63"/>
      <c r="B394" s="69"/>
    </row>
    <row r="395" spans="1:2" ht="14.5">
      <c r="A395" s="63"/>
      <c r="B395" s="69"/>
    </row>
    <row r="396" spans="1:2" ht="14.5">
      <c r="A396" s="63"/>
      <c r="B396" s="69"/>
    </row>
    <row r="397" spans="1:2" ht="14.5">
      <c r="A397" s="63"/>
      <c r="B397" s="69"/>
    </row>
    <row r="398" spans="1:2" ht="14.5">
      <c r="A398" s="63"/>
      <c r="B398" s="69"/>
    </row>
    <row r="399" spans="1:2" ht="14.5">
      <c r="A399" s="63"/>
      <c r="B399" s="69"/>
    </row>
    <row r="400" spans="1:2" ht="14.5">
      <c r="A400" s="63"/>
      <c r="B400" s="69"/>
    </row>
    <row r="401" spans="1:2" ht="14.5">
      <c r="A401" s="63"/>
      <c r="B401" s="69"/>
    </row>
    <row r="402" spans="1:2" ht="14.5">
      <c r="A402" s="63"/>
      <c r="B402" s="69"/>
    </row>
    <row r="403" spans="1:2" ht="14.5">
      <c r="A403" s="63"/>
      <c r="B403" s="69"/>
    </row>
    <row r="404" spans="1:2" ht="14.5">
      <c r="A404" s="63"/>
      <c r="B404" s="69"/>
    </row>
    <row r="405" spans="1:2" ht="14.5">
      <c r="A405" s="63"/>
      <c r="B405" s="69"/>
    </row>
    <row r="406" spans="1:2" ht="14.5">
      <c r="A406" s="63"/>
      <c r="B406" s="69"/>
    </row>
    <row r="407" spans="1:2" ht="14.5">
      <c r="A407" s="63"/>
      <c r="B407" s="69"/>
    </row>
    <row r="408" spans="1:2" ht="14.5">
      <c r="A408" s="63"/>
      <c r="B408" s="69"/>
    </row>
    <row r="409" spans="1:2" ht="14.5">
      <c r="A409" s="63"/>
      <c r="B409" s="69"/>
    </row>
    <row r="410" spans="1:2" ht="14.5">
      <c r="A410" s="63"/>
      <c r="B410" s="69"/>
    </row>
    <row r="411" spans="1:2" ht="14.5">
      <c r="A411" s="63"/>
      <c r="B411" s="69"/>
    </row>
    <row r="412" spans="1:2" ht="14.5">
      <c r="A412" s="63"/>
      <c r="B412" s="69"/>
    </row>
    <row r="413" spans="1:2" ht="14.5">
      <c r="A413" s="63"/>
      <c r="B413" s="69"/>
    </row>
    <row r="414" spans="1:2" ht="14.5">
      <c r="A414" s="63"/>
      <c r="B414" s="69"/>
    </row>
    <row r="415" spans="1:2" ht="14.5">
      <c r="A415" s="63"/>
      <c r="B415" s="69"/>
    </row>
    <row r="416" spans="1:2" ht="14.5">
      <c r="A416" s="63"/>
      <c r="B416" s="69"/>
    </row>
    <row r="417" spans="1:2" ht="14.5">
      <c r="A417" s="63"/>
      <c r="B417" s="69"/>
    </row>
    <row r="418" spans="1:2" ht="14.5">
      <c r="A418" s="63"/>
      <c r="B418" s="69"/>
    </row>
    <row r="419" spans="1:2" ht="14.5">
      <c r="A419" s="63"/>
      <c r="B419" s="69"/>
    </row>
    <row r="420" spans="1:2" ht="14.5">
      <c r="A420" s="63"/>
      <c r="B420" s="69"/>
    </row>
    <row r="421" spans="1:2" ht="14.5">
      <c r="A421" s="63"/>
      <c r="B421" s="69"/>
    </row>
    <row r="422" spans="1:2" ht="14.5">
      <c r="A422" s="63"/>
      <c r="B422" s="69"/>
    </row>
    <row r="423" spans="1:2" ht="14.5">
      <c r="A423" s="63"/>
      <c r="B423" s="69"/>
    </row>
    <row r="424" spans="1:2" ht="14.5">
      <c r="A424" s="63"/>
      <c r="B424" s="69"/>
    </row>
    <row r="425" spans="1:2" ht="14.5">
      <c r="A425" s="63"/>
      <c r="B425" s="69"/>
    </row>
    <row r="426" spans="1:2" ht="14.5">
      <c r="A426" s="63"/>
      <c r="B426" s="69"/>
    </row>
    <row r="427" spans="1:2" ht="14.5">
      <c r="A427" s="63"/>
      <c r="B427" s="69"/>
    </row>
    <row r="428" spans="1:2" ht="14.5">
      <c r="A428" s="63"/>
      <c r="B428" s="69"/>
    </row>
    <row r="429" spans="1:2" ht="14.5">
      <c r="A429" s="63"/>
      <c r="B429" s="69"/>
    </row>
    <row r="430" spans="1:2" ht="14.5">
      <c r="A430" s="63"/>
      <c r="B430" s="69"/>
    </row>
    <row r="431" spans="1:2" ht="14.5">
      <c r="A431" s="63"/>
      <c r="B431" s="69"/>
    </row>
    <row r="432" spans="1:2" ht="14.5">
      <c r="A432" s="63"/>
      <c r="B432" s="69"/>
    </row>
    <row r="433" spans="1:2" ht="14.5">
      <c r="A433" s="63"/>
      <c r="B433" s="69"/>
    </row>
    <row r="434" spans="1:2" ht="14.5">
      <c r="A434" s="63"/>
      <c r="B434" s="69"/>
    </row>
    <row r="435" spans="1:2" ht="14.5">
      <c r="A435" s="63"/>
      <c r="B435" s="69"/>
    </row>
    <row r="436" spans="1:2" ht="14.5">
      <c r="A436" s="63"/>
      <c r="B436" s="69"/>
    </row>
    <row r="437" spans="1:2" ht="14.5">
      <c r="A437" s="63"/>
      <c r="B437" s="69"/>
    </row>
    <row r="438" spans="1:2" ht="14.5">
      <c r="A438" s="63"/>
      <c r="B438" s="69"/>
    </row>
    <row r="439" spans="1:2" ht="14.5">
      <c r="A439" s="63"/>
      <c r="B439" s="69"/>
    </row>
    <row r="440" spans="1:2" ht="14.5">
      <c r="A440" s="63"/>
      <c r="B440" s="69"/>
    </row>
    <row r="441" spans="1:2" ht="14.5">
      <c r="A441" s="63"/>
      <c r="B441" s="69"/>
    </row>
    <row r="442" spans="1:2" ht="14.5">
      <c r="A442" s="63"/>
      <c r="B442" s="69"/>
    </row>
    <row r="443" spans="1:2" ht="14.5">
      <c r="A443" s="63"/>
      <c r="B443" s="69"/>
    </row>
    <row r="444" spans="1:2" ht="14.5">
      <c r="A444" s="63"/>
      <c r="B444" s="69"/>
    </row>
    <row r="445" spans="1:2" ht="14.5">
      <c r="A445" s="63"/>
      <c r="B445" s="69"/>
    </row>
    <row r="446" spans="1:2" ht="14.5">
      <c r="A446" s="63"/>
      <c r="B446" s="69"/>
    </row>
    <row r="447" spans="1:2" ht="14.5">
      <c r="A447" s="63"/>
      <c r="B447" s="69"/>
    </row>
    <row r="448" spans="1:2" ht="14.5">
      <c r="A448" s="63"/>
      <c r="B448" s="69"/>
    </row>
    <row r="449" spans="1:2" ht="14.5">
      <c r="A449" s="63"/>
      <c r="B449" s="69"/>
    </row>
    <row r="450" spans="1:2" ht="14.5">
      <c r="A450" s="63"/>
      <c r="B450" s="69"/>
    </row>
    <row r="451" spans="1:2" ht="14.5">
      <c r="A451" s="63"/>
      <c r="B451" s="69"/>
    </row>
    <row r="452" spans="1:2" ht="14.5">
      <c r="A452" s="63"/>
      <c r="B452" s="69"/>
    </row>
    <row r="453" spans="1:2" ht="14.5">
      <c r="A453" s="63"/>
      <c r="B453" s="69"/>
    </row>
    <row r="454" spans="1:2" ht="14.5">
      <c r="A454" s="63"/>
      <c r="B454" s="69"/>
    </row>
    <row r="455" spans="1:2" ht="14.5">
      <c r="A455" s="63"/>
      <c r="B455" s="69"/>
    </row>
    <row r="456" spans="1:2" ht="14.5">
      <c r="A456" s="63"/>
      <c r="B456" s="69"/>
    </row>
    <row r="457" spans="1:2" ht="14.5">
      <c r="A457" s="63"/>
      <c r="B457" s="69"/>
    </row>
    <row r="458" spans="1:2" ht="14.5">
      <c r="A458" s="63"/>
      <c r="B458" s="69"/>
    </row>
    <row r="459" spans="1:2" ht="14.5">
      <c r="A459" s="63"/>
      <c r="B459" s="69"/>
    </row>
    <row r="460" spans="1:2" ht="14.5">
      <c r="A460" s="63"/>
      <c r="B460" s="69"/>
    </row>
    <row r="461" spans="1:2" ht="14.5">
      <c r="A461" s="63"/>
      <c r="B461" s="69"/>
    </row>
    <row r="462" spans="1:2" ht="14.5">
      <c r="A462" s="63"/>
      <c r="B462" s="69"/>
    </row>
    <row r="463" spans="1:2" ht="14.5">
      <c r="A463" s="63"/>
      <c r="B463" s="69"/>
    </row>
    <row r="464" spans="1:2" ht="14.5">
      <c r="A464" s="63"/>
      <c r="B464" s="69"/>
    </row>
    <row r="465" spans="1:2" ht="14.5">
      <c r="A465" s="63"/>
      <c r="B465" s="69"/>
    </row>
    <row r="466" spans="1:2" ht="14.5">
      <c r="A466" s="63"/>
      <c r="B466" s="69"/>
    </row>
    <row r="467" spans="1:2" ht="14.5">
      <c r="A467" s="63"/>
      <c r="B467" s="69"/>
    </row>
    <row r="468" spans="1:2" ht="14.5">
      <c r="A468" s="63"/>
      <c r="B468" s="69"/>
    </row>
    <row r="469" spans="1:2" ht="14.5">
      <c r="A469" s="63"/>
      <c r="B469" s="69"/>
    </row>
    <row r="470" spans="1:2" ht="14.5">
      <c r="A470" s="63"/>
      <c r="B470" s="69"/>
    </row>
    <row r="471" spans="1:2" ht="14.5">
      <c r="A471" s="63"/>
      <c r="B471" s="69"/>
    </row>
    <row r="472" spans="1:2" ht="14.5">
      <c r="A472" s="63"/>
      <c r="B472" s="69"/>
    </row>
    <row r="473" spans="1:2" ht="14.5">
      <c r="A473" s="63"/>
      <c r="B473" s="69"/>
    </row>
    <row r="474" spans="1:2" ht="14.5">
      <c r="A474" s="63"/>
      <c r="B474" s="69"/>
    </row>
    <row r="475" spans="1:2" ht="14.5">
      <c r="A475" s="63"/>
      <c r="B475" s="69"/>
    </row>
    <row r="476" spans="1:2" ht="14.5">
      <c r="A476" s="63"/>
      <c r="B476" s="69"/>
    </row>
    <row r="477" spans="1:2" ht="14.5">
      <c r="A477" s="63"/>
      <c r="B477" s="69"/>
    </row>
    <row r="478" spans="1:2" ht="14.5">
      <c r="A478" s="63"/>
      <c r="B478" s="69"/>
    </row>
    <row r="479" spans="1:2" ht="14.5">
      <c r="A479" s="63"/>
      <c r="B479" s="69"/>
    </row>
    <row r="480" spans="1:2" ht="14.5">
      <c r="A480" s="63"/>
      <c r="B480" s="69"/>
    </row>
    <row r="481" spans="1:2" ht="14.5">
      <c r="A481" s="63"/>
      <c r="B481" s="69"/>
    </row>
    <row r="482" spans="1:2" ht="14.5">
      <c r="A482" s="63"/>
      <c r="B482" s="69"/>
    </row>
    <row r="483" spans="1:2" ht="14.5">
      <c r="A483" s="63"/>
      <c r="B483" s="69"/>
    </row>
    <row r="484" spans="1:2" ht="14.5">
      <c r="A484" s="63"/>
      <c r="B484" s="69"/>
    </row>
    <row r="485" spans="1:2" ht="14.5">
      <c r="A485" s="63"/>
      <c r="B485" s="69"/>
    </row>
    <row r="486" spans="1:2" ht="14.5">
      <c r="A486" s="63"/>
      <c r="B486" s="69"/>
    </row>
    <row r="487" spans="1:2" ht="14.5">
      <c r="A487" s="63"/>
      <c r="B487" s="69"/>
    </row>
    <row r="488" spans="1:2" ht="14.5">
      <c r="A488" s="63"/>
      <c r="B488" s="69"/>
    </row>
    <row r="489" spans="1:2" ht="14.5">
      <c r="A489" s="63"/>
      <c r="B489" s="69"/>
    </row>
    <row r="490" spans="1:2" ht="14.5">
      <c r="A490" s="63"/>
      <c r="B490" s="69"/>
    </row>
    <row r="491" spans="1:2" ht="14.5">
      <c r="A491" s="63"/>
      <c r="B491" s="69"/>
    </row>
    <row r="492" spans="1:2" ht="14.5">
      <c r="A492" s="63"/>
      <c r="B492" s="69"/>
    </row>
    <row r="493" spans="1:2" ht="14.5">
      <c r="A493" s="63"/>
      <c r="B493" s="69"/>
    </row>
    <row r="494" spans="1:2" ht="14.5">
      <c r="A494" s="63"/>
      <c r="B494" s="69"/>
    </row>
    <row r="495" spans="1:2" ht="14.5">
      <c r="A495" s="63"/>
      <c r="B495" s="69"/>
    </row>
    <row r="496" spans="1:2" ht="14.5">
      <c r="A496" s="63"/>
      <c r="B496" s="69"/>
    </row>
    <row r="497" spans="1:2" ht="14.5">
      <c r="A497" s="63"/>
      <c r="B497" s="69"/>
    </row>
    <row r="498" spans="1:2" ht="14.5">
      <c r="A498" s="63"/>
      <c r="B498" s="69"/>
    </row>
    <row r="499" spans="1:2" ht="14.5">
      <c r="A499" s="63"/>
      <c r="B499" s="69"/>
    </row>
    <row r="500" spans="1:2" ht="14.5">
      <c r="A500" s="63"/>
      <c r="B500" s="69"/>
    </row>
    <row r="501" spans="1:2" ht="14.5">
      <c r="A501" s="63"/>
      <c r="B501" s="69"/>
    </row>
    <row r="502" spans="1:2" ht="14.5">
      <c r="A502" s="63"/>
      <c r="B502" s="69"/>
    </row>
    <row r="503" spans="1:2" ht="14.5">
      <c r="A503" s="63"/>
      <c r="B503" s="69"/>
    </row>
    <row r="504" spans="1:2" ht="14.5">
      <c r="A504" s="63"/>
      <c r="B504" s="69"/>
    </row>
    <row r="505" spans="1:2" ht="14.5">
      <c r="A505" s="63"/>
      <c r="B505" s="69"/>
    </row>
    <row r="506" spans="1:2" ht="14.5">
      <c r="A506" s="63"/>
      <c r="B506" s="69"/>
    </row>
    <row r="507" spans="1:2" ht="14.5">
      <c r="A507" s="63"/>
      <c r="B507" s="69"/>
    </row>
    <row r="508" spans="1:2" ht="14.5">
      <c r="A508" s="63"/>
      <c r="B508" s="69"/>
    </row>
    <row r="509" spans="1:2" ht="14.5">
      <c r="A509" s="63"/>
      <c r="B509" s="69"/>
    </row>
    <row r="510" spans="1:2" ht="14.5">
      <c r="A510" s="63"/>
      <c r="B510" s="69"/>
    </row>
    <row r="511" spans="1:2" ht="14.5">
      <c r="A511" s="63"/>
      <c r="B511" s="69"/>
    </row>
    <row r="512" spans="1:2" ht="14.5">
      <c r="A512" s="63"/>
      <c r="B512" s="69"/>
    </row>
    <row r="513" spans="1:2" ht="14.5">
      <c r="A513" s="63"/>
      <c r="B513" s="69"/>
    </row>
    <row r="514" spans="1:2" ht="14.5">
      <c r="A514" s="63"/>
      <c r="B514" s="69"/>
    </row>
    <row r="515" spans="1:2" ht="14.5">
      <c r="A515" s="63"/>
      <c r="B515" s="69"/>
    </row>
    <row r="516" spans="1:2" ht="14.5">
      <c r="A516" s="63"/>
      <c r="B516" s="69"/>
    </row>
    <row r="517" spans="1:2" ht="14.5">
      <c r="A517" s="63"/>
      <c r="B517" s="69"/>
    </row>
    <row r="518" spans="1:2" ht="14.5">
      <c r="A518" s="63"/>
      <c r="B518" s="69"/>
    </row>
    <row r="519" spans="1:2" ht="14.5">
      <c r="A519" s="63"/>
      <c r="B519" s="69"/>
    </row>
    <row r="520" spans="1:2" ht="14.5">
      <c r="A520" s="63"/>
      <c r="B520" s="69"/>
    </row>
    <row r="521" spans="1:2" ht="14.5">
      <c r="A521" s="63"/>
      <c r="B521" s="69"/>
    </row>
    <row r="522" spans="1:2" ht="14.5">
      <c r="A522" s="63"/>
      <c r="B522" s="69"/>
    </row>
    <row r="523" spans="1:2" ht="14.5">
      <c r="A523" s="63"/>
      <c r="B523" s="69"/>
    </row>
    <row r="524" spans="1:2" ht="14.5">
      <c r="A524" s="63"/>
      <c r="B524" s="69"/>
    </row>
    <row r="525" spans="1:2" ht="14.5">
      <c r="A525" s="63"/>
      <c r="B525" s="69"/>
    </row>
    <row r="526" spans="1:2" ht="14.5">
      <c r="A526" s="63"/>
      <c r="B526" s="69"/>
    </row>
    <row r="527" spans="1:2" ht="14.5">
      <c r="A527" s="63"/>
      <c r="B527" s="69"/>
    </row>
    <row r="528" spans="1:2" ht="14.5">
      <c r="A528" s="63"/>
      <c r="B528" s="69"/>
    </row>
    <row r="529" spans="1:2" ht="14.5">
      <c r="A529" s="63"/>
      <c r="B529" s="69"/>
    </row>
    <row r="530" spans="1:2" ht="14.5">
      <c r="A530" s="63"/>
      <c r="B530" s="69"/>
    </row>
    <row r="531" spans="1:2" ht="14.5">
      <c r="A531" s="63"/>
      <c r="B531" s="69"/>
    </row>
    <row r="532" spans="1:2" ht="14.5">
      <c r="A532" s="63"/>
      <c r="B532" s="69"/>
    </row>
    <row r="533" spans="1:2" ht="14.5">
      <c r="A533" s="63"/>
      <c r="B533" s="69"/>
    </row>
    <row r="534" spans="1:2" ht="14.5">
      <c r="A534" s="63"/>
      <c r="B534" s="69"/>
    </row>
    <row r="535" spans="1:2" ht="14.5">
      <c r="A535" s="63"/>
      <c r="B535" s="69"/>
    </row>
    <row r="536" spans="1:2" ht="14.5">
      <c r="A536" s="63"/>
      <c r="B536" s="69"/>
    </row>
    <row r="537" spans="1:2" ht="14.5">
      <c r="A537" s="63"/>
      <c r="B537" s="69"/>
    </row>
    <row r="538" spans="1:2" ht="14.5">
      <c r="A538" s="63"/>
      <c r="B538" s="69"/>
    </row>
    <row r="539" spans="1:2" ht="14.5">
      <c r="A539" s="63"/>
      <c r="B539" s="69"/>
    </row>
    <row r="540" spans="1:2" ht="14.5">
      <c r="A540" s="63"/>
      <c r="B540" s="69"/>
    </row>
    <row r="541" spans="1:2" ht="14.5">
      <c r="A541" s="63"/>
      <c r="B541" s="69"/>
    </row>
    <row r="542" spans="1:2" ht="14.5">
      <c r="A542" s="63"/>
      <c r="B542" s="69"/>
    </row>
    <row r="543" spans="1:2" ht="14.5">
      <c r="A543" s="63"/>
      <c r="B543" s="69"/>
    </row>
    <row r="544" spans="1:2" ht="14.5">
      <c r="A544" s="63"/>
      <c r="B544" s="69"/>
    </row>
    <row r="545" spans="1:2" ht="14.5">
      <c r="A545" s="63"/>
      <c r="B545" s="69"/>
    </row>
    <row r="546" spans="1:2" ht="14.5">
      <c r="A546" s="63"/>
      <c r="B546" s="69"/>
    </row>
    <row r="547" spans="1:2" ht="14.5">
      <c r="A547" s="63"/>
      <c r="B547" s="69"/>
    </row>
    <row r="548" spans="1:2" ht="14.5">
      <c r="A548" s="63"/>
      <c r="B548" s="69"/>
    </row>
    <row r="549" spans="1:2" ht="14.5">
      <c r="A549" s="63"/>
      <c r="B549" s="69"/>
    </row>
    <row r="550" spans="1:2" ht="14.5">
      <c r="A550" s="63"/>
      <c r="B550" s="69"/>
    </row>
    <row r="551" spans="1:2" ht="14.5">
      <c r="A551" s="63"/>
      <c r="B551" s="69"/>
    </row>
    <row r="552" spans="1:2" ht="14.5">
      <c r="A552" s="63"/>
      <c r="B552" s="69"/>
    </row>
    <row r="553" spans="1:2" ht="14.5">
      <c r="A553" s="63"/>
      <c r="B553" s="69"/>
    </row>
    <row r="554" spans="1:2" ht="14.5">
      <c r="A554" s="63"/>
      <c r="B554" s="69"/>
    </row>
    <row r="555" spans="1:2" ht="14.5">
      <c r="A555" s="63"/>
      <c r="B555" s="69"/>
    </row>
    <row r="556" spans="1:2" ht="14.5">
      <c r="A556" s="63"/>
      <c r="B556" s="69"/>
    </row>
    <row r="557" spans="1:2" ht="14.5">
      <c r="A557" s="63"/>
      <c r="B557" s="69"/>
    </row>
    <row r="558" spans="1:2" ht="14.5">
      <c r="A558" s="63"/>
      <c r="B558" s="69"/>
    </row>
    <row r="559" spans="1:2" ht="14.5">
      <c r="A559" s="63"/>
      <c r="B559" s="69"/>
    </row>
    <row r="560" spans="1:2" ht="14.5">
      <c r="A560" s="63"/>
      <c r="B560" s="69"/>
    </row>
    <row r="561" spans="1:2" ht="14.5">
      <c r="A561" s="63"/>
      <c r="B561" s="69"/>
    </row>
    <row r="562" spans="1:2" ht="14.5">
      <c r="A562" s="63"/>
      <c r="B562" s="69"/>
    </row>
    <row r="563" spans="1:2" ht="14.5">
      <c r="A563" s="63"/>
      <c r="B563" s="69"/>
    </row>
    <row r="564" spans="1:2" ht="14.5">
      <c r="A564" s="63"/>
      <c r="B564" s="69"/>
    </row>
    <row r="565" spans="1:2" ht="14.5">
      <c r="A565" s="63"/>
      <c r="B565" s="69"/>
    </row>
    <row r="566" spans="1:2" ht="14.5">
      <c r="A566" s="63"/>
      <c r="B566" s="69"/>
    </row>
    <row r="567" spans="1:2" ht="14.5">
      <c r="A567" s="63"/>
      <c r="B567" s="69"/>
    </row>
    <row r="568" spans="1:2" ht="14.5">
      <c r="A568" s="63"/>
      <c r="B568" s="69"/>
    </row>
    <row r="569" spans="1:2" ht="14.5">
      <c r="A569" s="63"/>
      <c r="B569" s="69"/>
    </row>
    <row r="570" spans="1:2" ht="14.5">
      <c r="A570" s="63"/>
      <c r="B570" s="69"/>
    </row>
    <row r="571" spans="1:2" ht="14.5">
      <c r="A571" s="63"/>
      <c r="B571" s="69"/>
    </row>
    <row r="572" spans="1:2" ht="14.5">
      <c r="A572" s="63"/>
      <c r="B572" s="69"/>
    </row>
    <row r="573" spans="1:2" ht="14.5">
      <c r="A573" s="63"/>
      <c r="B573" s="69"/>
    </row>
    <row r="574" spans="1:2" ht="14.5">
      <c r="A574" s="63"/>
      <c r="B574" s="69"/>
    </row>
    <row r="575" spans="1:2" ht="14.5">
      <c r="A575" s="63"/>
      <c r="B575" s="69"/>
    </row>
    <row r="576" spans="1:2" ht="14.5">
      <c r="A576" s="63"/>
      <c r="B576" s="69"/>
    </row>
    <row r="577" spans="1:2" ht="14.5">
      <c r="A577" s="63"/>
      <c r="B577" s="69"/>
    </row>
    <row r="578" spans="1:2" ht="14.5">
      <c r="A578" s="63"/>
      <c r="B578" s="69"/>
    </row>
    <row r="579" spans="1:2" ht="14.5">
      <c r="A579" s="63"/>
      <c r="B579" s="69"/>
    </row>
    <row r="580" spans="1:2" ht="14.5">
      <c r="A580" s="63"/>
      <c r="B580" s="69"/>
    </row>
    <row r="581" spans="1:2" ht="14.5">
      <c r="A581" s="63"/>
      <c r="B581" s="69"/>
    </row>
    <row r="582" spans="1:2" ht="14.5">
      <c r="A582" s="63"/>
      <c r="B582" s="69"/>
    </row>
    <row r="583" spans="1:2" ht="14.5">
      <c r="A583" s="63"/>
      <c r="B583" s="69"/>
    </row>
    <row r="584" spans="1:2" ht="14.5">
      <c r="A584" s="63"/>
      <c r="B584" s="69"/>
    </row>
    <row r="585" spans="1:2" ht="14.5">
      <c r="A585" s="63"/>
      <c r="B585" s="69"/>
    </row>
    <row r="586" spans="1:2" ht="14.5">
      <c r="A586" s="63"/>
      <c r="B586" s="69"/>
    </row>
    <row r="587" spans="1:2" ht="14.5">
      <c r="A587" s="63"/>
      <c r="B587" s="69"/>
    </row>
    <row r="588" spans="1:2" ht="14.5">
      <c r="A588" s="63"/>
      <c r="B588" s="69"/>
    </row>
    <row r="589" spans="1:2" ht="14.5">
      <c r="A589" s="63"/>
      <c r="B589" s="69"/>
    </row>
    <row r="590" spans="1:2" ht="14.5">
      <c r="A590" s="63"/>
      <c r="B590" s="69"/>
    </row>
    <row r="591" spans="1:2" ht="14.5">
      <c r="A591" s="63"/>
      <c r="B591" s="69"/>
    </row>
    <row r="592" spans="1:2" ht="14.5">
      <c r="A592" s="63"/>
      <c r="B592" s="69"/>
    </row>
    <row r="593" spans="1:2" ht="14.5">
      <c r="A593" s="63"/>
      <c r="B593" s="69"/>
    </row>
    <row r="594" spans="1:2" ht="14.5">
      <c r="A594" s="63"/>
      <c r="B594" s="69"/>
    </row>
    <row r="595" spans="1:2" ht="14.5">
      <c r="A595" s="63"/>
      <c r="B595" s="69"/>
    </row>
    <row r="596" spans="1:2" ht="14.5">
      <c r="A596" s="63"/>
      <c r="B596" s="69"/>
    </row>
    <row r="597" spans="1:2" ht="14.5">
      <c r="A597" s="63"/>
      <c r="B597" s="69"/>
    </row>
    <row r="598" spans="1:2" ht="14.5">
      <c r="A598" s="63"/>
      <c r="B598" s="69"/>
    </row>
    <row r="599" spans="1:2" ht="14.5">
      <c r="A599" s="63"/>
      <c r="B599" s="69"/>
    </row>
    <row r="600" spans="1:2" ht="14.5">
      <c r="A600" s="63"/>
      <c r="B600" s="69"/>
    </row>
    <row r="601" spans="1:2" ht="14.5">
      <c r="A601" s="63"/>
      <c r="B601" s="69"/>
    </row>
    <row r="602" spans="1:2" ht="14.5">
      <c r="A602" s="63"/>
      <c r="B602" s="69"/>
    </row>
    <row r="603" spans="1:2" ht="14.5">
      <c r="A603" s="63"/>
      <c r="B603" s="69"/>
    </row>
    <row r="604" spans="1:2" ht="14.5">
      <c r="A604" s="63"/>
      <c r="B604" s="69"/>
    </row>
    <row r="605" spans="1:2" ht="14.5">
      <c r="A605" s="63"/>
      <c r="B605" s="69"/>
    </row>
    <row r="606" spans="1:2" ht="14.5">
      <c r="A606" s="63"/>
      <c r="B606" s="69"/>
    </row>
    <row r="607" spans="1:2" ht="14.5">
      <c r="A607" s="63"/>
      <c r="B607" s="69"/>
    </row>
    <row r="608" spans="1:2" ht="14.5">
      <c r="A608" s="63"/>
      <c r="B608" s="69"/>
    </row>
    <row r="609" spans="1:2" ht="14.5">
      <c r="A609" s="63"/>
      <c r="B609" s="69"/>
    </row>
    <row r="610" spans="1:2" ht="14.5">
      <c r="A610" s="63"/>
      <c r="B610" s="69"/>
    </row>
    <row r="611" spans="1:2" ht="14.5">
      <c r="A611" s="63"/>
      <c r="B611" s="69"/>
    </row>
    <row r="612" spans="1:2" ht="14.5">
      <c r="A612" s="63"/>
      <c r="B612" s="69"/>
    </row>
    <row r="613" spans="1:2" ht="14.5">
      <c r="A613" s="63"/>
      <c r="B613" s="69"/>
    </row>
    <row r="614" spans="1:2" ht="14.5">
      <c r="A614" s="63"/>
      <c r="B614" s="69"/>
    </row>
    <row r="615" spans="1:2" ht="14.5">
      <c r="A615" s="63"/>
      <c r="B615" s="69"/>
    </row>
    <row r="616" spans="1:2" ht="14.5">
      <c r="A616" s="63"/>
      <c r="B616" s="69"/>
    </row>
    <row r="617" spans="1:2" ht="14.5">
      <c r="A617" s="63"/>
      <c r="B617" s="69"/>
    </row>
    <row r="618" spans="1:2" ht="14.5">
      <c r="A618" s="63"/>
      <c r="B618" s="69"/>
    </row>
    <row r="619" spans="1:2" ht="14.5">
      <c r="A619" s="63"/>
      <c r="B619" s="69"/>
    </row>
    <row r="620" spans="1:2" ht="14.5">
      <c r="A620" s="63"/>
      <c r="B620" s="69"/>
    </row>
    <row r="621" spans="1:2" ht="14.5">
      <c r="A621" s="63"/>
      <c r="B621" s="69"/>
    </row>
    <row r="622" spans="1:2" ht="14.5">
      <c r="A622" s="63"/>
      <c r="B622" s="69"/>
    </row>
    <row r="623" spans="1:2" ht="14.5">
      <c r="A623" s="63"/>
      <c r="B623" s="69"/>
    </row>
    <row r="624" spans="1:2" ht="14.5">
      <c r="A624" s="63"/>
      <c r="B624" s="69"/>
    </row>
    <row r="625" spans="1:2" ht="14.5">
      <c r="A625" s="63"/>
      <c r="B625" s="69"/>
    </row>
    <row r="626" spans="1:2" ht="14.5">
      <c r="A626" s="63"/>
      <c r="B626" s="69"/>
    </row>
    <row r="627" spans="1:2" ht="14.5">
      <c r="A627" s="63"/>
      <c r="B627" s="69"/>
    </row>
    <row r="628" spans="1:2" ht="14.5">
      <c r="A628" s="63"/>
      <c r="B628" s="69"/>
    </row>
    <row r="629" spans="1:2" ht="14.5">
      <c r="A629" s="63"/>
      <c r="B629" s="69"/>
    </row>
    <row r="630" spans="1:2" ht="14.5">
      <c r="A630" s="63"/>
      <c r="B630" s="69"/>
    </row>
    <row r="631" spans="1:2" ht="14.5">
      <c r="A631" s="63"/>
      <c r="B631" s="69"/>
    </row>
    <row r="632" spans="1:2" ht="14.5">
      <c r="A632" s="63"/>
      <c r="B632" s="69"/>
    </row>
    <row r="633" spans="1:2" ht="14.5">
      <c r="A633" s="63"/>
      <c r="B633" s="69"/>
    </row>
    <row r="634" spans="1:2" ht="14.5">
      <c r="A634" s="63"/>
      <c r="B634" s="69"/>
    </row>
    <row r="635" spans="1:2" ht="14.5">
      <c r="A635" s="63"/>
      <c r="B635" s="69"/>
    </row>
    <row r="636" spans="1:2" ht="14.5">
      <c r="A636" s="63"/>
      <c r="B636" s="69"/>
    </row>
    <row r="637" spans="1:2" ht="14.5">
      <c r="A637" s="63"/>
      <c r="B637" s="69"/>
    </row>
    <row r="638" spans="1:2" ht="14.5">
      <c r="A638" s="63"/>
      <c r="B638" s="69"/>
    </row>
    <row r="639" spans="1:2" ht="14.5">
      <c r="A639" s="63"/>
      <c r="B639" s="69"/>
    </row>
    <row r="640" spans="1:2" ht="14.5">
      <c r="A640" s="63"/>
      <c r="B640" s="69"/>
    </row>
    <row r="641" spans="1:2" ht="14.5">
      <c r="A641" s="63"/>
      <c r="B641" s="69"/>
    </row>
    <row r="642" spans="1:2" ht="14.5">
      <c r="A642" s="63"/>
      <c r="B642" s="69"/>
    </row>
    <row r="643" spans="1:2" ht="14.5">
      <c r="A643" s="63"/>
      <c r="B643" s="69"/>
    </row>
    <row r="644" spans="1:2" ht="14.5">
      <c r="A644" s="63"/>
      <c r="B644" s="69"/>
    </row>
    <row r="645" spans="1:2" ht="14.5">
      <c r="A645" s="63"/>
      <c r="B645" s="69"/>
    </row>
    <row r="646" spans="1:2" ht="14.5">
      <c r="A646" s="63"/>
      <c r="B646" s="69"/>
    </row>
    <row r="647" spans="1:2" ht="14.5">
      <c r="A647" s="63"/>
      <c r="B647" s="69"/>
    </row>
    <row r="648" spans="1:2" ht="14.5">
      <c r="A648" s="63"/>
      <c r="B648" s="69"/>
    </row>
    <row r="649" spans="1:2" ht="14.5">
      <c r="A649" s="63"/>
      <c r="B649" s="69"/>
    </row>
    <row r="650" spans="1:2" ht="14.5">
      <c r="A650" s="63"/>
      <c r="B650" s="69"/>
    </row>
    <row r="651" spans="1:2" ht="14.5">
      <c r="A651" s="63"/>
      <c r="B651" s="69"/>
    </row>
    <row r="652" spans="1:2" ht="14.5">
      <c r="A652" s="63"/>
      <c r="B652" s="69"/>
    </row>
    <row r="653" spans="1:2" ht="14.5">
      <c r="A653" s="63"/>
      <c r="B653" s="69"/>
    </row>
    <row r="654" spans="1:2" ht="14.5">
      <c r="A654" s="63"/>
      <c r="B654" s="69"/>
    </row>
    <row r="655" spans="1:2" ht="14.5">
      <c r="A655" s="63"/>
      <c r="B655" s="69"/>
    </row>
    <row r="656" spans="1:2" ht="14.5">
      <c r="A656" s="63"/>
      <c r="B656" s="69"/>
    </row>
    <row r="657" spans="1:2" ht="14.5">
      <c r="A657" s="63"/>
      <c r="B657" s="69"/>
    </row>
    <row r="658" spans="1:2" ht="14.5">
      <c r="A658" s="63"/>
      <c r="B658" s="69"/>
    </row>
    <row r="659" spans="1:2" ht="14.5">
      <c r="A659" s="63"/>
      <c r="B659" s="69"/>
    </row>
    <row r="660" spans="1:2" ht="14.5">
      <c r="A660" s="63"/>
      <c r="B660" s="69"/>
    </row>
    <row r="661" spans="1:2" ht="14.5">
      <c r="A661" s="63"/>
      <c r="B661" s="69"/>
    </row>
    <row r="662" spans="1:2" ht="14.5">
      <c r="A662" s="63"/>
      <c r="B662" s="69"/>
    </row>
    <row r="663" spans="1:2" ht="14.5">
      <c r="A663" s="63"/>
      <c r="B663" s="69"/>
    </row>
    <row r="664" spans="1:2" ht="14.5">
      <c r="A664" s="63"/>
      <c r="B664" s="69"/>
    </row>
    <row r="665" spans="1:2" ht="14.5">
      <c r="A665" s="63"/>
      <c r="B665" s="69"/>
    </row>
    <row r="666" spans="1:2" ht="14.5">
      <c r="A666" s="63"/>
      <c r="B666" s="69"/>
    </row>
    <row r="667" spans="1:2" ht="14.5">
      <c r="A667" s="63"/>
      <c r="B667" s="69"/>
    </row>
    <row r="668" spans="1:2" ht="14.5">
      <c r="A668" s="63"/>
      <c r="B668" s="69"/>
    </row>
    <row r="669" spans="1:2" ht="14.5">
      <c r="A669" s="63"/>
      <c r="B669" s="69"/>
    </row>
    <row r="670" spans="1:2" ht="14.5">
      <c r="A670" s="63"/>
      <c r="B670" s="69"/>
    </row>
    <row r="671" spans="1:2" ht="14.5">
      <c r="A671" s="63"/>
      <c r="B671" s="69"/>
    </row>
    <row r="672" spans="1:2" ht="14.5">
      <c r="A672" s="63"/>
      <c r="B672" s="69"/>
    </row>
    <row r="673" spans="1:2" ht="14.5">
      <c r="A673" s="63"/>
      <c r="B673" s="69"/>
    </row>
    <row r="674" spans="1:2" ht="14.5">
      <c r="A674" s="63"/>
      <c r="B674" s="69"/>
    </row>
    <row r="675" spans="1:2" ht="14.5">
      <c r="A675" s="63"/>
      <c r="B675" s="69"/>
    </row>
    <row r="676" spans="1:2" ht="14.5">
      <c r="A676" s="63"/>
      <c r="B676" s="69"/>
    </row>
    <row r="677" spans="1:2" ht="14.5">
      <c r="A677" s="63"/>
      <c r="B677" s="69"/>
    </row>
    <row r="678" spans="1:2" ht="14.5">
      <c r="A678" s="63"/>
      <c r="B678" s="69"/>
    </row>
    <row r="679" spans="1:2" ht="14.5">
      <c r="A679" s="63"/>
      <c r="B679" s="69"/>
    </row>
    <row r="680" spans="1:2" ht="14.5">
      <c r="A680" s="63"/>
      <c r="B680" s="69"/>
    </row>
    <row r="681" spans="1:2" ht="14.5">
      <c r="A681" s="63"/>
      <c r="B681" s="69"/>
    </row>
    <row r="682" spans="1:2" ht="14.5">
      <c r="A682" s="63"/>
      <c r="B682" s="69"/>
    </row>
    <row r="683" spans="1:2" ht="14.5">
      <c r="A683" s="63"/>
      <c r="B683" s="69"/>
    </row>
    <row r="684" spans="1:2" ht="14.5">
      <c r="A684" s="63"/>
      <c r="B684" s="69"/>
    </row>
    <row r="685" spans="1:2" ht="14.5">
      <c r="A685" s="63"/>
      <c r="B685" s="69"/>
    </row>
    <row r="686" spans="1:2" ht="14.5">
      <c r="A686" s="63"/>
      <c r="B686" s="69"/>
    </row>
    <row r="687" spans="1:2" ht="14.5">
      <c r="A687" s="63"/>
      <c r="B687" s="69"/>
    </row>
    <row r="688" spans="1:2" ht="14.5">
      <c r="A688" s="63"/>
      <c r="B688" s="69"/>
    </row>
    <row r="689" spans="1:2" ht="14.5">
      <c r="A689" s="63"/>
      <c r="B689" s="69"/>
    </row>
    <row r="690" spans="1:2" ht="14.5">
      <c r="A690" s="63"/>
      <c r="B690" s="69"/>
    </row>
    <row r="691" spans="1:2" ht="14.5">
      <c r="A691" s="63"/>
      <c r="B691" s="69"/>
    </row>
    <row r="692" spans="1:2" ht="14.5">
      <c r="A692" s="63"/>
      <c r="B692" s="69"/>
    </row>
    <row r="693" spans="1:2" ht="14.5">
      <c r="A693" s="63"/>
      <c r="B693" s="69"/>
    </row>
    <row r="694" spans="1:2" ht="14.5">
      <c r="A694" s="63"/>
      <c r="B694" s="69"/>
    </row>
    <row r="695" spans="1:2" ht="14.5">
      <c r="A695" s="63"/>
      <c r="B695" s="69"/>
    </row>
    <row r="696" spans="1:2" ht="14.5">
      <c r="A696" s="63"/>
      <c r="B696" s="69"/>
    </row>
    <row r="697" spans="1:2" ht="14.5">
      <c r="A697" s="63"/>
      <c r="B697" s="69"/>
    </row>
    <row r="698" spans="1:2" ht="14.5">
      <c r="A698" s="63"/>
      <c r="B698" s="69"/>
    </row>
    <row r="699" spans="1:2" ht="14.5">
      <c r="A699" s="63"/>
      <c r="B699" s="69"/>
    </row>
    <row r="700" spans="1:2" ht="14.5">
      <c r="A700" s="63"/>
      <c r="B700" s="69"/>
    </row>
    <row r="701" spans="1:2" ht="14.5">
      <c r="A701" s="63"/>
      <c r="B701" s="69"/>
    </row>
    <row r="702" spans="1:2" ht="14.5">
      <c r="A702" s="63"/>
      <c r="B702" s="69"/>
    </row>
    <row r="703" spans="1:2" ht="14.5">
      <c r="A703" s="63"/>
      <c r="B703" s="69"/>
    </row>
    <row r="704" spans="1:2" ht="14.5">
      <c r="A704" s="63"/>
      <c r="B704" s="69"/>
    </row>
    <row r="705" spans="1:2" ht="14.5">
      <c r="A705" s="63"/>
      <c r="B705" s="69"/>
    </row>
    <row r="706" spans="1:2" ht="14.5">
      <c r="A706" s="63"/>
      <c r="B706" s="69"/>
    </row>
    <row r="707" spans="1:2" ht="14.5">
      <c r="A707" s="63"/>
      <c r="B707" s="69"/>
    </row>
    <row r="708" spans="1:2" ht="14.5">
      <c r="A708" s="63"/>
      <c r="B708" s="69"/>
    </row>
    <row r="709" spans="1:2" ht="14.5">
      <c r="A709" s="63"/>
      <c r="B709" s="69"/>
    </row>
    <row r="710" spans="1:2" ht="14.5">
      <c r="A710" s="63"/>
      <c r="B710" s="69"/>
    </row>
    <row r="711" spans="1:2" ht="14.5">
      <c r="A711" s="63"/>
      <c r="B711" s="69"/>
    </row>
    <row r="712" spans="1:2" ht="14.5">
      <c r="A712" s="63"/>
      <c r="B712" s="69"/>
    </row>
    <row r="713" spans="1:2" ht="14.5">
      <c r="A713" s="63"/>
      <c r="B713" s="69"/>
    </row>
    <row r="714" spans="1:2" ht="14.5">
      <c r="A714" s="63"/>
      <c r="B714" s="69"/>
    </row>
    <row r="715" spans="1:2" ht="14.5">
      <c r="A715" s="63"/>
      <c r="B715" s="69"/>
    </row>
    <row r="716" spans="1:2" ht="14.5">
      <c r="A716" s="63"/>
      <c r="B716" s="69"/>
    </row>
    <row r="717" spans="1:2" ht="14.5">
      <c r="A717" s="63"/>
      <c r="B717" s="69"/>
    </row>
    <row r="718" spans="1:2" ht="14.5">
      <c r="A718" s="63"/>
      <c r="B718" s="69"/>
    </row>
    <row r="719" spans="1:2" ht="14.5">
      <c r="A719" s="63"/>
      <c r="B719" s="69"/>
    </row>
    <row r="720" spans="1:2" ht="14.5">
      <c r="A720" s="63"/>
      <c r="B720" s="69"/>
    </row>
    <row r="721" spans="1:2" ht="14.5">
      <c r="A721" s="63"/>
      <c r="B721" s="69"/>
    </row>
    <row r="722" spans="1:2" ht="14.5">
      <c r="A722" s="63"/>
      <c r="B722" s="69"/>
    </row>
    <row r="723" spans="1:2" ht="14.5">
      <c r="A723" s="63"/>
      <c r="B723" s="69"/>
    </row>
    <row r="724" spans="1:2" ht="14.5">
      <c r="A724" s="63"/>
      <c r="B724" s="69"/>
    </row>
    <row r="725" spans="1:2" ht="14.5">
      <c r="A725" s="63"/>
      <c r="B725" s="69"/>
    </row>
    <row r="726" spans="1:2" ht="14.5">
      <c r="A726" s="63"/>
      <c r="B726" s="69"/>
    </row>
    <row r="727" spans="1:2" ht="14.5">
      <c r="A727" s="63"/>
      <c r="B727" s="69"/>
    </row>
    <row r="728" spans="1:2" ht="14.5">
      <c r="A728" s="63"/>
      <c r="B728" s="69"/>
    </row>
    <row r="729" spans="1:2" ht="14.5">
      <c r="A729" s="63"/>
      <c r="B729" s="69"/>
    </row>
    <row r="730" spans="1:2" ht="14.5">
      <c r="A730" s="63"/>
      <c r="B730" s="69"/>
    </row>
    <row r="731" spans="1:2" ht="14.5">
      <c r="A731" s="63"/>
      <c r="B731" s="69"/>
    </row>
    <row r="732" spans="1:2" ht="14.5">
      <c r="A732" s="63"/>
      <c r="B732" s="69"/>
    </row>
    <row r="733" spans="1:2" ht="14.5">
      <c r="A733" s="63"/>
      <c r="B733" s="69"/>
    </row>
    <row r="734" spans="1:2" ht="14.5">
      <c r="A734" s="63"/>
      <c r="B734" s="69"/>
    </row>
    <row r="735" spans="1:2" ht="14.5">
      <c r="A735" s="63"/>
      <c r="B735" s="69"/>
    </row>
    <row r="736" spans="1:2" ht="14.5">
      <c r="A736" s="63"/>
      <c r="B736" s="69"/>
    </row>
    <row r="737" spans="1:2" ht="14.5">
      <c r="A737" s="63"/>
      <c r="B737" s="69"/>
    </row>
    <row r="738" spans="1:2" ht="14.5">
      <c r="A738" s="63"/>
      <c r="B738" s="69"/>
    </row>
    <row r="739" spans="1:2" ht="14.5">
      <c r="A739" s="63"/>
      <c r="B739" s="69"/>
    </row>
    <row r="740" spans="1:2" ht="14.5">
      <c r="A740" s="63"/>
      <c r="B740" s="69"/>
    </row>
    <row r="741" spans="1:2" ht="14.5">
      <c r="A741" s="63"/>
      <c r="B741" s="69"/>
    </row>
    <row r="742" spans="1:2" ht="14.5">
      <c r="A742" s="63"/>
      <c r="B742" s="69"/>
    </row>
    <row r="743" spans="1:2" ht="14.5">
      <c r="A743" s="63"/>
      <c r="B743" s="69"/>
    </row>
    <row r="744" spans="1:2" ht="14.5">
      <c r="A744" s="63"/>
      <c r="B744" s="69"/>
    </row>
    <row r="745" spans="1:2" ht="14.5">
      <c r="A745" s="63"/>
      <c r="B745" s="69"/>
    </row>
    <row r="746" spans="1:2" ht="14.5">
      <c r="A746" s="63"/>
      <c r="B746" s="69"/>
    </row>
    <row r="747" spans="1:2" ht="14.5">
      <c r="A747" s="63"/>
      <c r="B747" s="69"/>
    </row>
    <row r="748" spans="1:2" ht="14.5">
      <c r="A748" s="63"/>
      <c r="B748" s="69"/>
    </row>
    <row r="749" spans="1:2" ht="14.5">
      <c r="A749" s="63"/>
      <c r="B749" s="69"/>
    </row>
    <row r="750" spans="1:2" ht="14.5">
      <c r="A750" s="63"/>
      <c r="B750" s="69"/>
    </row>
    <row r="751" spans="1:2" ht="14.5">
      <c r="A751" s="63"/>
      <c r="B751" s="69"/>
    </row>
    <row r="752" spans="1:2" ht="14.5">
      <c r="A752" s="63"/>
      <c r="B752" s="69"/>
    </row>
    <row r="753" spans="1:2" ht="14.5">
      <c r="A753" s="63"/>
      <c r="B753" s="69"/>
    </row>
    <row r="754" spans="1:2" ht="14.5">
      <c r="A754" s="63"/>
      <c r="B754" s="69"/>
    </row>
    <row r="755" spans="1:2" ht="14.5">
      <c r="A755" s="63"/>
      <c r="B755" s="69"/>
    </row>
    <row r="756" spans="1:2" ht="14.5">
      <c r="A756" s="63"/>
      <c r="B756" s="69"/>
    </row>
    <row r="757" spans="1:2" ht="14.5">
      <c r="A757" s="63"/>
      <c r="B757" s="69"/>
    </row>
    <row r="758" spans="1:2" ht="14.5">
      <c r="A758" s="63"/>
      <c r="B758" s="69"/>
    </row>
    <row r="759" spans="1:2" ht="14.5">
      <c r="A759" s="63"/>
      <c r="B759" s="69"/>
    </row>
    <row r="760" spans="1:2" ht="14.5">
      <c r="A760" s="63"/>
      <c r="B760" s="69"/>
    </row>
    <row r="761" spans="1:2" ht="14.5">
      <c r="A761" s="63"/>
      <c r="B761" s="69"/>
    </row>
    <row r="762" spans="1:2" ht="14.5">
      <c r="A762" s="63"/>
      <c r="B762" s="69"/>
    </row>
    <row r="763" spans="1:2" ht="14.5">
      <c r="A763" s="63"/>
      <c r="B763" s="69"/>
    </row>
    <row r="764" spans="1:2" ht="14.5">
      <c r="A764" s="63"/>
      <c r="B764" s="69"/>
    </row>
    <row r="765" spans="1:2" ht="14.5">
      <c r="A765" s="63"/>
      <c r="B765" s="69"/>
    </row>
    <row r="766" spans="1:2" ht="14.5">
      <c r="A766" s="63"/>
      <c r="B766" s="69"/>
    </row>
    <row r="767" spans="1:2" ht="14.5">
      <c r="A767" s="63"/>
      <c r="B767" s="69"/>
    </row>
    <row r="768" spans="1:2" ht="14.5">
      <c r="A768" s="63"/>
      <c r="B768" s="69"/>
    </row>
    <row r="769" spans="1:2" ht="14.5">
      <c r="A769" s="63"/>
      <c r="B769" s="69"/>
    </row>
    <row r="770" spans="1:2" ht="14.5">
      <c r="A770" s="63"/>
      <c r="B770" s="69"/>
    </row>
    <row r="771" spans="1:2" ht="14.5">
      <c r="A771" s="63"/>
      <c r="B771" s="69"/>
    </row>
    <row r="772" spans="1:2" ht="14.5">
      <c r="A772" s="63"/>
      <c r="B772" s="69"/>
    </row>
    <row r="773" spans="1:2" ht="14.5">
      <c r="A773" s="63"/>
      <c r="B773" s="69"/>
    </row>
    <row r="774" spans="1:2" ht="14.5">
      <c r="A774" s="63"/>
      <c r="B774" s="69"/>
    </row>
    <row r="775" spans="1:2" ht="14.5">
      <c r="A775" s="63"/>
      <c r="B775" s="69"/>
    </row>
    <row r="776" spans="1:2" ht="14.5">
      <c r="A776" s="63"/>
      <c r="B776" s="69"/>
    </row>
    <row r="777" spans="1:2" ht="14.5">
      <c r="A777" s="63"/>
      <c r="B777" s="69"/>
    </row>
    <row r="778" spans="1:2" ht="14.5">
      <c r="A778" s="63"/>
      <c r="B778" s="69"/>
    </row>
    <row r="779" spans="1:2" ht="14.5">
      <c r="A779" s="63"/>
      <c r="B779" s="69"/>
    </row>
    <row r="780" spans="1:2" ht="14.5">
      <c r="A780" s="63"/>
      <c r="B780" s="69"/>
    </row>
    <row r="781" spans="1:2" ht="14.5">
      <c r="A781" s="63"/>
      <c r="B781" s="69"/>
    </row>
    <row r="782" spans="1:2" ht="14.5">
      <c r="A782" s="63"/>
      <c r="B782" s="69"/>
    </row>
    <row r="783" spans="1:2" ht="14.5">
      <c r="A783" s="63"/>
      <c r="B783" s="69"/>
    </row>
    <row r="784" spans="1:2" ht="14.5">
      <c r="A784" s="63"/>
      <c r="B784" s="69"/>
    </row>
    <row r="785" spans="1:2" ht="14.5">
      <c r="A785" s="63"/>
      <c r="B785" s="69"/>
    </row>
    <row r="786" spans="1:2" ht="14.5">
      <c r="A786" s="63"/>
      <c r="B786" s="69"/>
    </row>
    <row r="787" spans="1:2" ht="14.5">
      <c r="A787" s="63"/>
      <c r="B787" s="69"/>
    </row>
    <row r="788" spans="1:2" ht="14.5">
      <c r="A788" s="63"/>
      <c r="B788" s="69"/>
    </row>
    <row r="789" spans="1:2" ht="14.5">
      <c r="A789" s="63"/>
      <c r="B789" s="69"/>
    </row>
    <row r="790" spans="1:2" ht="14.5">
      <c r="A790" s="63"/>
      <c r="B790" s="69"/>
    </row>
    <row r="791" spans="1:2" ht="14.5">
      <c r="A791" s="63"/>
      <c r="B791" s="69"/>
    </row>
    <row r="792" spans="1:2" ht="14.5">
      <c r="A792" s="63"/>
      <c r="B792" s="69"/>
    </row>
    <row r="793" spans="1:2" ht="14.5">
      <c r="A793" s="63"/>
      <c r="B793" s="69"/>
    </row>
    <row r="794" spans="1:2" ht="14.5">
      <c r="A794" s="63"/>
      <c r="B794" s="69"/>
    </row>
    <row r="795" spans="1:2" ht="14.5">
      <c r="A795" s="63"/>
      <c r="B795" s="69"/>
    </row>
    <row r="796" spans="1:2" ht="14.5">
      <c r="A796" s="63"/>
      <c r="B796" s="69"/>
    </row>
    <row r="797" spans="1:2" ht="14.5">
      <c r="A797" s="63"/>
      <c r="B797" s="69"/>
    </row>
    <row r="798" spans="1:2" ht="14.5">
      <c r="A798" s="63"/>
      <c r="B798" s="69"/>
    </row>
    <row r="799" spans="1:2" ht="14.5">
      <c r="A799" s="63"/>
      <c r="B799" s="69"/>
    </row>
    <row r="800" spans="1:2" ht="14.5">
      <c r="A800" s="63"/>
      <c r="B800" s="69"/>
    </row>
    <row r="801" spans="1:2" ht="14.5">
      <c r="A801" s="63"/>
      <c r="B801" s="69"/>
    </row>
    <row r="802" spans="1:2" ht="14.5">
      <c r="A802" s="63"/>
      <c r="B802" s="69"/>
    </row>
    <row r="803" spans="1:2" ht="14.5">
      <c r="A803" s="63"/>
      <c r="B803" s="69"/>
    </row>
    <row r="804" spans="1:2" ht="14.5">
      <c r="A804" s="63"/>
      <c r="B804" s="69"/>
    </row>
    <row r="805" spans="1:2" ht="14.5">
      <c r="A805" s="63"/>
      <c r="B805" s="69"/>
    </row>
    <row r="806" spans="1:2" ht="14.5">
      <c r="A806" s="63"/>
      <c r="B806" s="69"/>
    </row>
    <row r="807" spans="1:2" ht="14.5">
      <c r="A807" s="63"/>
      <c r="B807" s="69"/>
    </row>
    <row r="808" spans="1:2" ht="14.5">
      <c r="A808" s="63"/>
      <c r="B808" s="69"/>
    </row>
    <row r="809" spans="1:2" ht="14.5">
      <c r="A809" s="63"/>
      <c r="B809" s="69"/>
    </row>
    <row r="810" spans="1:2" ht="14.5">
      <c r="A810" s="63"/>
      <c r="B810" s="69"/>
    </row>
    <row r="811" spans="1:2" ht="14.5">
      <c r="A811" s="63"/>
      <c r="B811" s="69"/>
    </row>
    <row r="812" spans="1:2" ht="14.5">
      <c r="A812" s="63"/>
      <c r="B812" s="69"/>
    </row>
    <row r="813" spans="1:2" ht="14.5">
      <c r="A813" s="63"/>
      <c r="B813" s="69"/>
    </row>
    <row r="814" spans="1:2" ht="14.5">
      <c r="A814" s="63"/>
      <c r="B814" s="69"/>
    </row>
    <row r="815" spans="1:2" ht="14.5">
      <c r="A815" s="63"/>
      <c r="B815" s="69"/>
    </row>
    <row r="816" spans="1:2" ht="14.5">
      <c r="A816" s="63"/>
      <c r="B816" s="69"/>
    </row>
    <row r="817" spans="1:2" ht="14.5">
      <c r="A817" s="63"/>
      <c r="B817" s="69"/>
    </row>
    <row r="818" spans="1:2" ht="14.5">
      <c r="A818" s="63"/>
      <c r="B818" s="69"/>
    </row>
    <row r="819" spans="1:2" ht="14.5">
      <c r="A819" s="63"/>
      <c r="B819" s="69"/>
    </row>
    <row r="820" spans="1:2" ht="14.5">
      <c r="A820" s="63"/>
      <c r="B820" s="69"/>
    </row>
    <row r="821" spans="1:2" ht="14.5">
      <c r="A821" s="63"/>
      <c r="B821" s="69"/>
    </row>
    <row r="822" spans="1:2" ht="14.5">
      <c r="A822" s="63"/>
      <c r="B822" s="69"/>
    </row>
    <row r="823" spans="1:2" ht="14.5">
      <c r="A823" s="63"/>
      <c r="B823" s="69"/>
    </row>
    <row r="824" spans="1:2" ht="14.5">
      <c r="A824" s="63"/>
      <c r="B824" s="69"/>
    </row>
    <row r="825" spans="1:2" ht="14.5">
      <c r="A825" s="63"/>
      <c r="B825" s="69"/>
    </row>
    <row r="826" spans="1:2" ht="14.5">
      <c r="A826" s="63"/>
      <c r="B826" s="69"/>
    </row>
    <row r="827" spans="1:2" ht="14.5">
      <c r="A827" s="63"/>
      <c r="B827" s="69"/>
    </row>
    <row r="828" spans="1:2" ht="14.5">
      <c r="A828" s="63"/>
      <c r="B828" s="69"/>
    </row>
    <row r="829" spans="1:2" ht="14.5">
      <c r="A829" s="63"/>
      <c r="B829" s="69"/>
    </row>
    <row r="830" spans="1:2" ht="14.5">
      <c r="A830" s="63"/>
      <c r="B830" s="69"/>
    </row>
    <row r="831" spans="1:2" ht="14.5">
      <c r="A831" s="63"/>
      <c r="B831" s="69"/>
    </row>
    <row r="832" spans="1:2" ht="14.5">
      <c r="A832" s="63"/>
      <c r="B832" s="69"/>
    </row>
    <row r="833" spans="1:2" ht="14.5">
      <c r="A833" s="63"/>
      <c r="B833" s="69"/>
    </row>
    <row r="834" spans="1:2" ht="14.5">
      <c r="A834" s="63"/>
      <c r="B834" s="69"/>
    </row>
    <row r="835" spans="1:2" ht="14.5">
      <c r="A835" s="63"/>
      <c r="B835" s="69"/>
    </row>
    <row r="836" spans="1:2" ht="14.5">
      <c r="A836" s="63"/>
      <c r="B836" s="69"/>
    </row>
    <row r="837" spans="1:2" ht="14.5">
      <c r="A837" s="63"/>
      <c r="B837" s="69"/>
    </row>
    <row r="838" spans="1:2" ht="14.5">
      <c r="A838" s="63"/>
      <c r="B838" s="69"/>
    </row>
    <row r="839" spans="1:2" ht="14.5">
      <c r="A839" s="63"/>
      <c r="B839" s="69"/>
    </row>
    <row r="840" spans="1:2" ht="14.5">
      <c r="A840" s="63"/>
      <c r="B840" s="69"/>
    </row>
    <row r="841" spans="1:2" ht="14.5">
      <c r="A841" s="63"/>
      <c r="B841" s="69"/>
    </row>
    <row r="842" spans="1:2" ht="14.5">
      <c r="A842" s="63"/>
      <c r="B842" s="69"/>
    </row>
    <row r="843" spans="1:2" ht="14.5">
      <c r="A843" s="63"/>
      <c r="B843" s="69"/>
    </row>
    <row r="844" spans="1:2" ht="14.5">
      <c r="A844" s="63"/>
      <c r="B844" s="69"/>
    </row>
    <row r="845" spans="1:2" ht="14.5">
      <c r="A845" s="63"/>
      <c r="B845" s="69"/>
    </row>
    <row r="846" spans="1:2" ht="14.5">
      <c r="A846" s="63"/>
      <c r="B846" s="69"/>
    </row>
    <row r="847" spans="1:2" ht="14.5">
      <c r="A847" s="63"/>
      <c r="B847" s="69"/>
    </row>
    <row r="848" spans="1:2" ht="14.5">
      <c r="A848" s="63"/>
      <c r="B848" s="69"/>
    </row>
    <row r="849" spans="1:2" ht="14.5">
      <c r="A849" s="63"/>
      <c r="B849" s="69"/>
    </row>
    <row r="850" spans="1:2" ht="14.5">
      <c r="A850" s="63"/>
      <c r="B850" s="69"/>
    </row>
    <row r="851" spans="1:2" ht="14.5">
      <c r="A851" s="63"/>
      <c r="B851" s="69"/>
    </row>
    <row r="852" spans="1:2" ht="14.5">
      <c r="A852" s="63"/>
      <c r="B852" s="69"/>
    </row>
    <row r="853" spans="1:2" ht="14.5">
      <c r="A853" s="63"/>
      <c r="B853" s="69"/>
    </row>
    <row r="854" spans="1:2" ht="14.5">
      <c r="A854" s="63"/>
      <c r="B854" s="69"/>
    </row>
    <row r="855" spans="1:2" ht="14.5">
      <c r="A855" s="63"/>
      <c r="B855" s="69"/>
    </row>
    <row r="856" spans="1:2" ht="14.5">
      <c r="A856" s="63"/>
      <c r="B856" s="69"/>
    </row>
    <row r="857" spans="1:2" ht="14.5">
      <c r="A857" s="63"/>
      <c r="B857" s="69"/>
    </row>
    <row r="858" spans="1:2" ht="14.5">
      <c r="A858" s="63"/>
      <c r="B858" s="69"/>
    </row>
    <row r="859" spans="1:2" ht="14.5">
      <c r="A859" s="63"/>
      <c r="B859" s="69"/>
    </row>
    <row r="860" spans="1:2" ht="14.5">
      <c r="A860" s="63"/>
      <c r="B860" s="69"/>
    </row>
    <row r="861" spans="1:2" ht="14.5">
      <c r="A861" s="63"/>
      <c r="B861" s="69"/>
    </row>
    <row r="862" spans="1:2" ht="14.5">
      <c r="A862" s="63"/>
      <c r="B862" s="69"/>
    </row>
    <row r="863" spans="1:2" ht="14.5">
      <c r="A863" s="63"/>
      <c r="B863" s="69"/>
    </row>
    <row r="864" spans="1:2" ht="14.5">
      <c r="A864" s="63"/>
      <c r="B864" s="69"/>
    </row>
    <row r="865" spans="1:2" ht="14.5">
      <c r="A865" s="63"/>
      <c r="B865" s="69"/>
    </row>
    <row r="866" spans="1:2" ht="14.5">
      <c r="A866" s="63"/>
      <c r="B866" s="69"/>
    </row>
    <row r="867" spans="1:2" ht="14.5">
      <c r="A867" s="63"/>
      <c r="B867" s="69"/>
    </row>
    <row r="868" spans="1:2" ht="14.5">
      <c r="A868" s="63"/>
      <c r="B868" s="69"/>
    </row>
    <row r="869" spans="1:2" ht="14.5">
      <c r="A869" s="63"/>
      <c r="B869" s="69"/>
    </row>
    <row r="870" spans="1:2" ht="14.5">
      <c r="A870" s="63"/>
      <c r="B870" s="69"/>
    </row>
    <row r="871" spans="1:2" ht="14.5">
      <c r="A871" s="63"/>
      <c r="B871" s="69"/>
    </row>
    <row r="872" spans="1:2" ht="14.5">
      <c r="A872" s="63"/>
      <c r="B872" s="69"/>
    </row>
    <row r="873" spans="1:2" ht="14.5">
      <c r="A873" s="63"/>
      <c r="B873" s="69"/>
    </row>
    <row r="874" spans="1:2" ht="14.5">
      <c r="A874" s="63"/>
      <c r="B874" s="69"/>
    </row>
    <row r="875" spans="1:2" ht="14.5">
      <c r="A875" s="63"/>
      <c r="B875" s="69"/>
    </row>
    <row r="876" spans="1:2" ht="14.5">
      <c r="A876" s="63"/>
      <c r="B876" s="69"/>
    </row>
    <row r="877" spans="1:2" ht="14.5">
      <c r="A877" s="63"/>
      <c r="B877" s="69"/>
    </row>
    <row r="878" spans="1:2" ht="14.5">
      <c r="A878" s="63"/>
      <c r="B878" s="69"/>
    </row>
    <row r="879" spans="1:2" ht="14.5">
      <c r="A879" s="63"/>
      <c r="B879" s="69"/>
    </row>
    <row r="880" spans="1:2" ht="14.5">
      <c r="A880" s="63"/>
      <c r="B880" s="69"/>
    </row>
    <row r="881" spans="1:2" ht="14.5">
      <c r="A881" s="63"/>
      <c r="B881" s="69"/>
    </row>
    <row r="882" spans="1:2" ht="14.5">
      <c r="A882" s="63"/>
      <c r="B882" s="69"/>
    </row>
    <row r="883" spans="1:2" ht="14.5">
      <c r="A883" s="63"/>
      <c r="B883" s="69"/>
    </row>
    <row r="884" spans="1:2" ht="14.5">
      <c r="A884" s="63"/>
      <c r="B884" s="69"/>
    </row>
    <row r="885" spans="1:2" ht="14.5">
      <c r="A885" s="63"/>
      <c r="B885" s="69"/>
    </row>
    <row r="886" spans="1:2" ht="14.5">
      <c r="A886" s="63"/>
      <c r="B886" s="69"/>
    </row>
    <row r="887" spans="1:2" ht="14.5">
      <c r="A887" s="63"/>
      <c r="B887" s="69"/>
    </row>
    <row r="888" spans="1:2" ht="14.5">
      <c r="A888" s="63"/>
      <c r="B888" s="69"/>
    </row>
    <row r="889" spans="1:2" ht="14.5">
      <c r="A889" s="63"/>
      <c r="B889" s="69"/>
    </row>
    <row r="890" spans="1:2" ht="14.5">
      <c r="A890" s="63"/>
      <c r="B890" s="69"/>
    </row>
    <row r="891" spans="1:2" ht="14.5">
      <c r="A891" s="63"/>
      <c r="B891" s="69"/>
    </row>
    <row r="892" spans="1:2" ht="14.5">
      <c r="A892" s="63"/>
      <c r="B892" s="69"/>
    </row>
    <row r="893" spans="1:2" ht="14.5">
      <c r="A893" s="63"/>
      <c r="B893" s="69"/>
    </row>
    <row r="894" spans="1:2" ht="14.5">
      <c r="A894" s="63"/>
      <c r="B894" s="69"/>
    </row>
    <row r="895" spans="1:2" ht="14.5">
      <c r="A895" s="63"/>
      <c r="B895" s="69"/>
    </row>
    <row r="896" spans="1:2" ht="14.5">
      <c r="A896" s="63"/>
      <c r="B896" s="69"/>
    </row>
    <row r="897" spans="1:2" ht="14.5">
      <c r="A897" s="63"/>
      <c r="B897" s="69"/>
    </row>
    <row r="898" spans="1:2" ht="14.5">
      <c r="A898" s="63"/>
      <c r="B898" s="69"/>
    </row>
    <row r="899" spans="1:2" ht="14.5">
      <c r="A899" s="63"/>
      <c r="B899" s="69"/>
    </row>
    <row r="900" spans="1:2" ht="14.5">
      <c r="A900" s="63"/>
      <c r="B900" s="69"/>
    </row>
    <row r="901" spans="1:2" ht="14.5">
      <c r="A901" s="63"/>
      <c r="B901" s="69"/>
    </row>
    <row r="902" spans="1:2" ht="14.5">
      <c r="A902" s="63"/>
      <c r="B902" s="69"/>
    </row>
    <row r="903" spans="1:2" ht="14.5">
      <c r="A903" s="63"/>
      <c r="B903" s="69"/>
    </row>
    <row r="904" spans="1:2" ht="14.5">
      <c r="A904" s="63"/>
      <c r="B904" s="69"/>
    </row>
    <row r="905" spans="1:2" ht="14.5">
      <c r="A905" s="63"/>
      <c r="B905" s="69"/>
    </row>
    <row r="906" spans="1:2" ht="14.5">
      <c r="A906" s="63"/>
      <c r="B906" s="69"/>
    </row>
    <row r="907" spans="1:2" ht="14.5">
      <c r="A907" s="63"/>
      <c r="B907" s="69"/>
    </row>
    <row r="908" spans="1:2" ht="14.5">
      <c r="A908" s="63"/>
      <c r="B908" s="69"/>
    </row>
    <row r="909" spans="1:2" ht="14.5">
      <c r="A909" s="63"/>
      <c r="B909" s="69"/>
    </row>
    <row r="910" spans="1:2" ht="14.5">
      <c r="A910" s="63"/>
      <c r="B910" s="69"/>
    </row>
    <row r="911" spans="1:2" ht="14.5">
      <c r="A911" s="63"/>
      <c r="B911" s="69"/>
    </row>
    <row r="912" spans="1:2" ht="14.5">
      <c r="A912" s="63"/>
      <c r="B912" s="69"/>
    </row>
    <row r="913" spans="1:2" ht="14.5">
      <c r="A913" s="63"/>
      <c r="B913" s="69"/>
    </row>
    <row r="914" spans="1:2" ht="14.5">
      <c r="A914" s="63"/>
      <c r="B914" s="69"/>
    </row>
    <row r="915" spans="1:2" ht="14.5">
      <c r="A915" s="63"/>
      <c r="B915" s="69"/>
    </row>
    <row r="916" spans="1:2" ht="14.5">
      <c r="A916" s="63"/>
      <c r="B916" s="69"/>
    </row>
    <row r="917" spans="1:2" ht="14.5">
      <c r="A917" s="63"/>
      <c r="B917" s="69"/>
    </row>
    <row r="918" spans="1:2" ht="14.5">
      <c r="A918" s="63"/>
      <c r="B918" s="69"/>
    </row>
    <row r="919" spans="1:2" ht="14.5">
      <c r="A919" s="63"/>
      <c r="B919" s="69"/>
    </row>
    <row r="920" spans="1:2" ht="14.5">
      <c r="A920" s="63"/>
      <c r="B920" s="69"/>
    </row>
    <row r="921" spans="1:2" ht="14.5">
      <c r="A921" s="63"/>
      <c r="B921" s="69"/>
    </row>
    <row r="922" spans="1:2" ht="14.5">
      <c r="A922" s="63"/>
      <c r="B922" s="69"/>
    </row>
    <row r="923" spans="1:2" ht="14.5">
      <c r="A923" s="63"/>
      <c r="B923" s="69"/>
    </row>
    <row r="924" spans="1:2" ht="14.5">
      <c r="A924" s="63"/>
      <c r="B924" s="69"/>
    </row>
    <row r="925" spans="1:2" ht="14.5">
      <c r="A925" s="63"/>
      <c r="B925" s="69"/>
    </row>
    <row r="926" spans="1:2" ht="14.5">
      <c r="A926" s="63"/>
      <c r="B926" s="69"/>
    </row>
    <row r="927" spans="1:2" ht="14.5">
      <c r="A927" s="63"/>
      <c r="B927" s="69"/>
    </row>
    <row r="928" spans="1:2" ht="14.5">
      <c r="A928" s="63"/>
      <c r="B928" s="69"/>
    </row>
    <row r="929" spans="1:2" ht="14.5">
      <c r="A929" s="63"/>
      <c r="B929" s="69"/>
    </row>
    <row r="930" spans="1:2" ht="14.5">
      <c r="A930" s="63"/>
      <c r="B930" s="69"/>
    </row>
    <row r="931" spans="1:2" ht="14.5">
      <c r="A931" s="63"/>
      <c r="B931" s="69"/>
    </row>
    <row r="932" spans="1:2" ht="14.5">
      <c r="A932" s="63"/>
      <c r="B932" s="69"/>
    </row>
    <row r="933" spans="1:2" ht="14.5">
      <c r="A933" s="63"/>
      <c r="B933" s="69"/>
    </row>
    <row r="934" spans="1:2" ht="14.5">
      <c r="A934" s="63"/>
      <c r="B934" s="69"/>
    </row>
    <row r="935" spans="1:2" ht="14.5">
      <c r="A935" s="63"/>
      <c r="B935" s="69"/>
    </row>
    <row r="936" spans="1:2" ht="14.5">
      <c r="A936" s="63"/>
      <c r="B936" s="69"/>
    </row>
    <row r="937" spans="1:2" ht="14.5">
      <c r="A937" s="63"/>
      <c r="B937" s="69"/>
    </row>
    <row r="938" spans="1:2" ht="14.5">
      <c r="A938" s="63"/>
      <c r="B938" s="69"/>
    </row>
    <row r="939" spans="1:2" ht="14.5">
      <c r="A939" s="63"/>
      <c r="B939" s="69"/>
    </row>
    <row r="940" spans="1:2" ht="14.5">
      <c r="A940" s="63"/>
      <c r="B940" s="69"/>
    </row>
    <row r="941" spans="1:2" ht="14.5">
      <c r="A941" s="63"/>
      <c r="B941" s="69"/>
    </row>
    <row r="942" spans="1:2" ht="14.5">
      <c r="A942" s="63"/>
      <c r="B942" s="69"/>
    </row>
    <row r="943" spans="1:2" ht="14.5">
      <c r="A943" s="63"/>
      <c r="B943" s="69"/>
    </row>
    <row r="944" spans="1:2" ht="14.5">
      <c r="A944" s="63"/>
      <c r="B944" s="69"/>
    </row>
    <row r="945" spans="1:2" ht="14.5">
      <c r="A945" s="63"/>
      <c r="B945" s="69"/>
    </row>
    <row r="946" spans="1:2" ht="14.5">
      <c r="A946" s="63"/>
      <c r="B946" s="69"/>
    </row>
    <row r="947" spans="1:2" ht="14.5">
      <c r="A947" s="63"/>
      <c r="B947" s="69"/>
    </row>
    <row r="948" spans="1:2" ht="14.5">
      <c r="A948" s="63"/>
      <c r="B948" s="69"/>
    </row>
    <row r="949" spans="1:2" ht="14.5">
      <c r="A949" s="63"/>
      <c r="B949" s="69"/>
    </row>
    <row r="950" spans="1:2" ht="14.5">
      <c r="A950" s="63"/>
      <c r="B950" s="69"/>
    </row>
    <row r="951" spans="1:2" ht="14.5">
      <c r="A951" s="63"/>
      <c r="B951" s="69"/>
    </row>
    <row r="952" spans="1:2" ht="14.5">
      <c r="A952" s="63"/>
      <c r="B952" s="69"/>
    </row>
    <row r="953" spans="1:2" ht="14.5">
      <c r="A953" s="63"/>
      <c r="B953" s="69"/>
    </row>
    <row r="954" spans="1:2" ht="14.5">
      <c r="A954" s="63"/>
      <c r="B954" s="69"/>
    </row>
    <row r="955" spans="1:2" ht="14.5">
      <c r="A955" s="63"/>
      <c r="B955" s="69"/>
    </row>
    <row r="956" spans="1:2" ht="14.5">
      <c r="A956" s="63"/>
      <c r="B956" s="69"/>
    </row>
    <row r="957" spans="1:2" ht="14.5">
      <c r="A957" s="63"/>
      <c r="B957" s="69"/>
    </row>
    <row r="958" spans="1:2" ht="14.5">
      <c r="A958" s="63"/>
      <c r="B958" s="69"/>
    </row>
    <row r="959" spans="1:2" ht="14.5">
      <c r="A959" s="63"/>
      <c r="B959" s="69"/>
    </row>
    <row r="960" spans="1:2" ht="14.5">
      <c r="A960" s="63"/>
      <c r="B960" s="69"/>
    </row>
    <row r="961" spans="1:2" ht="14.5">
      <c r="A961" s="63"/>
      <c r="B961" s="69"/>
    </row>
    <row r="962" spans="1:2" ht="14.5">
      <c r="A962" s="63"/>
      <c r="B962" s="69"/>
    </row>
    <row r="963" spans="1:2" ht="14.5">
      <c r="A963" s="63"/>
      <c r="B963" s="69"/>
    </row>
    <row r="964" spans="1:2" ht="14.5">
      <c r="A964" s="63"/>
      <c r="B964" s="69"/>
    </row>
    <row r="965" spans="1:2" ht="14.5">
      <c r="A965" s="63"/>
      <c r="B965" s="69"/>
    </row>
    <row r="966" spans="1:2" ht="14.5">
      <c r="A966" s="63"/>
      <c r="B966" s="69"/>
    </row>
    <row r="967" spans="1:2" ht="14.5">
      <c r="A967" s="63"/>
      <c r="B967" s="69"/>
    </row>
    <row r="968" spans="1:2" ht="14.5">
      <c r="A968" s="63"/>
      <c r="B968" s="69"/>
    </row>
    <row r="969" spans="1:2" ht="14.5">
      <c r="A969" s="63"/>
      <c r="B969" s="69"/>
    </row>
    <row r="970" spans="1:2" ht="14.5">
      <c r="A970" s="63"/>
      <c r="B970" s="69"/>
    </row>
    <row r="971" spans="1:2" ht="14.5">
      <c r="A971" s="63"/>
      <c r="B971" s="69"/>
    </row>
    <row r="972" spans="1:2" ht="14.5">
      <c r="A972" s="63"/>
      <c r="B972" s="69"/>
    </row>
    <row r="973" spans="1:2" ht="14.5">
      <c r="A973" s="63"/>
      <c r="B973" s="69"/>
    </row>
    <row r="974" spans="1:2" ht="14.5">
      <c r="A974" s="63"/>
      <c r="B974" s="69"/>
    </row>
    <row r="975" spans="1:2" ht="14.5">
      <c r="A975" s="63"/>
      <c r="B975" s="69"/>
    </row>
    <row r="976" spans="1:2" ht="14.5">
      <c r="A976" s="63"/>
      <c r="B976" s="69"/>
    </row>
    <row r="977" spans="1:2" ht="14.5">
      <c r="A977" s="63"/>
      <c r="B977" s="69"/>
    </row>
    <row r="978" spans="1:2" ht="14.5">
      <c r="A978" s="63"/>
      <c r="B978" s="69"/>
    </row>
    <row r="979" spans="1:2" ht="14.5">
      <c r="A979" s="63"/>
      <c r="B979" s="69"/>
    </row>
    <row r="980" spans="1:2" ht="14.5">
      <c r="A980" s="63"/>
      <c r="B980" s="69"/>
    </row>
    <row r="981" spans="1:2" ht="14.5">
      <c r="A981" s="63"/>
      <c r="B981" s="69"/>
    </row>
    <row r="982" spans="1:2" ht="14.5">
      <c r="A982" s="63"/>
      <c r="B982" s="69"/>
    </row>
    <row r="983" spans="1:2" ht="14.5">
      <c r="A983" s="63"/>
      <c r="B983" s="69"/>
    </row>
    <row r="984" spans="1:2" ht="14.5">
      <c r="A984" s="63"/>
      <c r="B984" s="69"/>
    </row>
    <row r="985" spans="1:2" ht="14.5">
      <c r="A985" s="63"/>
      <c r="B985" s="69"/>
    </row>
    <row r="986" spans="1:2" ht="14.5">
      <c r="A986" s="63"/>
      <c r="B986" s="69"/>
    </row>
    <row r="987" spans="1:2" ht="14.5">
      <c r="A987" s="63"/>
      <c r="B987" s="69"/>
    </row>
    <row r="988" spans="1:2" ht="14.5">
      <c r="A988" s="63"/>
      <c r="B988" s="69"/>
    </row>
    <row r="989" spans="1:2" ht="14.5">
      <c r="A989" s="63"/>
      <c r="B989" s="69"/>
    </row>
    <row r="990" spans="1:2" ht="14.5">
      <c r="A990" s="63"/>
      <c r="B990" s="69"/>
    </row>
    <row r="991" spans="1:2" ht="14.5">
      <c r="A991" s="63"/>
      <c r="B991" s="69"/>
    </row>
    <row r="992" spans="1:2" ht="14.5">
      <c r="A992" s="63"/>
      <c r="B992" s="69"/>
    </row>
    <row r="993" spans="1:2" ht="14.5">
      <c r="A993" s="63"/>
      <c r="B993" s="69"/>
    </row>
    <row r="994" spans="1:2" ht="14.5">
      <c r="A994" s="63"/>
      <c r="B994" s="69"/>
    </row>
    <row r="995" spans="1:2" ht="14.5">
      <c r="A995" s="63"/>
      <c r="B995" s="69"/>
    </row>
    <row r="996" spans="1:2" ht="14.5">
      <c r="A996" s="63"/>
      <c r="B996" s="69"/>
    </row>
    <row r="997" spans="1:2" ht="14.5">
      <c r="A997" s="63"/>
      <c r="B997" s="69"/>
    </row>
    <row r="998" spans="1:2" ht="14.5">
      <c r="A998" s="63"/>
      <c r="B998" s="69"/>
    </row>
    <row r="999" spans="1:2" ht="14.5">
      <c r="A999" s="63"/>
      <c r="B999" s="69"/>
    </row>
    <row r="1000" spans="1:2" ht="14.5">
      <c r="A1000" s="63"/>
      <c r="B1000" s="69"/>
    </row>
  </sheetData>
  <hyperlinks>
    <hyperlink ref="E9" r:id="rId1" xr:uid="{61263069-9FBE-4FF9-AA5B-DFADCB7A6959}"/>
    <hyperlink ref="E5" r:id="rId2" xr:uid="{510EFDEF-CE52-4BFB-B068-BBA69811BD52}"/>
    <hyperlink ref="E14" r:id="rId3" display="https://www.townplan.gov.my/rt/rsnt_terengganu2050/Ringkasan Eksekutif DRSNT 2050_2 DIS.pdf" xr:uid="{485935DF-F203-4D5E-9F5D-B2C000278B88}"/>
    <hyperlink ref="E7" r:id="rId4" xr:uid="{B5811A58-69D5-45AF-A820-A49285079762}"/>
    <hyperlink ref="E3" r:id="rId5" xr:uid="{28BAFF74-BE65-4E0D-9732-18D71B630313}"/>
    <hyperlink ref="E8" r:id="rId6" xr:uid="{E8572932-22EB-404D-835D-30FD4309B106}"/>
    <hyperlink ref="E6" r:id="rId7" xr:uid="{9535314B-CC7B-4117-95B5-683B2313988E}"/>
    <hyperlink ref="E12" r:id="rId8" xr:uid="{F10BF70E-7FD2-441B-8BC5-EDB33DBEDA77}"/>
    <hyperlink ref="E13" r:id="rId9" xr:uid="{4767ED9B-69FD-4738-8E25-9D952372B14A}"/>
    <hyperlink ref="E10" r:id="rId10" xr:uid="{47751448-AEFD-4269-B550-4518CEE64A89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E3827-AA77-4050-A961-083A7D28DA9B}">
  <dimension ref="A1:Q21"/>
  <sheetViews>
    <sheetView topLeftCell="C1" zoomScale="115" zoomScaleNormal="115" workbookViewId="0">
      <selection activeCell="C1" sqref="A1:XFD1048576"/>
    </sheetView>
  </sheetViews>
  <sheetFormatPr defaultRowHeight="14.5"/>
  <cols>
    <col min="1" max="1" width="3.7265625" bestFit="1" customWidth="1"/>
    <col min="2" max="2" width="15.7265625" style="70" bestFit="1" customWidth="1"/>
    <col min="3" max="3" width="14.81640625" style="141" bestFit="1" customWidth="1"/>
    <col min="4" max="4" width="10.26953125" style="146" bestFit="1" customWidth="1"/>
    <col min="5" max="5" width="8" style="146" bestFit="1" customWidth="1"/>
    <col min="6" max="6" width="15.36328125" style="112" bestFit="1" customWidth="1"/>
    <col min="7" max="7" width="4.90625" style="193" customWidth="1"/>
    <col min="10" max="10" width="1.36328125" bestFit="1" customWidth="1"/>
    <col min="11" max="11" width="16.08984375" style="115" bestFit="1" customWidth="1"/>
    <col min="12" max="12" width="1.36328125" bestFit="1" customWidth="1"/>
    <col min="13" max="13" width="10.54296875" bestFit="1" customWidth="1"/>
    <col min="16" max="16" width="19.08984375" customWidth="1"/>
  </cols>
  <sheetData>
    <row r="1" spans="1:17" s="191" customFormat="1" ht="29">
      <c r="A1" s="185" t="s">
        <v>176</v>
      </c>
      <c r="B1" s="186" t="s">
        <v>58</v>
      </c>
      <c r="C1" s="147" t="s">
        <v>220</v>
      </c>
      <c r="D1" s="148" t="s">
        <v>266</v>
      </c>
      <c r="E1" s="148" t="s">
        <v>307</v>
      </c>
      <c r="F1" s="187" t="s">
        <v>180</v>
      </c>
      <c r="G1" s="192" t="s">
        <v>59</v>
      </c>
      <c r="H1" s="188" t="s">
        <v>181</v>
      </c>
      <c r="I1" s="188" t="s">
        <v>12</v>
      </c>
      <c r="J1" s="185"/>
      <c r="K1" s="189" t="s">
        <v>80</v>
      </c>
      <c r="L1" s="188"/>
      <c r="M1" s="190" t="s">
        <v>239</v>
      </c>
      <c r="N1" s="188" t="s">
        <v>59</v>
      </c>
      <c r="O1" s="188" t="s">
        <v>181</v>
      </c>
      <c r="P1" s="188" t="s">
        <v>12</v>
      </c>
    </row>
    <row r="2" spans="1:17">
      <c r="A2" s="61">
        <v>1</v>
      </c>
      <c r="B2" s="66" t="s">
        <v>100</v>
      </c>
      <c r="C2" s="141" t="s">
        <v>221</v>
      </c>
      <c r="D2" s="146">
        <f>Population!D2</f>
        <v>638111.04853012064</v>
      </c>
      <c r="E2" s="146">
        <f>'Cost Calculations'!Z4</f>
        <v>765.73325823614471</v>
      </c>
      <c r="F2" s="112">
        <f>138+77+177+103+22+24+57+7+19+4+5+18+17+18+15+5+3</f>
        <v>709</v>
      </c>
      <c r="G2" s="193">
        <v>2019</v>
      </c>
      <c r="H2" s="90" t="s">
        <v>273</v>
      </c>
      <c r="J2" s="57" t="s">
        <v>182</v>
      </c>
      <c r="K2" s="149">
        <v>0</v>
      </c>
      <c r="L2" s="57" t="s">
        <v>182</v>
      </c>
      <c r="M2">
        <f>34/2</f>
        <v>17</v>
      </c>
      <c r="N2" s="9">
        <v>2008</v>
      </c>
      <c r="O2" s="90" t="s">
        <v>209</v>
      </c>
      <c r="P2" s="114" t="s">
        <v>210</v>
      </c>
      <c r="Q2" s="57" t="s">
        <v>182</v>
      </c>
    </row>
    <row r="3" spans="1:17">
      <c r="A3" s="61">
        <v>2</v>
      </c>
      <c r="B3" s="66" t="s">
        <v>123</v>
      </c>
      <c r="C3" s="142" t="s">
        <v>222</v>
      </c>
      <c r="D3" s="146">
        <f>Population!D3</f>
        <v>442162.47147179494</v>
      </c>
      <c r="E3" s="146">
        <f>'Cost Calculations'!Z5</f>
        <v>530.5949657661539</v>
      </c>
      <c r="F3" s="112">
        <f>ROUND(8*60*(1/15+1/120+1/30+1/75),0)</f>
        <v>58</v>
      </c>
      <c r="H3" s="90" t="s">
        <v>312</v>
      </c>
      <c r="I3" s="57" t="s">
        <v>313</v>
      </c>
      <c r="J3" s="57" t="s">
        <v>182</v>
      </c>
      <c r="K3" s="149">
        <v>0</v>
      </c>
      <c r="L3" s="57" t="s">
        <v>182</v>
      </c>
      <c r="M3" s="133">
        <v>1</v>
      </c>
      <c r="N3" s="133">
        <v>2019</v>
      </c>
      <c r="O3" s="133" t="s">
        <v>238</v>
      </c>
      <c r="Q3" s="57" t="s">
        <v>182</v>
      </c>
    </row>
    <row r="4" spans="1:17">
      <c r="A4" s="61">
        <v>3</v>
      </c>
      <c r="B4" s="66" t="s">
        <v>129</v>
      </c>
      <c r="C4" s="142" t="s">
        <v>223</v>
      </c>
      <c r="D4" s="146">
        <f>Population!D4</f>
        <v>316636.58942829666</v>
      </c>
      <c r="E4" s="146">
        <f>'Cost Calculations'!Z6</f>
        <v>379.96390731395599</v>
      </c>
      <c r="F4" s="112">
        <v>255</v>
      </c>
      <c r="G4" s="194" t="s">
        <v>272</v>
      </c>
      <c r="H4" s="90" t="s">
        <v>314</v>
      </c>
      <c r="I4" s="57" t="s">
        <v>315</v>
      </c>
      <c r="J4" s="57" t="s">
        <v>182</v>
      </c>
      <c r="K4" s="149">
        <v>0</v>
      </c>
      <c r="L4" s="57" t="s">
        <v>182</v>
      </c>
      <c r="M4" s="133">
        <v>0</v>
      </c>
      <c r="N4" s="133">
        <v>2019</v>
      </c>
      <c r="O4" s="133" t="s">
        <v>238</v>
      </c>
      <c r="Q4" s="57" t="s">
        <v>182</v>
      </c>
    </row>
    <row r="5" spans="1:17">
      <c r="A5" s="61">
        <v>4</v>
      </c>
      <c r="B5" s="66" t="s">
        <v>130</v>
      </c>
      <c r="C5" s="143" t="s">
        <v>224</v>
      </c>
      <c r="D5" s="146">
        <f>Population!D5</f>
        <v>600258.55594889156</v>
      </c>
      <c r="E5" s="146">
        <f>'Cost Calculations'!Z7</f>
        <v>720.31026713866981</v>
      </c>
      <c r="F5" s="112">
        <v>63</v>
      </c>
      <c r="G5" s="193">
        <v>2019</v>
      </c>
      <c r="H5" s="90" t="s">
        <v>204</v>
      </c>
      <c r="I5" s="57" t="s">
        <v>205</v>
      </c>
      <c r="J5" s="57" t="s">
        <v>182</v>
      </c>
      <c r="K5" s="149">
        <v>0</v>
      </c>
      <c r="L5" s="57" t="s">
        <v>182</v>
      </c>
      <c r="M5">
        <v>2</v>
      </c>
      <c r="N5">
        <v>2019</v>
      </c>
      <c r="O5" s="90" t="s">
        <v>212</v>
      </c>
      <c r="Q5" s="57" t="s">
        <v>182</v>
      </c>
    </row>
    <row r="6" spans="1:17">
      <c r="A6" s="61">
        <v>5</v>
      </c>
      <c r="B6" s="66" t="s">
        <v>131</v>
      </c>
      <c r="C6" s="141" t="s">
        <v>225</v>
      </c>
      <c r="D6" s="146">
        <f>Population!D6</f>
        <v>382457.86131710035</v>
      </c>
      <c r="E6" s="146">
        <f>'Cost Calculations'!Z8</f>
        <v>458.94943358052041</v>
      </c>
      <c r="F6">
        <v>109</v>
      </c>
      <c r="G6" s="194" t="s">
        <v>272</v>
      </c>
      <c r="H6" s="90" t="s">
        <v>316</v>
      </c>
      <c r="J6" s="57" t="s">
        <v>182</v>
      </c>
      <c r="K6" s="149">
        <v>0</v>
      </c>
      <c r="L6" s="57" t="s">
        <v>182</v>
      </c>
      <c r="M6" s="133">
        <v>2</v>
      </c>
      <c r="N6" s="133">
        <v>2019</v>
      </c>
      <c r="O6" s="133" t="s">
        <v>238</v>
      </c>
      <c r="Q6" s="57" t="s">
        <v>182</v>
      </c>
    </row>
    <row r="7" spans="1:17">
      <c r="A7" s="61">
        <v>6</v>
      </c>
      <c r="B7" s="66" t="s">
        <v>132</v>
      </c>
      <c r="C7" s="143" t="s">
        <v>226</v>
      </c>
      <c r="D7" s="146">
        <f>Population!D7</f>
        <v>435629.86188448599</v>
      </c>
      <c r="E7" s="146">
        <f>'Cost Calculations'!Z9</f>
        <v>522.75583426138314</v>
      </c>
      <c r="F7" s="113">
        <v>90</v>
      </c>
      <c r="G7" s="194" t="s">
        <v>272</v>
      </c>
      <c r="H7" s="90" t="s">
        <v>308</v>
      </c>
      <c r="J7" s="57" t="s">
        <v>182</v>
      </c>
      <c r="K7" s="149">
        <v>0</v>
      </c>
      <c r="L7" s="57" t="s">
        <v>182</v>
      </c>
      <c r="M7" s="133">
        <v>2</v>
      </c>
      <c r="N7" s="133">
        <v>2019</v>
      </c>
      <c r="O7" s="133" t="s">
        <v>238</v>
      </c>
      <c r="Q7" s="57" t="s">
        <v>182</v>
      </c>
    </row>
    <row r="8" spans="1:17">
      <c r="A8" s="61">
        <v>7</v>
      </c>
      <c r="B8" s="66" t="s">
        <v>133</v>
      </c>
      <c r="C8" s="143" t="s">
        <v>227</v>
      </c>
      <c r="D8" s="146">
        <f>Population!D8</f>
        <v>245481.03391021231</v>
      </c>
      <c r="E8" s="146">
        <f>'Cost Calculations'!Z10</f>
        <v>294.57724069225475</v>
      </c>
      <c r="F8" s="112">
        <v>521</v>
      </c>
      <c r="G8" s="193">
        <v>2019</v>
      </c>
      <c r="H8" s="90" t="s">
        <v>193</v>
      </c>
      <c r="I8" s="57" t="s">
        <v>311</v>
      </c>
      <c r="J8" s="57" t="s">
        <v>182</v>
      </c>
      <c r="K8" s="149">
        <v>0</v>
      </c>
      <c r="L8" s="57" t="s">
        <v>182</v>
      </c>
      <c r="M8" s="133">
        <v>1</v>
      </c>
      <c r="N8" s="133">
        <v>2019</v>
      </c>
      <c r="O8" s="133" t="s">
        <v>238</v>
      </c>
      <c r="Q8" s="57" t="s">
        <v>182</v>
      </c>
    </row>
    <row r="9" spans="1:17">
      <c r="A9" s="61">
        <v>8</v>
      </c>
      <c r="B9" s="67" t="s">
        <v>134</v>
      </c>
      <c r="C9" s="143" t="s">
        <v>228</v>
      </c>
      <c r="D9" s="146">
        <f>Population!D9</f>
        <v>814430.84832553728</v>
      </c>
      <c r="E9" s="146">
        <f>'Cost Calculations'!Z11</f>
        <v>977.31701799064467</v>
      </c>
      <c r="F9" s="150">
        <f>119+25</f>
        <v>144</v>
      </c>
      <c r="G9" s="195">
        <v>2016</v>
      </c>
      <c r="H9" s="151" t="s">
        <v>275</v>
      </c>
      <c r="I9" s="152" t="s">
        <v>276</v>
      </c>
      <c r="J9" s="57" t="s">
        <v>182</v>
      </c>
      <c r="K9" s="149">
        <v>0</v>
      </c>
      <c r="L9" s="57" t="s">
        <v>182</v>
      </c>
      <c r="M9" s="133">
        <v>2</v>
      </c>
      <c r="N9" s="133">
        <v>2019</v>
      </c>
      <c r="O9" s="133" t="s">
        <v>238</v>
      </c>
      <c r="Q9" s="57" t="s">
        <v>182</v>
      </c>
    </row>
    <row r="10" spans="1:17">
      <c r="A10" s="61">
        <v>9</v>
      </c>
      <c r="B10" s="66" t="s">
        <v>135</v>
      </c>
      <c r="C10" s="143" t="s">
        <v>229</v>
      </c>
      <c r="D10" s="146">
        <f>Population!D10</f>
        <v>14303.159213903282</v>
      </c>
      <c r="E10" s="146">
        <f>'Cost Calculations'!Z12</f>
        <v>0</v>
      </c>
      <c r="F10" s="112">
        <v>28</v>
      </c>
      <c r="G10" s="196">
        <v>2019</v>
      </c>
      <c r="H10" s="90" t="s">
        <v>216</v>
      </c>
      <c r="J10" s="57" t="s">
        <v>182</v>
      </c>
      <c r="K10" s="149">
        <v>0</v>
      </c>
      <c r="L10" s="57" t="s">
        <v>182</v>
      </c>
      <c r="M10">
        <v>2</v>
      </c>
      <c r="N10" s="76">
        <v>2019</v>
      </c>
      <c r="O10" s="90" t="s">
        <v>216</v>
      </c>
      <c r="P10" s="57" t="s">
        <v>217</v>
      </c>
      <c r="Q10" s="57" t="s">
        <v>182</v>
      </c>
    </row>
    <row r="11" spans="1:17">
      <c r="A11" s="61">
        <v>10</v>
      </c>
      <c r="B11" s="66" t="s">
        <v>136</v>
      </c>
      <c r="C11" s="143" t="s">
        <v>230</v>
      </c>
      <c r="D11" s="146">
        <f>Population!D11</f>
        <v>559620.69827927032</v>
      </c>
      <c r="E11" s="146">
        <f>'Cost Calculations'!Z13</f>
        <v>671.54483793512429</v>
      </c>
      <c r="F11" s="112">
        <v>681</v>
      </c>
      <c r="G11" s="193">
        <v>2015</v>
      </c>
      <c r="H11" s="90" t="s">
        <v>268</v>
      </c>
      <c r="J11" s="57" t="s">
        <v>182</v>
      </c>
      <c r="K11" s="149">
        <v>0</v>
      </c>
      <c r="L11" s="57" t="s">
        <v>182</v>
      </c>
      <c r="M11" s="133">
        <v>2</v>
      </c>
      <c r="N11" s="133">
        <v>2019</v>
      </c>
      <c r="O11" s="133" t="s">
        <v>238</v>
      </c>
      <c r="Q11" s="57" t="s">
        <v>182</v>
      </c>
    </row>
    <row r="12" spans="1:17">
      <c r="A12" s="61">
        <v>11</v>
      </c>
      <c r="B12" s="66" t="s">
        <v>137</v>
      </c>
      <c r="C12" s="144" t="s">
        <v>231</v>
      </c>
      <c r="D12" s="146">
        <f>Population!D12</f>
        <v>741051.95249689638</v>
      </c>
      <c r="E12" s="146">
        <f>'Cost Calculations'!Z14</f>
        <v>889.26234299627561</v>
      </c>
      <c r="F12" s="112">
        <f>116+100</f>
        <v>216</v>
      </c>
      <c r="G12" s="193">
        <v>2016</v>
      </c>
      <c r="H12" s="90" t="s">
        <v>317</v>
      </c>
      <c r="J12" s="57" t="s">
        <v>182</v>
      </c>
      <c r="K12" s="149">
        <v>0</v>
      </c>
      <c r="L12" s="57" t="s">
        <v>182</v>
      </c>
      <c r="M12" s="133">
        <v>2</v>
      </c>
      <c r="N12" s="133">
        <v>2019</v>
      </c>
      <c r="O12" s="133" t="s">
        <v>238</v>
      </c>
      <c r="Q12" s="57" t="s">
        <v>182</v>
      </c>
    </row>
    <row r="13" spans="1:17">
      <c r="A13" s="61">
        <v>12</v>
      </c>
      <c r="B13" s="66" t="s">
        <v>138</v>
      </c>
      <c r="C13" s="145" t="s">
        <v>232</v>
      </c>
      <c r="D13" s="146">
        <f>Population!D13</f>
        <v>548682.26009214472</v>
      </c>
      <c r="E13" s="146">
        <f>'Cost Calculations'!Z15</f>
        <v>658.41871211057355</v>
      </c>
      <c r="F13" s="112">
        <v>1351</v>
      </c>
      <c r="G13" s="193">
        <v>2019</v>
      </c>
      <c r="H13" s="90" t="s">
        <v>191</v>
      </c>
      <c r="I13" s="57" t="s">
        <v>192</v>
      </c>
      <c r="J13" s="57" t="s">
        <v>182</v>
      </c>
      <c r="K13" s="149">
        <v>0</v>
      </c>
      <c r="L13" s="57" t="s">
        <v>182</v>
      </c>
      <c r="M13" s="133">
        <v>3</v>
      </c>
      <c r="N13" s="133">
        <v>2019</v>
      </c>
      <c r="O13" s="133" t="s">
        <v>238</v>
      </c>
      <c r="Q13" s="57" t="s">
        <v>182</v>
      </c>
    </row>
    <row r="14" spans="1:17">
      <c r="A14" s="61">
        <v>13</v>
      </c>
      <c r="B14" s="66" t="s">
        <v>139</v>
      </c>
      <c r="C14" s="143" t="s">
        <v>233</v>
      </c>
      <c r="D14" s="146">
        <f>Population!D14</f>
        <v>417870.37408089789</v>
      </c>
      <c r="E14" s="146">
        <f>'Cost Calculations'!Z16</f>
        <v>501.44444889707745</v>
      </c>
      <c r="F14" s="112">
        <v>38</v>
      </c>
      <c r="G14" s="193">
        <v>2018</v>
      </c>
      <c r="H14" s="90" t="s">
        <v>318</v>
      </c>
      <c r="I14" s="57" t="s">
        <v>319</v>
      </c>
      <c r="J14" s="57" t="s">
        <v>182</v>
      </c>
      <c r="K14" s="149">
        <v>0</v>
      </c>
      <c r="L14" s="57" t="s">
        <v>182</v>
      </c>
      <c r="M14" s="133">
        <v>1</v>
      </c>
      <c r="N14" s="133">
        <v>2019</v>
      </c>
      <c r="O14" s="133" t="s">
        <v>238</v>
      </c>
      <c r="Q14" s="57" t="s">
        <v>182</v>
      </c>
    </row>
    <row r="15" spans="1:17" ht="29">
      <c r="A15" s="61">
        <v>14</v>
      </c>
      <c r="B15" s="66" t="s">
        <v>140</v>
      </c>
      <c r="C15" s="145" t="s">
        <v>234</v>
      </c>
      <c r="D15" s="146">
        <f>Population!D15</f>
        <v>1966777.2374146476</v>
      </c>
      <c r="E15" s="146">
        <f>'Cost Calculations'!Z17</f>
        <v>2360.1326848975768</v>
      </c>
      <c r="F15" s="113">
        <v>3200</v>
      </c>
      <c r="G15" s="193">
        <v>2019</v>
      </c>
      <c r="H15" s="90" t="s">
        <v>270</v>
      </c>
      <c r="I15" s="57" t="s">
        <v>269</v>
      </c>
      <c r="J15" s="57" t="s">
        <v>182</v>
      </c>
      <c r="K15" s="149">
        <v>0</v>
      </c>
      <c r="L15" s="57" t="s">
        <v>182</v>
      </c>
      <c r="M15">
        <v>1</v>
      </c>
      <c r="O15" s="90" t="s">
        <v>201</v>
      </c>
      <c r="P15" s="57" t="s">
        <v>202</v>
      </c>
      <c r="Q15" s="57" t="s">
        <v>182</v>
      </c>
    </row>
    <row r="16" spans="1:17" ht="29">
      <c r="A16" s="61">
        <v>15</v>
      </c>
      <c r="B16" s="66" t="s">
        <v>141</v>
      </c>
      <c r="C16" s="143" t="s">
        <v>235</v>
      </c>
      <c r="D16" s="146">
        <f>Population!D16</f>
        <v>85078.667139927027</v>
      </c>
      <c r="E16" s="146">
        <f>'Cost Calculations'!Z18</f>
        <v>68.062933711941625</v>
      </c>
      <c r="F16" s="115">
        <v>23</v>
      </c>
      <c r="G16" s="194" t="s">
        <v>272</v>
      </c>
      <c r="H16" s="90" t="s">
        <v>320</v>
      </c>
      <c r="I16" s="57" t="s">
        <v>321</v>
      </c>
      <c r="J16" s="57" t="s">
        <v>182</v>
      </c>
      <c r="K16" s="149">
        <v>0</v>
      </c>
      <c r="L16" s="57" t="s">
        <v>182</v>
      </c>
      <c r="M16" s="133">
        <v>1</v>
      </c>
      <c r="N16" s="133">
        <v>2019</v>
      </c>
      <c r="O16" s="133" t="s">
        <v>238</v>
      </c>
      <c r="Q16" s="57" t="s">
        <v>182</v>
      </c>
    </row>
    <row r="17" spans="1:17">
      <c r="A17" s="61">
        <v>16</v>
      </c>
      <c r="B17" s="66" t="s">
        <v>142</v>
      </c>
      <c r="C17" s="141" t="s">
        <v>140</v>
      </c>
      <c r="D17" s="146">
        <f>Population!D17</f>
        <v>84626.819025587873</v>
      </c>
      <c r="E17" s="146">
        <f>'Cost Calculations'!Z19</f>
        <v>67.701455220470308</v>
      </c>
      <c r="F17" s="113">
        <v>250</v>
      </c>
      <c r="G17" s="193" t="s">
        <v>272</v>
      </c>
      <c r="H17" s="90" t="s">
        <v>271</v>
      </c>
      <c r="I17" s="57" t="s">
        <v>306</v>
      </c>
      <c r="J17" s="57" t="s">
        <v>182</v>
      </c>
      <c r="K17" s="149">
        <v>0</v>
      </c>
      <c r="L17" s="57" t="s">
        <v>182</v>
      </c>
      <c r="M17" s="133">
        <v>2</v>
      </c>
      <c r="N17" s="133">
        <v>2019</v>
      </c>
      <c r="O17" s="133" t="s">
        <v>238</v>
      </c>
      <c r="Q17" s="57" t="s">
        <v>182</v>
      </c>
    </row>
    <row r="18" spans="1:17">
      <c r="A18" s="61">
        <v>17</v>
      </c>
      <c r="B18" s="68" t="s">
        <v>143</v>
      </c>
      <c r="C18" s="143" t="s">
        <v>233</v>
      </c>
      <c r="D18" s="146">
        <f>Population!D18</f>
        <v>21236.861373940697</v>
      </c>
      <c r="E18" s="146">
        <f>'Cost Calculations'!Z20</f>
        <v>0</v>
      </c>
      <c r="F18" s="149">
        <v>0</v>
      </c>
      <c r="G18" s="197"/>
      <c r="H18" s="139" t="s">
        <v>274</v>
      </c>
      <c r="J18" s="57" t="s">
        <v>182</v>
      </c>
      <c r="K18" s="149">
        <v>0</v>
      </c>
      <c r="L18" s="57" t="s">
        <v>182</v>
      </c>
      <c r="M18" s="133">
        <v>1</v>
      </c>
      <c r="N18" s="133">
        <v>2019</v>
      </c>
      <c r="O18" s="133" t="s">
        <v>238</v>
      </c>
      <c r="Q18" s="57" t="s">
        <v>182</v>
      </c>
    </row>
    <row r="19" spans="1:17">
      <c r="A19" s="61">
        <v>18</v>
      </c>
      <c r="B19" s="68" t="s">
        <v>144</v>
      </c>
      <c r="C19" s="141" t="s">
        <v>230</v>
      </c>
      <c r="D19" s="146">
        <f>Population!D19</f>
        <v>1729.4022348816759</v>
      </c>
      <c r="E19" s="146">
        <f>'Cost Calculations'!Z21</f>
        <v>0</v>
      </c>
      <c r="F19" s="149">
        <v>0</v>
      </c>
      <c r="G19" s="197"/>
      <c r="H19" s="139" t="s">
        <v>274</v>
      </c>
      <c r="J19" s="57" t="s">
        <v>182</v>
      </c>
      <c r="K19" s="149">
        <v>0</v>
      </c>
      <c r="L19" s="57" t="s">
        <v>182</v>
      </c>
      <c r="M19" s="133">
        <v>0</v>
      </c>
      <c r="N19" s="133">
        <v>2019</v>
      </c>
      <c r="O19" s="133" t="s">
        <v>238</v>
      </c>
      <c r="Q19" s="57" t="s">
        <v>182</v>
      </c>
    </row>
    <row r="20" spans="1:17">
      <c r="A20" s="61">
        <v>19</v>
      </c>
      <c r="B20" s="68" t="s">
        <v>147</v>
      </c>
      <c r="C20" s="143" t="s">
        <v>232</v>
      </c>
      <c r="D20" s="146">
        <f>Population!D20</f>
        <v>25338.156724093158</v>
      </c>
      <c r="E20" s="146">
        <f>'Cost Calculations'!Z22</f>
        <v>0</v>
      </c>
      <c r="F20" s="113">
        <v>41</v>
      </c>
      <c r="G20" s="198" t="s">
        <v>309</v>
      </c>
      <c r="H20" s="57" t="s">
        <v>310</v>
      </c>
      <c r="J20" s="57" t="s">
        <v>182</v>
      </c>
      <c r="K20" s="149">
        <v>0</v>
      </c>
      <c r="L20" s="57" t="s">
        <v>182</v>
      </c>
      <c r="M20" s="133">
        <v>0</v>
      </c>
      <c r="N20" s="133">
        <v>2019</v>
      </c>
      <c r="O20" s="133" t="s">
        <v>238</v>
      </c>
      <c r="Q20" s="57" t="s">
        <v>182</v>
      </c>
    </row>
    <row r="21" spans="1:17">
      <c r="A21" s="61">
        <v>20</v>
      </c>
      <c r="B21" s="68" t="s">
        <v>150</v>
      </c>
      <c r="C21" s="145" t="s">
        <v>228</v>
      </c>
      <c r="D21" s="146">
        <f>Population!D21</f>
        <v>2945.0593534599193</v>
      </c>
      <c r="E21" s="146">
        <f>'Cost Calculations'!Z23</f>
        <v>0</v>
      </c>
      <c r="F21" s="149">
        <v>0</v>
      </c>
      <c r="G21" s="197"/>
      <c r="H21" s="139" t="s">
        <v>274</v>
      </c>
      <c r="J21" s="57" t="s">
        <v>182</v>
      </c>
      <c r="K21" s="149">
        <v>0</v>
      </c>
      <c r="L21" s="57" t="s">
        <v>182</v>
      </c>
      <c r="M21" s="133">
        <v>0</v>
      </c>
      <c r="N21" s="133">
        <v>2019</v>
      </c>
      <c r="O21" s="133" t="s">
        <v>238</v>
      </c>
      <c r="Q21" s="57" t="s">
        <v>182</v>
      </c>
    </row>
  </sheetData>
  <hyperlinks>
    <hyperlink ref="H13" r:id="rId1" xr:uid="{EE4780FE-B92D-417B-9D70-87237B979BD0}"/>
    <hyperlink ref="O15" r:id="rId2" xr:uid="{7570D996-537C-44B8-B4C0-C02B81BE916B}"/>
    <hyperlink ref="H5" r:id="rId3" xr:uid="{A44654E3-D181-46C8-9BD2-35FC9F855F12}"/>
    <hyperlink ref="O2" r:id="rId4" xr:uid="{AA4531AB-EBC6-4CD5-94DA-08E1DE23CF0D}"/>
    <hyperlink ref="O5" r:id="rId5" xr:uid="{78C17CD8-E907-44F9-BEB7-B72EA8A5B6B4}"/>
    <hyperlink ref="H10" r:id="rId6" xr:uid="{47B4B916-DCCD-406F-B186-F3F483795242}"/>
    <hyperlink ref="O10" r:id="rId7" xr:uid="{BE066555-3E25-4A16-81FA-810CAC9F8592}"/>
    <hyperlink ref="H11" r:id="rId8" xr:uid="{A523DD88-8478-43BC-9863-8E57453DC280}"/>
    <hyperlink ref="H15" r:id="rId9" xr:uid="{665D17A4-159E-4663-A8E2-E0A1AF162FB6}"/>
    <hyperlink ref="H17" r:id="rId10" xr:uid="{484A2543-C9FC-42E0-8875-2CF092D86E4B}"/>
    <hyperlink ref="H2" r:id="rId11" xr:uid="{7BEBBD95-25D2-4566-9F8D-0A6BBFC511EB}"/>
    <hyperlink ref="H9" r:id="rId12" xr:uid="{914F8CF8-1B80-4F9A-A4A5-853124C7C2D6}"/>
    <hyperlink ref="H7" r:id="rId13" xr:uid="{92F1D4D8-0BEF-43BA-A396-1BB49E29C0E4}"/>
    <hyperlink ref="G20" r:id="rId14" location="Cheras_Corridor" display="https://en.wikipedia.org/wiki/List_of_bus_routes_in_Greater_Kuala_Lumpur - Cheras_Corridor" xr:uid="{047CB953-F9AC-419C-9E55-40D8116DB6BB}"/>
    <hyperlink ref="H8" r:id="rId15" xr:uid="{898FE8AE-A92A-4FBE-8798-CF34C7E26587}"/>
    <hyperlink ref="H3" r:id="rId16" location="v=onepage&amp;q=alor%20setar&amp;f=false" display="https://books.google.com/books?id=sLSgjoH8jo8C&amp;pg=PA246&amp;lpg=PA246&amp;dq=%22alor+star%22+%22bas%22+%22local%22&amp;source=bl&amp;ots=0cI2fA9iLq&amp;sig=ACfU3U0sqpECwl5_EnkUtS3K_USw0LG39A&amp;hl=en&amp;sa=X&amp;ved=2ahUKEwiq5s_pj4TnAhWENX0KHcGrAnEQ6AEwBHoECAoQAQ - v=onepage&amp;q=alor%20setar&amp;f=false" xr:uid="{332E9E6F-FBFC-4C3A-AD0F-66EB9495C1D9}"/>
    <hyperlink ref="H4" r:id="rId17" xr:uid="{F8ED3CAC-6001-4333-BD62-48E59A93CB14}"/>
    <hyperlink ref="H6" r:id="rId18" location="Pengenalan" display="http://www.cityliner.com.my/mybas/index.html - Pengenalan" xr:uid="{623FA9BC-D165-4AD2-B84D-1ED2027216CE}"/>
    <hyperlink ref="H12" r:id="rId19" xr:uid="{25515119-B2C9-41B8-BD25-FC0BF2E5214C}"/>
    <hyperlink ref="H14" r:id="rId20" xr:uid="{1F307CC6-443D-4E99-9CEF-7E2F28917F22}"/>
    <hyperlink ref="H16" r:id="rId21" xr:uid="{1A04C12E-5800-44A2-9990-AE2DDE8A51A6}"/>
  </hyperlinks>
  <pageMargins left="0.7" right="0.7" top="0.75" bottom="0.75" header="0.3" footer="0.3"/>
  <pageSetup orientation="portrait" horizontalDpi="4294967293" verticalDpi="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 Sheet - Transportation</vt:lpstr>
      <vt:lpstr>Cost Calculations</vt:lpstr>
      <vt:lpstr>Variables</vt:lpstr>
      <vt:lpstr>Calc_Budget</vt:lpstr>
      <vt:lpstr>Calc_Road data</vt:lpstr>
      <vt:lpstr>HH Information</vt:lpstr>
      <vt:lpstr>Population</vt:lpstr>
      <vt:lpstr>Area (Sq.km)</vt:lpstr>
      <vt:lpstr>Fleet information</vt:lpstr>
      <vt:lpstr>Road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Mihir</dc:creator>
  <cp:lastModifiedBy>Suzanne Schadel</cp:lastModifiedBy>
  <dcterms:created xsi:type="dcterms:W3CDTF">2019-07-15T11:45:00Z</dcterms:created>
  <dcterms:modified xsi:type="dcterms:W3CDTF">2020-01-15T19:06:11Z</dcterms:modified>
</cp:coreProperties>
</file>